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cik\Documents\Polabská stavební\ESET Uhříněves\"/>
    </mc:Choice>
  </mc:AlternateContent>
  <bookViews>
    <workbookView xWindow="0" yWindow="0" windowWidth="28800" windowHeight="11835"/>
  </bookViews>
  <sheets>
    <sheet name="Rekapitulace stavby" sheetId="1" r:id="rId1"/>
    <sheet name="D1.1., D.1.2 - Architekto..." sheetId="2" r:id="rId2"/>
    <sheet name="D1.4.1-1 - ZTI" sheetId="3" r:id="rId3"/>
    <sheet name="D1.4.1-2 - Vodovodní příp..." sheetId="4" r:id="rId4"/>
    <sheet name="D1.4.1-3 - Přípojka splaš..." sheetId="5" r:id="rId5"/>
    <sheet name="D1.4.1-4 - Přípojka dešťo..." sheetId="6" r:id="rId6"/>
    <sheet name="D1.4.2-1 - Vytápění" sheetId="7" r:id="rId7"/>
    <sheet name="D1.4.2-2 - Chlazení" sheetId="8" r:id="rId8"/>
    <sheet name="D1.4.3 - VZT" sheetId="9" r:id="rId9"/>
    <sheet name="D1.1.4 - Elektro - silnop..." sheetId="10" r:id="rId10"/>
    <sheet name="D1.4.5 - Elektro - slabop..." sheetId="11" r:id="rId11"/>
    <sheet name="D1.1., D.1.2 - Architekto..._01" sheetId="12" r:id="rId12"/>
    <sheet name="D1.1., D.1.2 - Architekto..._02" sheetId="13" r:id="rId13"/>
    <sheet name="VRN - Vedlejší rozpočtové..." sheetId="14" r:id="rId14"/>
    <sheet name="Pokyny pro vyplnění" sheetId="15" r:id="rId15"/>
  </sheets>
  <definedNames>
    <definedName name="_xlnm._FilterDatabase" localSheetId="1" hidden="1">'D1.1., D.1.2 - Architekto...'!$C$117:$K$3919</definedName>
    <definedName name="_xlnm._FilterDatabase" localSheetId="11" hidden="1">'D1.1., D.1.2 - Architekto..._01'!$C$100:$K$198</definedName>
    <definedName name="_xlnm._FilterDatabase" localSheetId="12" hidden="1">'D1.1., D.1.2 - Architekto..._02'!$C$101:$K$419</definedName>
    <definedName name="_xlnm._FilterDatabase" localSheetId="9" hidden="1">'D1.1.4 - Elektro - silnop...'!$C$91:$K$889</definedName>
    <definedName name="_xlnm._FilterDatabase" localSheetId="2" hidden="1">'D1.4.1-1 - ZTI'!$C$103:$K$316</definedName>
    <definedName name="_xlnm._FilterDatabase" localSheetId="3" hidden="1">'D1.4.1-2 - Vodovodní příp...'!$C$95:$K$136</definedName>
    <definedName name="_xlnm._FilterDatabase" localSheetId="4" hidden="1">'D1.4.1-3 - Přípojka splaš...'!$C$94:$K$126</definedName>
    <definedName name="_xlnm._FilterDatabase" localSheetId="5" hidden="1">'D1.4.1-4 - Přípojka dešťo...'!$C$94:$K$124</definedName>
    <definedName name="_xlnm._FilterDatabase" localSheetId="6" hidden="1">'D1.4.2-1 - Vytápění'!$C$97:$K$257</definedName>
    <definedName name="_xlnm._FilterDatabase" localSheetId="7" hidden="1">'D1.4.2-2 - Chlazení'!$C$97:$K$171</definedName>
    <definedName name="_xlnm._FilterDatabase" localSheetId="8" hidden="1">'D1.4.3 - VZT'!$C$96:$K$197</definedName>
    <definedName name="_xlnm._FilterDatabase" localSheetId="10" hidden="1">'D1.4.5 - Elektro - slabop...'!$C$94:$K$231</definedName>
    <definedName name="_xlnm._FilterDatabase" localSheetId="13" hidden="1">'VRN - Vedlejší rozpočtové...'!$C$83:$K$118</definedName>
    <definedName name="_xlnm.Print_Titles" localSheetId="1">'D1.1., D.1.2 - Architekto...'!$117:$117</definedName>
    <definedName name="_xlnm.Print_Titles" localSheetId="11">'D1.1., D.1.2 - Architekto..._01'!$100:$100</definedName>
    <definedName name="_xlnm.Print_Titles" localSheetId="12">'D1.1., D.1.2 - Architekto..._02'!$101:$101</definedName>
    <definedName name="_xlnm.Print_Titles" localSheetId="9">'D1.1.4 - Elektro - silnop...'!$91:$91</definedName>
    <definedName name="_xlnm.Print_Titles" localSheetId="2">'D1.4.1-1 - ZTI'!$103:$103</definedName>
    <definedName name="_xlnm.Print_Titles" localSheetId="3">'D1.4.1-2 - Vodovodní příp...'!$95:$95</definedName>
    <definedName name="_xlnm.Print_Titles" localSheetId="4">'D1.4.1-3 - Přípojka splaš...'!$94:$94</definedName>
    <definedName name="_xlnm.Print_Titles" localSheetId="5">'D1.4.1-4 - Přípojka dešťo...'!$94:$94</definedName>
    <definedName name="_xlnm.Print_Titles" localSheetId="6">'D1.4.2-1 - Vytápění'!$97:$97</definedName>
    <definedName name="_xlnm.Print_Titles" localSheetId="7">'D1.4.2-2 - Chlazení'!$97:$97</definedName>
    <definedName name="_xlnm.Print_Titles" localSheetId="8">'D1.4.3 - VZT'!$96:$96</definedName>
    <definedName name="_xlnm.Print_Titles" localSheetId="10">'D1.4.5 - Elektro - slabop...'!$94:$94</definedName>
    <definedName name="_xlnm.Print_Titles" localSheetId="0">'Rekapitulace stavby'!$52:$52</definedName>
    <definedName name="_xlnm.Print_Titles" localSheetId="13">'VRN - Vedlejší rozpočtové...'!$83:$83</definedName>
    <definedName name="_xlnm.Print_Area" localSheetId="1">'D1.1., D.1.2 - Architekto...'!$C$4:$J$43,'D1.1., D.1.2 - Architekto...'!$C$49:$J$95,'D1.1., D.1.2 - Architekto...'!$C$101:$K$3919</definedName>
    <definedName name="_xlnm.Print_Area" localSheetId="11">'D1.1., D.1.2 - Architekto..._01'!$C$4:$J$43,'D1.1., D.1.2 - Architekto..._01'!$C$49:$J$78,'D1.1., D.1.2 - Architekto..._01'!$C$84:$K$198</definedName>
    <definedName name="_xlnm.Print_Area" localSheetId="12">'D1.1., D.1.2 - Architekto..._02'!$C$4:$J$43,'D1.1., D.1.2 - Architekto..._02'!$C$49:$J$79,'D1.1., D.1.2 - Architekto..._02'!$C$85:$K$419</definedName>
    <definedName name="_xlnm.Print_Area" localSheetId="9">'D1.1.4 - Elektro - silnop...'!$C$4:$J$43,'D1.1.4 - Elektro - silnop...'!$C$49:$J$69,'D1.1.4 - Elektro - silnop...'!$C$75:$K$889</definedName>
    <definedName name="_xlnm.Print_Area" localSheetId="2">'D1.4.1-1 - ZTI'!$C$4:$J$43,'D1.4.1-1 - ZTI'!$C$49:$J$81,'D1.4.1-1 - ZTI'!$C$87:$K$316</definedName>
    <definedName name="_xlnm.Print_Area" localSheetId="3">'D1.4.1-2 - Vodovodní příp...'!$C$4:$J$43,'D1.4.1-2 - Vodovodní příp...'!$C$49:$J$73,'D1.4.1-2 - Vodovodní příp...'!$C$79:$K$136</definedName>
    <definedName name="_xlnm.Print_Area" localSheetId="4">'D1.4.1-3 - Přípojka splaš...'!$C$4:$J$43,'D1.4.1-3 - Přípojka splaš...'!$C$49:$J$72,'D1.4.1-3 - Přípojka splaš...'!$C$78:$K$126</definedName>
    <definedName name="_xlnm.Print_Area" localSheetId="5">'D1.4.1-4 - Přípojka dešťo...'!$C$4:$J$43,'D1.4.1-4 - Přípojka dešťo...'!$C$49:$J$72,'D1.4.1-4 - Přípojka dešťo...'!$C$78:$K$124</definedName>
    <definedName name="_xlnm.Print_Area" localSheetId="6">'D1.4.2-1 - Vytápění'!$C$4:$J$43,'D1.4.2-1 - Vytápění'!$C$49:$J$75,'D1.4.2-1 - Vytápění'!$C$81:$K$257</definedName>
    <definedName name="_xlnm.Print_Area" localSheetId="7">'D1.4.2-2 - Chlazení'!$C$4:$J$43,'D1.4.2-2 - Chlazení'!$C$49:$J$75,'D1.4.2-2 - Chlazení'!$C$81:$K$171</definedName>
    <definedName name="_xlnm.Print_Area" localSheetId="8">'D1.4.3 - VZT'!$C$4:$J$43,'D1.4.3 - VZT'!$C$49:$J$74,'D1.4.3 - VZT'!$C$80:$K$197</definedName>
    <definedName name="_xlnm.Print_Area" localSheetId="10">'D1.4.5 - Elektro - slabop...'!$C$4:$J$43,'D1.4.5 - Elektro - slabop...'!$C$49:$J$72,'D1.4.5 - Elektro - slabop...'!$C$78:$K$231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stavby'!$C$42:$AQ$73</definedName>
    <definedName name="_xlnm.Print_Area" localSheetId="13">'VRN - Vedlejší rozpočtové...'!$C$4:$J$39,'VRN - Vedlejší rozpočtové...'!$C$45:$J$65,'VRN - Vedlejší rozpočtové...'!$C$71:$K$118</definedName>
  </definedNames>
  <calcPr calcId="152511"/>
</workbook>
</file>

<file path=xl/calcChain.xml><?xml version="1.0" encoding="utf-8"?>
<calcChain xmlns="http://schemas.openxmlformats.org/spreadsheetml/2006/main">
  <c r="H3815" i="2" l="1"/>
  <c r="H3860" i="2"/>
  <c r="BK3842" i="2"/>
  <c r="J3865" i="2"/>
  <c r="J133" i="2"/>
  <c r="H133" i="2"/>
  <c r="J3004" i="2" l="1"/>
  <c r="H2502" i="2"/>
  <c r="H2507" i="2"/>
  <c r="H2189" i="2"/>
  <c r="H2195" i="2"/>
  <c r="H2046" i="2"/>
  <c r="H2069" i="2"/>
  <c r="H1817" i="2"/>
  <c r="H1680" i="2"/>
  <c r="H1684" i="2"/>
  <c r="H1525" i="2"/>
  <c r="H1530" i="2"/>
  <c r="H264" i="2"/>
  <c r="H268" i="2"/>
  <c r="H236" i="2"/>
  <c r="H240" i="2"/>
  <c r="H260" i="3"/>
  <c r="H3767" i="2"/>
  <c r="H2764" i="2"/>
  <c r="H2745" i="2"/>
  <c r="F2753" i="2"/>
  <c r="H2744" i="2"/>
  <c r="H2736" i="2" s="1"/>
  <c r="F2744" i="2"/>
  <c r="H2466" i="2"/>
  <c r="H2462" i="2" s="1"/>
  <c r="H2376" i="2"/>
  <c r="H2373" i="2" s="1"/>
  <c r="H2327" i="2"/>
  <c r="H2325" i="2" s="1"/>
  <c r="H2321" i="2"/>
  <c r="H2318" i="2" s="1"/>
  <c r="H2314" i="2"/>
  <c r="H2312" i="2" s="1"/>
  <c r="H2290" i="2"/>
  <c r="H2262" i="2"/>
  <c r="H2261" i="2"/>
  <c r="H2257" i="2" s="1"/>
  <c r="H2250" i="2"/>
  <c r="H2244" i="2" s="1"/>
  <c r="H2221" i="2"/>
  <c r="H2217" i="2" s="1"/>
  <c r="H2216" i="2"/>
  <c r="H2209" i="2" s="1"/>
  <c r="H2208" i="2"/>
  <c r="H2199" i="2" s="1"/>
  <c r="H2177" i="2"/>
  <c r="H2159" i="2"/>
  <c r="H2157" i="2" s="1"/>
  <c r="H2135" i="2"/>
  <c r="H2133" i="2" s="1"/>
  <c r="H2112" i="2"/>
  <c r="H2136" i="2" s="1"/>
  <c r="H1801" i="2"/>
  <c r="H1800" i="2"/>
  <c r="H1788" i="2"/>
  <c r="H1785" i="2" s="1"/>
  <c r="H1773" i="2"/>
  <c r="H1771" i="2" s="1"/>
  <c r="H1769" i="2"/>
  <c r="H1768" i="2"/>
  <c r="H1765" i="2" s="1"/>
  <c r="H1653" i="2"/>
  <c r="H1651" i="2"/>
  <c r="H1650" i="2"/>
  <c r="H1561" i="2"/>
  <c r="H1551" i="2" s="1"/>
  <c r="H1472" i="2"/>
  <c r="H1465" i="2" s="1"/>
  <c r="H1464" i="2"/>
  <c r="H1462" i="2"/>
  <c r="H1459" i="2"/>
  <c r="H1458" i="2"/>
  <c r="H1404" i="2"/>
  <c r="H1401" i="2" s="1"/>
  <c r="H1266" i="2"/>
  <c r="H1175" i="2"/>
  <c r="H1173" i="2" s="1"/>
  <c r="H1129" i="2"/>
  <c r="H806" i="2"/>
  <c r="H804" i="2"/>
  <c r="H803" i="2"/>
  <c r="H802" i="2"/>
  <c r="H801" i="2"/>
  <c r="H800" i="2"/>
  <c r="H798" i="2"/>
  <c r="H797" i="2"/>
  <c r="H792" i="2"/>
  <c r="H771" i="2" s="1"/>
  <c r="H765" i="2"/>
  <c r="H759" i="2" s="1"/>
  <c r="H733" i="2"/>
  <c r="H729" i="2" s="1"/>
  <c r="H743" i="2"/>
  <c r="H739" i="2" s="1"/>
  <c r="H728" i="2"/>
  <c r="H718" i="2" s="1"/>
  <c r="H717" i="2"/>
  <c r="H708" i="2" s="1"/>
  <c r="H696" i="2"/>
  <c r="H686" i="2" s="1"/>
  <c r="H656" i="2"/>
  <c r="H629" i="2"/>
  <c r="H627" i="2"/>
  <c r="H619" i="2"/>
  <c r="H617" i="2"/>
  <c r="H529" i="2"/>
  <c r="H526" i="2" s="1"/>
  <c r="H505" i="2"/>
  <c r="H486" i="2" s="1"/>
  <c r="H398" i="2"/>
  <c r="H387" i="2"/>
  <c r="H388" i="2"/>
  <c r="H389" i="2"/>
  <c r="H390" i="2"/>
  <c r="H381" i="2"/>
  <c r="H378" i="2" s="1"/>
  <c r="H363" i="2"/>
  <c r="H359" i="2" s="1"/>
  <c r="J359" i="2" s="1"/>
  <c r="H316" i="2"/>
  <c r="H312" i="2" s="1"/>
  <c r="H1645" i="2" l="1"/>
  <c r="H1451" i="2"/>
  <c r="H793" i="2"/>
  <c r="H807" i="2" s="1"/>
  <c r="H1797" i="2"/>
  <c r="H384" i="2"/>
  <c r="H613" i="2"/>
  <c r="H622" i="2"/>
  <c r="H177" i="2" l="1"/>
  <c r="H174" i="2" s="1"/>
  <c r="H173" i="2"/>
  <c r="H170" i="2" s="1"/>
  <c r="H167" i="2"/>
  <c r="H164" i="2" s="1"/>
  <c r="H161" i="2"/>
  <c r="H150" i="2" s="1"/>
  <c r="H143" i="2"/>
  <c r="J37" i="14" l="1"/>
  <c r="J36" i="14"/>
  <c r="AY72" i="1"/>
  <c r="J35" i="14"/>
  <c r="AX72" i="1"/>
  <c r="BI116" i="14"/>
  <c r="BH116" i="14"/>
  <c r="BG116" i="14"/>
  <c r="BF116" i="14"/>
  <c r="T116" i="14"/>
  <c r="T115" i="14"/>
  <c r="R116" i="14"/>
  <c r="R115" i="14"/>
  <c r="P116" i="14"/>
  <c r="P115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5" i="14"/>
  <c r="BH105" i="14"/>
  <c r="BG105" i="14"/>
  <c r="BF105" i="14"/>
  <c r="T105" i="14"/>
  <c r="R105" i="14"/>
  <c r="P105" i="14"/>
  <c r="BI101" i="14"/>
  <c r="BH101" i="14"/>
  <c r="BG101" i="14"/>
  <c r="BF101" i="14"/>
  <c r="T101" i="14"/>
  <c r="R101" i="14"/>
  <c r="P101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0" i="14"/>
  <c r="BH90" i="14"/>
  <c r="BG90" i="14"/>
  <c r="BF90" i="14"/>
  <c r="T90" i="14"/>
  <c r="R90" i="14"/>
  <c r="P90" i="14"/>
  <c r="BI87" i="14"/>
  <c r="BH87" i="14"/>
  <c r="BG87" i="14"/>
  <c r="BF87" i="14"/>
  <c r="T87" i="14"/>
  <c r="R87" i="14"/>
  <c r="P87" i="14"/>
  <c r="J81" i="14"/>
  <c r="J80" i="14"/>
  <c r="F78" i="14"/>
  <c r="E76" i="14"/>
  <c r="J55" i="14"/>
  <c r="J54" i="14"/>
  <c r="F52" i="14"/>
  <c r="E50" i="14"/>
  <c r="J18" i="14"/>
  <c r="E18" i="14"/>
  <c r="F81" i="14" s="1"/>
  <c r="J17" i="14"/>
  <c r="J15" i="14"/>
  <c r="E15" i="14"/>
  <c r="F80" i="14" s="1"/>
  <c r="J14" i="14"/>
  <c r="J12" i="14"/>
  <c r="J52" i="14" s="1"/>
  <c r="E7" i="14"/>
  <c r="E48" i="14"/>
  <c r="J41" i="13"/>
  <c r="J40" i="13"/>
  <c r="AY71" i="1"/>
  <c r="J39" i="13"/>
  <c r="AX71" i="1" s="1"/>
  <c r="BI417" i="13"/>
  <c r="BH417" i="13"/>
  <c r="BG417" i="13"/>
  <c r="BF417" i="13"/>
  <c r="T417" i="13"/>
  <c r="R417" i="13"/>
  <c r="P417" i="13"/>
  <c r="BI414" i="13"/>
  <c r="BH414" i="13"/>
  <c r="BG414" i="13"/>
  <c r="BF414" i="13"/>
  <c r="T414" i="13"/>
  <c r="R414" i="13"/>
  <c r="P414" i="13"/>
  <c r="BI410" i="13"/>
  <c r="BH410" i="13"/>
  <c r="BG410" i="13"/>
  <c r="BF410" i="13"/>
  <c r="T410" i="13"/>
  <c r="R410" i="13"/>
  <c r="P410" i="13"/>
  <c r="BI407" i="13"/>
  <c r="BH407" i="13"/>
  <c r="BG407" i="13"/>
  <c r="BF407" i="13"/>
  <c r="T407" i="13"/>
  <c r="R407" i="13"/>
  <c r="P407" i="13"/>
  <c r="BI404" i="13"/>
  <c r="BH404" i="13"/>
  <c r="BG404" i="13"/>
  <c r="BF404" i="13"/>
  <c r="T404" i="13"/>
  <c r="R404" i="13"/>
  <c r="P404" i="13"/>
  <c r="BI401" i="13"/>
  <c r="BH401" i="13"/>
  <c r="BG401" i="13"/>
  <c r="BF401" i="13"/>
  <c r="T401" i="13"/>
  <c r="R401" i="13"/>
  <c r="P401" i="13"/>
  <c r="BI396" i="13"/>
  <c r="BH396" i="13"/>
  <c r="BG396" i="13"/>
  <c r="BF396" i="13"/>
  <c r="T396" i="13"/>
  <c r="R396" i="13"/>
  <c r="P396" i="13"/>
  <c r="BI391" i="13"/>
  <c r="BH391" i="13"/>
  <c r="BG391" i="13"/>
  <c r="BF391" i="13"/>
  <c r="T391" i="13"/>
  <c r="R391" i="13"/>
  <c r="P391" i="13"/>
  <c r="BI387" i="13"/>
  <c r="BH387" i="13"/>
  <c r="BG387" i="13"/>
  <c r="BF387" i="13"/>
  <c r="T387" i="13"/>
  <c r="R387" i="13"/>
  <c r="P387" i="13"/>
  <c r="BI384" i="13"/>
  <c r="BH384" i="13"/>
  <c r="BG384" i="13"/>
  <c r="BF384" i="13"/>
  <c r="T384" i="13"/>
  <c r="R384" i="13"/>
  <c r="P384" i="13"/>
  <c r="BI381" i="13"/>
  <c r="BH381" i="13"/>
  <c r="BG381" i="13"/>
  <c r="BF381" i="13"/>
  <c r="T381" i="13"/>
  <c r="R381" i="13"/>
  <c r="P381" i="13"/>
  <c r="BI378" i="13"/>
  <c r="BH378" i="13"/>
  <c r="BG378" i="13"/>
  <c r="BF378" i="13"/>
  <c r="T378" i="13"/>
  <c r="R378" i="13"/>
  <c r="P378" i="13"/>
  <c r="BI373" i="13"/>
  <c r="BH373" i="13"/>
  <c r="BG373" i="13"/>
  <c r="BF373" i="13"/>
  <c r="T373" i="13"/>
  <c r="R373" i="13"/>
  <c r="P373" i="13"/>
  <c r="BI369" i="13"/>
  <c r="BH369" i="13"/>
  <c r="BG369" i="13"/>
  <c r="BF369" i="13"/>
  <c r="T369" i="13"/>
  <c r="R369" i="13"/>
  <c r="P369" i="13"/>
  <c r="BI366" i="13"/>
  <c r="BH366" i="13"/>
  <c r="BG366" i="13"/>
  <c r="BF366" i="13"/>
  <c r="T366" i="13"/>
  <c r="R366" i="13"/>
  <c r="P366" i="13"/>
  <c r="BI360" i="13"/>
  <c r="BH360" i="13"/>
  <c r="BG360" i="13"/>
  <c r="BF360" i="13"/>
  <c r="T360" i="13"/>
  <c r="R360" i="13"/>
  <c r="P360" i="13"/>
  <c r="BI355" i="13"/>
  <c r="BH355" i="13"/>
  <c r="BG355" i="13"/>
  <c r="BF355" i="13"/>
  <c r="T355" i="13"/>
  <c r="T354" i="13"/>
  <c r="R355" i="13"/>
  <c r="R354" i="13"/>
  <c r="P355" i="13"/>
  <c r="P354" i="13"/>
  <c r="BI350" i="13"/>
  <c r="BH350" i="13"/>
  <c r="BG350" i="13"/>
  <c r="BF350" i="13"/>
  <c r="T350" i="13"/>
  <c r="R350" i="13"/>
  <c r="P350" i="13"/>
  <c r="BI346" i="13"/>
  <c r="BH346" i="13"/>
  <c r="BG346" i="13"/>
  <c r="BF346" i="13"/>
  <c r="T346" i="13"/>
  <c r="R346" i="13"/>
  <c r="P346" i="13"/>
  <c r="BI341" i="13"/>
  <c r="BH341" i="13"/>
  <c r="BG341" i="13"/>
  <c r="BF341" i="13"/>
  <c r="T341" i="13"/>
  <c r="R341" i="13"/>
  <c r="P341" i="13"/>
  <c r="BI337" i="13"/>
  <c r="BH337" i="13"/>
  <c r="BG337" i="13"/>
  <c r="BF337" i="13"/>
  <c r="T337" i="13"/>
  <c r="R337" i="13"/>
  <c r="P337" i="13"/>
  <c r="BI334" i="13"/>
  <c r="BH334" i="13"/>
  <c r="BG334" i="13"/>
  <c r="BF334" i="13"/>
  <c r="T334" i="13"/>
  <c r="R334" i="13"/>
  <c r="P334" i="13"/>
  <c r="BI331" i="13"/>
  <c r="BH331" i="13"/>
  <c r="BG331" i="13"/>
  <c r="BF331" i="13"/>
  <c r="T331" i="13"/>
  <c r="R331" i="13"/>
  <c r="P331" i="13"/>
  <c r="BI327" i="13"/>
  <c r="BH327" i="13"/>
  <c r="BG327" i="13"/>
  <c r="BF327" i="13"/>
  <c r="T327" i="13"/>
  <c r="R327" i="13"/>
  <c r="P327" i="13"/>
  <c r="BI323" i="13"/>
  <c r="BH323" i="13"/>
  <c r="BG323" i="13"/>
  <c r="BF323" i="13"/>
  <c r="T323" i="13"/>
  <c r="R323" i="13"/>
  <c r="P323" i="13"/>
  <c r="BI299" i="13"/>
  <c r="BH299" i="13"/>
  <c r="BG299" i="13"/>
  <c r="BF299" i="13"/>
  <c r="T299" i="13"/>
  <c r="R299" i="13"/>
  <c r="P299" i="13"/>
  <c r="BI294" i="13"/>
  <c r="BH294" i="13"/>
  <c r="BG294" i="13"/>
  <c r="BF294" i="13"/>
  <c r="T294" i="13"/>
  <c r="R294" i="13"/>
  <c r="P294" i="13"/>
  <c r="BI289" i="13"/>
  <c r="BH289" i="13"/>
  <c r="BG289" i="13"/>
  <c r="BF289" i="13"/>
  <c r="T289" i="13"/>
  <c r="R289" i="13"/>
  <c r="P289" i="13"/>
  <c r="BI284" i="13"/>
  <c r="BH284" i="13"/>
  <c r="BG284" i="13"/>
  <c r="BF284" i="13"/>
  <c r="T284" i="13"/>
  <c r="R284" i="13"/>
  <c r="P284" i="13"/>
  <c r="BI279" i="13"/>
  <c r="BH279" i="13"/>
  <c r="BG279" i="13"/>
  <c r="BF279" i="13"/>
  <c r="T279" i="13"/>
  <c r="R279" i="13"/>
  <c r="P279" i="13"/>
  <c r="BI255" i="13"/>
  <c r="BH255" i="13"/>
  <c r="BG255" i="13"/>
  <c r="BF255" i="13"/>
  <c r="T255" i="13"/>
  <c r="R255" i="13"/>
  <c r="P255" i="13"/>
  <c r="BI250" i="13"/>
  <c r="BH250" i="13"/>
  <c r="BG250" i="13"/>
  <c r="BF250" i="13"/>
  <c r="T250" i="13"/>
  <c r="R250" i="13"/>
  <c r="P250" i="13"/>
  <c r="BI236" i="13"/>
  <c r="BH236" i="13"/>
  <c r="BG236" i="13"/>
  <c r="BF236" i="13"/>
  <c r="T236" i="13"/>
  <c r="R236" i="13"/>
  <c r="P236" i="13"/>
  <c r="BI225" i="13"/>
  <c r="BH225" i="13"/>
  <c r="BG225" i="13"/>
  <c r="BF225" i="13"/>
  <c r="T225" i="13"/>
  <c r="R225" i="13"/>
  <c r="P225" i="13"/>
  <c r="BI201" i="13"/>
  <c r="BH201" i="13"/>
  <c r="BG201" i="13"/>
  <c r="BF201" i="13"/>
  <c r="T201" i="13"/>
  <c r="R201" i="13"/>
  <c r="P201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6" i="13"/>
  <c r="BH176" i="13"/>
  <c r="BG176" i="13"/>
  <c r="BF176" i="13"/>
  <c r="T176" i="13"/>
  <c r="R176" i="13"/>
  <c r="P176" i="13"/>
  <c r="BI169" i="13"/>
  <c r="BH169" i="13"/>
  <c r="BG169" i="13"/>
  <c r="BF169" i="13"/>
  <c r="T169" i="13"/>
  <c r="R169" i="13"/>
  <c r="P169" i="13"/>
  <c r="BI166" i="13"/>
  <c r="BH166" i="13"/>
  <c r="BG166" i="13"/>
  <c r="BF166" i="13"/>
  <c r="T166" i="13"/>
  <c r="R166" i="13"/>
  <c r="P166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3" i="13"/>
  <c r="BH123" i="13"/>
  <c r="BG123" i="13"/>
  <c r="BF123" i="13"/>
  <c r="T123" i="13"/>
  <c r="R123" i="13"/>
  <c r="P123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05" i="13"/>
  <c r="BH105" i="13"/>
  <c r="BG105" i="13"/>
  <c r="BF105" i="13"/>
  <c r="T105" i="13"/>
  <c r="R105" i="13"/>
  <c r="P105" i="13"/>
  <c r="J99" i="13"/>
  <c r="J98" i="13"/>
  <c r="F96" i="13"/>
  <c r="E94" i="13"/>
  <c r="J63" i="13"/>
  <c r="J62" i="13"/>
  <c r="F60" i="13"/>
  <c r="E58" i="13"/>
  <c r="J22" i="13"/>
  <c r="E22" i="13"/>
  <c r="F99" i="13" s="1"/>
  <c r="J21" i="13"/>
  <c r="J19" i="13"/>
  <c r="E19" i="13"/>
  <c r="F98" i="13" s="1"/>
  <c r="J18" i="13"/>
  <c r="J16" i="13"/>
  <c r="J96" i="13" s="1"/>
  <c r="E7" i="13"/>
  <c r="E88" i="13" s="1"/>
  <c r="J41" i="12"/>
  <c r="J40" i="12"/>
  <c r="AY68" i="1"/>
  <c r="J39" i="12"/>
  <c r="AX68" i="1" s="1"/>
  <c r="BI196" i="12"/>
  <c r="BH196" i="12"/>
  <c r="BG196" i="12"/>
  <c r="BF196" i="12"/>
  <c r="T196" i="12"/>
  <c r="T195" i="12" s="1"/>
  <c r="T194" i="12" s="1"/>
  <c r="R196" i="12"/>
  <c r="R195" i="12" s="1"/>
  <c r="R194" i="12" s="1"/>
  <c r="P196" i="12"/>
  <c r="P195" i="12"/>
  <c r="P194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80" i="12"/>
  <c r="BH180" i="12"/>
  <c r="BG180" i="12"/>
  <c r="BF180" i="12"/>
  <c r="T180" i="12"/>
  <c r="T179" i="12" s="1"/>
  <c r="R180" i="12"/>
  <c r="R179" i="12"/>
  <c r="P180" i="12"/>
  <c r="P179" i="12"/>
  <c r="BI176" i="12"/>
  <c r="BH176" i="12"/>
  <c r="BG176" i="12"/>
  <c r="BF176" i="12"/>
  <c r="T176" i="12"/>
  <c r="R176" i="12"/>
  <c r="P176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0" i="12"/>
  <c r="BH140" i="12"/>
  <c r="BG140" i="12"/>
  <c r="BF140" i="12"/>
  <c r="T140" i="12"/>
  <c r="R140" i="12"/>
  <c r="P140" i="12"/>
  <c r="BI135" i="12"/>
  <c r="BH135" i="12"/>
  <c r="BG135" i="12"/>
  <c r="BF135" i="12"/>
  <c r="T135" i="12"/>
  <c r="R135" i="12"/>
  <c r="P135" i="12"/>
  <c r="BI130" i="12"/>
  <c r="BH130" i="12"/>
  <c r="BG130" i="12"/>
  <c r="BF130" i="12"/>
  <c r="T130" i="12"/>
  <c r="R130" i="12"/>
  <c r="P130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3" i="12"/>
  <c r="BH113" i="12"/>
  <c r="BG113" i="12"/>
  <c r="BF113" i="12"/>
  <c r="T113" i="12"/>
  <c r="R113" i="12"/>
  <c r="P113" i="12"/>
  <c r="BI110" i="12"/>
  <c r="BH110" i="12"/>
  <c r="BG110" i="12"/>
  <c r="BF110" i="12"/>
  <c r="T110" i="12"/>
  <c r="R110" i="12"/>
  <c r="P110" i="12"/>
  <c r="BI104" i="12"/>
  <c r="BH104" i="12"/>
  <c r="BG104" i="12"/>
  <c r="BF104" i="12"/>
  <c r="T104" i="12"/>
  <c r="R104" i="12"/>
  <c r="P104" i="12"/>
  <c r="J98" i="12"/>
  <c r="J97" i="12"/>
  <c r="F95" i="12"/>
  <c r="E93" i="12"/>
  <c r="J63" i="12"/>
  <c r="J62" i="12"/>
  <c r="F60" i="12"/>
  <c r="E58" i="12"/>
  <c r="J22" i="12"/>
  <c r="E22" i="12"/>
  <c r="F98" i="12"/>
  <c r="J21" i="12"/>
  <c r="J19" i="12"/>
  <c r="E19" i="12"/>
  <c r="F62" i="12" s="1"/>
  <c r="J18" i="12"/>
  <c r="J16" i="12"/>
  <c r="J60" i="12" s="1"/>
  <c r="E7" i="12"/>
  <c r="E87" i="12" s="1"/>
  <c r="J41" i="11"/>
  <c r="J40" i="11"/>
  <c r="AY66" i="1"/>
  <c r="J39" i="11"/>
  <c r="AX66" i="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J92" i="11"/>
  <c r="J91" i="11"/>
  <c r="F89" i="11"/>
  <c r="E87" i="11"/>
  <c r="J63" i="11"/>
  <c r="J62" i="11"/>
  <c r="F60" i="11"/>
  <c r="E58" i="11"/>
  <c r="J22" i="11"/>
  <c r="E22" i="11"/>
  <c r="F92" i="11"/>
  <c r="J21" i="11"/>
  <c r="J19" i="11"/>
  <c r="E19" i="11"/>
  <c r="F62" i="11" s="1"/>
  <c r="J18" i="11"/>
  <c r="J16" i="11"/>
  <c r="J60" i="11" s="1"/>
  <c r="E7" i="11"/>
  <c r="E81" i="11"/>
  <c r="J41" i="10"/>
  <c r="J40" i="10"/>
  <c r="AY65" i="1" s="1"/>
  <c r="J39" i="10"/>
  <c r="AX65" i="1" s="1"/>
  <c r="BI888" i="10"/>
  <c r="BH888" i="10"/>
  <c r="BG888" i="10"/>
  <c r="BF888" i="10"/>
  <c r="T888" i="10"/>
  <c r="R888" i="10"/>
  <c r="P888" i="10"/>
  <c r="BI886" i="10"/>
  <c r="BH886" i="10"/>
  <c r="BG886" i="10"/>
  <c r="BF886" i="10"/>
  <c r="T886" i="10"/>
  <c r="R886" i="10"/>
  <c r="P886" i="10"/>
  <c r="BI884" i="10"/>
  <c r="BH884" i="10"/>
  <c r="BG884" i="10"/>
  <c r="BF884" i="10"/>
  <c r="T884" i="10"/>
  <c r="R884" i="10"/>
  <c r="P884" i="10"/>
  <c r="BI882" i="10"/>
  <c r="BH882" i="10"/>
  <c r="BG882" i="10"/>
  <c r="BF882" i="10"/>
  <c r="T882" i="10"/>
  <c r="R882" i="10"/>
  <c r="P882" i="10"/>
  <c r="BI880" i="10"/>
  <c r="BH880" i="10"/>
  <c r="BG880" i="10"/>
  <c r="BF880" i="10"/>
  <c r="T880" i="10"/>
  <c r="R880" i="10"/>
  <c r="P880" i="10"/>
  <c r="BI878" i="10"/>
  <c r="BH878" i="10"/>
  <c r="BG878" i="10"/>
  <c r="BF878" i="10"/>
  <c r="T878" i="10"/>
  <c r="R878" i="10"/>
  <c r="P878" i="10"/>
  <c r="BI876" i="10"/>
  <c r="BH876" i="10"/>
  <c r="BG876" i="10"/>
  <c r="BF876" i="10"/>
  <c r="T876" i="10"/>
  <c r="R876" i="10"/>
  <c r="P876" i="10"/>
  <c r="BI874" i="10"/>
  <c r="BH874" i="10"/>
  <c r="BG874" i="10"/>
  <c r="BF874" i="10"/>
  <c r="T874" i="10"/>
  <c r="R874" i="10"/>
  <c r="P874" i="10"/>
  <c r="BI872" i="10"/>
  <c r="BH872" i="10"/>
  <c r="BG872" i="10"/>
  <c r="BF872" i="10"/>
  <c r="T872" i="10"/>
  <c r="R872" i="10"/>
  <c r="P872" i="10"/>
  <c r="BI870" i="10"/>
  <c r="BH870" i="10"/>
  <c r="BG870" i="10"/>
  <c r="BF870" i="10"/>
  <c r="T870" i="10"/>
  <c r="R870" i="10"/>
  <c r="P870" i="10"/>
  <c r="BI868" i="10"/>
  <c r="BH868" i="10"/>
  <c r="BG868" i="10"/>
  <c r="BF868" i="10"/>
  <c r="T868" i="10"/>
  <c r="R868" i="10"/>
  <c r="P868" i="10"/>
  <c r="BI866" i="10"/>
  <c r="BH866" i="10"/>
  <c r="BG866" i="10"/>
  <c r="BF866" i="10"/>
  <c r="T866" i="10"/>
  <c r="R866" i="10"/>
  <c r="P866" i="10"/>
  <c r="BI864" i="10"/>
  <c r="BH864" i="10"/>
  <c r="BG864" i="10"/>
  <c r="BF864" i="10"/>
  <c r="T864" i="10"/>
  <c r="R864" i="10"/>
  <c r="P864" i="10"/>
  <c r="BI862" i="10"/>
  <c r="BH862" i="10"/>
  <c r="BG862" i="10"/>
  <c r="BF862" i="10"/>
  <c r="T862" i="10"/>
  <c r="R862" i="10"/>
  <c r="P862" i="10"/>
  <c r="BI860" i="10"/>
  <c r="BH860" i="10"/>
  <c r="BG860" i="10"/>
  <c r="BF860" i="10"/>
  <c r="T860" i="10"/>
  <c r="R860" i="10"/>
  <c r="P860" i="10"/>
  <c r="BI858" i="10"/>
  <c r="BH858" i="10"/>
  <c r="BG858" i="10"/>
  <c r="BF858" i="10"/>
  <c r="T858" i="10"/>
  <c r="R858" i="10"/>
  <c r="P858" i="10"/>
  <c r="BI856" i="10"/>
  <c r="BH856" i="10"/>
  <c r="BG856" i="10"/>
  <c r="BF856" i="10"/>
  <c r="T856" i="10"/>
  <c r="R856" i="10"/>
  <c r="P856" i="10"/>
  <c r="BI854" i="10"/>
  <c r="BH854" i="10"/>
  <c r="BG854" i="10"/>
  <c r="BF854" i="10"/>
  <c r="T854" i="10"/>
  <c r="R854" i="10"/>
  <c r="P854" i="10"/>
  <c r="BI852" i="10"/>
  <c r="BH852" i="10"/>
  <c r="BG852" i="10"/>
  <c r="BF852" i="10"/>
  <c r="T852" i="10"/>
  <c r="R852" i="10"/>
  <c r="P852" i="10"/>
  <c r="BI850" i="10"/>
  <c r="BH850" i="10"/>
  <c r="BG850" i="10"/>
  <c r="BF850" i="10"/>
  <c r="T850" i="10"/>
  <c r="R850" i="10"/>
  <c r="P850" i="10"/>
  <c r="BI848" i="10"/>
  <c r="BH848" i="10"/>
  <c r="BG848" i="10"/>
  <c r="BF848" i="10"/>
  <c r="T848" i="10"/>
  <c r="R848" i="10"/>
  <c r="P848" i="10"/>
  <c r="BI846" i="10"/>
  <c r="BH846" i="10"/>
  <c r="BG846" i="10"/>
  <c r="BF846" i="10"/>
  <c r="T846" i="10"/>
  <c r="R846" i="10"/>
  <c r="P846" i="10"/>
  <c r="BI844" i="10"/>
  <c r="BH844" i="10"/>
  <c r="BG844" i="10"/>
  <c r="BF844" i="10"/>
  <c r="T844" i="10"/>
  <c r="R844" i="10"/>
  <c r="P844" i="10"/>
  <c r="BI842" i="10"/>
  <c r="BH842" i="10"/>
  <c r="BG842" i="10"/>
  <c r="BF842" i="10"/>
  <c r="T842" i="10"/>
  <c r="R842" i="10"/>
  <c r="P842" i="10"/>
  <c r="BI840" i="10"/>
  <c r="BH840" i="10"/>
  <c r="BG840" i="10"/>
  <c r="BF840" i="10"/>
  <c r="T840" i="10"/>
  <c r="R840" i="10"/>
  <c r="P840" i="10"/>
  <c r="BI838" i="10"/>
  <c r="BH838" i="10"/>
  <c r="BG838" i="10"/>
  <c r="BF838" i="10"/>
  <c r="T838" i="10"/>
  <c r="R838" i="10"/>
  <c r="P838" i="10"/>
  <c r="BI836" i="10"/>
  <c r="BH836" i="10"/>
  <c r="BG836" i="10"/>
  <c r="BF836" i="10"/>
  <c r="T836" i="10"/>
  <c r="R836" i="10"/>
  <c r="P836" i="10"/>
  <c r="BI834" i="10"/>
  <c r="BH834" i="10"/>
  <c r="BG834" i="10"/>
  <c r="BF834" i="10"/>
  <c r="T834" i="10"/>
  <c r="R834" i="10"/>
  <c r="P834" i="10"/>
  <c r="BI832" i="10"/>
  <c r="BH832" i="10"/>
  <c r="BG832" i="10"/>
  <c r="BF832" i="10"/>
  <c r="T832" i="10"/>
  <c r="R832" i="10"/>
  <c r="P832" i="10"/>
  <c r="BI830" i="10"/>
  <c r="BH830" i="10"/>
  <c r="BG830" i="10"/>
  <c r="BF830" i="10"/>
  <c r="T830" i="10"/>
  <c r="R830" i="10"/>
  <c r="P830" i="10"/>
  <c r="BI828" i="10"/>
  <c r="BH828" i="10"/>
  <c r="BG828" i="10"/>
  <c r="BF828" i="10"/>
  <c r="T828" i="10"/>
  <c r="R828" i="10"/>
  <c r="P828" i="10"/>
  <c r="BI826" i="10"/>
  <c r="BH826" i="10"/>
  <c r="BG826" i="10"/>
  <c r="BF826" i="10"/>
  <c r="T826" i="10"/>
  <c r="R826" i="10"/>
  <c r="P826" i="10"/>
  <c r="BI824" i="10"/>
  <c r="BH824" i="10"/>
  <c r="BG824" i="10"/>
  <c r="BF824" i="10"/>
  <c r="T824" i="10"/>
  <c r="R824" i="10"/>
  <c r="P824" i="10"/>
  <c r="BI822" i="10"/>
  <c r="BH822" i="10"/>
  <c r="BG822" i="10"/>
  <c r="BF822" i="10"/>
  <c r="T822" i="10"/>
  <c r="R822" i="10"/>
  <c r="P822" i="10"/>
  <c r="BI820" i="10"/>
  <c r="BH820" i="10"/>
  <c r="BG820" i="10"/>
  <c r="BF820" i="10"/>
  <c r="T820" i="10"/>
  <c r="R820" i="10"/>
  <c r="P820" i="10"/>
  <c r="BI818" i="10"/>
  <c r="BH818" i="10"/>
  <c r="BG818" i="10"/>
  <c r="BF818" i="10"/>
  <c r="T818" i="10"/>
  <c r="R818" i="10"/>
  <c r="P818" i="10"/>
  <c r="BI816" i="10"/>
  <c r="BH816" i="10"/>
  <c r="BG816" i="10"/>
  <c r="BF816" i="10"/>
  <c r="T816" i="10"/>
  <c r="R816" i="10"/>
  <c r="P816" i="10"/>
  <c r="BI814" i="10"/>
  <c r="BH814" i="10"/>
  <c r="BG814" i="10"/>
  <c r="BF814" i="10"/>
  <c r="T814" i="10"/>
  <c r="R814" i="10"/>
  <c r="P814" i="10"/>
  <c r="BI812" i="10"/>
  <c r="BH812" i="10"/>
  <c r="BG812" i="10"/>
  <c r="BF812" i="10"/>
  <c r="T812" i="10"/>
  <c r="R812" i="10"/>
  <c r="P812" i="10"/>
  <c r="BI810" i="10"/>
  <c r="BH810" i="10"/>
  <c r="BG810" i="10"/>
  <c r="BF810" i="10"/>
  <c r="T810" i="10"/>
  <c r="R810" i="10"/>
  <c r="P810" i="10"/>
  <c r="BI808" i="10"/>
  <c r="BH808" i="10"/>
  <c r="BG808" i="10"/>
  <c r="BF808" i="10"/>
  <c r="T808" i="10"/>
  <c r="R808" i="10"/>
  <c r="P808" i="10"/>
  <c r="BI806" i="10"/>
  <c r="BH806" i="10"/>
  <c r="BG806" i="10"/>
  <c r="BF806" i="10"/>
  <c r="T806" i="10"/>
  <c r="R806" i="10"/>
  <c r="P806" i="10"/>
  <c r="BI804" i="10"/>
  <c r="BH804" i="10"/>
  <c r="BG804" i="10"/>
  <c r="BF804" i="10"/>
  <c r="T804" i="10"/>
  <c r="R804" i="10"/>
  <c r="P804" i="10"/>
  <c r="BI802" i="10"/>
  <c r="BH802" i="10"/>
  <c r="BG802" i="10"/>
  <c r="BF802" i="10"/>
  <c r="T802" i="10"/>
  <c r="R802" i="10"/>
  <c r="P802" i="10"/>
  <c r="BI800" i="10"/>
  <c r="BH800" i="10"/>
  <c r="BG800" i="10"/>
  <c r="BF800" i="10"/>
  <c r="T800" i="10"/>
  <c r="R800" i="10"/>
  <c r="P800" i="10"/>
  <c r="BI798" i="10"/>
  <c r="BH798" i="10"/>
  <c r="BG798" i="10"/>
  <c r="BF798" i="10"/>
  <c r="T798" i="10"/>
  <c r="R798" i="10"/>
  <c r="P798" i="10"/>
  <c r="BI796" i="10"/>
  <c r="BH796" i="10"/>
  <c r="BG796" i="10"/>
  <c r="BF796" i="10"/>
  <c r="T796" i="10"/>
  <c r="R796" i="10"/>
  <c r="P796" i="10"/>
  <c r="BI794" i="10"/>
  <c r="BH794" i="10"/>
  <c r="BG794" i="10"/>
  <c r="BF794" i="10"/>
  <c r="T794" i="10"/>
  <c r="R794" i="10"/>
  <c r="P794" i="10"/>
  <c r="BI792" i="10"/>
  <c r="BH792" i="10"/>
  <c r="BG792" i="10"/>
  <c r="BF792" i="10"/>
  <c r="T792" i="10"/>
  <c r="R792" i="10"/>
  <c r="P792" i="10"/>
  <c r="BI790" i="10"/>
  <c r="BH790" i="10"/>
  <c r="BG790" i="10"/>
  <c r="BF790" i="10"/>
  <c r="T790" i="10"/>
  <c r="R790" i="10"/>
  <c r="P790" i="10"/>
  <c r="BI788" i="10"/>
  <c r="BH788" i="10"/>
  <c r="BG788" i="10"/>
  <c r="BF788" i="10"/>
  <c r="T788" i="10"/>
  <c r="R788" i="10"/>
  <c r="P788" i="10"/>
  <c r="BI786" i="10"/>
  <c r="BH786" i="10"/>
  <c r="BG786" i="10"/>
  <c r="BF786" i="10"/>
  <c r="T786" i="10"/>
  <c r="R786" i="10"/>
  <c r="P786" i="10"/>
  <c r="BI784" i="10"/>
  <c r="BH784" i="10"/>
  <c r="BG784" i="10"/>
  <c r="BF784" i="10"/>
  <c r="T784" i="10"/>
  <c r="R784" i="10"/>
  <c r="P784" i="10"/>
  <c r="BI782" i="10"/>
  <c r="BH782" i="10"/>
  <c r="BG782" i="10"/>
  <c r="BF782" i="10"/>
  <c r="T782" i="10"/>
  <c r="R782" i="10"/>
  <c r="P782" i="10"/>
  <c r="BI780" i="10"/>
  <c r="BH780" i="10"/>
  <c r="BG780" i="10"/>
  <c r="BF780" i="10"/>
  <c r="T780" i="10"/>
  <c r="R780" i="10"/>
  <c r="P780" i="10"/>
  <c r="BI778" i="10"/>
  <c r="BH778" i="10"/>
  <c r="BG778" i="10"/>
  <c r="BF778" i="10"/>
  <c r="T778" i="10"/>
  <c r="R778" i="10"/>
  <c r="P778" i="10"/>
  <c r="BI776" i="10"/>
  <c r="BH776" i="10"/>
  <c r="BG776" i="10"/>
  <c r="BF776" i="10"/>
  <c r="T776" i="10"/>
  <c r="R776" i="10"/>
  <c r="P776" i="10"/>
  <c r="BI774" i="10"/>
  <c r="BH774" i="10"/>
  <c r="BG774" i="10"/>
  <c r="BF774" i="10"/>
  <c r="T774" i="10"/>
  <c r="R774" i="10"/>
  <c r="P774" i="10"/>
  <c r="BI772" i="10"/>
  <c r="BH772" i="10"/>
  <c r="BG772" i="10"/>
  <c r="BF772" i="10"/>
  <c r="T772" i="10"/>
  <c r="R772" i="10"/>
  <c r="P772" i="10"/>
  <c r="BI770" i="10"/>
  <c r="BH770" i="10"/>
  <c r="BG770" i="10"/>
  <c r="BF770" i="10"/>
  <c r="T770" i="10"/>
  <c r="R770" i="10"/>
  <c r="P770" i="10"/>
  <c r="BI768" i="10"/>
  <c r="BH768" i="10"/>
  <c r="BG768" i="10"/>
  <c r="BF768" i="10"/>
  <c r="T768" i="10"/>
  <c r="R768" i="10"/>
  <c r="P768" i="10"/>
  <c r="BI766" i="10"/>
  <c r="BH766" i="10"/>
  <c r="BG766" i="10"/>
  <c r="BF766" i="10"/>
  <c r="T766" i="10"/>
  <c r="R766" i="10"/>
  <c r="P766" i="10"/>
  <c r="BI764" i="10"/>
  <c r="BH764" i="10"/>
  <c r="BG764" i="10"/>
  <c r="BF764" i="10"/>
  <c r="T764" i="10"/>
  <c r="R764" i="10"/>
  <c r="P764" i="10"/>
  <c r="BI762" i="10"/>
  <c r="BH762" i="10"/>
  <c r="BG762" i="10"/>
  <c r="BF762" i="10"/>
  <c r="T762" i="10"/>
  <c r="R762" i="10"/>
  <c r="P762" i="10"/>
  <c r="BI760" i="10"/>
  <c r="BH760" i="10"/>
  <c r="BG760" i="10"/>
  <c r="BF760" i="10"/>
  <c r="T760" i="10"/>
  <c r="R760" i="10"/>
  <c r="P760" i="10"/>
  <c r="BI758" i="10"/>
  <c r="BH758" i="10"/>
  <c r="BG758" i="10"/>
  <c r="BF758" i="10"/>
  <c r="T758" i="10"/>
  <c r="R758" i="10"/>
  <c r="P758" i="10"/>
  <c r="BI756" i="10"/>
  <c r="BH756" i="10"/>
  <c r="BG756" i="10"/>
  <c r="BF756" i="10"/>
  <c r="T756" i="10"/>
  <c r="R756" i="10"/>
  <c r="P756" i="10"/>
  <c r="BI754" i="10"/>
  <c r="BH754" i="10"/>
  <c r="BG754" i="10"/>
  <c r="BF754" i="10"/>
  <c r="T754" i="10"/>
  <c r="R754" i="10"/>
  <c r="P754" i="10"/>
  <c r="BI752" i="10"/>
  <c r="BH752" i="10"/>
  <c r="BG752" i="10"/>
  <c r="BF752" i="10"/>
  <c r="T752" i="10"/>
  <c r="R752" i="10"/>
  <c r="P752" i="10"/>
  <c r="BI750" i="10"/>
  <c r="BH750" i="10"/>
  <c r="BG750" i="10"/>
  <c r="BF750" i="10"/>
  <c r="T750" i="10"/>
  <c r="R750" i="10"/>
  <c r="P750" i="10"/>
  <c r="BI748" i="10"/>
  <c r="BH748" i="10"/>
  <c r="BG748" i="10"/>
  <c r="BF748" i="10"/>
  <c r="T748" i="10"/>
  <c r="R748" i="10"/>
  <c r="P748" i="10"/>
  <c r="BI746" i="10"/>
  <c r="BH746" i="10"/>
  <c r="BG746" i="10"/>
  <c r="BF746" i="10"/>
  <c r="T746" i="10"/>
  <c r="R746" i="10"/>
  <c r="P746" i="10"/>
  <c r="BI744" i="10"/>
  <c r="BH744" i="10"/>
  <c r="BG744" i="10"/>
  <c r="BF744" i="10"/>
  <c r="T744" i="10"/>
  <c r="R744" i="10"/>
  <c r="P744" i="10"/>
  <c r="BI742" i="10"/>
  <c r="BH742" i="10"/>
  <c r="BG742" i="10"/>
  <c r="BF742" i="10"/>
  <c r="T742" i="10"/>
  <c r="R742" i="10"/>
  <c r="P742" i="10"/>
  <c r="BI740" i="10"/>
  <c r="BH740" i="10"/>
  <c r="BG740" i="10"/>
  <c r="BF740" i="10"/>
  <c r="T740" i="10"/>
  <c r="R740" i="10"/>
  <c r="P740" i="10"/>
  <c r="BI738" i="10"/>
  <c r="BH738" i="10"/>
  <c r="BG738" i="10"/>
  <c r="BF738" i="10"/>
  <c r="T738" i="10"/>
  <c r="R738" i="10"/>
  <c r="P738" i="10"/>
  <c r="BI736" i="10"/>
  <c r="BH736" i="10"/>
  <c r="BG736" i="10"/>
  <c r="BF736" i="10"/>
  <c r="T736" i="10"/>
  <c r="R736" i="10"/>
  <c r="P736" i="10"/>
  <c r="BI734" i="10"/>
  <c r="BH734" i="10"/>
  <c r="BG734" i="10"/>
  <c r="BF734" i="10"/>
  <c r="T734" i="10"/>
  <c r="R734" i="10"/>
  <c r="P734" i="10"/>
  <c r="BI732" i="10"/>
  <c r="BH732" i="10"/>
  <c r="BG732" i="10"/>
  <c r="BF732" i="10"/>
  <c r="T732" i="10"/>
  <c r="R732" i="10"/>
  <c r="P732" i="10"/>
  <c r="BI730" i="10"/>
  <c r="BH730" i="10"/>
  <c r="BG730" i="10"/>
  <c r="BF730" i="10"/>
  <c r="T730" i="10"/>
  <c r="R730" i="10"/>
  <c r="P730" i="10"/>
  <c r="BI728" i="10"/>
  <c r="BH728" i="10"/>
  <c r="BG728" i="10"/>
  <c r="BF728" i="10"/>
  <c r="T728" i="10"/>
  <c r="R728" i="10"/>
  <c r="P728" i="10"/>
  <c r="BI726" i="10"/>
  <c r="BH726" i="10"/>
  <c r="BG726" i="10"/>
  <c r="BF726" i="10"/>
  <c r="T726" i="10"/>
  <c r="R726" i="10"/>
  <c r="P726" i="10"/>
  <c r="BI724" i="10"/>
  <c r="BH724" i="10"/>
  <c r="BG724" i="10"/>
  <c r="BF724" i="10"/>
  <c r="T724" i="10"/>
  <c r="R724" i="10"/>
  <c r="P724" i="10"/>
  <c r="BI722" i="10"/>
  <c r="BH722" i="10"/>
  <c r="BG722" i="10"/>
  <c r="BF722" i="10"/>
  <c r="T722" i="10"/>
  <c r="R722" i="10"/>
  <c r="P722" i="10"/>
  <c r="BI720" i="10"/>
  <c r="BH720" i="10"/>
  <c r="BG720" i="10"/>
  <c r="BF720" i="10"/>
  <c r="T720" i="10"/>
  <c r="R720" i="10"/>
  <c r="P720" i="10"/>
  <c r="BI718" i="10"/>
  <c r="BH718" i="10"/>
  <c r="BG718" i="10"/>
  <c r="BF718" i="10"/>
  <c r="T718" i="10"/>
  <c r="R718" i="10"/>
  <c r="P718" i="10"/>
  <c r="BI716" i="10"/>
  <c r="BH716" i="10"/>
  <c r="BG716" i="10"/>
  <c r="BF716" i="10"/>
  <c r="T716" i="10"/>
  <c r="R716" i="10"/>
  <c r="P716" i="10"/>
  <c r="BI714" i="10"/>
  <c r="BH714" i="10"/>
  <c r="BG714" i="10"/>
  <c r="BF714" i="10"/>
  <c r="T714" i="10"/>
  <c r="R714" i="10"/>
  <c r="P714" i="10"/>
  <c r="BI712" i="10"/>
  <c r="BH712" i="10"/>
  <c r="BG712" i="10"/>
  <c r="BF712" i="10"/>
  <c r="T712" i="10"/>
  <c r="R712" i="10"/>
  <c r="P712" i="10"/>
  <c r="BI710" i="10"/>
  <c r="BH710" i="10"/>
  <c r="BG710" i="10"/>
  <c r="BF710" i="10"/>
  <c r="T710" i="10"/>
  <c r="R710" i="10"/>
  <c r="P710" i="10"/>
  <c r="BI708" i="10"/>
  <c r="BH708" i="10"/>
  <c r="BG708" i="10"/>
  <c r="BF708" i="10"/>
  <c r="T708" i="10"/>
  <c r="R708" i="10"/>
  <c r="P708" i="10"/>
  <c r="BI706" i="10"/>
  <c r="BH706" i="10"/>
  <c r="BG706" i="10"/>
  <c r="BF706" i="10"/>
  <c r="T706" i="10"/>
  <c r="R706" i="10"/>
  <c r="P706" i="10"/>
  <c r="BI704" i="10"/>
  <c r="BH704" i="10"/>
  <c r="BG704" i="10"/>
  <c r="BF704" i="10"/>
  <c r="T704" i="10"/>
  <c r="R704" i="10"/>
  <c r="P704" i="10"/>
  <c r="BI702" i="10"/>
  <c r="BH702" i="10"/>
  <c r="BG702" i="10"/>
  <c r="BF702" i="10"/>
  <c r="T702" i="10"/>
  <c r="R702" i="10"/>
  <c r="P702" i="10"/>
  <c r="BI700" i="10"/>
  <c r="BH700" i="10"/>
  <c r="BG700" i="10"/>
  <c r="BF700" i="10"/>
  <c r="T700" i="10"/>
  <c r="R700" i="10"/>
  <c r="P700" i="10"/>
  <c r="BI698" i="10"/>
  <c r="BH698" i="10"/>
  <c r="BG698" i="10"/>
  <c r="BF698" i="10"/>
  <c r="T698" i="10"/>
  <c r="R698" i="10"/>
  <c r="P698" i="10"/>
  <c r="BI696" i="10"/>
  <c r="BH696" i="10"/>
  <c r="BG696" i="10"/>
  <c r="BF696" i="10"/>
  <c r="T696" i="10"/>
  <c r="R696" i="10"/>
  <c r="P696" i="10"/>
  <c r="BI694" i="10"/>
  <c r="BH694" i="10"/>
  <c r="BG694" i="10"/>
  <c r="BF694" i="10"/>
  <c r="T694" i="10"/>
  <c r="R694" i="10"/>
  <c r="P694" i="10"/>
  <c r="BI692" i="10"/>
  <c r="BH692" i="10"/>
  <c r="BG692" i="10"/>
  <c r="BF692" i="10"/>
  <c r="T692" i="10"/>
  <c r="R692" i="10"/>
  <c r="P692" i="10"/>
  <c r="BI690" i="10"/>
  <c r="BH690" i="10"/>
  <c r="BG690" i="10"/>
  <c r="BF690" i="10"/>
  <c r="T690" i="10"/>
  <c r="R690" i="10"/>
  <c r="P690" i="10"/>
  <c r="BI688" i="10"/>
  <c r="BH688" i="10"/>
  <c r="BG688" i="10"/>
  <c r="BF688" i="10"/>
  <c r="T688" i="10"/>
  <c r="R688" i="10"/>
  <c r="P688" i="10"/>
  <c r="BI686" i="10"/>
  <c r="BH686" i="10"/>
  <c r="BG686" i="10"/>
  <c r="BF686" i="10"/>
  <c r="T686" i="10"/>
  <c r="R686" i="10"/>
  <c r="P686" i="10"/>
  <c r="BI684" i="10"/>
  <c r="BH684" i="10"/>
  <c r="BG684" i="10"/>
  <c r="BF684" i="10"/>
  <c r="T684" i="10"/>
  <c r="R684" i="10"/>
  <c r="P684" i="10"/>
  <c r="BI682" i="10"/>
  <c r="BH682" i="10"/>
  <c r="BG682" i="10"/>
  <c r="BF682" i="10"/>
  <c r="T682" i="10"/>
  <c r="R682" i="10"/>
  <c r="P682" i="10"/>
  <c r="BI680" i="10"/>
  <c r="BH680" i="10"/>
  <c r="BG680" i="10"/>
  <c r="BF680" i="10"/>
  <c r="T680" i="10"/>
  <c r="R680" i="10"/>
  <c r="P680" i="10"/>
  <c r="BI678" i="10"/>
  <c r="BH678" i="10"/>
  <c r="BG678" i="10"/>
  <c r="BF678" i="10"/>
  <c r="T678" i="10"/>
  <c r="R678" i="10"/>
  <c r="P678" i="10"/>
  <c r="BI676" i="10"/>
  <c r="BH676" i="10"/>
  <c r="BG676" i="10"/>
  <c r="BF676" i="10"/>
  <c r="T676" i="10"/>
  <c r="R676" i="10"/>
  <c r="P676" i="10"/>
  <c r="BI674" i="10"/>
  <c r="BH674" i="10"/>
  <c r="BG674" i="10"/>
  <c r="BF674" i="10"/>
  <c r="T674" i="10"/>
  <c r="R674" i="10"/>
  <c r="P674" i="10"/>
  <c r="BI672" i="10"/>
  <c r="BH672" i="10"/>
  <c r="BG672" i="10"/>
  <c r="BF672" i="10"/>
  <c r="T672" i="10"/>
  <c r="R672" i="10"/>
  <c r="P672" i="10"/>
  <c r="BI670" i="10"/>
  <c r="BH670" i="10"/>
  <c r="BG670" i="10"/>
  <c r="BF670" i="10"/>
  <c r="T670" i="10"/>
  <c r="R670" i="10"/>
  <c r="P670" i="10"/>
  <c r="BI668" i="10"/>
  <c r="BH668" i="10"/>
  <c r="BG668" i="10"/>
  <c r="BF668" i="10"/>
  <c r="T668" i="10"/>
  <c r="R668" i="10"/>
  <c r="P668" i="10"/>
  <c r="BI666" i="10"/>
  <c r="BH666" i="10"/>
  <c r="BG666" i="10"/>
  <c r="BF666" i="10"/>
  <c r="T666" i="10"/>
  <c r="R666" i="10"/>
  <c r="P666" i="10"/>
  <c r="BI664" i="10"/>
  <c r="BH664" i="10"/>
  <c r="BG664" i="10"/>
  <c r="BF664" i="10"/>
  <c r="T664" i="10"/>
  <c r="R664" i="10"/>
  <c r="P664" i="10"/>
  <c r="BI662" i="10"/>
  <c r="BH662" i="10"/>
  <c r="BG662" i="10"/>
  <c r="BF662" i="10"/>
  <c r="T662" i="10"/>
  <c r="R662" i="10"/>
  <c r="P662" i="10"/>
  <c r="BI660" i="10"/>
  <c r="BH660" i="10"/>
  <c r="BG660" i="10"/>
  <c r="BF660" i="10"/>
  <c r="T660" i="10"/>
  <c r="R660" i="10"/>
  <c r="P660" i="10"/>
  <c r="BI658" i="10"/>
  <c r="BH658" i="10"/>
  <c r="BG658" i="10"/>
  <c r="BF658" i="10"/>
  <c r="T658" i="10"/>
  <c r="R658" i="10"/>
  <c r="P658" i="10"/>
  <c r="BI656" i="10"/>
  <c r="BH656" i="10"/>
  <c r="BG656" i="10"/>
  <c r="BF656" i="10"/>
  <c r="T656" i="10"/>
  <c r="R656" i="10"/>
  <c r="P656" i="10"/>
  <c r="BI654" i="10"/>
  <c r="BH654" i="10"/>
  <c r="BG654" i="10"/>
  <c r="BF654" i="10"/>
  <c r="T654" i="10"/>
  <c r="R654" i="10"/>
  <c r="P654" i="10"/>
  <c r="BI652" i="10"/>
  <c r="BH652" i="10"/>
  <c r="BG652" i="10"/>
  <c r="BF652" i="10"/>
  <c r="T652" i="10"/>
  <c r="R652" i="10"/>
  <c r="P652" i="10"/>
  <c r="BI650" i="10"/>
  <c r="BH650" i="10"/>
  <c r="BG650" i="10"/>
  <c r="BF650" i="10"/>
  <c r="T650" i="10"/>
  <c r="R650" i="10"/>
  <c r="P650" i="10"/>
  <c r="BI648" i="10"/>
  <c r="BH648" i="10"/>
  <c r="BG648" i="10"/>
  <c r="BF648" i="10"/>
  <c r="T648" i="10"/>
  <c r="R648" i="10"/>
  <c r="P648" i="10"/>
  <c r="BI646" i="10"/>
  <c r="BH646" i="10"/>
  <c r="BG646" i="10"/>
  <c r="BF646" i="10"/>
  <c r="T646" i="10"/>
  <c r="R646" i="10"/>
  <c r="P646" i="10"/>
  <c r="BI644" i="10"/>
  <c r="BH644" i="10"/>
  <c r="BG644" i="10"/>
  <c r="BF644" i="10"/>
  <c r="T644" i="10"/>
  <c r="R644" i="10"/>
  <c r="P644" i="10"/>
  <c r="BI642" i="10"/>
  <c r="BH642" i="10"/>
  <c r="BG642" i="10"/>
  <c r="BF642" i="10"/>
  <c r="T642" i="10"/>
  <c r="R642" i="10"/>
  <c r="P642" i="10"/>
  <c r="BI640" i="10"/>
  <c r="BH640" i="10"/>
  <c r="BG640" i="10"/>
  <c r="BF640" i="10"/>
  <c r="T640" i="10"/>
  <c r="R640" i="10"/>
  <c r="P640" i="10"/>
  <c r="BI638" i="10"/>
  <c r="BH638" i="10"/>
  <c r="BG638" i="10"/>
  <c r="BF638" i="10"/>
  <c r="T638" i="10"/>
  <c r="R638" i="10"/>
  <c r="P638" i="10"/>
  <c r="BI636" i="10"/>
  <c r="BH636" i="10"/>
  <c r="BG636" i="10"/>
  <c r="BF636" i="10"/>
  <c r="T636" i="10"/>
  <c r="R636" i="10"/>
  <c r="P636" i="10"/>
  <c r="BI634" i="10"/>
  <c r="BH634" i="10"/>
  <c r="BG634" i="10"/>
  <c r="BF634" i="10"/>
  <c r="T634" i="10"/>
  <c r="R634" i="10"/>
  <c r="P634" i="10"/>
  <c r="BI632" i="10"/>
  <c r="BH632" i="10"/>
  <c r="BG632" i="10"/>
  <c r="BF632" i="10"/>
  <c r="T632" i="10"/>
  <c r="R632" i="10"/>
  <c r="P632" i="10"/>
  <c r="BI630" i="10"/>
  <c r="BH630" i="10"/>
  <c r="BG630" i="10"/>
  <c r="BF630" i="10"/>
  <c r="T630" i="10"/>
  <c r="R630" i="10"/>
  <c r="P630" i="10"/>
  <c r="BI628" i="10"/>
  <c r="BH628" i="10"/>
  <c r="BG628" i="10"/>
  <c r="BF628" i="10"/>
  <c r="T628" i="10"/>
  <c r="R628" i="10"/>
  <c r="P628" i="10"/>
  <c r="BI626" i="10"/>
  <c r="BH626" i="10"/>
  <c r="BG626" i="10"/>
  <c r="BF626" i="10"/>
  <c r="T626" i="10"/>
  <c r="R626" i="10"/>
  <c r="P626" i="10"/>
  <c r="BI624" i="10"/>
  <c r="BH624" i="10"/>
  <c r="BG624" i="10"/>
  <c r="BF624" i="10"/>
  <c r="T624" i="10"/>
  <c r="R624" i="10"/>
  <c r="P624" i="10"/>
  <c r="BI622" i="10"/>
  <c r="BH622" i="10"/>
  <c r="BG622" i="10"/>
  <c r="BF622" i="10"/>
  <c r="T622" i="10"/>
  <c r="R622" i="10"/>
  <c r="P622" i="10"/>
  <c r="BI620" i="10"/>
  <c r="BH620" i="10"/>
  <c r="BG620" i="10"/>
  <c r="BF620" i="10"/>
  <c r="T620" i="10"/>
  <c r="R620" i="10"/>
  <c r="P620" i="10"/>
  <c r="BI618" i="10"/>
  <c r="BH618" i="10"/>
  <c r="BG618" i="10"/>
  <c r="BF618" i="10"/>
  <c r="T618" i="10"/>
  <c r="R618" i="10"/>
  <c r="P618" i="10"/>
  <c r="BI616" i="10"/>
  <c r="BH616" i="10"/>
  <c r="BG616" i="10"/>
  <c r="BF616" i="10"/>
  <c r="T616" i="10"/>
  <c r="R616" i="10"/>
  <c r="P616" i="10"/>
  <c r="BI614" i="10"/>
  <c r="BH614" i="10"/>
  <c r="BG614" i="10"/>
  <c r="BF614" i="10"/>
  <c r="T614" i="10"/>
  <c r="R614" i="10"/>
  <c r="P614" i="10"/>
  <c r="BI612" i="10"/>
  <c r="BH612" i="10"/>
  <c r="BG612" i="10"/>
  <c r="BF612" i="10"/>
  <c r="T612" i="10"/>
  <c r="R612" i="10"/>
  <c r="P612" i="10"/>
  <c r="BI610" i="10"/>
  <c r="BH610" i="10"/>
  <c r="BG610" i="10"/>
  <c r="BF610" i="10"/>
  <c r="T610" i="10"/>
  <c r="R610" i="10"/>
  <c r="P610" i="10"/>
  <c r="BI608" i="10"/>
  <c r="BH608" i="10"/>
  <c r="BG608" i="10"/>
  <c r="BF608" i="10"/>
  <c r="T608" i="10"/>
  <c r="R608" i="10"/>
  <c r="P608" i="10"/>
  <c r="BI606" i="10"/>
  <c r="BH606" i="10"/>
  <c r="BG606" i="10"/>
  <c r="BF606" i="10"/>
  <c r="T606" i="10"/>
  <c r="R606" i="10"/>
  <c r="P606" i="10"/>
  <c r="BI604" i="10"/>
  <c r="BH604" i="10"/>
  <c r="BG604" i="10"/>
  <c r="BF604" i="10"/>
  <c r="T604" i="10"/>
  <c r="R604" i="10"/>
  <c r="P604" i="10"/>
  <c r="BI602" i="10"/>
  <c r="BH602" i="10"/>
  <c r="BG602" i="10"/>
  <c r="BF602" i="10"/>
  <c r="T602" i="10"/>
  <c r="R602" i="10"/>
  <c r="P602" i="10"/>
  <c r="BI600" i="10"/>
  <c r="BH600" i="10"/>
  <c r="BG600" i="10"/>
  <c r="BF600" i="10"/>
  <c r="T600" i="10"/>
  <c r="R600" i="10"/>
  <c r="P600" i="10"/>
  <c r="BI598" i="10"/>
  <c r="BH598" i="10"/>
  <c r="BG598" i="10"/>
  <c r="BF598" i="10"/>
  <c r="T598" i="10"/>
  <c r="R598" i="10"/>
  <c r="P598" i="10"/>
  <c r="BI596" i="10"/>
  <c r="BH596" i="10"/>
  <c r="BG596" i="10"/>
  <c r="BF596" i="10"/>
  <c r="T596" i="10"/>
  <c r="R596" i="10"/>
  <c r="P596" i="10"/>
  <c r="BI594" i="10"/>
  <c r="BH594" i="10"/>
  <c r="BG594" i="10"/>
  <c r="BF594" i="10"/>
  <c r="T594" i="10"/>
  <c r="R594" i="10"/>
  <c r="P594" i="10"/>
  <c r="BI592" i="10"/>
  <c r="BH592" i="10"/>
  <c r="BG592" i="10"/>
  <c r="BF592" i="10"/>
  <c r="T592" i="10"/>
  <c r="R592" i="10"/>
  <c r="P592" i="10"/>
  <c r="BI590" i="10"/>
  <c r="BH590" i="10"/>
  <c r="BG590" i="10"/>
  <c r="BF590" i="10"/>
  <c r="T590" i="10"/>
  <c r="R590" i="10"/>
  <c r="P590" i="10"/>
  <c r="BI588" i="10"/>
  <c r="BH588" i="10"/>
  <c r="BG588" i="10"/>
  <c r="BF588" i="10"/>
  <c r="T588" i="10"/>
  <c r="R588" i="10"/>
  <c r="P588" i="10"/>
  <c r="BI586" i="10"/>
  <c r="BH586" i="10"/>
  <c r="BG586" i="10"/>
  <c r="BF586" i="10"/>
  <c r="T586" i="10"/>
  <c r="R586" i="10"/>
  <c r="P586" i="10"/>
  <c r="BI584" i="10"/>
  <c r="BH584" i="10"/>
  <c r="BG584" i="10"/>
  <c r="BF584" i="10"/>
  <c r="T584" i="10"/>
  <c r="R584" i="10"/>
  <c r="P584" i="10"/>
  <c r="BI582" i="10"/>
  <c r="BH582" i="10"/>
  <c r="BG582" i="10"/>
  <c r="BF582" i="10"/>
  <c r="T582" i="10"/>
  <c r="R582" i="10"/>
  <c r="P582" i="10"/>
  <c r="BI580" i="10"/>
  <c r="BH580" i="10"/>
  <c r="BG580" i="10"/>
  <c r="BF580" i="10"/>
  <c r="T580" i="10"/>
  <c r="R580" i="10"/>
  <c r="P580" i="10"/>
  <c r="BI578" i="10"/>
  <c r="BH578" i="10"/>
  <c r="BG578" i="10"/>
  <c r="BF578" i="10"/>
  <c r="T578" i="10"/>
  <c r="R578" i="10"/>
  <c r="P578" i="10"/>
  <c r="BI576" i="10"/>
  <c r="BH576" i="10"/>
  <c r="BG576" i="10"/>
  <c r="BF576" i="10"/>
  <c r="T576" i="10"/>
  <c r="R576" i="10"/>
  <c r="P576" i="10"/>
  <c r="BI574" i="10"/>
  <c r="BH574" i="10"/>
  <c r="BG574" i="10"/>
  <c r="BF574" i="10"/>
  <c r="T574" i="10"/>
  <c r="R574" i="10"/>
  <c r="P574" i="10"/>
  <c r="BI572" i="10"/>
  <c r="BH572" i="10"/>
  <c r="BG572" i="10"/>
  <c r="BF572" i="10"/>
  <c r="T572" i="10"/>
  <c r="R572" i="10"/>
  <c r="P572" i="10"/>
  <c r="BI570" i="10"/>
  <c r="BH570" i="10"/>
  <c r="BG570" i="10"/>
  <c r="BF570" i="10"/>
  <c r="T570" i="10"/>
  <c r="R570" i="10"/>
  <c r="P570" i="10"/>
  <c r="BI568" i="10"/>
  <c r="BH568" i="10"/>
  <c r="BG568" i="10"/>
  <c r="BF568" i="10"/>
  <c r="T568" i="10"/>
  <c r="R568" i="10"/>
  <c r="P568" i="10"/>
  <c r="BI566" i="10"/>
  <c r="BH566" i="10"/>
  <c r="BG566" i="10"/>
  <c r="BF566" i="10"/>
  <c r="T566" i="10"/>
  <c r="R566" i="10"/>
  <c r="P566" i="10"/>
  <c r="BI564" i="10"/>
  <c r="BH564" i="10"/>
  <c r="BG564" i="10"/>
  <c r="BF564" i="10"/>
  <c r="T564" i="10"/>
  <c r="R564" i="10"/>
  <c r="P564" i="10"/>
  <c r="BI562" i="10"/>
  <c r="BH562" i="10"/>
  <c r="BG562" i="10"/>
  <c r="BF562" i="10"/>
  <c r="T562" i="10"/>
  <c r="R562" i="10"/>
  <c r="P562" i="10"/>
  <c r="BI560" i="10"/>
  <c r="BH560" i="10"/>
  <c r="BG560" i="10"/>
  <c r="BF560" i="10"/>
  <c r="T560" i="10"/>
  <c r="R560" i="10"/>
  <c r="P560" i="10"/>
  <c r="BI558" i="10"/>
  <c r="BH558" i="10"/>
  <c r="BG558" i="10"/>
  <c r="BF558" i="10"/>
  <c r="T558" i="10"/>
  <c r="R558" i="10"/>
  <c r="P558" i="10"/>
  <c r="BI556" i="10"/>
  <c r="BH556" i="10"/>
  <c r="BG556" i="10"/>
  <c r="BF556" i="10"/>
  <c r="T556" i="10"/>
  <c r="R556" i="10"/>
  <c r="P556" i="10"/>
  <c r="BI554" i="10"/>
  <c r="BH554" i="10"/>
  <c r="BG554" i="10"/>
  <c r="BF554" i="10"/>
  <c r="T554" i="10"/>
  <c r="R554" i="10"/>
  <c r="P554" i="10"/>
  <c r="BI552" i="10"/>
  <c r="BH552" i="10"/>
  <c r="BG552" i="10"/>
  <c r="BF552" i="10"/>
  <c r="T552" i="10"/>
  <c r="R552" i="10"/>
  <c r="P552" i="10"/>
  <c r="BI550" i="10"/>
  <c r="BH550" i="10"/>
  <c r="BG550" i="10"/>
  <c r="BF550" i="10"/>
  <c r="T550" i="10"/>
  <c r="R550" i="10"/>
  <c r="P550" i="10"/>
  <c r="BI548" i="10"/>
  <c r="BH548" i="10"/>
  <c r="BG548" i="10"/>
  <c r="BF548" i="10"/>
  <c r="T548" i="10"/>
  <c r="R548" i="10"/>
  <c r="P548" i="10"/>
  <c r="BI546" i="10"/>
  <c r="BH546" i="10"/>
  <c r="BG546" i="10"/>
  <c r="BF546" i="10"/>
  <c r="T546" i="10"/>
  <c r="R546" i="10"/>
  <c r="P546" i="10"/>
  <c r="BI544" i="10"/>
  <c r="BH544" i="10"/>
  <c r="BG544" i="10"/>
  <c r="BF544" i="10"/>
  <c r="T544" i="10"/>
  <c r="R544" i="10"/>
  <c r="P544" i="10"/>
  <c r="BI542" i="10"/>
  <c r="BH542" i="10"/>
  <c r="BG542" i="10"/>
  <c r="BF542" i="10"/>
  <c r="T542" i="10"/>
  <c r="R542" i="10"/>
  <c r="P542" i="10"/>
  <c r="BI540" i="10"/>
  <c r="BH540" i="10"/>
  <c r="BG540" i="10"/>
  <c r="BF540" i="10"/>
  <c r="T540" i="10"/>
  <c r="R540" i="10"/>
  <c r="P540" i="10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6" i="10"/>
  <c r="BH526" i="10"/>
  <c r="BG526" i="10"/>
  <c r="BF526" i="10"/>
  <c r="T526" i="10"/>
  <c r="R526" i="10"/>
  <c r="P526" i="10"/>
  <c r="BI524" i="10"/>
  <c r="BH524" i="10"/>
  <c r="BG524" i="10"/>
  <c r="BF524" i="10"/>
  <c r="T524" i="10"/>
  <c r="R524" i="10"/>
  <c r="P524" i="10"/>
  <c r="BI522" i="10"/>
  <c r="BH522" i="10"/>
  <c r="BG522" i="10"/>
  <c r="BF522" i="10"/>
  <c r="T522" i="10"/>
  <c r="R522" i="10"/>
  <c r="P522" i="10"/>
  <c r="BI520" i="10"/>
  <c r="BH520" i="10"/>
  <c r="BG520" i="10"/>
  <c r="BF520" i="10"/>
  <c r="T520" i="10"/>
  <c r="R520" i="10"/>
  <c r="P520" i="10"/>
  <c r="BI518" i="10"/>
  <c r="BH518" i="10"/>
  <c r="BG518" i="10"/>
  <c r="BF518" i="10"/>
  <c r="T518" i="10"/>
  <c r="R518" i="10"/>
  <c r="P518" i="10"/>
  <c r="BI516" i="10"/>
  <c r="BH516" i="10"/>
  <c r="BG516" i="10"/>
  <c r="BF516" i="10"/>
  <c r="T516" i="10"/>
  <c r="R516" i="10"/>
  <c r="P516" i="10"/>
  <c r="BI514" i="10"/>
  <c r="BH514" i="10"/>
  <c r="BG514" i="10"/>
  <c r="BF514" i="10"/>
  <c r="T514" i="10"/>
  <c r="R514" i="10"/>
  <c r="P514" i="10"/>
  <c r="BI512" i="10"/>
  <c r="BH512" i="10"/>
  <c r="BG512" i="10"/>
  <c r="BF512" i="10"/>
  <c r="T512" i="10"/>
  <c r="R512" i="10"/>
  <c r="P512" i="10"/>
  <c r="BI510" i="10"/>
  <c r="BH510" i="10"/>
  <c r="BG510" i="10"/>
  <c r="BF510" i="10"/>
  <c r="T510" i="10"/>
  <c r="R510" i="10"/>
  <c r="P510" i="10"/>
  <c r="BI508" i="10"/>
  <c r="BH508" i="10"/>
  <c r="BG508" i="10"/>
  <c r="BF508" i="10"/>
  <c r="T508" i="10"/>
  <c r="R508" i="10"/>
  <c r="P508" i="10"/>
  <c r="BI506" i="10"/>
  <c r="BH506" i="10"/>
  <c r="BG506" i="10"/>
  <c r="BF506" i="10"/>
  <c r="T506" i="10"/>
  <c r="R506" i="10"/>
  <c r="P506" i="10"/>
  <c r="BI504" i="10"/>
  <c r="BH504" i="10"/>
  <c r="BG504" i="10"/>
  <c r="BF504" i="10"/>
  <c r="T504" i="10"/>
  <c r="R504" i="10"/>
  <c r="P504" i="10"/>
  <c r="BI502" i="10"/>
  <c r="BH502" i="10"/>
  <c r="BG502" i="10"/>
  <c r="BF502" i="10"/>
  <c r="T502" i="10"/>
  <c r="R502" i="10"/>
  <c r="P502" i="10"/>
  <c r="BI500" i="10"/>
  <c r="BH500" i="10"/>
  <c r="BG500" i="10"/>
  <c r="BF500" i="10"/>
  <c r="T500" i="10"/>
  <c r="R500" i="10"/>
  <c r="P500" i="10"/>
  <c r="BI498" i="10"/>
  <c r="BH498" i="10"/>
  <c r="BG498" i="10"/>
  <c r="BF498" i="10"/>
  <c r="T498" i="10"/>
  <c r="R498" i="10"/>
  <c r="P498" i="10"/>
  <c r="BI496" i="10"/>
  <c r="BH496" i="10"/>
  <c r="BG496" i="10"/>
  <c r="BF496" i="10"/>
  <c r="T496" i="10"/>
  <c r="R496" i="10"/>
  <c r="P496" i="10"/>
  <c r="BI494" i="10"/>
  <c r="BH494" i="10"/>
  <c r="BG494" i="10"/>
  <c r="BF494" i="10"/>
  <c r="T494" i="10"/>
  <c r="R494" i="10"/>
  <c r="P494" i="10"/>
  <c r="BI492" i="10"/>
  <c r="BH492" i="10"/>
  <c r="BG492" i="10"/>
  <c r="BF492" i="10"/>
  <c r="T492" i="10"/>
  <c r="R492" i="10"/>
  <c r="P492" i="10"/>
  <c r="BI490" i="10"/>
  <c r="BH490" i="10"/>
  <c r="BG490" i="10"/>
  <c r="BF490" i="10"/>
  <c r="T490" i="10"/>
  <c r="R490" i="10"/>
  <c r="P490" i="10"/>
  <c r="BI488" i="10"/>
  <c r="BH488" i="10"/>
  <c r="BG488" i="10"/>
  <c r="BF488" i="10"/>
  <c r="T488" i="10"/>
  <c r="R488" i="10"/>
  <c r="P488" i="10"/>
  <c r="BI486" i="10"/>
  <c r="BH486" i="10"/>
  <c r="BG486" i="10"/>
  <c r="BF486" i="10"/>
  <c r="T486" i="10"/>
  <c r="R486" i="10"/>
  <c r="P486" i="10"/>
  <c r="BI484" i="10"/>
  <c r="BH484" i="10"/>
  <c r="BG484" i="10"/>
  <c r="BF484" i="10"/>
  <c r="T484" i="10"/>
  <c r="R484" i="10"/>
  <c r="P484" i="10"/>
  <c r="BI482" i="10"/>
  <c r="BH482" i="10"/>
  <c r="BG482" i="10"/>
  <c r="BF482" i="10"/>
  <c r="T482" i="10"/>
  <c r="R482" i="10"/>
  <c r="P482" i="10"/>
  <c r="BI480" i="10"/>
  <c r="BH480" i="10"/>
  <c r="BG480" i="10"/>
  <c r="BF480" i="10"/>
  <c r="T480" i="10"/>
  <c r="R480" i="10"/>
  <c r="P480" i="10"/>
  <c r="BI478" i="10"/>
  <c r="BH478" i="10"/>
  <c r="BG478" i="10"/>
  <c r="BF478" i="10"/>
  <c r="T478" i="10"/>
  <c r="R478" i="10"/>
  <c r="P478" i="10"/>
  <c r="BI476" i="10"/>
  <c r="BH476" i="10"/>
  <c r="BG476" i="10"/>
  <c r="BF476" i="10"/>
  <c r="T476" i="10"/>
  <c r="R476" i="10"/>
  <c r="P476" i="10"/>
  <c r="BI474" i="10"/>
  <c r="BH474" i="10"/>
  <c r="BG474" i="10"/>
  <c r="BF474" i="10"/>
  <c r="T474" i="10"/>
  <c r="R474" i="10"/>
  <c r="P474" i="10"/>
  <c r="BI472" i="10"/>
  <c r="BH472" i="10"/>
  <c r="BG472" i="10"/>
  <c r="BF472" i="10"/>
  <c r="T472" i="10"/>
  <c r="R472" i="10"/>
  <c r="P472" i="10"/>
  <c r="BI470" i="10"/>
  <c r="BH470" i="10"/>
  <c r="BG470" i="10"/>
  <c r="BF470" i="10"/>
  <c r="T470" i="10"/>
  <c r="R470" i="10"/>
  <c r="P470" i="10"/>
  <c r="BI468" i="10"/>
  <c r="BH468" i="10"/>
  <c r="BG468" i="10"/>
  <c r="BF468" i="10"/>
  <c r="T468" i="10"/>
  <c r="R468" i="10"/>
  <c r="P468" i="10"/>
  <c r="BI466" i="10"/>
  <c r="BH466" i="10"/>
  <c r="BG466" i="10"/>
  <c r="BF466" i="10"/>
  <c r="T466" i="10"/>
  <c r="R466" i="10"/>
  <c r="P466" i="10"/>
  <c r="BI464" i="10"/>
  <c r="BH464" i="10"/>
  <c r="BG464" i="10"/>
  <c r="BF464" i="10"/>
  <c r="T464" i="10"/>
  <c r="R464" i="10"/>
  <c r="P464" i="10"/>
  <c r="BI462" i="10"/>
  <c r="BH462" i="10"/>
  <c r="BG462" i="10"/>
  <c r="BF462" i="10"/>
  <c r="T462" i="10"/>
  <c r="R462" i="10"/>
  <c r="P462" i="10"/>
  <c r="BI460" i="10"/>
  <c r="BH460" i="10"/>
  <c r="BG460" i="10"/>
  <c r="BF460" i="10"/>
  <c r="T460" i="10"/>
  <c r="R460" i="10"/>
  <c r="P460" i="10"/>
  <c r="BI458" i="10"/>
  <c r="BH458" i="10"/>
  <c r="BG458" i="10"/>
  <c r="BF458" i="10"/>
  <c r="T458" i="10"/>
  <c r="R458" i="10"/>
  <c r="P458" i="10"/>
  <c r="BI456" i="10"/>
  <c r="BH456" i="10"/>
  <c r="BG456" i="10"/>
  <c r="BF456" i="10"/>
  <c r="T456" i="10"/>
  <c r="R456" i="10"/>
  <c r="P456" i="10"/>
  <c r="BI454" i="10"/>
  <c r="BH454" i="10"/>
  <c r="BG454" i="10"/>
  <c r="BF454" i="10"/>
  <c r="T454" i="10"/>
  <c r="R454" i="10"/>
  <c r="P454" i="10"/>
  <c r="BI452" i="10"/>
  <c r="BH452" i="10"/>
  <c r="BG452" i="10"/>
  <c r="BF452" i="10"/>
  <c r="T452" i="10"/>
  <c r="R452" i="10"/>
  <c r="P452" i="10"/>
  <c r="BI450" i="10"/>
  <c r="BH450" i="10"/>
  <c r="BG450" i="10"/>
  <c r="BF450" i="10"/>
  <c r="T450" i="10"/>
  <c r="R450" i="10"/>
  <c r="P450" i="10"/>
  <c r="BI448" i="10"/>
  <c r="BH448" i="10"/>
  <c r="BG448" i="10"/>
  <c r="BF448" i="10"/>
  <c r="T448" i="10"/>
  <c r="R448" i="10"/>
  <c r="P448" i="10"/>
  <c r="BI446" i="10"/>
  <c r="BH446" i="10"/>
  <c r="BG446" i="10"/>
  <c r="BF446" i="10"/>
  <c r="T446" i="10"/>
  <c r="R446" i="10"/>
  <c r="P446" i="10"/>
  <c r="BI444" i="10"/>
  <c r="BH444" i="10"/>
  <c r="BG444" i="10"/>
  <c r="BF444" i="10"/>
  <c r="T444" i="10"/>
  <c r="R444" i="10"/>
  <c r="P444" i="10"/>
  <c r="BI442" i="10"/>
  <c r="BH442" i="10"/>
  <c r="BG442" i="10"/>
  <c r="BF442" i="10"/>
  <c r="T442" i="10"/>
  <c r="R442" i="10"/>
  <c r="P442" i="10"/>
  <c r="BI440" i="10"/>
  <c r="BH440" i="10"/>
  <c r="BG440" i="10"/>
  <c r="BF440" i="10"/>
  <c r="T440" i="10"/>
  <c r="R440" i="10"/>
  <c r="P440" i="10"/>
  <c r="BI438" i="10"/>
  <c r="BH438" i="10"/>
  <c r="BG438" i="10"/>
  <c r="BF438" i="10"/>
  <c r="T438" i="10"/>
  <c r="R438" i="10"/>
  <c r="P438" i="10"/>
  <c r="BI436" i="10"/>
  <c r="BH436" i="10"/>
  <c r="BG436" i="10"/>
  <c r="BF436" i="10"/>
  <c r="T436" i="10"/>
  <c r="R436" i="10"/>
  <c r="P436" i="10"/>
  <c r="BI434" i="10"/>
  <c r="BH434" i="10"/>
  <c r="BG434" i="10"/>
  <c r="BF434" i="10"/>
  <c r="T434" i="10"/>
  <c r="R434" i="10"/>
  <c r="P434" i="10"/>
  <c r="BI432" i="10"/>
  <c r="BH432" i="10"/>
  <c r="BG432" i="10"/>
  <c r="BF432" i="10"/>
  <c r="T432" i="10"/>
  <c r="R432" i="10"/>
  <c r="P432" i="10"/>
  <c r="BI430" i="10"/>
  <c r="BH430" i="10"/>
  <c r="BG430" i="10"/>
  <c r="BF430" i="10"/>
  <c r="T430" i="10"/>
  <c r="R430" i="10"/>
  <c r="P430" i="10"/>
  <c r="BI428" i="10"/>
  <c r="BH428" i="10"/>
  <c r="BG428" i="10"/>
  <c r="BF428" i="10"/>
  <c r="T428" i="10"/>
  <c r="R428" i="10"/>
  <c r="P428" i="10"/>
  <c r="BI426" i="10"/>
  <c r="BH426" i="10"/>
  <c r="BG426" i="10"/>
  <c r="BF426" i="10"/>
  <c r="T426" i="10"/>
  <c r="R426" i="10"/>
  <c r="P426" i="10"/>
  <c r="BI424" i="10"/>
  <c r="BH424" i="10"/>
  <c r="BG424" i="10"/>
  <c r="BF424" i="10"/>
  <c r="T424" i="10"/>
  <c r="R424" i="10"/>
  <c r="P424" i="10"/>
  <c r="BI422" i="10"/>
  <c r="BH422" i="10"/>
  <c r="BG422" i="10"/>
  <c r="BF422" i="10"/>
  <c r="T422" i="10"/>
  <c r="R422" i="10"/>
  <c r="P422" i="10"/>
  <c r="BI420" i="10"/>
  <c r="BH420" i="10"/>
  <c r="BG420" i="10"/>
  <c r="BF420" i="10"/>
  <c r="T420" i="10"/>
  <c r="R420" i="10"/>
  <c r="P420" i="10"/>
  <c r="BI418" i="10"/>
  <c r="BH418" i="10"/>
  <c r="BG418" i="10"/>
  <c r="BF418" i="10"/>
  <c r="T418" i="10"/>
  <c r="R418" i="10"/>
  <c r="P418" i="10"/>
  <c r="BI416" i="10"/>
  <c r="BH416" i="10"/>
  <c r="BG416" i="10"/>
  <c r="BF416" i="10"/>
  <c r="T416" i="10"/>
  <c r="R416" i="10"/>
  <c r="P416" i="10"/>
  <c r="BI414" i="10"/>
  <c r="BH414" i="10"/>
  <c r="BG414" i="10"/>
  <c r="BF414" i="10"/>
  <c r="T414" i="10"/>
  <c r="R414" i="10"/>
  <c r="P414" i="10"/>
  <c r="BI412" i="10"/>
  <c r="BH412" i="10"/>
  <c r="BG412" i="10"/>
  <c r="BF412" i="10"/>
  <c r="T412" i="10"/>
  <c r="R412" i="10"/>
  <c r="P412" i="10"/>
  <c r="BI410" i="10"/>
  <c r="BH410" i="10"/>
  <c r="BG410" i="10"/>
  <c r="BF410" i="10"/>
  <c r="T410" i="10"/>
  <c r="R410" i="10"/>
  <c r="P410" i="10"/>
  <c r="BI408" i="10"/>
  <c r="BH408" i="10"/>
  <c r="BG408" i="10"/>
  <c r="BF408" i="10"/>
  <c r="T408" i="10"/>
  <c r="R408" i="10"/>
  <c r="P408" i="10"/>
  <c r="BI406" i="10"/>
  <c r="BH406" i="10"/>
  <c r="BG406" i="10"/>
  <c r="BF406" i="10"/>
  <c r="T406" i="10"/>
  <c r="R406" i="10"/>
  <c r="P406" i="10"/>
  <c r="BI404" i="10"/>
  <c r="BH404" i="10"/>
  <c r="BG404" i="10"/>
  <c r="BF404" i="10"/>
  <c r="T404" i="10"/>
  <c r="R404" i="10"/>
  <c r="P404" i="10"/>
  <c r="BI402" i="10"/>
  <c r="BH402" i="10"/>
  <c r="BG402" i="10"/>
  <c r="BF402" i="10"/>
  <c r="T402" i="10"/>
  <c r="R402" i="10"/>
  <c r="P402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96" i="10"/>
  <c r="BH396" i="10"/>
  <c r="BG396" i="10"/>
  <c r="BF396" i="10"/>
  <c r="T396" i="10"/>
  <c r="R396" i="10"/>
  <c r="P396" i="10"/>
  <c r="BI394" i="10"/>
  <c r="BH394" i="10"/>
  <c r="BG394" i="10"/>
  <c r="BF394" i="10"/>
  <c r="T394" i="10"/>
  <c r="R394" i="10"/>
  <c r="P394" i="10"/>
  <c r="BI392" i="10"/>
  <c r="BH392" i="10"/>
  <c r="BG392" i="10"/>
  <c r="BF392" i="10"/>
  <c r="T392" i="10"/>
  <c r="R392" i="10"/>
  <c r="P392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86" i="10"/>
  <c r="BH386" i="10"/>
  <c r="BG386" i="10"/>
  <c r="BF386" i="10"/>
  <c r="T386" i="10"/>
  <c r="R386" i="10"/>
  <c r="P386" i="10"/>
  <c r="BI384" i="10"/>
  <c r="BH384" i="10"/>
  <c r="BG384" i="10"/>
  <c r="BF384" i="10"/>
  <c r="T384" i="10"/>
  <c r="R384" i="10"/>
  <c r="P384" i="10"/>
  <c r="BI382" i="10"/>
  <c r="BH382" i="10"/>
  <c r="BG382" i="10"/>
  <c r="BF382" i="10"/>
  <c r="T382" i="10"/>
  <c r="R382" i="10"/>
  <c r="P382" i="10"/>
  <c r="BI380" i="10"/>
  <c r="BH380" i="10"/>
  <c r="BG380" i="10"/>
  <c r="BF380" i="10"/>
  <c r="T380" i="10"/>
  <c r="R380" i="10"/>
  <c r="P380" i="10"/>
  <c r="BI378" i="10"/>
  <c r="BH378" i="10"/>
  <c r="BG378" i="10"/>
  <c r="BF378" i="10"/>
  <c r="T378" i="10"/>
  <c r="R378" i="10"/>
  <c r="P378" i="10"/>
  <c r="BI376" i="10"/>
  <c r="BH376" i="10"/>
  <c r="BG376" i="10"/>
  <c r="BF376" i="10"/>
  <c r="T376" i="10"/>
  <c r="R376" i="10"/>
  <c r="P376" i="10"/>
  <c r="BI374" i="10"/>
  <c r="BH374" i="10"/>
  <c r="BG374" i="10"/>
  <c r="BF374" i="10"/>
  <c r="T374" i="10"/>
  <c r="R374" i="10"/>
  <c r="P374" i="10"/>
  <c r="BI372" i="10"/>
  <c r="BH372" i="10"/>
  <c r="BG372" i="10"/>
  <c r="BF372" i="10"/>
  <c r="T372" i="10"/>
  <c r="R372" i="10"/>
  <c r="P372" i="10"/>
  <c r="BI370" i="10"/>
  <c r="BH370" i="10"/>
  <c r="BG370" i="10"/>
  <c r="BF370" i="10"/>
  <c r="T370" i="10"/>
  <c r="R370" i="10"/>
  <c r="P370" i="10"/>
  <c r="BI368" i="10"/>
  <c r="BH368" i="10"/>
  <c r="BG368" i="10"/>
  <c r="BF368" i="10"/>
  <c r="T368" i="10"/>
  <c r="R368" i="10"/>
  <c r="P368" i="10"/>
  <c r="BI366" i="10"/>
  <c r="BH366" i="10"/>
  <c r="BG366" i="10"/>
  <c r="BF366" i="10"/>
  <c r="T366" i="10"/>
  <c r="R366" i="10"/>
  <c r="P366" i="10"/>
  <c r="BI364" i="10"/>
  <c r="BH364" i="10"/>
  <c r="BG364" i="10"/>
  <c r="BF364" i="10"/>
  <c r="T364" i="10"/>
  <c r="R364" i="10"/>
  <c r="P364" i="10"/>
  <c r="BI362" i="10"/>
  <c r="BH362" i="10"/>
  <c r="BG362" i="10"/>
  <c r="BF362" i="10"/>
  <c r="T362" i="10"/>
  <c r="R362" i="10"/>
  <c r="P362" i="10"/>
  <c r="BI360" i="10"/>
  <c r="BH360" i="10"/>
  <c r="BG360" i="10"/>
  <c r="BF360" i="10"/>
  <c r="T360" i="10"/>
  <c r="R360" i="10"/>
  <c r="P360" i="10"/>
  <c r="BI358" i="10"/>
  <c r="BH358" i="10"/>
  <c r="BG358" i="10"/>
  <c r="BF358" i="10"/>
  <c r="T358" i="10"/>
  <c r="R358" i="10"/>
  <c r="P358" i="10"/>
  <c r="BI356" i="10"/>
  <c r="BH356" i="10"/>
  <c r="BG356" i="10"/>
  <c r="BF356" i="10"/>
  <c r="T356" i="10"/>
  <c r="R356" i="10"/>
  <c r="P356" i="10"/>
  <c r="BI354" i="10"/>
  <c r="BH354" i="10"/>
  <c r="BG354" i="10"/>
  <c r="BF354" i="10"/>
  <c r="T354" i="10"/>
  <c r="R354" i="10"/>
  <c r="P354" i="10"/>
  <c r="BI352" i="10"/>
  <c r="BH352" i="10"/>
  <c r="BG352" i="10"/>
  <c r="BF352" i="10"/>
  <c r="T352" i="10"/>
  <c r="R352" i="10"/>
  <c r="P352" i="10"/>
  <c r="BI350" i="10"/>
  <c r="BH350" i="10"/>
  <c r="BG350" i="10"/>
  <c r="BF350" i="10"/>
  <c r="T350" i="10"/>
  <c r="R350" i="10"/>
  <c r="P350" i="10"/>
  <c r="BI348" i="10"/>
  <c r="BH348" i="10"/>
  <c r="BG348" i="10"/>
  <c r="BF348" i="10"/>
  <c r="T348" i="10"/>
  <c r="R348" i="10"/>
  <c r="P348" i="10"/>
  <c r="BI346" i="10"/>
  <c r="BH346" i="10"/>
  <c r="BG346" i="10"/>
  <c r="BF346" i="10"/>
  <c r="T346" i="10"/>
  <c r="R346" i="10"/>
  <c r="P346" i="10"/>
  <c r="BI344" i="10"/>
  <c r="BH344" i="10"/>
  <c r="BG344" i="10"/>
  <c r="BF344" i="10"/>
  <c r="T344" i="10"/>
  <c r="R344" i="10"/>
  <c r="P344" i="10"/>
  <c r="BI342" i="10"/>
  <c r="BH342" i="10"/>
  <c r="BG342" i="10"/>
  <c r="BF342" i="10"/>
  <c r="T342" i="10"/>
  <c r="R342" i="10"/>
  <c r="P342" i="10"/>
  <c r="BI340" i="10"/>
  <c r="BH340" i="10"/>
  <c r="BG340" i="10"/>
  <c r="BF340" i="10"/>
  <c r="T340" i="10"/>
  <c r="R340" i="10"/>
  <c r="P340" i="10"/>
  <c r="BI338" i="10"/>
  <c r="BH338" i="10"/>
  <c r="BG338" i="10"/>
  <c r="BF338" i="10"/>
  <c r="T338" i="10"/>
  <c r="R338" i="10"/>
  <c r="P338" i="10"/>
  <c r="BI336" i="10"/>
  <c r="BH336" i="10"/>
  <c r="BG336" i="10"/>
  <c r="BF336" i="10"/>
  <c r="T336" i="10"/>
  <c r="R336" i="10"/>
  <c r="P336" i="10"/>
  <c r="BI334" i="10"/>
  <c r="BH334" i="10"/>
  <c r="BG334" i="10"/>
  <c r="BF334" i="10"/>
  <c r="T334" i="10"/>
  <c r="R334" i="10"/>
  <c r="P334" i="10"/>
  <c r="BI332" i="10"/>
  <c r="BH332" i="10"/>
  <c r="BG332" i="10"/>
  <c r="BF332" i="10"/>
  <c r="T332" i="10"/>
  <c r="R332" i="10"/>
  <c r="P332" i="10"/>
  <c r="BI330" i="10"/>
  <c r="BH330" i="10"/>
  <c r="BG330" i="10"/>
  <c r="BF330" i="10"/>
  <c r="T330" i="10"/>
  <c r="R330" i="10"/>
  <c r="P330" i="10"/>
  <c r="BI328" i="10"/>
  <c r="BH328" i="10"/>
  <c r="BG328" i="10"/>
  <c r="BF328" i="10"/>
  <c r="T328" i="10"/>
  <c r="R328" i="10"/>
  <c r="P328" i="10"/>
  <c r="BI326" i="10"/>
  <c r="BH326" i="10"/>
  <c r="BG326" i="10"/>
  <c r="BF326" i="10"/>
  <c r="T326" i="10"/>
  <c r="R326" i="10"/>
  <c r="P326" i="10"/>
  <c r="BI324" i="10"/>
  <c r="BH324" i="10"/>
  <c r="BG324" i="10"/>
  <c r="BF324" i="10"/>
  <c r="T324" i="10"/>
  <c r="R324" i="10"/>
  <c r="P324" i="10"/>
  <c r="BI322" i="10"/>
  <c r="BH322" i="10"/>
  <c r="BG322" i="10"/>
  <c r="BF322" i="10"/>
  <c r="T322" i="10"/>
  <c r="R322" i="10"/>
  <c r="P322" i="10"/>
  <c r="BI320" i="10"/>
  <c r="BH320" i="10"/>
  <c r="BG320" i="10"/>
  <c r="BF320" i="10"/>
  <c r="T320" i="10"/>
  <c r="R320" i="10"/>
  <c r="P320" i="10"/>
  <c r="BI318" i="10"/>
  <c r="BH318" i="10"/>
  <c r="BG318" i="10"/>
  <c r="BF318" i="10"/>
  <c r="T318" i="10"/>
  <c r="R318" i="10"/>
  <c r="P318" i="10"/>
  <c r="BI316" i="10"/>
  <c r="BH316" i="10"/>
  <c r="BG316" i="10"/>
  <c r="BF316" i="10"/>
  <c r="T316" i="10"/>
  <c r="R316" i="10"/>
  <c r="P316" i="10"/>
  <c r="BI314" i="10"/>
  <c r="BH314" i="10"/>
  <c r="BG314" i="10"/>
  <c r="BF314" i="10"/>
  <c r="T314" i="10"/>
  <c r="R314" i="10"/>
  <c r="P314" i="10"/>
  <c r="BI312" i="10"/>
  <c r="BH312" i="10"/>
  <c r="BG312" i="10"/>
  <c r="BF312" i="10"/>
  <c r="T312" i="10"/>
  <c r="R312" i="10"/>
  <c r="P312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J89" i="10"/>
  <c r="J88" i="10"/>
  <c r="F86" i="10"/>
  <c r="E84" i="10"/>
  <c r="J63" i="10"/>
  <c r="J62" i="10"/>
  <c r="F60" i="10"/>
  <c r="E58" i="10"/>
  <c r="J22" i="10"/>
  <c r="E22" i="10"/>
  <c r="F89" i="10" s="1"/>
  <c r="J21" i="10"/>
  <c r="J19" i="10"/>
  <c r="E19" i="10"/>
  <c r="F62" i="10" s="1"/>
  <c r="J18" i="10"/>
  <c r="J16" i="10"/>
  <c r="J86" i="10" s="1"/>
  <c r="E7" i="10"/>
  <c r="E52" i="10" s="1"/>
  <c r="J41" i="9"/>
  <c r="J40" i="9"/>
  <c r="AY64" i="1"/>
  <c r="J39" i="9"/>
  <c r="AX64" i="1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J94" i="9"/>
  <c r="J93" i="9"/>
  <c r="F91" i="9"/>
  <c r="E89" i="9"/>
  <c r="J63" i="9"/>
  <c r="J62" i="9"/>
  <c r="F60" i="9"/>
  <c r="E58" i="9"/>
  <c r="J22" i="9"/>
  <c r="E22" i="9"/>
  <c r="F63" i="9" s="1"/>
  <c r="J21" i="9"/>
  <c r="J19" i="9"/>
  <c r="E19" i="9"/>
  <c r="F62" i="9" s="1"/>
  <c r="J18" i="9"/>
  <c r="J16" i="9"/>
  <c r="J91" i="9" s="1"/>
  <c r="E7" i="9"/>
  <c r="E83" i="9" s="1"/>
  <c r="J41" i="8"/>
  <c r="J40" i="8"/>
  <c r="AY63" i="1"/>
  <c r="J39" i="8"/>
  <c r="AX63" i="1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J95" i="8"/>
  <c r="J94" i="8"/>
  <c r="F92" i="8"/>
  <c r="E90" i="8"/>
  <c r="J63" i="8"/>
  <c r="J62" i="8"/>
  <c r="F60" i="8"/>
  <c r="E58" i="8"/>
  <c r="J22" i="8"/>
  <c r="E22" i="8"/>
  <c r="F63" i="8" s="1"/>
  <c r="J21" i="8"/>
  <c r="J19" i="8"/>
  <c r="E19" i="8"/>
  <c r="F94" i="8" s="1"/>
  <c r="J18" i="8"/>
  <c r="J16" i="8"/>
  <c r="J92" i="8" s="1"/>
  <c r="E7" i="8"/>
  <c r="E84" i="8"/>
  <c r="J41" i="7"/>
  <c r="J40" i="7"/>
  <c r="AY62" i="1"/>
  <c r="J39" i="7"/>
  <c r="AX62" i="1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J95" i="7"/>
  <c r="J94" i="7"/>
  <c r="F92" i="7"/>
  <c r="E90" i="7"/>
  <c r="J63" i="7"/>
  <c r="J62" i="7"/>
  <c r="F60" i="7"/>
  <c r="E58" i="7"/>
  <c r="J22" i="7"/>
  <c r="E22" i="7"/>
  <c r="F63" i="7" s="1"/>
  <c r="J21" i="7"/>
  <c r="J19" i="7"/>
  <c r="E19" i="7"/>
  <c r="F94" i="7" s="1"/>
  <c r="J18" i="7"/>
  <c r="J16" i="7"/>
  <c r="J92" i="7" s="1"/>
  <c r="E7" i="7"/>
  <c r="E52" i="7" s="1"/>
  <c r="J41" i="6"/>
  <c r="J40" i="6"/>
  <c r="AY61" i="1" s="1"/>
  <c r="J39" i="6"/>
  <c r="AX61" i="1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J92" i="6"/>
  <c r="J91" i="6"/>
  <c r="F89" i="6"/>
  <c r="E87" i="6"/>
  <c r="J63" i="6"/>
  <c r="J62" i="6"/>
  <c r="F60" i="6"/>
  <c r="E58" i="6"/>
  <c r="J22" i="6"/>
  <c r="E22" i="6"/>
  <c r="F92" i="6"/>
  <c r="J21" i="6"/>
  <c r="J19" i="6"/>
  <c r="E19" i="6"/>
  <c r="F91" i="6" s="1"/>
  <c r="J18" i="6"/>
  <c r="J16" i="6"/>
  <c r="J60" i="6" s="1"/>
  <c r="E7" i="6"/>
  <c r="E81" i="6"/>
  <c r="J41" i="5"/>
  <c r="J40" i="5"/>
  <c r="AY60" i="1" s="1"/>
  <c r="J39" i="5"/>
  <c r="AX60" i="1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J92" i="5"/>
  <c r="J91" i="5"/>
  <c r="F89" i="5"/>
  <c r="E87" i="5"/>
  <c r="J63" i="5"/>
  <c r="J62" i="5"/>
  <c r="F60" i="5"/>
  <c r="E58" i="5"/>
  <c r="J22" i="5"/>
  <c r="E22" i="5"/>
  <c r="F63" i="5" s="1"/>
  <c r="J21" i="5"/>
  <c r="J19" i="5"/>
  <c r="E19" i="5"/>
  <c r="F62" i="5" s="1"/>
  <c r="J18" i="5"/>
  <c r="J16" i="5"/>
  <c r="J60" i="5"/>
  <c r="E7" i="5"/>
  <c r="E81" i="5" s="1"/>
  <c r="J41" i="4"/>
  <c r="J40" i="4"/>
  <c r="AY59" i="1"/>
  <c r="J39" i="4"/>
  <c r="AX59" i="1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T107" i="4" s="1"/>
  <c r="R108" i="4"/>
  <c r="R107" i="4" s="1"/>
  <c r="P108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0" i="4"/>
  <c r="E88" i="4"/>
  <c r="J63" i="4"/>
  <c r="J62" i="4"/>
  <c r="F60" i="4"/>
  <c r="E58" i="4"/>
  <c r="J22" i="4"/>
  <c r="E22" i="4"/>
  <c r="F63" i="4" s="1"/>
  <c r="J21" i="4"/>
  <c r="J19" i="4"/>
  <c r="E19" i="4"/>
  <c r="F92" i="4"/>
  <c r="J18" i="4"/>
  <c r="J16" i="4"/>
  <c r="J60" i="4" s="1"/>
  <c r="E7" i="4"/>
  <c r="E82" i="4"/>
  <c r="J41" i="3"/>
  <c r="J40" i="3"/>
  <c r="AY58" i="1" s="1"/>
  <c r="J39" i="3"/>
  <c r="AX58" i="1" s="1"/>
  <c r="BI315" i="3"/>
  <c r="BH315" i="3"/>
  <c r="BG315" i="3"/>
  <c r="BF315" i="3"/>
  <c r="T315" i="3"/>
  <c r="T314" i="3"/>
  <c r="R315" i="3"/>
  <c r="R314" i="3"/>
  <c r="P315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J101" i="3"/>
  <c r="J100" i="3"/>
  <c r="F98" i="3"/>
  <c r="E96" i="3"/>
  <c r="J63" i="3"/>
  <c r="J62" i="3"/>
  <c r="F60" i="3"/>
  <c r="E58" i="3"/>
  <c r="J22" i="3"/>
  <c r="E22" i="3"/>
  <c r="F101" i="3" s="1"/>
  <c r="J21" i="3"/>
  <c r="J19" i="3"/>
  <c r="E19" i="3"/>
  <c r="F62" i="3" s="1"/>
  <c r="J18" i="3"/>
  <c r="J16" i="3"/>
  <c r="J98" i="3" s="1"/>
  <c r="E7" i="3"/>
  <c r="E52" i="3"/>
  <c r="J41" i="2"/>
  <c r="J40" i="2"/>
  <c r="AY57" i="1"/>
  <c r="J39" i="2"/>
  <c r="AX57" i="1" s="1"/>
  <c r="BI3917" i="2"/>
  <c r="BH3917" i="2"/>
  <c r="BG3917" i="2"/>
  <c r="BF3917" i="2"/>
  <c r="T3917" i="2"/>
  <c r="T3916" i="2" s="1"/>
  <c r="R3917" i="2"/>
  <c r="R3916" i="2" s="1"/>
  <c r="P3917" i="2"/>
  <c r="P3916" i="2" s="1"/>
  <c r="BI3913" i="2"/>
  <c r="BH3913" i="2"/>
  <c r="BG3913" i="2"/>
  <c r="BF3913" i="2"/>
  <c r="T3913" i="2"/>
  <c r="R3913" i="2"/>
  <c r="P3913" i="2"/>
  <c r="BI3910" i="2"/>
  <c r="BH3910" i="2"/>
  <c r="BG3910" i="2"/>
  <c r="BF3910" i="2"/>
  <c r="T3910" i="2"/>
  <c r="R3910" i="2"/>
  <c r="P3910" i="2"/>
  <c r="BI3907" i="2"/>
  <c r="BH3907" i="2"/>
  <c r="BG3907" i="2"/>
  <c r="BF3907" i="2"/>
  <c r="T3907" i="2"/>
  <c r="R3907" i="2"/>
  <c r="P3907" i="2"/>
  <c r="BI3904" i="2"/>
  <c r="BH3904" i="2"/>
  <c r="BG3904" i="2"/>
  <c r="BF3904" i="2"/>
  <c r="T3904" i="2"/>
  <c r="R3904" i="2"/>
  <c r="P3904" i="2"/>
  <c r="BI3901" i="2"/>
  <c r="BH3901" i="2"/>
  <c r="BG3901" i="2"/>
  <c r="BF3901" i="2"/>
  <c r="T3901" i="2"/>
  <c r="R3901" i="2"/>
  <c r="P3901" i="2"/>
  <c r="BI3898" i="2"/>
  <c r="BH3898" i="2"/>
  <c r="BG3898" i="2"/>
  <c r="BF3898" i="2"/>
  <c r="T3898" i="2"/>
  <c r="R3898" i="2"/>
  <c r="P3898" i="2"/>
  <c r="BI3895" i="2"/>
  <c r="BH3895" i="2"/>
  <c r="BG3895" i="2"/>
  <c r="BF3895" i="2"/>
  <c r="T3895" i="2"/>
  <c r="R3895" i="2"/>
  <c r="P3895" i="2"/>
  <c r="BI3892" i="2"/>
  <c r="BH3892" i="2"/>
  <c r="BG3892" i="2"/>
  <c r="BF3892" i="2"/>
  <c r="T3892" i="2"/>
  <c r="R3892" i="2"/>
  <c r="P3892" i="2"/>
  <c r="BI3889" i="2"/>
  <c r="BH3889" i="2"/>
  <c r="BG3889" i="2"/>
  <c r="BF3889" i="2"/>
  <c r="T3889" i="2"/>
  <c r="R3889" i="2"/>
  <c r="P3889" i="2"/>
  <c r="BI3886" i="2"/>
  <c r="BH3886" i="2"/>
  <c r="BG3886" i="2"/>
  <c r="BF3886" i="2"/>
  <c r="T3886" i="2"/>
  <c r="R3886" i="2"/>
  <c r="P3886" i="2"/>
  <c r="BI3883" i="2"/>
  <c r="BH3883" i="2"/>
  <c r="BG3883" i="2"/>
  <c r="BF3883" i="2"/>
  <c r="T3883" i="2"/>
  <c r="R3883" i="2"/>
  <c r="P3883" i="2"/>
  <c r="BI3880" i="2"/>
  <c r="BH3880" i="2"/>
  <c r="BG3880" i="2"/>
  <c r="BF3880" i="2"/>
  <c r="T3880" i="2"/>
  <c r="R3880" i="2"/>
  <c r="P3880" i="2"/>
  <c r="BI3877" i="2"/>
  <c r="BH3877" i="2"/>
  <c r="BG3877" i="2"/>
  <c r="BF3877" i="2"/>
  <c r="T3877" i="2"/>
  <c r="R3877" i="2"/>
  <c r="P3877" i="2"/>
  <c r="BI3874" i="2"/>
  <c r="BH3874" i="2"/>
  <c r="BG3874" i="2"/>
  <c r="BF3874" i="2"/>
  <c r="T3874" i="2"/>
  <c r="R3874" i="2"/>
  <c r="P3874" i="2"/>
  <c r="BI3871" i="2"/>
  <c r="BH3871" i="2"/>
  <c r="BG3871" i="2"/>
  <c r="BF3871" i="2"/>
  <c r="T3871" i="2"/>
  <c r="R3871" i="2"/>
  <c r="P3871" i="2"/>
  <c r="BI3868" i="2"/>
  <c r="BH3868" i="2"/>
  <c r="BG3868" i="2"/>
  <c r="BF3868" i="2"/>
  <c r="T3868" i="2"/>
  <c r="R3868" i="2"/>
  <c r="P3868" i="2"/>
  <c r="BI3865" i="2"/>
  <c r="BH3865" i="2"/>
  <c r="BG3865" i="2"/>
  <c r="BF3865" i="2"/>
  <c r="T3865" i="2"/>
  <c r="R3865" i="2"/>
  <c r="P3865" i="2"/>
  <c r="BI3860" i="2"/>
  <c r="BH3860" i="2"/>
  <c r="BG3860" i="2"/>
  <c r="BF3860" i="2"/>
  <c r="T3860" i="2"/>
  <c r="R3860" i="2"/>
  <c r="P3860" i="2"/>
  <c r="BI3850" i="2"/>
  <c r="BH3850" i="2"/>
  <c r="BG3850" i="2"/>
  <c r="BF3850" i="2"/>
  <c r="T3850" i="2"/>
  <c r="R3850" i="2"/>
  <c r="P3850" i="2"/>
  <c r="BI3842" i="2"/>
  <c r="BH3842" i="2"/>
  <c r="BG3842" i="2"/>
  <c r="BF3842" i="2"/>
  <c r="T3842" i="2"/>
  <c r="R3842" i="2"/>
  <c r="P3842" i="2"/>
  <c r="BI3831" i="2"/>
  <c r="BH3831" i="2"/>
  <c r="BG3831" i="2"/>
  <c r="BF3831" i="2"/>
  <c r="T3831" i="2"/>
  <c r="R3831" i="2"/>
  <c r="P3831" i="2"/>
  <c r="BI3815" i="2"/>
  <c r="BH3815" i="2"/>
  <c r="BG3815" i="2"/>
  <c r="BF3815" i="2"/>
  <c r="T3815" i="2"/>
  <c r="R3815" i="2"/>
  <c r="P3815" i="2"/>
  <c r="BI3812" i="2"/>
  <c r="BH3812" i="2"/>
  <c r="BG3812" i="2"/>
  <c r="BF3812" i="2"/>
  <c r="T3812" i="2"/>
  <c r="R3812" i="2"/>
  <c r="P3812" i="2"/>
  <c r="BI3796" i="2"/>
  <c r="BH3796" i="2"/>
  <c r="BG3796" i="2"/>
  <c r="BF3796" i="2"/>
  <c r="T3796" i="2"/>
  <c r="R3796" i="2"/>
  <c r="P3796" i="2"/>
  <c r="BI3793" i="2"/>
  <c r="BH3793" i="2"/>
  <c r="BG3793" i="2"/>
  <c r="BF3793" i="2"/>
  <c r="T3793" i="2"/>
  <c r="R3793" i="2"/>
  <c r="P3793" i="2"/>
  <c r="BI3783" i="2"/>
  <c r="BH3783" i="2"/>
  <c r="BG3783" i="2"/>
  <c r="BF3783" i="2"/>
  <c r="T3783" i="2"/>
  <c r="R3783" i="2"/>
  <c r="P3783" i="2"/>
  <c r="BI3767" i="2"/>
  <c r="BH3767" i="2"/>
  <c r="BG3767" i="2"/>
  <c r="BF3767" i="2"/>
  <c r="T3767" i="2"/>
  <c r="R3767" i="2"/>
  <c r="P3767" i="2"/>
  <c r="BI3763" i="2"/>
  <c r="BH3763" i="2"/>
  <c r="BG3763" i="2"/>
  <c r="BF3763" i="2"/>
  <c r="T3763" i="2"/>
  <c r="R3763" i="2"/>
  <c r="P3763" i="2"/>
  <c r="BI3760" i="2"/>
  <c r="BH3760" i="2"/>
  <c r="BG3760" i="2"/>
  <c r="BF3760" i="2"/>
  <c r="T3760" i="2"/>
  <c r="R3760" i="2"/>
  <c r="P3760" i="2"/>
  <c r="BI3738" i="2"/>
  <c r="BH3738" i="2"/>
  <c r="BG3738" i="2"/>
  <c r="BF3738" i="2"/>
  <c r="T3738" i="2"/>
  <c r="R3738" i="2"/>
  <c r="P3738" i="2"/>
  <c r="BI3735" i="2"/>
  <c r="BH3735" i="2"/>
  <c r="BG3735" i="2"/>
  <c r="BF3735" i="2"/>
  <c r="T3735" i="2"/>
  <c r="R3735" i="2"/>
  <c r="P3735" i="2"/>
  <c r="BI3703" i="2"/>
  <c r="BH3703" i="2"/>
  <c r="BG3703" i="2"/>
  <c r="BF3703" i="2"/>
  <c r="T3703" i="2"/>
  <c r="R3703" i="2"/>
  <c r="P3703" i="2"/>
  <c r="BI3674" i="2"/>
  <c r="BH3674" i="2"/>
  <c r="BG3674" i="2"/>
  <c r="BF3674" i="2"/>
  <c r="T3674" i="2"/>
  <c r="R3674" i="2"/>
  <c r="P3674" i="2"/>
  <c r="BI3654" i="2"/>
  <c r="BH3654" i="2"/>
  <c r="BG3654" i="2"/>
  <c r="BF3654" i="2"/>
  <c r="T3654" i="2"/>
  <c r="R3654" i="2"/>
  <c r="P3654" i="2"/>
  <c r="BI3629" i="2"/>
  <c r="BH3629" i="2"/>
  <c r="BG3629" i="2"/>
  <c r="BF3629" i="2"/>
  <c r="T3629" i="2"/>
  <c r="R3629" i="2"/>
  <c r="P3629" i="2"/>
  <c r="BI3601" i="2"/>
  <c r="BH3601" i="2"/>
  <c r="BG3601" i="2"/>
  <c r="BF3601" i="2"/>
  <c r="T3601" i="2"/>
  <c r="R3601" i="2"/>
  <c r="P3601" i="2"/>
  <c r="BI3598" i="2"/>
  <c r="BH3598" i="2"/>
  <c r="BG3598" i="2"/>
  <c r="BF3598" i="2"/>
  <c r="T3598" i="2"/>
  <c r="R3598" i="2"/>
  <c r="P3598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9" i="2"/>
  <c r="BH3559" i="2"/>
  <c r="BG3559" i="2"/>
  <c r="BF3559" i="2"/>
  <c r="T3559" i="2"/>
  <c r="R3559" i="2"/>
  <c r="P3559" i="2"/>
  <c r="BI3528" i="2"/>
  <c r="BH3528" i="2"/>
  <c r="BG3528" i="2"/>
  <c r="BF3528" i="2"/>
  <c r="T3528" i="2"/>
  <c r="R3528" i="2"/>
  <c r="P3528" i="2"/>
  <c r="BI3525" i="2"/>
  <c r="BH3525" i="2"/>
  <c r="BG3525" i="2"/>
  <c r="BF3525" i="2"/>
  <c r="T3525" i="2"/>
  <c r="R3525" i="2"/>
  <c r="P3525" i="2"/>
  <c r="BI3494" i="2"/>
  <c r="BH3494" i="2"/>
  <c r="BG3494" i="2"/>
  <c r="BF3494" i="2"/>
  <c r="T3494" i="2"/>
  <c r="R3494" i="2"/>
  <c r="P3494" i="2"/>
  <c r="BI3491" i="2"/>
  <c r="BH3491" i="2"/>
  <c r="BG3491" i="2"/>
  <c r="BF3491" i="2"/>
  <c r="T3491" i="2"/>
  <c r="R3491" i="2"/>
  <c r="P3491" i="2"/>
  <c r="BI3459" i="2"/>
  <c r="BH3459" i="2"/>
  <c r="BG3459" i="2"/>
  <c r="BF3459" i="2"/>
  <c r="T3459" i="2"/>
  <c r="R3459" i="2"/>
  <c r="P3459" i="2"/>
  <c r="BI3456" i="2"/>
  <c r="BH3456" i="2"/>
  <c r="BG3456" i="2"/>
  <c r="BF3456" i="2"/>
  <c r="T3456" i="2"/>
  <c r="R3456" i="2"/>
  <c r="P3456" i="2"/>
  <c r="BI3425" i="2"/>
  <c r="BH3425" i="2"/>
  <c r="BG3425" i="2"/>
  <c r="BF3425" i="2"/>
  <c r="T3425" i="2"/>
  <c r="R3425" i="2"/>
  <c r="P3425" i="2"/>
  <c r="BI3413" i="2"/>
  <c r="BH3413" i="2"/>
  <c r="BG3413" i="2"/>
  <c r="BF3413" i="2"/>
  <c r="T3413" i="2"/>
  <c r="R3413" i="2"/>
  <c r="P3413" i="2"/>
  <c r="BI3382" i="2"/>
  <c r="BH3382" i="2"/>
  <c r="BG3382" i="2"/>
  <c r="BF3382" i="2"/>
  <c r="T3382" i="2"/>
  <c r="R3382" i="2"/>
  <c r="P3382" i="2"/>
  <c r="BI3351" i="2"/>
  <c r="BH3351" i="2"/>
  <c r="BG3351" i="2"/>
  <c r="BF3351" i="2"/>
  <c r="T3351" i="2"/>
  <c r="R3351" i="2"/>
  <c r="P3351" i="2"/>
  <c r="BI3320" i="2"/>
  <c r="BH3320" i="2"/>
  <c r="BG3320" i="2"/>
  <c r="BF3320" i="2"/>
  <c r="T3320" i="2"/>
  <c r="R3320" i="2"/>
  <c r="P3320" i="2"/>
  <c r="BI3314" i="2"/>
  <c r="BH3314" i="2"/>
  <c r="BG3314" i="2"/>
  <c r="BF3314" i="2"/>
  <c r="T3314" i="2"/>
  <c r="R3314" i="2"/>
  <c r="P3314" i="2"/>
  <c r="BI3310" i="2"/>
  <c r="BH3310" i="2"/>
  <c r="BG3310" i="2"/>
  <c r="BF3310" i="2"/>
  <c r="T3310" i="2"/>
  <c r="R3310" i="2"/>
  <c r="P3310" i="2"/>
  <c r="BI3284" i="2"/>
  <c r="BH3284" i="2"/>
  <c r="BG3284" i="2"/>
  <c r="BF3284" i="2"/>
  <c r="T3284" i="2"/>
  <c r="R3284" i="2"/>
  <c r="P3284" i="2"/>
  <c r="BI3281" i="2"/>
  <c r="BH3281" i="2"/>
  <c r="BG3281" i="2"/>
  <c r="BF3281" i="2"/>
  <c r="T3281" i="2"/>
  <c r="R3281" i="2"/>
  <c r="P3281" i="2"/>
  <c r="BI3276" i="2"/>
  <c r="BH3276" i="2"/>
  <c r="BG3276" i="2"/>
  <c r="BF3276" i="2"/>
  <c r="T3276" i="2"/>
  <c r="R3276" i="2"/>
  <c r="P3276" i="2"/>
  <c r="BI3273" i="2"/>
  <c r="BH3273" i="2"/>
  <c r="BG3273" i="2"/>
  <c r="BF3273" i="2"/>
  <c r="T3273" i="2"/>
  <c r="R3273" i="2"/>
  <c r="P3273" i="2"/>
  <c r="BI3225" i="2"/>
  <c r="BH3225" i="2"/>
  <c r="BG3225" i="2"/>
  <c r="BF3225" i="2"/>
  <c r="T3225" i="2"/>
  <c r="R3225" i="2"/>
  <c r="P3225" i="2"/>
  <c r="BI3222" i="2"/>
  <c r="BH3222" i="2"/>
  <c r="BG3222" i="2"/>
  <c r="BF3222" i="2"/>
  <c r="T3222" i="2"/>
  <c r="R3222" i="2"/>
  <c r="P3222" i="2"/>
  <c r="BI3215" i="2"/>
  <c r="BH3215" i="2"/>
  <c r="BG3215" i="2"/>
  <c r="BF3215" i="2"/>
  <c r="T3215" i="2"/>
  <c r="R3215" i="2"/>
  <c r="P3215" i="2"/>
  <c r="BI3212" i="2"/>
  <c r="BH3212" i="2"/>
  <c r="BG3212" i="2"/>
  <c r="BF3212" i="2"/>
  <c r="T3212" i="2"/>
  <c r="R3212" i="2"/>
  <c r="P3212" i="2"/>
  <c r="BI3182" i="2"/>
  <c r="BH3182" i="2"/>
  <c r="BG3182" i="2"/>
  <c r="BF3182" i="2"/>
  <c r="T3182" i="2"/>
  <c r="R3182" i="2"/>
  <c r="P3182" i="2"/>
  <c r="BI3175" i="2"/>
  <c r="BH3175" i="2"/>
  <c r="BG3175" i="2"/>
  <c r="BF3175" i="2"/>
  <c r="T3175" i="2"/>
  <c r="R3175" i="2"/>
  <c r="P3175" i="2"/>
  <c r="BI3168" i="2"/>
  <c r="BH3168" i="2"/>
  <c r="BG3168" i="2"/>
  <c r="BF3168" i="2"/>
  <c r="T3168" i="2"/>
  <c r="R3168" i="2"/>
  <c r="P3168" i="2"/>
  <c r="BI3161" i="2"/>
  <c r="BH3161" i="2"/>
  <c r="BG3161" i="2"/>
  <c r="BF3161" i="2"/>
  <c r="T3161" i="2"/>
  <c r="R3161" i="2"/>
  <c r="P3161" i="2"/>
  <c r="BI3154" i="2"/>
  <c r="BH3154" i="2"/>
  <c r="BG3154" i="2"/>
  <c r="BF3154" i="2"/>
  <c r="T3154" i="2"/>
  <c r="R3154" i="2"/>
  <c r="P3154" i="2"/>
  <c r="BI3113" i="2"/>
  <c r="BH3113" i="2"/>
  <c r="BG3113" i="2"/>
  <c r="BF3113" i="2"/>
  <c r="T3113" i="2"/>
  <c r="R3113" i="2"/>
  <c r="P3113" i="2"/>
  <c r="BI3059" i="2"/>
  <c r="BH3059" i="2"/>
  <c r="BG3059" i="2"/>
  <c r="BF3059" i="2"/>
  <c r="T3059" i="2"/>
  <c r="R3059" i="2"/>
  <c r="P3059" i="2"/>
  <c r="BI3053" i="2"/>
  <c r="BH3053" i="2"/>
  <c r="BG3053" i="2"/>
  <c r="BF3053" i="2"/>
  <c r="T3053" i="2"/>
  <c r="R3053" i="2"/>
  <c r="P3053" i="2"/>
  <c r="BI3004" i="2"/>
  <c r="BH3004" i="2"/>
  <c r="BG3004" i="2"/>
  <c r="BF3004" i="2"/>
  <c r="T3004" i="2"/>
  <c r="R3004" i="2"/>
  <c r="P3004" i="2"/>
  <c r="BI3000" i="2"/>
  <c r="BH3000" i="2"/>
  <c r="BG3000" i="2"/>
  <c r="BF3000" i="2"/>
  <c r="T3000" i="2"/>
  <c r="R3000" i="2"/>
  <c r="P3000" i="2"/>
  <c r="BI2998" i="2"/>
  <c r="BH2998" i="2"/>
  <c r="BG2998" i="2"/>
  <c r="BF2998" i="2"/>
  <c r="T2998" i="2"/>
  <c r="R2998" i="2"/>
  <c r="P2998" i="2"/>
  <c r="BI2995" i="2"/>
  <c r="BH2995" i="2"/>
  <c r="BG2995" i="2"/>
  <c r="BF2995" i="2"/>
  <c r="T2995" i="2"/>
  <c r="R2995" i="2"/>
  <c r="P2995" i="2"/>
  <c r="BI2992" i="2"/>
  <c r="BH2992" i="2"/>
  <c r="BG2992" i="2"/>
  <c r="BF2992" i="2"/>
  <c r="T2992" i="2"/>
  <c r="R2992" i="2"/>
  <c r="P2992" i="2"/>
  <c r="BI2989" i="2"/>
  <c r="BH2989" i="2"/>
  <c r="BG2989" i="2"/>
  <c r="BF2989" i="2"/>
  <c r="T2989" i="2"/>
  <c r="R2989" i="2"/>
  <c r="P2989" i="2"/>
  <c r="BI2986" i="2"/>
  <c r="BH2986" i="2"/>
  <c r="BG2986" i="2"/>
  <c r="BF2986" i="2"/>
  <c r="T2986" i="2"/>
  <c r="R2986" i="2"/>
  <c r="P2986" i="2"/>
  <c r="BI2983" i="2"/>
  <c r="BH2983" i="2"/>
  <c r="BG2983" i="2"/>
  <c r="BF2983" i="2"/>
  <c r="T2983" i="2"/>
  <c r="R2983" i="2"/>
  <c r="P2983" i="2"/>
  <c r="BI2980" i="2"/>
  <c r="BH2980" i="2"/>
  <c r="BG2980" i="2"/>
  <c r="BF2980" i="2"/>
  <c r="T2980" i="2"/>
  <c r="R2980" i="2"/>
  <c r="P2980" i="2"/>
  <c r="BI2977" i="2"/>
  <c r="BH2977" i="2"/>
  <c r="BG2977" i="2"/>
  <c r="BF2977" i="2"/>
  <c r="T2977" i="2"/>
  <c r="R2977" i="2"/>
  <c r="P2977" i="2"/>
  <c r="BI2974" i="2"/>
  <c r="BH2974" i="2"/>
  <c r="BG2974" i="2"/>
  <c r="BF2974" i="2"/>
  <c r="T2974" i="2"/>
  <c r="R2974" i="2"/>
  <c r="P2974" i="2"/>
  <c r="BI2971" i="2"/>
  <c r="BH2971" i="2"/>
  <c r="BG2971" i="2"/>
  <c r="BF2971" i="2"/>
  <c r="T2971" i="2"/>
  <c r="R2971" i="2"/>
  <c r="P2971" i="2"/>
  <c r="BI2968" i="2"/>
  <c r="BH2968" i="2"/>
  <c r="BG2968" i="2"/>
  <c r="BF2968" i="2"/>
  <c r="T2968" i="2"/>
  <c r="R2968" i="2"/>
  <c r="P2968" i="2"/>
  <c r="BI2965" i="2"/>
  <c r="BH2965" i="2"/>
  <c r="BG2965" i="2"/>
  <c r="BF2965" i="2"/>
  <c r="T2965" i="2"/>
  <c r="R2965" i="2"/>
  <c r="P2965" i="2"/>
  <c r="BI2962" i="2"/>
  <c r="BH2962" i="2"/>
  <c r="BG2962" i="2"/>
  <c r="BF2962" i="2"/>
  <c r="T2962" i="2"/>
  <c r="R2962" i="2"/>
  <c r="P2962" i="2"/>
  <c r="BI2957" i="2"/>
  <c r="BH2957" i="2"/>
  <c r="BG2957" i="2"/>
  <c r="BF2957" i="2"/>
  <c r="T2957" i="2"/>
  <c r="R2957" i="2"/>
  <c r="P2957" i="2"/>
  <c r="BI2952" i="2"/>
  <c r="BH2952" i="2"/>
  <c r="BG2952" i="2"/>
  <c r="BF2952" i="2"/>
  <c r="T2952" i="2"/>
  <c r="R2952" i="2"/>
  <c r="P2952" i="2"/>
  <c r="BI2948" i="2"/>
  <c r="BH2948" i="2"/>
  <c r="BG2948" i="2"/>
  <c r="BF2948" i="2"/>
  <c r="T2948" i="2"/>
  <c r="R2948" i="2"/>
  <c r="P2948" i="2"/>
  <c r="BI2943" i="2"/>
  <c r="BH2943" i="2"/>
  <c r="BG2943" i="2"/>
  <c r="BF2943" i="2"/>
  <c r="T2943" i="2"/>
  <c r="R2943" i="2"/>
  <c r="P2943" i="2"/>
  <c r="BI2939" i="2"/>
  <c r="BH2939" i="2"/>
  <c r="BG2939" i="2"/>
  <c r="BF2939" i="2"/>
  <c r="T2939" i="2"/>
  <c r="R2939" i="2"/>
  <c r="P2939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26" i="2"/>
  <c r="BH2926" i="2"/>
  <c r="BG2926" i="2"/>
  <c r="BF2926" i="2"/>
  <c r="T2926" i="2"/>
  <c r="R2926" i="2"/>
  <c r="P2926" i="2"/>
  <c r="BI2923" i="2"/>
  <c r="BH2923" i="2"/>
  <c r="BG2923" i="2"/>
  <c r="BF2923" i="2"/>
  <c r="T2923" i="2"/>
  <c r="R2923" i="2"/>
  <c r="P2923" i="2"/>
  <c r="BI2920" i="2"/>
  <c r="BH2920" i="2"/>
  <c r="BG2920" i="2"/>
  <c r="BF2920" i="2"/>
  <c r="T2920" i="2"/>
  <c r="R2920" i="2"/>
  <c r="P2920" i="2"/>
  <c r="BI2917" i="2"/>
  <c r="BH2917" i="2"/>
  <c r="BG2917" i="2"/>
  <c r="BF2917" i="2"/>
  <c r="T2917" i="2"/>
  <c r="R2917" i="2"/>
  <c r="P2917" i="2"/>
  <c r="BI2914" i="2"/>
  <c r="BH2914" i="2"/>
  <c r="BG2914" i="2"/>
  <c r="BF2914" i="2"/>
  <c r="T2914" i="2"/>
  <c r="R2914" i="2"/>
  <c r="P2914" i="2"/>
  <c r="BI2911" i="2"/>
  <c r="BH2911" i="2"/>
  <c r="BG2911" i="2"/>
  <c r="BF2911" i="2"/>
  <c r="T2911" i="2"/>
  <c r="R2911" i="2"/>
  <c r="P2911" i="2"/>
  <c r="BI2908" i="2"/>
  <c r="BH2908" i="2"/>
  <c r="BG2908" i="2"/>
  <c r="BF2908" i="2"/>
  <c r="T2908" i="2"/>
  <c r="R2908" i="2"/>
  <c r="P2908" i="2"/>
  <c r="BI2902" i="2"/>
  <c r="BH2902" i="2"/>
  <c r="BG2902" i="2"/>
  <c r="BF2902" i="2"/>
  <c r="T2902" i="2"/>
  <c r="R2902" i="2"/>
  <c r="P2902" i="2"/>
  <c r="BI2899" i="2"/>
  <c r="BH2899" i="2"/>
  <c r="BG2899" i="2"/>
  <c r="BF2899" i="2"/>
  <c r="T2899" i="2"/>
  <c r="R2899" i="2"/>
  <c r="P2899" i="2"/>
  <c r="BI2896" i="2"/>
  <c r="BH2896" i="2"/>
  <c r="BG2896" i="2"/>
  <c r="BF2896" i="2"/>
  <c r="T2896" i="2"/>
  <c r="R2896" i="2"/>
  <c r="P2896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75" i="2"/>
  <c r="BH2875" i="2"/>
  <c r="BG2875" i="2"/>
  <c r="BF2875" i="2"/>
  <c r="T2875" i="2"/>
  <c r="R2875" i="2"/>
  <c r="P2875" i="2"/>
  <c r="BI2872" i="2"/>
  <c r="BH2872" i="2"/>
  <c r="BG2872" i="2"/>
  <c r="BF2872" i="2"/>
  <c r="T2872" i="2"/>
  <c r="R2872" i="2"/>
  <c r="P2872" i="2"/>
  <c r="BI2869" i="2"/>
  <c r="BH2869" i="2"/>
  <c r="BG2869" i="2"/>
  <c r="BF2869" i="2"/>
  <c r="T2869" i="2"/>
  <c r="R2869" i="2"/>
  <c r="P2869" i="2"/>
  <c r="BI2866" i="2"/>
  <c r="BH2866" i="2"/>
  <c r="BG2866" i="2"/>
  <c r="BF2866" i="2"/>
  <c r="T2866" i="2"/>
  <c r="R2866" i="2"/>
  <c r="P2866" i="2"/>
  <c r="BI2863" i="2"/>
  <c r="BH2863" i="2"/>
  <c r="BG2863" i="2"/>
  <c r="BF2863" i="2"/>
  <c r="T2863" i="2"/>
  <c r="R2863" i="2"/>
  <c r="P2863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36" i="2"/>
  <c r="BH2836" i="2"/>
  <c r="BG2836" i="2"/>
  <c r="BF2836" i="2"/>
  <c r="T2836" i="2"/>
  <c r="R2836" i="2"/>
  <c r="P2836" i="2"/>
  <c r="BI2830" i="2"/>
  <c r="BH2830" i="2"/>
  <c r="BG2830" i="2"/>
  <c r="BF2830" i="2"/>
  <c r="T2830" i="2"/>
  <c r="R2830" i="2"/>
  <c r="P2830" i="2"/>
  <c r="BI2824" i="2"/>
  <c r="BH2824" i="2"/>
  <c r="BG2824" i="2"/>
  <c r="BF2824" i="2"/>
  <c r="T2824" i="2"/>
  <c r="R2824" i="2"/>
  <c r="P2824" i="2"/>
  <c r="BI2820" i="2"/>
  <c r="BH2820" i="2"/>
  <c r="BG2820" i="2"/>
  <c r="BF2820" i="2"/>
  <c r="T2820" i="2"/>
  <c r="R2820" i="2"/>
  <c r="P2820" i="2"/>
  <c r="BI2817" i="2"/>
  <c r="BH2817" i="2"/>
  <c r="BG2817" i="2"/>
  <c r="BF2817" i="2"/>
  <c r="T2817" i="2"/>
  <c r="R2817" i="2"/>
  <c r="P2817" i="2"/>
  <c r="BI2814" i="2"/>
  <c r="BH2814" i="2"/>
  <c r="BG2814" i="2"/>
  <c r="BF2814" i="2"/>
  <c r="T2814" i="2"/>
  <c r="R2814" i="2"/>
  <c r="P2814" i="2"/>
  <c r="BI2812" i="2"/>
  <c r="BH2812" i="2"/>
  <c r="BG2812" i="2"/>
  <c r="BF2812" i="2"/>
  <c r="T2812" i="2"/>
  <c r="R2812" i="2"/>
  <c r="P2812" i="2"/>
  <c r="BI2809" i="2"/>
  <c r="BH2809" i="2"/>
  <c r="BG2809" i="2"/>
  <c r="BF2809" i="2"/>
  <c r="T2809" i="2"/>
  <c r="R2809" i="2"/>
  <c r="P2809" i="2"/>
  <c r="BI2807" i="2"/>
  <c r="BH2807" i="2"/>
  <c r="BG2807" i="2"/>
  <c r="BF2807" i="2"/>
  <c r="T2807" i="2"/>
  <c r="R2807" i="2"/>
  <c r="P2807" i="2"/>
  <c r="BI2802" i="2"/>
  <c r="BH2802" i="2"/>
  <c r="BG2802" i="2"/>
  <c r="BF2802" i="2"/>
  <c r="T2802" i="2"/>
  <c r="R2802" i="2"/>
  <c r="P2802" i="2"/>
  <c r="BI2797" i="2"/>
  <c r="BH2797" i="2"/>
  <c r="BG2797" i="2"/>
  <c r="BF2797" i="2"/>
  <c r="T2797" i="2"/>
  <c r="R2797" i="2"/>
  <c r="P2797" i="2"/>
  <c r="BI2792" i="2"/>
  <c r="BH2792" i="2"/>
  <c r="BG2792" i="2"/>
  <c r="BF2792" i="2"/>
  <c r="T2792" i="2"/>
  <c r="R2792" i="2"/>
  <c r="P2792" i="2"/>
  <c r="BI2789" i="2"/>
  <c r="BH2789" i="2"/>
  <c r="BG2789" i="2"/>
  <c r="BF2789" i="2"/>
  <c r="T2789" i="2"/>
  <c r="R2789" i="2"/>
  <c r="P2789" i="2"/>
  <c r="BI2786" i="2"/>
  <c r="BH2786" i="2"/>
  <c r="BG2786" i="2"/>
  <c r="BF2786" i="2"/>
  <c r="T2786" i="2"/>
  <c r="R2786" i="2"/>
  <c r="P2786" i="2"/>
  <c r="BI2764" i="2"/>
  <c r="BH2764" i="2"/>
  <c r="BG2764" i="2"/>
  <c r="BF2764" i="2"/>
  <c r="T2764" i="2"/>
  <c r="R2764" i="2"/>
  <c r="P2764" i="2"/>
  <c r="BI2759" i="2"/>
  <c r="BH2759" i="2"/>
  <c r="BG2759" i="2"/>
  <c r="BF2759" i="2"/>
  <c r="T2759" i="2"/>
  <c r="R2759" i="2"/>
  <c r="P2759" i="2"/>
  <c r="BI2754" i="2"/>
  <c r="BH2754" i="2"/>
  <c r="BG2754" i="2"/>
  <c r="BF2754" i="2"/>
  <c r="T2754" i="2"/>
  <c r="R2754" i="2"/>
  <c r="P2754" i="2"/>
  <c r="BI2745" i="2"/>
  <c r="BH2745" i="2"/>
  <c r="BG2745" i="2"/>
  <c r="BF2745" i="2"/>
  <c r="T2745" i="2"/>
  <c r="R2745" i="2"/>
  <c r="P2745" i="2"/>
  <c r="BI2736" i="2"/>
  <c r="BH2736" i="2"/>
  <c r="BG2736" i="2"/>
  <c r="BF2736" i="2"/>
  <c r="T2736" i="2"/>
  <c r="R2736" i="2"/>
  <c r="P2736" i="2"/>
  <c r="BI2732" i="2"/>
  <c r="BH2732" i="2"/>
  <c r="BG2732" i="2"/>
  <c r="BF2732" i="2"/>
  <c r="T2732" i="2"/>
  <c r="R2732" i="2"/>
  <c r="P2732" i="2"/>
  <c r="BI2729" i="2"/>
  <c r="BH2729" i="2"/>
  <c r="BG2729" i="2"/>
  <c r="BF2729" i="2"/>
  <c r="T2729" i="2"/>
  <c r="R2729" i="2"/>
  <c r="P2729" i="2"/>
  <c r="BI2726" i="2"/>
  <c r="BH2726" i="2"/>
  <c r="BG2726" i="2"/>
  <c r="BF2726" i="2"/>
  <c r="T2726" i="2"/>
  <c r="R2726" i="2"/>
  <c r="P2726" i="2"/>
  <c r="BI2723" i="2"/>
  <c r="BH2723" i="2"/>
  <c r="BG2723" i="2"/>
  <c r="BF2723" i="2"/>
  <c r="T2723" i="2"/>
  <c r="R2723" i="2"/>
  <c r="P2723" i="2"/>
  <c r="BI2720" i="2"/>
  <c r="BH2720" i="2"/>
  <c r="BG2720" i="2"/>
  <c r="BF2720" i="2"/>
  <c r="T2720" i="2"/>
  <c r="R2720" i="2"/>
  <c r="P2720" i="2"/>
  <c r="BI2717" i="2"/>
  <c r="BH2717" i="2"/>
  <c r="BG2717" i="2"/>
  <c r="BF2717" i="2"/>
  <c r="T2717" i="2"/>
  <c r="R2717" i="2"/>
  <c r="P2717" i="2"/>
  <c r="BI2714" i="2"/>
  <c r="BH2714" i="2"/>
  <c r="BG2714" i="2"/>
  <c r="BF2714" i="2"/>
  <c r="T2714" i="2"/>
  <c r="R2714" i="2"/>
  <c r="P2714" i="2"/>
  <c r="BI2711" i="2"/>
  <c r="BH2711" i="2"/>
  <c r="BG2711" i="2"/>
  <c r="BF2711" i="2"/>
  <c r="T2711" i="2"/>
  <c r="R2711" i="2"/>
  <c r="P2711" i="2"/>
  <c r="BI2708" i="2"/>
  <c r="BH2708" i="2"/>
  <c r="BG2708" i="2"/>
  <c r="BF2708" i="2"/>
  <c r="T2708" i="2"/>
  <c r="R2708" i="2"/>
  <c r="P2708" i="2"/>
  <c r="BI2705" i="2"/>
  <c r="BH2705" i="2"/>
  <c r="BG2705" i="2"/>
  <c r="BF2705" i="2"/>
  <c r="T2705" i="2"/>
  <c r="R2705" i="2"/>
  <c r="P2705" i="2"/>
  <c r="BI2702" i="2"/>
  <c r="BH2702" i="2"/>
  <c r="BG2702" i="2"/>
  <c r="BF2702" i="2"/>
  <c r="T2702" i="2"/>
  <c r="R2702" i="2"/>
  <c r="P2702" i="2"/>
  <c r="BI2699" i="2"/>
  <c r="BH2699" i="2"/>
  <c r="BG2699" i="2"/>
  <c r="BF2699" i="2"/>
  <c r="T2699" i="2"/>
  <c r="R2699" i="2"/>
  <c r="P2699" i="2"/>
  <c r="BI2696" i="2"/>
  <c r="BH2696" i="2"/>
  <c r="BG2696" i="2"/>
  <c r="BF2696" i="2"/>
  <c r="T2696" i="2"/>
  <c r="R2696" i="2"/>
  <c r="P2696" i="2"/>
  <c r="BI2693" i="2"/>
  <c r="BH2693" i="2"/>
  <c r="BG2693" i="2"/>
  <c r="BF2693" i="2"/>
  <c r="T2693" i="2"/>
  <c r="R2693" i="2"/>
  <c r="P2693" i="2"/>
  <c r="BI2690" i="2"/>
  <c r="BH2690" i="2"/>
  <c r="BG2690" i="2"/>
  <c r="BF2690" i="2"/>
  <c r="T2690" i="2"/>
  <c r="R2690" i="2"/>
  <c r="P2690" i="2"/>
  <c r="BI2687" i="2"/>
  <c r="BH2687" i="2"/>
  <c r="BG2687" i="2"/>
  <c r="BF2687" i="2"/>
  <c r="T2687" i="2"/>
  <c r="R2687" i="2"/>
  <c r="P2687" i="2"/>
  <c r="BI2684" i="2"/>
  <c r="BH2684" i="2"/>
  <c r="BG2684" i="2"/>
  <c r="BF2684" i="2"/>
  <c r="T2684" i="2"/>
  <c r="R2684" i="2"/>
  <c r="P2684" i="2"/>
  <c r="BI2681" i="2"/>
  <c r="BH2681" i="2"/>
  <c r="BG2681" i="2"/>
  <c r="BF2681" i="2"/>
  <c r="T2681" i="2"/>
  <c r="R2681" i="2"/>
  <c r="P2681" i="2"/>
  <c r="BI2678" i="2"/>
  <c r="BH2678" i="2"/>
  <c r="BG2678" i="2"/>
  <c r="BF2678" i="2"/>
  <c r="T2678" i="2"/>
  <c r="R2678" i="2"/>
  <c r="P2678" i="2"/>
  <c r="BI2673" i="2"/>
  <c r="BH2673" i="2"/>
  <c r="BG2673" i="2"/>
  <c r="BF2673" i="2"/>
  <c r="T2673" i="2"/>
  <c r="R2673" i="2"/>
  <c r="P2673" i="2"/>
  <c r="BI2670" i="2"/>
  <c r="BH2670" i="2"/>
  <c r="BG2670" i="2"/>
  <c r="BF2670" i="2"/>
  <c r="T2670" i="2"/>
  <c r="R2670" i="2"/>
  <c r="P2670" i="2"/>
  <c r="BI2665" i="2"/>
  <c r="BH2665" i="2"/>
  <c r="BG2665" i="2"/>
  <c r="BF2665" i="2"/>
  <c r="T2665" i="2"/>
  <c r="R2665" i="2"/>
  <c r="P2665" i="2"/>
  <c r="BI2655" i="2"/>
  <c r="BH2655" i="2"/>
  <c r="BG2655" i="2"/>
  <c r="BF2655" i="2"/>
  <c r="T2655" i="2"/>
  <c r="R2655" i="2"/>
  <c r="P2655" i="2"/>
  <c r="BI2650" i="2"/>
  <c r="BH2650" i="2"/>
  <c r="BG2650" i="2"/>
  <c r="BF2650" i="2"/>
  <c r="T2650" i="2"/>
  <c r="R2650" i="2"/>
  <c r="P2650" i="2"/>
  <c r="BI2645" i="2"/>
  <c r="BH2645" i="2"/>
  <c r="BG2645" i="2"/>
  <c r="BF2645" i="2"/>
  <c r="T2645" i="2"/>
  <c r="R2645" i="2"/>
  <c r="P2645" i="2"/>
  <c r="BI2640" i="2"/>
  <c r="BH2640" i="2"/>
  <c r="BG2640" i="2"/>
  <c r="BF2640" i="2"/>
  <c r="T2640" i="2"/>
  <c r="R2640" i="2"/>
  <c r="P2640" i="2"/>
  <c r="BI2634" i="2"/>
  <c r="BH2634" i="2"/>
  <c r="BG2634" i="2"/>
  <c r="BF2634" i="2"/>
  <c r="T2634" i="2"/>
  <c r="R2634" i="2"/>
  <c r="P2634" i="2"/>
  <c r="BI2630" i="2"/>
  <c r="BH2630" i="2"/>
  <c r="BG2630" i="2"/>
  <c r="BF2630" i="2"/>
  <c r="T2630" i="2"/>
  <c r="R2630" i="2"/>
  <c r="P2630" i="2"/>
  <c r="BI2628" i="2"/>
  <c r="BH2628" i="2"/>
  <c r="BG2628" i="2"/>
  <c r="BF2628" i="2"/>
  <c r="T2628" i="2"/>
  <c r="R2628" i="2"/>
  <c r="P2628" i="2"/>
  <c r="BI2624" i="2"/>
  <c r="BH2624" i="2"/>
  <c r="BG2624" i="2"/>
  <c r="BF2624" i="2"/>
  <c r="T2624" i="2"/>
  <c r="R2624" i="2"/>
  <c r="P2624" i="2"/>
  <c r="BI2615" i="2"/>
  <c r="BH2615" i="2"/>
  <c r="BG2615" i="2"/>
  <c r="BF2615" i="2"/>
  <c r="T2615" i="2"/>
  <c r="R2615" i="2"/>
  <c r="P2615" i="2"/>
  <c r="BI2590" i="2"/>
  <c r="BH2590" i="2"/>
  <c r="BG2590" i="2"/>
  <c r="BF2590" i="2"/>
  <c r="T2590" i="2"/>
  <c r="R2590" i="2"/>
  <c r="P2590" i="2"/>
  <c r="BI2535" i="2"/>
  <c r="BH2535" i="2"/>
  <c r="BG2535" i="2"/>
  <c r="BF2535" i="2"/>
  <c r="T2535" i="2"/>
  <c r="R2535" i="2"/>
  <c r="P2535" i="2"/>
  <c r="BI2525" i="2"/>
  <c r="BH2525" i="2"/>
  <c r="BG2525" i="2"/>
  <c r="BF2525" i="2"/>
  <c r="T2525" i="2"/>
  <c r="R2525" i="2"/>
  <c r="P2525" i="2"/>
  <c r="BI2514" i="2"/>
  <c r="BH2514" i="2"/>
  <c r="BG2514" i="2"/>
  <c r="BF2514" i="2"/>
  <c r="T2514" i="2"/>
  <c r="R2514" i="2"/>
  <c r="P2514" i="2"/>
  <c r="BI2508" i="2"/>
  <c r="BH2508" i="2"/>
  <c r="BG2508" i="2"/>
  <c r="BF2508" i="2"/>
  <c r="T2508" i="2"/>
  <c r="R2508" i="2"/>
  <c r="P2508" i="2"/>
  <c r="BI2502" i="2"/>
  <c r="BH2502" i="2"/>
  <c r="BG2502" i="2"/>
  <c r="BF2502" i="2"/>
  <c r="T2502" i="2"/>
  <c r="R2502" i="2"/>
  <c r="P2502" i="2"/>
  <c r="BI2494" i="2"/>
  <c r="BH2494" i="2"/>
  <c r="BG2494" i="2"/>
  <c r="BF2494" i="2"/>
  <c r="T2494" i="2"/>
  <c r="R2494" i="2"/>
  <c r="P2494" i="2"/>
  <c r="BI2485" i="2"/>
  <c r="BH2485" i="2"/>
  <c r="BG2485" i="2"/>
  <c r="BF2485" i="2"/>
  <c r="T2485" i="2"/>
  <c r="R2485" i="2"/>
  <c r="P2485" i="2"/>
  <c r="BI2477" i="2"/>
  <c r="BH2477" i="2"/>
  <c r="BG2477" i="2"/>
  <c r="BF2477" i="2"/>
  <c r="T2477" i="2"/>
  <c r="R2477" i="2"/>
  <c r="P2477" i="2"/>
  <c r="BI2470" i="2"/>
  <c r="BH2470" i="2"/>
  <c r="BG2470" i="2"/>
  <c r="BF2470" i="2"/>
  <c r="T2470" i="2"/>
  <c r="R2470" i="2"/>
  <c r="P2470" i="2"/>
  <c r="BI2462" i="2"/>
  <c r="BH2462" i="2"/>
  <c r="BG2462" i="2"/>
  <c r="BF2462" i="2"/>
  <c r="T2462" i="2"/>
  <c r="R2462" i="2"/>
  <c r="P2462" i="2"/>
  <c r="BI2452" i="2"/>
  <c r="BH2452" i="2"/>
  <c r="BG2452" i="2"/>
  <c r="BF2452" i="2"/>
  <c r="T2452" i="2"/>
  <c r="R2452" i="2"/>
  <c r="P2452" i="2"/>
  <c r="BI2448" i="2"/>
  <c r="BH2448" i="2"/>
  <c r="BG2448" i="2"/>
  <c r="BF2448" i="2"/>
  <c r="T2448" i="2"/>
  <c r="R2448" i="2"/>
  <c r="P2448" i="2"/>
  <c r="BI2445" i="2"/>
  <c r="BH2445" i="2"/>
  <c r="BG2445" i="2"/>
  <c r="BF2445" i="2"/>
  <c r="T2445" i="2"/>
  <c r="R2445" i="2"/>
  <c r="P2445" i="2"/>
  <c r="BI2428" i="2"/>
  <c r="BH2428" i="2"/>
  <c r="BG2428" i="2"/>
  <c r="BF2428" i="2"/>
  <c r="T2428" i="2"/>
  <c r="R2428" i="2"/>
  <c r="P2428" i="2"/>
  <c r="BI2418" i="2"/>
  <c r="BH2418" i="2"/>
  <c r="BG2418" i="2"/>
  <c r="BF2418" i="2"/>
  <c r="T2418" i="2"/>
  <c r="R2418" i="2"/>
  <c r="P2418" i="2"/>
  <c r="BI2408" i="2"/>
  <c r="BH2408" i="2"/>
  <c r="BG2408" i="2"/>
  <c r="BF2408" i="2"/>
  <c r="T2408" i="2"/>
  <c r="R2408" i="2"/>
  <c r="P2408" i="2"/>
  <c r="BI2399" i="2"/>
  <c r="BH2399" i="2"/>
  <c r="BG2399" i="2"/>
  <c r="BF2399" i="2"/>
  <c r="T2399" i="2"/>
  <c r="R2399" i="2"/>
  <c r="P2399" i="2"/>
  <c r="BI2388" i="2"/>
  <c r="BH2388" i="2"/>
  <c r="BG2388" i="2"/>
  <c r="BF2388" i="2"/>
  <c r="T2388" i="2"/>
  <c r="R2388" i="2"/>
  <c r="P2388" i="2"/>
  <c r="BI2377" i="2"/>
  <c r="BH2377" i="2"/>
  <c r="BG2377" i="2"/>
  <c r="BF2377" i="2"/>
  <c r="T2377" i="2"/>
  <c r="R2377" i="2"/>
  <c r="P2377" i="2"/>
  <c r="BI2373" i="2"/>
  <c r="BH2373" i="2"/>
  <c r="BG2373" i="2"/>
  <c r="BF2373" i="2"/>
  <c r="T2373" i="2"/>
  <c r="R2373" i="2"/>
  <c r="P2373" i="2"/>
  <c r="BI2366" i="2"/>
  <c r="BH2366" i="2"/>
  <c r="BG2366" i="2"/>
  <c r="BF2366" i="2"/>
  <c r="T2366" i="2"/>
  <c r="R2366" i="2"/>
  <c r="P2366" i="2"/>
  <c r="BI2359" i="2"/>
  <c r="BH2359" i="2"/>
  <c r="BG2359" i="2"/>
  <c r="BF2359" i="2"/>
  <c r="T2359" i="2"/>
  <c r="R2359" i="2"/>
  <c r="P2359" i="2"/>
  <c r="BI2356" i="2"/>
  <c r="BH2356" i="2"/>
  <c r="BG2356" i="2"/>
  <c r="BF2356" i="2"/>
  <c r="T2356" i="2"/>
  <c r="R2356" i="2"/>
  <c r="P2356" i="2"/>
  <c r="BI2352" i="2"/>
  <c r="BH2352" i="2"/>
  <c r="BG2352" i="2"/>
  <c r="BF2352" i="2"/>
  <c r="T2352" i="2"/>
  <c r="R2352" i="2"/>
  <c r="P2352" i="2"/>
  <c r="BI2343" i="2"/>
  <c r="BH2343" i="2"/>
  <c r="BG2343" i="2"/>
  <c r="BF2343" i="2"/>
  <c r="T2343" i="2"/>
  <c r="R2343" i="2"/>
  <c r="P2343" i="2"/>
  <c r="BI2341" i="2"/>
  <c r="BH2341" i="2"/>
  <c r="BG2341" i="2"/>
  <c r="BF2341" i="2"/>
  <c r="T2341" i="2"/>
  <c r="R2341" i="2"/>
  <c r="P2341" i="2"/>
  <c r="BI2331" i="2"/>
  <c r="BH2331" i="2"/>
  <c r="BG2331" i="2"/>
  <c r="BF2331" i="2"/>
  <c r="T2331" i="2"/>
  <c r="R2331" i="2"/>
  <c r="P2331" i="2"/>
  <c r="BI2325" i="2"/>
  <c r="BH2325" i="2"/>
  <c r="BG2325" i="2"/>
  <c r="BF2325" i="2"/>
  <c r="T2325" i="2"/>
  <c r="R2325" i="2"/>
  <c r="P2325" i="2"/>
  <c r="BI2318" i="2"/>
  <c r="BH2318" i="2"/>
  <c r="BG2318" i="2"/>
  <c r="BF2318" i="2"/>
  <c r="T2318" i="2"/>
  <c r="R2318" i="2"/>
  <c r="P2318" i="2"/>
  <c r="BI2312" i="2"/>
  <c r="BH2312" i="2"/>
  <c r="BG2312" i="2"/>
  <c r="BF2312" i="2"/>
  <c r="T2312" i="2"/>
  <c r="R2312" i="2"/>
  <c r="P2312" i="2"/>
  <c r="BI2290" i="2"/>
  <c r="BH2290" i="2"/>
  <c r="BG2290" i="2"/>
  <c r="BF2290" i="2"/>
  <c r="T2290" i="2"/>
  <c r="R2290" i="2"/>
  <c r="P2290" i="2"/>
  <c r="BI2284" i="2"/>
  <c r="BH2284" i="2"/>
  <c r="BG2284" i="2"/>
  <c r="BF2284" i="2"/>
  <c r="T2284" i="2"/>
  <c r="R2284" i="2"/>
  <c r="P2284" i="2"/>
  <c r="BI2262" i="2"/>
  <c r="BH2262" i="2"/>
  <c r="BG2262" i="2"/>
  <c r="BF2262" i="2"/>
  <c r="T2262" i="2"/>
  <c r="R2262" i="2"/>
  <c r="P2262" i="2"/>
  <c r="BI2257" i="2"/>
  <c r="BH2257" i="2"/>
  <c r="BG2257" i="2"/>
  <c r="BF2257" i="2"/>
  <c r="T2257" i="2"/>
  <c r="R2257" i="2"/>
  <c r="P2257" i="2"/>
  <c r="BI2251" i="2"/>
  <c r="BH2251" i="2"/>
  <c r="BG2251" i="2"/>
  <c r="BF2251" i="2"/>
  <c r="T2251" i="2"/>
  <c r="R2251" i="2"/>
  <c r="P2251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32" i="2"/>
  <c r="BH2232" i="2"/>
  <c r="BG2232" i="2"/>
  <c r="BF2232" i="2"/>
  <c r="T2232" i="2"/>
  <c r="R2232" i="2"/>
  <c r="P2232" i="2"/>
  <c r="BI2227" i="2"/>
  <c r="BH2227" i="2"/>
  <c r="BG2227" i="2"/>
  <c r="BF2227" i="2"/>
  <c r="T2227" i="2"/>
  <c r="R2227" i="2"/>
  <c r="P2227" i="2"/>
  <c r="BI2222" i="2"/>
  <c r="BH2222" i="2"/>
  <c r="BG2222" i="2"/>
  <c r="BF2222" i="2"/>
  <c r="T2222" i="2"/>
  <c r="R2222" i="2"/>
  <c r="P2222" i="2"/>
  <c r="BI2217" i="2"/>
  <c r="BH2217" i="2"/>
  <c r="BG2217" i="2"/>
  <c r="BF2217" i="2"/>
  <c r="T2217" i="2"/>
  <c r="R2217" i="2"/>
  <c r="P2217" i="2"/>
  <c r="BI2209" i="2"/>
  <c r="BH2209" i="2"/>
  <c r="BG2209" i="2"/>
  <c r="BF2209" i="2"/>
  <c r="T2209" i="2"/>
  <c r="R2209" i="2"/>
  <c r="P2209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85" i="2"/>
  <c r="BH2185" i="2"/>
  <c r="BG2185" i="2"/>
  <c r="BF2185" i="2"/>
  <c r="T2185" i="2"/>
  <c r="R2185" i="2"/>
  <c r="P2185" i="2"/>
  <c r="BI2181" i="2"/>
  <c r="BH2181" i="2"/>
  <c r="BG2181" i="2"/>
  <c r="BF2181" i="2"/>
  <c r="T2181" i="2"/>
  <c r="R2181" i="2"/>
  <c r="P2181" i="2"/>
  <c r="BI2177" i="2"/>
  <c r="BH2177" i="2"/>
  <c r="BG2177" i="2"/>
  <c r="BF2177" i="2"/>
  <c r="T2177" i="2"/>
  <c r="R2177" i="2"/>
  <c r="P2177" i="2"/>
  <c r="BI2173" i="2"/>
  <c r="BH2173" i="2"/>
  <c r="BG2173" i="2"/>
  <c r="BF2173" i="2"/>
  <c r="T2173" i="2"/>
  <c r="R2173" i="2"/>
  <c r="P2173" i="2"/>
  <c r="BI2169" i="2"/>
  <c r="BH2169" i="2"/>
  <c r="BG2169" i="2"/>
  <c r="BF2169" i="2"/>
  <c r="T2169" i="2"/>
  <c r="R2169" i="2"/>
  <c r="P2169" i="2"/>
  <c r="BI2167" i="2"/>
  <c r="BH2167" i="2"/>
  <c r="BG2167" i="2"/>
  <c r="BF2167" i="2"/>
  <c r="T2167" i="2"/>
  <c r="R2167" i="2"/>
  <c r="P2167" i="2"/>
  <c r="BI2164" i="2"/>
  <c r="BH2164" i="2"/>
  <c r="BG2164" i="2"/>
  <c r="BF2164" i="2"/>
  <c r="T2164" i="2"/>
  <c r="R2164" i="2"/>
  <c r="P2164" i="2"/>
  <c r="BI2160" i="2"/>
  <c r="BH2160" i="2"/>
  <c r="BG2160" i="2"/>
  <c r="BF2160" i="2"/>
  <c r="T2160" i="2"/>
  <c r="R2160" i="2"/>
  <c r="P2160" i="2"/>
  <c r="BI2157" i="2"/>
  <c r="BH2157" i="2"/>
  <c r="BG2157" i="2"/>
  <c r="BF2157" i="2"/>
  <c r="T2157" i="2"/>
  <c r="R2157" i="2"/>
  <c r="P2157" i="2"/>
  <c r="BI2136" i="2"/>
  <c r="BH2136" i="2"/>
  <c r="BG2136" i="2"/>
  <c r="BF2136" i="2"/>
  <c r="T2136" i="2"/>
  <c r="R2136" i="2"/>
  <c r="P2136" i="2"/>
  <c r="BI2133" i="2"/>
  <c r="BH2133" i="2"/>
  <c r="BG2133" i="2"/>
  <c r="BF2133" i="2"/>
  <c r="T2133" i="2"/>
  <c r="R2133" i="2"/>
  <c r="P2133" i="2"/>
  <c r="BI2112" i="2"/>
  <c r="BH2112" i="2"/>
  <c r="BG2112" i="2"/>
  <c r="BF2112" i="2"/>
  <c r="T2112" i="2"/>
  <c r="R2112" i="2"/>
  <c r="P2112" i="2"/>
  <c r="BI2109" i="2"/>
  <c r="BH2109" i="2"/>
  <c r="BG2109" i="2"/>
  <c r="BF2109" i="2"/>
  <c r="T2109" i="2"/>
  <c r="R2109" i="2"/>
  <c r="P2109" i="2"/>
  <c r="BI2080" i="2"/>
  <c r="BH2080" i="2"/>
  <c r="BG2080" i="2"/>
  <c r="BF2080" i="2"/>
  <c r="T2080" i="2"/>
  <c r="R2080" i="2"/>
  <c r="P2080" i="2"/>
  <c r="BI2077" i="2"/>
  <c r="BH2077" i="2"/>
  <c r="BG2077" i="2"/>
  <c r="BF2077" i="2"/>
  <c r="T2077" i="2"/>
  <c r="R2077" i="2"/>
  <c r="P2077" i="2"/>
  <c r="BI2070" i="2"/>
  <c r="BH2070" i="2"/>
  <c r="BG2070" i="2"/>
  <c r="BF2070" i="2"/>
  <c r="T2070" i="2"/>
  <c r="R2070" i="2"/>
  <c r="P2070" i="2"/>
  <c r="BI2046" i="2"/>
  <c r="BH2046" i="2"/>
  <c r="BG2046" i="2"/>
  <c r="BF2046" i="2"/>
  <c r="T2046" i="2"/>
  <c r="R2046" i="2"/>
  <c r="P2046" i="2"/>
  <c r="BI2022" i="2"/>
  <c r="BH2022" i="2"/>
  <c r="BG2022" i="2"/>
  <c r="BF2022" i="2"/>
  <c r="T2022" i="2"/>
  <c r="R2022" i="2"/>
  <c r="P2022" i="2"/>
  <c r="BI1998" i="2"/>
  <c r="BH1998" i="2"/>
  <c r="BG1998" i="2"/>
  <c r="BF1998" i="2"/>
  <c r="T1998" i="2"/>
  <c r="R1998" i="2"/>
  <c r="P1998" i="2"/>
  <c r="BI1995" i="2"/>
  <c r="BH1995" i="2"/>
  <c r="BG1995" i="2"/>
  <c r="BF1995" i="2"/>
  <c r="T1995" i="2"/>
  <c r="R1995" i="2"/>
  <c r="P1995" i="2"/>
  <c r="BI1970" i="2"/>
  <c r="BH1970" i="2"/>
  <c r="BG1970" i="2"/>
  <c r="BF1970" i="2"/>
  <c r="T1970" i="2"/>
  <c r="R1970" i="2"/>
  <c r="P1970" i="2"/>
  <c r="BI1966" i="2"/>
  <c r="BH1966" i="2"/>
  <c r="BG1966" i="2"/>
  <c r="BF1966" i="2"/>
  <c r="T1966" i="2"/>
  <c r="R1966" i="2"/>
  <c r="P1966" i="2"/>
  <c r="BI1963" i="2"/>
  <c r="BH1963" i="2"/>
  <c r="BG1963" i="2"/>
  <c r="BF1963" i="2"/>
  <c r="T1963" i="2"/>
  <c r="R1963" i="2"/>
  <c r="P1963" i="2"/>
  <c r="BI1941" i="2"/>
  <c r="BH1941" i="2"/>
  <c r="BG1941" i="2"/>
  <c r="BF1941" i="2"/>
  <c r="T1941" i="2"/>
  <c r="R1941" i="2"/>
  <c r="P1941" i="2"/>
  <c r="BI1939" i="2"/>
  <c r="BH1939" i="2"/>
  <c r="BG1939" i="2"/>
  <c r="BF1939" i="2"/>
  <c r="T1939" i="2"/>
  <c r="R1939" i="2"/>
  <c r="P1939" i="2"/>
  <c r="BI1935" i="2"/>
  <c r="BH1935" i="2"/>
  <c r="BG1935" i="2"/>
  <c r="BF1935" i="2"/>
  <c r="T1935" i="2"/>
  <c r="R1935" i="2"/>
  <c r="P1935" i="2"/>
  <c r="BI1932" i="2"/>
  <c r="BH1932" i="2"/>
  <c r="BG1932" i="2"/>
  <c r="BF1932" i="2"/>
  <c r="T1932" i="2"/>
  <c r="R1932" i="2"/>
  <c r="P1932" i="2"/>
  <c r="BI1910" i="2"/>
  <c r="BH1910" i="2"/>
  <c r="BG1910" i="2"/>
  <c r="BF1910" i="2"/>
  <c r="T1910" i="2"/>
  <c r="R1910" i="2"/>
  <c r="P1910" i="2"/>
  <c r="BI1907" i="2"/>
  <c r="BH1907" i="2"/>
  <c r="BG1907" i="2"/>
  <c r="BF1907" i="2"/>
  <c r="T1907" i="2"/>
  <c r="R1907" i="2"/>
  <c r="P1907" i="2"/>
  <c r="BI1896" i="2"/>
  <c r="BH1896" i="2"/>
  <c r="BG1896" i="2"/>
  <c r="BF1896" i="2"/>
  <c r="T1896" i="2"/>
  <c r="R1896" i="2"/>
  <c r="P1896" i="2"/>
  <c r="BI1893" i="2"/>
  <c r="BH1893" i="2"/>
  <c r="BG1893" i="2"/>
  <c r="BF1893" i="2"/>
  <c r="T1893" i="2"/>
  <c r="R1893" i="2"/>
  <c r="P1893" i="2"/>
  <c r="BI1883" i="2"/>
  <c r="BH1883" i="2"/>
  <c r="BG1883" i="2"/>
  <c r="BF1883" i="2"/>
  <c r="T1883" i="2"/>
  <c r="R1883" i="2"/>
  <c r="P1883" i="2"/>
  <c r="BI1869" i="2"/>
  <c r="BH1869" i="2"/>
  <c r="BG1869" i="2"/>
  <c r="BF1869" i="2"/>
  <c r="T1869" i="2"/>
  <c r="R1869" i="2"/>
  <c r="P1869" i="2"/>
  <c r="BI1866" i="2"/>
  <c r="BH1866" i="2"/>
  <c r="BG1866" i="2"/>
  <c r="BF1866" i="2"/>
  <c r="T1866" i="2"/>
  <c r="R1866" i="2"/>
  <c r="P1866" i="2"/>
  <c r="BI1858" i="2"/>
  <c r="BH1858" i="2"/>
  <c r="BG1858" i="2"/>
  <c r="BF1858" i="2"/>
  <c r="T1858" i="2"/>
  <c r="R1858" i="2"/>
  <c r="P1858" i="2"/>
  <c r="BI1855" i="2"/>
  <c r="BH1855" i="2"/>
  <c r="BG1855" i="2"/>
  <c r="BF1855" i="2"/>
  <c r="T1855" i="2"/>
  <c r="R1855" i="2"/>
  <c r="P1855" i="2"/>
  <c r="BI1845" i="2"/>
  <c r="BH1845" i="2"/>
  <c r="BG1845" i="2"/>
  <c r="BF1845" i="2"/>
  <c r="T1845" i="2"/>
  <c r="R1845" i="2"/>
  <c r="P1845" i="2"/>
  <c r="BI1842" i="2"/>
  <c r="BH1842" i="2"/>
  <c r="BG1842" i="2"/>
  <c r="BF1842" i="2"/>
  <c r="T1842" i="2"/>
  <c r="R1842" i="2"/>
  <c r="P1842" i="2"/>
  <c r="BI1834" i="2"/>
  <c r="BH1834" i="2"/>
  <c r="BG1834" i="2"/>
  <c r="BF1834" i="2"/>
  <c r="T1834" i="2"/>
  <c r="R1834" i="2"/>
  <c r="P1834" i="2"/>
  <c r="BI1829" i="2"/>
  <c r="BH1829" i="2"/>
  <c r="BG1829" i="2"/>
  <c r="BF1829" i="2"/>
  <c r="T1829" i="2"/>
  <c r="T1828" i="2" s="1"/>
  <c r="R1829" i="2"/>
  <c r="R1828" i="2" s="1"/>
  <c r="P1829" i="2"/>
  <c r="P1828" i="2" s="1"/>
  <c r="BI1825" i="2"/>
  <c r="BH1825" i="2"/>
  <c r="BG1825" i="2"/>
  <c r="BF1825" i="2"/>
  <c r="T1825" i="2"/>
  <c r="R1825" i="2"/>
  <c r="P1825" i="2"/>
  <c r="BI1817" i="2"/>
  <c r="BH1817" i="2"/>
  <c r="BG1817" i="2"/>
  <c r="BF1817" i="2"/>
  <c r="T1817" i="2"/>
  <c r="R1817" i="2"/>
  <c r="P1817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89" i="2"/>
  <c r="BH1789" i="2"/>
  <c r="BG1789" i="2"/>
  <c r="BF1789" i="2"/>
  <c r="T1789" i="2"/>
  <c r="R1789" i="2"/>
  <c r="P1789" i="2"/>
  <c r="BI1785" i="2"/>
  <c r="BH1785" i="2"/>
  <c r="BG1785" i="2"/>
  <c r="BF1785" i="2"/>
  <c r="T1785" i="2"/>
  <c r="R1785" i="2"/>
  <c r="P1785" i="2"/>
  <c r="BI1782" i="2"/>
  <c r="BH1782" i="2"/>
  <c r="BG1782" i="2"/>
  <c r="BF1782" i="2"/>
  <c r="T1782" i="2"/>
  <c r="R1782" i="2"/>
  <c r="P1782" i="2"/>
  <c r="BI1779" i="2"/>
  <c r="BH1779" i="2"/>
  <c r="BG1779" i="2"/>
  <c r="BF1779" i="2"/>
  <c r="T1779" i="2"/>
  <c r="R1779" i="2"/>
  <c r="P1779" i="2"/>
  <c r="BI1776" i="2"/>
  <c r="BH1776" i="2"/>
  <c r="BG1776" i="2"/>
  <c r="BF1776" i="2"/>
  <c r="T1776" i="2"/>
  <c r="R1776" i="2"/>
  <c r="P1776" i="2"/>
  <c r="BI1774" i="2"/>
  <c r="BH1774" i="2"/>
  <c r="BG1774" i="2"/>
  <c r="BF1774" i="2"/>
  <c r="T1774" i="2"/>
  <c r="R1774" i="2"/>
  <c r="P1774" i="2"/>
  <c r="BI1771" i="2"/>
  <c r="BH1771" i="2"/>
  <c r="BG1771" i="2"/>
  <c r="BF1771" i="2"/>
  <c r="T1771" i="2"/>
  <c r="R1771" i="2"/>
  <c r="P1771" i="2"/>
  <c r="BI1765" i="2"/>
  <c r="BH1765" i="2"/>
  <c r="BG1765" i="2"/>
  <c r="BF1765" i="2"/>
  <c r="T1765" i="2"/>
  <c r="R1765" i="2"/>
  <c r="P1765" i="2"/>
  <c r="BI1756" i="2"/>
  <c r="BH1756" i="2"/>
  <c r="BG1756" i="2"/>
  <c r="BF1756" i="2"/>
  <c r="T1756" i="2"/>
  <c r="R1756" i="2"/>
  <c r="P1756" i="2"/>
  <c r="BI1751" i="2"/>
  <c r="BH1751" i="2"/>
  <c r="BG1751" i="2"/>
  <c r="BF1751" i="2"/>
  <c r="T1751" i="2"/>
  <c r="R1751" i="2"/>
  <c r="P1751" i="2"/>
  <c r="BI1739" i="2"/>
  <c r="BH1739" i="2"/>
  <c r="BG1739" i="2"/>
  <c r="BF1739" i="2"/>
  <c r="T1739" i="2"/>
  <c r="R1739" i="2"/>
  <c r="P1739" i="2"/>
  <c r="BI1714" i="2"/>
  <c r="BH1714" i="2"/>
  <c r="BG1714" i="2"/>
  <c r="BF1714" i="2"/>
  <c r="T1714" i="2"/>
  <c r="R1714" i="2"/>
  <c r="P1714" i="2"/>
  <c r="BI1697" i="2"/>
  <c r="BH1697" i="2"/>
  <c r="BG1697" i="2"/>
  <c r="BF1697" i="2"/>
  <c r="T1697" i="2"/>
  <c r="R1697" i="2"/>
  <c r="P1697" i="2"/>
  <c r="BI1692" i="2"/>
  <c r="BH1692" i="2"/>
  <c r="BG1692" i="2"/>
  <c r="BF1692" i="2"/>
  <c r="T1692" i="2"/>
  <c r="R1692" i="2"/>
  <c r="P1692" i="2"/>
  <c r="BI1687" i="2"/>
  <c r="BH1687" i="2"/>
  <c r="BG1687" i="2"/>
  <c r="BF1687" i="2"/>
  <c r="T1687" i="2"/>
  <c r="R1687" i="2"/>
  <c r="P1687" i="2"/>
  <c r="BI1680" i="2"/>
  <c r="BH1680" i="2"/>
  <c r="BG1680" i="2"/>
  <c r="BF1680" i="2"/>
  <c r="T1680" i="2"/>
  <c r="R1680" i="2"/>
  <c r="P1680" i="2"/>
  <c r="BI1675" i="2"/>
  <c r="BH1675" i="2"/>
  <c r="BG1675" i="2"/>
  <c r="BF1675" i="2"/>
  <c r="T1675" i="2"/>
  <c r="R1675" i="2"/>
  <c r="P1675" i="2"/>
  <c r="BI1670" i="2"/>
  <c r="BH1670" i="2"/>
  <c r="BG1670" i="2"/>
  <c r="BF1670" i="2"/>
  <c r="T1670" i="2"/>
  <c r="R1670" i="2"/>
  <c r="P1670" i="2"/>
  <c r="BI1665" i="2"/>
  <c r="BH1665" i="2"/>
  <c r="BG1665" i="2"/>
  <c r="BF1665" i="2"/>
  <c r="T1665" i="2"/>
  <c r="R1665" i="2"/>
  <c r="P1665" i="2"/>
  <c r="BI1660" i="2"/>
  <c r="BH1660" i="2"/>
  <c r="BG1660" i="2"/>
  <c r="BF1660" i="2"/>
  <c r="T1660" i="2"/>
  <c r="R1660" i="2"/>
  <c r="P1660" i="2"/>
  <c r="BI1645" i="2"/>
  <c r="BH1645" i="2"/>
  <c r="BG1645" i="2"/>
  <c r="BF1645" i="2"/>
  <c r="T1645" i="2"/>
  <c r="R1645" i="2"/>
  <c r="P1645" i="2"/>
  <c r="BI1635" i="2"/>
  <c r="BH1635" i="2"/>
  <c r="BG1635" i="2"/>
  <c r="BF1635" i="2"/>
  <c r="T1635" i="2"/>
  <c r="R1635" i="2"/>
  <c r="P1635" i="2"/>
  <c r="BI1628" i="2"/>
  <c r="BH1628" i="2"/>
  <c r="BG1628" i="2"/>
  <c r="BF1628" i="2"/>
  <c r="T1628" i="2"/>
  <c r="R1628" i="2"/>
  <c r="P1628" i="2"/>
  <c r="BI1623" i="2"/>
  <c r="BH1623" i="2"/>
  <c r="BG1623" i="2"/>
  <c r="BF1623" i="2"/>
  <c r="T1623" i="2"/>
  <c r="R1623" i="2"/>
  <c r="P1623" i="2"/>
  <c r="BI1618" i="2"/>
  <c r="BH1618" i="2"/>
  <c r="BG1618" i="2"/>
  <c r="BF1618" i="2"/>
  <c r="T1618" i="2"/>
  <c r="R1618" i="2"/>
  <c r="P1618" i="2"/>
  <c r="BI1608" i="2"/>
  <c r="BH1608" i="2"/>
  <c r="BG1608" i="2"/>
  <c r="BF1608" i="2"/>
  <c r="T1608" i="2"/>
  <c r="R1608" i="2"/>
  <c r="P1608" i="2"/>
  <c r="BI1600" i="2"/>
  <c r="BH1600" i="2"/>
  <c r="BG1600" i="2"/>
  <c r="BF1600" i="2"/>
  <c r="T1600" i="2"/>
  <c r="R1600" i="2"/>
  <c r="P1600" i="2"/>
  <c r="BI1592" i="2"/>
  <c r="BH1592" i="2"/>
  <c r="BG1592" i="2"/>
  <c r="BF1592" i="2"/>
  <c r="T1592" i="2"/>
  <c r="R1592" i="2"/>
  <c r="P1592" i="2"/>
  <c r="BI1584" i="2"/>
  <c r="BH1584" i="2"/>
  <c r="BG1584" i="2"/>
  <c r="BF1584" i="2"/>
  <c r="T1584" i="2"/>
  <c r="R1584" i="2"/>
  <c r="P1584" i="2"/>
  <c r="BI1579" i="2"/>
  <c r="BH1579" i="2"/>
  <c r="BG1579" i="2"/>
  <c r="BF1579" i="2"/>
  <c r="T1579" i="2"/>
  <c r="R1579" i="2"/>
  <c r="P1579" i="2"/>
  <c r="BI1567" i="2"/>
  <c r="BH1567" i="2"/>
  <c r="BG1567" i="2"/>
  <c r="BF1567" i="2"/>
  <c r="T1567" i="2"/>
  <c r="R1567" i="2"/>
  <c r="P1567" i="2"/>
  <c r="BI1562" i="2"/>
  <c r="BH1562" i="2"/>
  <c r="BG1562" i="2"/>
  <c r="BF1562" i="2"/>
  <c r="T1562" i="2"/>
  <c r="R1562" i="2"/>
  <c r="P1562" i="2"/>
  <c r="BI1551" i="2"/>
  <c r="BH1551" i="2"/>
  <c r="BG1551" i="2"/>
  <c r="BF1551" i="2"/>
  <c r="T1551" i="2"/>
  <c r="R1551" i="2"/>
  <c r="P1551" i="2"/>
  <c r="BI1539" i="2"/>
  <c r="BH1539" i="2"/>
  <c r="BG1539" i="2"/>
  <c r="BF1539" i="2"/>
  <c r="T1539" i="2"/>
  <c r="R1539" i="2"/>
  <c r="P1539" i="2"/>
  <c r="BI1525" i="2"/>
  <c r="BH1525" i="2"/>
  <c r="BG1525" i="2"/>
  <c r="BF1525" i="2"/>
  <c r="T1525" i="2"/>
  <c r="R1525" i="2"/>
  <c r="P1525" i="2"/>
  <c r="BI1521" i="2"/>
  <c r="BH1521" i="2"/>
  <c r="BG1521" i="2"/>
  <c r="BF1521" i="2"/>
  <c r="T1521" i="2"/>
  <c r="R1521" i="2"/>
  <c r="P1521" i="2"/>
  <c r="BI1516" i="2"/>
  <c r="BH1516" i="2"/>
  <c r="BG1516" i="2"/>
  <c r="BF1516" i="2"/>
  <c r="T1516" i="2"/>
  <c r="R1516" i="2"/>
  <c r="P1516" i="2"/>
  <c r="BI1511" i="2"/>
  <c r="BH1511" i="2"/>
  <c r="BG1511" i="2"/>
  <c r="BF1511" i="2"/>
  <c r="T1511" i="2"/>
  <c r="R1511" i="2"/>
  <c r="P1511" i="2"/>
  <c r="BI1506" i="2"/>
  <c r="BH1506" i="2"/>
  <c r="BG1506" i="2"/>
  <c r="BF1506" i="2"/>
  <c r="T1506" i="2"/>
  <c r="R1506" i="2"/>
  <c r="P1506" i="2"/>
  <c r="BI1501" i="2"/>
  <c r="BH1501" i="2"/>
  <c r="BG1501" i="2"/>
  <c r="BF1501" i="2"/>
  <c r="T1501" i="2"/>
  <c r="R1501" i="2"/>
  <c r="P1501" i="2"/>
  <c r="BI1489" i="2"/>
  <c r="BH1489" i="2"/>
  <c r="BG1489" i="2"/>
  <c r="BF1489" i="2"/>
  <c r="T1489" i="2"/>
  <c r="R1489" i="2"/>
  <c r="P1489" i="2"/>
  <c r="BI1484" i="2"/>
  <c r="BH1484" i="2"/>
  <c r="BG1484" i="2"/>
  <c r="BF1484" i="2"/>
  <c r="T1484" i="2"/>
  <c r="R1484" i="2"/>
  <c r="P1484" i="2"/>
  <c r="BI1477" i="2"/>
  <c r="BH1477" i="2"/>
  <c r="BG1477" i="2"/>
  <c r="BF1477" i="2"/>
  <c r="T1477" i="2"/>
  <c r="R1477" i="2"/>
  <c r="P1477" i="2"/>
  <c r="BI1465" i="2"/>
  <c r="BH1465" i="2"/>
  <c r="BG1465" i="2"/>
  <c r="BF1465" i="2"/>
  <c r="T1465" i="2"/>
  <c r="R1465" i="2"/>
  <c r="P1465" i="2"/>
  <c r="BI1451" i="2"/>
  <c r="BH1451" i="2"/>
  <c r="BG1451" i="2"/>
  <c r="BF1451" i="2"/>
  <c r="T1451" i="2"/>
  <c r="R1451" i="2"/>
  <c r="P1451" i="2"/>
  <c r="BI1448" i="2"/>
  <c r="BH1448" i="2"/>
  <c r="BG1448" i="2"/>
  <c r="BF1448" i="2"/>
  <c r="T1448" i="2"/>
  <c r="R1448" i="2"/>
  <c r="P1448" i="2"/>
  <c r="BI1445" i="2"/>
  <c r="BH1445" i="2"/>
  <c r="BG1445" i="2"/>
  <c r="BF1445" i="2"/>
  <c r="T1445" i="2"/>
  <c r="R1445" i="2"/>
  <c r="P1445" i="2"/>
  <c r="BI1441" i="2"/>
  <c r="BH1441" i="2"/>
  <c r="BG1441" i="2"/>
  <c r="BF1441" i="2"/>
  <c r="T1441" i="2"/>
  <c r="R1441" i="2"/>
  <c r="P1441" i="2"/>
  <c r="BI1437" i="2"/>
  <c r="BH1437" i="2"/>
  <c r="BG1437" i="2"/>
  <c r="BF1437" i="2"/>
  <c r="T1437" i="2"/>
  <c r="R1437" i="2"/>
  <c r="P1437" i="2"/>
  <c r="BI1433" i="2"/>
  <c r="BH1433" i="2"/>
  <c r="BG1433" i="2"/>
  <c r="BF1433" i="2"/>
  <c r="T1433" i="2"/>
  <c r="R1433" i="2"/>
  <c r="P1433" i="2"/>
  <c r="BI1425" i="2"/>
  <c r="BH1425" i="2"/>
  <c r="BG1425" i="2"/>
  <c r="BF1425" i="2"/>
  <c r="T1425" i="2"/>
  <c r="R1425" i="2"/>
  <c r="P1425" i="2"/>
  <c r="BI1421" i="2"/>
  <c r="BH1421" i="2"/>
  <c r="BG1421" i="2"/>
  <c r="BF1421" i="2"/>
  <c r="T1421" i="2"/>
  <c r="R1421" i="2"/>
  <c r="P1421" i="2"/>
  <c r="BI1413" i="2"/>
  <c r="BH1413" i="2"/>
  <c r="BG1413" i="2"/>
  <c r="BF1413" i="2"/>
  <c r="T1413" i="2"/>
  <c r="R1413" i="2"/>
  <c r="P1413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393" i="2"/>
  <c r="BH1393" i="2"/>
  <c r="BG1393" i="2"/>
  <c r="BF1393" i="2"/>
  <c r="T1393" i="2"/>
  <c r="R1393" i="2"/>
  <c r="P1393" i="2"/>
  <c r="BI1386" i="2"/>
  <c r="BH1386" i="2"/>
  <c r="BG1386" i="2"/>
  <c r="BF1386" i="2"/>
  <c r="T1386" i="2"/>
  <c r="R1386" i="2"/>
  <c r="P1386" i="2"/>
  <c r="BI1340" i="2"/>
  <c r="BH1340" i="2"/>
  <c r="BG1340" i="2"/>
  <c r="BF1340" i="2"/>
  <c r="T1340" i="2"/>
  <c r="R1340" i="2"/>
  <c r="P1340" i="2"/>
  <c r="BI1335" i="2"/>
  <c r="BH1335" i="2"/>
  <c r="BG1335" i="2"/>
  <c r="BF1335" i="2"/>
  <c r="T1335" i="2"/>
  <c r="R1335" i="2"/>
  <c r="P1335" i="2"/>
  <c r="BI1321" i="2"/>
  <c r="BH1321" i="2"/>
  <c r="BG1321" i="2"/>
  <c r="BF1321" i="2"/>
  <c r="T1321" i="2"/>
  <c r="R1321" i="2"/>
  <c r="P1321" i="2"/>
  <c r="BI1310" i="2"/>
  <c r="BH1310" i="2"/>
  <c r="BG1310" i="2"/>
  <c r="BF1310" i="2"/>
  <c r="T1310" i="2"/>
  <c r="R1310" i="2"/>
  <c r="P1310" i="2"/>
  <c r="BI1266" i="2"/>
  <c r="BH1266" i="2"/>
  <c r="BG1266" i="2"/>
  <c r="BF1266" i="2"/>
  <c r="T1266" i="2"/>
  <c r="R1266" i="2"/>
  <c r="P1266" i="2"/>
  <c r="BI1244" i="2"/>
  <c r="BH1244" i="2"/>
  <c r="BG1244" i="2"/>
  <c r="BF1244" i="2"/>
  <c r="T1244" i="2"/>
  <c r="R1244" i="2"/>
  <c r="P1244" i="2"/>
  <c r="BI1232" i="2"/>
  <c r="BH1232" i="2"/>
  <c r="BG1232" i="2"/>
  <c r="BF1232" i="2"/>
  <c r="T1232" i="2"/>
  <c r="R1232" i="2"/>
  <c r="P1232" i="2"/>
  <c r="BI1224" i="2"/>
  <c r="BH1224" i="2"/>
  <c r="BG1224" i="2"/>
  <c r="BF1224" i="2"/>
  <c r="T1224" i="2"/>
  <c r="R1224" i="2"/>
  <c r="P1224" i="2"/>
  <c r="BI1219" i="2"/>
  <c r="BH1219" i="2"/>
  <c r="BG1219" i="2"/>
  <c r="BF1219" i="2"/>
  <c r="T1219" i="2"/>
  <c r="R1219" i="2"/>
  <c r="P1219" i="2"/>
  <c r="BI1210" i="2"/>
  <c r="BH1210" i="2"/>
  <c r="BG1210" i="2"/>
  <c r="BF1210" i="2"/>
  <c r="T1210" i="2"/>
  <c r="R1210" i="2"/>
  <c r="P1210" i="2"/>
  <c r="BI1207" i="2"/>
  <c r="BH1207" i="2"/>
  <c r="BG1207" i="2"/>
  <c r="BF1207" i="2"/>
  <c r="T1207" i="2"/>
  <c r="R1207" i="2"/>
  <c r="P1207" i="2"/>
  <c r="BI1201" i="2"/>
  <c r="BH1201" i="2"/>
  <c r="BG1201" i="2"/>
  <c r="BF1201" i="2"/>
  <c r="T1201" i="2"/>
  <c r="R1201" i="2"/>
  <c r="P1201" i="2"/>
  <c r="BI1176" i="2"/>
  <c r="BH1176" i="2"/>
  <c r="BG1176" i="2"/>
  <c r="BF1176" i="2"/>
  <c r="T1176" i="2"/>
  <c r="R1176" i="2"/>
  <c r="P1176" i="2"/>
  <c r="BI1173" i="2"/>
  <c r="BH1173" i="2"/>
  <c r="BG1173" i="2"/>
  <c r="BF1173" i="2"/>
  <c r="T1173" i="2"/>
  <c r="R1173" i="2"/>
  <c r="P1173" i="2"/>
  <c r="BI1129" i="2"/>
  <c r="BH1129" i="2"/>
  <c r="BG1129" i="2"/>
  <c r="BF1129" i="2"/>
  <c r="T1129" i="2"/>
  <c r="R1129" i="2"/>
  <c r="P1129" i="2"/>
  <c r="BI1126" i="2"/>
  <c r="BH1126" i="2"/>
  <c r="BG1126" i="2"/>
  <c r="BF1126" i="2"/>
  <c r="T1126" i="2"/>
  <c r="R1126" i="2"/>
  <c r="P1126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89" i="2"/>
  <c r="BH1089" i="2"/>
  <c r="BG1089" i="2"/>
  <c r="BF1089" i="2"/>
  <c r="T1089" i="2"/>
  <c r="R1089" i="2"/>
  <c r="P1089" i="2"/>
  <c r="BI1084" i="2"/>
  <c r="BH1084" i="2"/>
  <c r="BG1084" i="2"/>
  <c r="BF1084" i="2"/>
  <c r="T1084" i="2"/>
  <c r="R1084" i="2"/>
  <c r="P1084" i="2"/>
  <c r="BI1080" i="2"/>
  <c r="BH1080" i="2"/>
  <c r="BG1080" i="2"/>
  <c r="BF1080" i="2"/>
  <c r="T1080" i="2"/>
  <c r="R1080" i="2"/>
  <c r="P1080" i="2"/>
  <c r="BI1077" i="2"/>
  <c r="BH1077" i="2"/>
  <c r="BG1077" i="2"/>
  <c r="BF1077" i="2"/>
  <c r="T1077" i="2"/>
  <c r="R1077" i="2"/>
  <c r="P1077" i="2"/>
  <c r="BI1073" i="2"/>
  <c r="BH1073" i="2"/>
  <c r="BG1073" i="2"/>
  <c r="BF1073" i="2"/>
  <c r="T1073" i="2"/>
  <c r="R1073" i="2"/>
  <c r="P1073" i="2"/>
  <c r="BI1012" i="2"/>
  <c r="BH1012" i="2"/>
  <c r="BG1012" i="2"/>
  <c r="BF1012" i="2"/>
  <c r="T1012" i="2"/>
  <c r="R1012" i="2"/>
  <c r="P1012" i="2"/>
  <c r="BI1007" i="2"/>
  <c r="BH1007" i="2"/>
  <c r="BG1007" i="2"/>
  <c r="BF1007" i="2"/>
  <c r="T1007" i="2"/>
  <c r="R1007" i="2"/>
  <c r="P1007" i="2"/>
  <c r="BI1001" i="2"/>
  <c r="BH1001" i="2"/>
  <c r="BG1001" i="2"/>
  <c r="BF1001" i="2"/>
  <c r="T1001" i="2"/>
  <c r="R1001" i="2"/>
  <c r="P1001" i="2"/>
  <c r="BI940" i="2"/>
  <c r="BH940" i="2"/>
  <c r="BG940" i="2"/>
  <c r="BF940" i="2"/>
  <c r="T940" i="2"/>
  <c r="R940" i="2"/>
  <c r="P940" i="2"/>
  <c r="BI879" i="2"/>
  <c r="BH879" i="2"/>
  <c r="BG879" i="2"/>
  <c r="BF879" i="2"/>
  <c r="T879" i="2"/>
  <c r="R879" i="2"/>
  <c r="P879" i="2"/>
  <c r="BI873" i="2"/>
  <c r="BH873" i="2"/>
  <c r="BG873" i="2"/>
  <c r="BF873" i="2"/>
  <c r="T873" i="2"/>
  <c r="R873" i="2"/>
  <c r="P873" i="2"/>
  <c r="BI868" i="2"/>
  <c r="BH868" i="2"/>
  <c r="BG868" i="2"/>
  <c r="BF868" i="2"/>
  <c r="T868" i="2"/>
  <c r="R868" i="2"/>
  <c r="P868" i="2"/>
  <c r="BI863" i="2"/>
  <c r="BH863" i="2"/>
  <c r="BG863" i="2"/>
  <c r="BF863" i="2"/>
  <c r="T863" i="2"/>
  <c r="R863" i="2"/>
  <c r="P863" i="2"/>
  <c r="BI858" i="2"/>
  <c r="BH858" i="2"/>
  <c r="BG858" i="2"/>
  <c r="BF858" i="2"/>
  <c r="T858" i="2"/>
  <c r="R858" i="2"/>
  <c r="P858" i="2"/>
  <c r="BI853" i="2"/>
  <c r="BH853" i="2"/>
  <c r="BG853" i="2"/>
  <c r="BF853" i="2"/>
  <c r="T853" i="2"/>
  <c r="R853" i="2"/>
  <c r="P853" i="2"/>
  <c r="BI848" i="2"/>
  <c r="BH848" i="2"/>
  <c r="BG848" i="2"/>
  <c r="BF848" i="2"/>
  <c r="T848" i="2"/>
  <c r="R848" i="2"/>
  <c r="P848" i="2"/>
  <c r="BI844" i="2"/>
  <c r="BH844" i="2"/>
  <c r="BG844" i="2"/>
  <c r="BF844" i="2"/>
  <c r="T844" i="2"/>
  <c r="R844" i="2"/>
  <c r="P844" i="2"/>
  <c r="BI839" i="2"/>
  <c r="BH839" i="2"/>
  <c r="BG839" i="2"/>
  <c r="BF839" i="2"/>
  <c r="T839" i="2"/>
  <c r="R839" i="2"/>
  <c r="P839" i="2"/>
  <c r="BI836" i="2"/>
  <c r="BH836" i="2"/>
  <c r="BG836" i="2"/>
  <c r="BF836" i="2"/>
  <c r="T836" i="2"/>
  <c r="R836" i="2"/>
  <c r="P836" i="2"/>
  <c r="BI830" i="2"/>
  <c r="BH830" i="2"/>
  <c r="BG830" i="2"/>
  <c r="BF830" i="2"/>
  <c r="T830" i="2"/>
  <c r="R830" i="2"/>
  <c r="P830" i="2"/>
  <c r="BI825" i="2"/>
  <c r="BH825" i="2"/>
  <c r="BG825" i="2"/>
  <c r="BF825" i="2"/>
  <c r="T825" i="2"/>
  <c r="R825" i="2"/>
  <c r="P825" i="2"/>
  <c r="BI818" i="2"/>
  <c r="BH818" i="2"/>
  <c r="BG818" i="2"/>
  <c r="BF818" i="2"/>
  <c r="T818" i="2"/>
  <c r="R818" i="2"/>
  <c r="P818" i="2"/>
  <c r="BI810" i="2"/>
  <c r="BH810" i="2"/>
  <c r="BG810" i="2"/>
  <c r="BF810" i="2"/>
  <c r="T810" i="2"/>
  <c r="R810" i="2"/>
  <c r="P810" i="2"/>
  <c r="BI807" i="2"/>
  <c r="BH807" i="2"/>
  <c r="BG807" i="2"/>
  <c r="BF807" i="2"/>
  <c r="T807" i="2"/>
  <c r="R807" i="2"/>
  <c r="P807" i="2"/>
  <c r="BI793" i="2"/>
  <c r="BH793" i="2"/>
  <c r="BG793" i="2"/>
  <c r="BF793" i="2"/>
  <c r="T793" i="2"/>
  <c r="R793" i="2"/>
  <c r="P793" i="2"/>
  <c r="BI771" i="2"/>
  <c r="BH771" i="2"/>
  <c r="BG771" i="2"/>
  <c r="BF771" i="2"/>
  <c r="T771" i="2"/>
  <c r="R771" i="2"/>
  <c r="P771" i="2"/>
  <c r="BI766" i="2"/>
  <c r="BH766" i="2"/>
  <c r="BG766" i="2"/>
  <c r="BF766" i="2"/>
  <c r="T766" i="2"/>
  <c r="R766" i="2"/>
  <c r="P766" i="2"/>
  <c r="BI759" i="2"/>
  <c r="BH759" i="2"/>
  <c r="BG759" i="2"/>
  <c r="BF759" i="2"/>
  <c r="T759" i="2"/>
  <c r="R759" i="2"/>
  <c r="P759" i="2"/>
  <c r="BI754" i="2"/>
  <c r="BH754" i="2"/>
  <c r="BG754" i="2"/>
  <c r="BF754" i="2"/>
  <c r="T754" i="2"/>
  <c r="R754" i="2"/>
  <c r="P754" i="2"/>
  <c r="BI744" i="2"/>
  <c r="BH744" i="2"/>
  <c r="BG744" i="2"/>
  <c r="BF744" i="2"/>
  <c r="T744" i="2"/>
  <c r="R744" i="2"/>
  <c r="P744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29" i="2"/>
  <c r="BH729" i="2"/>
  <c r="BG729" i="2"/>
  <c r="BF729" i="2"/>
  <c r="T729" i="2"/>
  <c r="R729" i="2"/>
  <c r="P729" i="2"/>
  <c r="BI718" i="2"/>
  <c r="BH718" i="2"/>
  <c r="BG718" i="2"/>
  <c r="BF718" i="2"/>
  <c r="T718" i="2"/>
  <c r="R718" i="2"/>
  <c r="P718" i="2"/>
  <c r="BI708" i="2"/>
  <c r="BH708" i="2"/>
  <c r="BG708" i="2"/>
  <c r="BF708" i="2"/>
  <c r="T708" i="2"/>
  <c r="R708" i="2"/>
  <c r="P708" i="2"/>
  <c r="BI697" i="2"/>
  <c r="BH697" i="2"/>
  <c r="BG697" i="2"/>
  <c r="BF697" i="2"/>
  <c r="T697" i="2"/>
  <c r="R697" i="2"/>
  <c r="P697" i="2"/>
  <c r="BI686" i="2"/>
  <c r="BH686" i="2"/>
  <c r="BG686" i="2"/>
  <c r="BF686" i="2"/>
  <c r="T686" i="2"/>
  <c r="R686" i="2"/>
  <c r="P686" i="2"/>
  <c r="BI656" i="2"/>
  <c r="BH656" i="2"/>
  <c r="BG656" i="2"/>
  <c r="BF656" i="2"/>
  <c r="T656" i="2"/>
  <c r="R656" i="2"/>
  <c r="P656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5" i="2"/>
  <c r="BH635" i="2"/>
  <c r="BG635" i="2"/>
  <c r="BF635" i="2"/>
  <c r="T635" i="2"/>
  <c r="R635" i="2"/>
  <c r="P635" i="2"/>
  <c r="BI630" i="2"/>
  <c r="BH630" i="2"/>
  <c r="BG630" i="2"/>
  <c r="BF630" i="2"/>
  <c r="T630" i="2"/>
  <c r="R630" i="2"/>
  <c r="P630" i="2"/>
  <c r="BI622" i="2"/>
  <c r="BH622" i="2"/>
  <c r="BG622" i="2"/>
  <c r="BF622" i="2"/>
  <c r="T622" i="2"/>
  <c r="R622" i="2"/>
  <c r="P622" i="2"/>
  <c r="BI613" i="2"/>
  <c r="BH613" i="2"/>
  <c r="BG613" i="2"/>
  <c r="BF613" i="2"/>
  <c r="T613" i="2"/>
  <c r="R613" i="2"/>
  <c r="P613" i="2"/>
  <c r="BI606" i="2"/>
  <c r="BH606" i="2"/>
  <c r="BG606" i="2"/>
  <c r="BF606" i="2"/>
  <c r="T606" i="2"/>
  <c r="R606" i="2"/>
  <c r="P606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2" i="2"/>
  <c r="BH592" i="2"/>
  <c r="BG592" i="2"/>
  <c r="BF592" i="2"/>
  <c r="T592" i="2"/>
  <c r="R592" i="2"/>
  <c r="P592" i="2"/>
  <c r="BI585" i="2"/>
  <c r="BH585" i="2"/>
  <c r="BG585" i="2"/>
  <c r="BF585" i="2"/>
  <c r="T585" i="2"/>
  <c r="R585" i="2"/>
  <c r="P585" i="2"/>
  <c r="BI580" i="2"/>
  <c r="BH580" i="2"/>
  <c r="BG580" i="2"/>
  <c r="BF580" i="2"/>
  <c r="T580" i="2"/>
  <c r="R580" i="2"/>
  <c r="P580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57" i="2"/>
  <c r="BH557" i="2"/>
  <c r="BG557" i="2"/>
  <c r="BF557" i="2"/>
  <c r="T557" i="2"/>
  <c r="R557" i="2"/>
  <c r="P557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19" i="2"/>
  <c r="BH519" i="2"/>
  <c r="BG519" i="2"/>
  <c r="BF519" i="2"/>
  <c r="T519" i="2"/>
  <c r="R519" i="2"/>
  <c r="P519" i="2"/>
  <c r="BI512" i="2"/>
  <c r="BH512" i="2"/>
  <c r="BG512" i="2"/>
  <c r="BF512" i="2"/>
  <c r="T512" i="2"/>
  <c r="R512" i="2"/>
  <c r="P512" i="2"/>
  <c r="BI506" i="2"/>
  <c r="BH506" i="2"/>
  <c r="BG506" i="2"/>
  <c r="BF506" i="2"/>
  <c r="T506" i="2"/>
  <c r="R506" i="2"/>
  <c r="P506" i="2"/>
  <c r="BI486" i="2"/>
  <c r="BH486" i="2"/>
  <c r="BG486" i="2"/>
  <c r="BF486" i="2"/>
  <c r="T486" i="2"/>
  <c r="R486" i="2"/>
  <c r="P486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68" i="2"/>
  <c r="BH468" i="2"/>
  <c r="BG468" i="2"/>
  <c r="BF468" i="2"/>
  <c r="T468" i="2"/>
  <c r="R468" i="2"/>
  <c r="P468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1" i="2"/>
  <c r="BH451" i="2"/>
  <c r="BG451" i="2"/>
  <c r="BF451" i="2"/>
  <c r="T451" i="2"/>
  <c r="R451" i="2"/>
  <c r="P451" i="2"/>
  <c r="BI444" i="2"/>
  <c r="BH444" i="2"/>
  <c r="BG444" i="2"/>
  <c r="BF444" i="2"/>
  <c r="T444" i="2"/>
  <c r="R444" i="2"/>
  <c r="P444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6" i="2"/>
  <c r="BH366" i="2"/>
  <c r="BG366" i="2"/>
  <c r="BF366" i="2"/>
  <c r="T366" i="2"/>
  <c r="R366" i="2"/>
  <c r="P366" i="2"/>
  <c r="BI359" i="2"/>
  <c r="BH359" i="2"/>
  <c r="BG359" i="2"/>
  <c r="BF359" i="2"/>
  <c r="T359" i="2"/>
  <c r="R359" i="2"/>
  <c r="P359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2" i="2"/>
  <c r="BH282" i="2"/>
  <c r="BG282" i="2"/>
  <c r="BF282" i="2"/>
  <c r="T282" i="2"/>
  <c r="R282" i="2"/>
  <c r="P282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1" i="2"/>
  <c r="BH121" i="2"/>
  <c r="BG121" i="2"/>
  <c r="BF121" i="2"/>
  <c r="T121" i="2"/>
  <c r="R121" i="2"/>
  <c r="P121" i="2"/>
  <c r="J115" i="2"/>
  <c r="J114" i="2"/>
  <c r="F112" i="2"/>
  <c r="E110" i="2"/>
  <c r="J63" i="2"/>
  <c r="J62" i="2"/>
  <c r="F60" i="2"/>
  <c r="E58" i="2"/>
  <c r="J22" i="2"/>
  <c r="E22" i="2"/>
  <c r="F63" i="2" s="1"/>
  <c r="J21" i="2"/>
  <c r="J19" i="2"/>
  <c r="E19" i="2"/>
  <c r="F114" i="2" s="1"/>
  <c r="J18" i="2"/>
  <c r="J16" i="2"/>
  <c r="J60" i="2" s="1"/>
  <c r="E7" i="2"/>
  <c r="E52" i="2" s="1"/>
  <c r="L50" i="1"/>
  <c r="AM50" i="1"/>
  <c r="AM49" i="1"/>
  <c r="L49" i="1"/>
  <c r="AM47" i="1"/>
  <c r="L47" i="1"/>
  <c r="L45" i="1"/>
  <c r="L44" i="1"/>
  <c r="J2962" i="2"/>
  <c r="BK2872" i="2"/>
  <c r="J2830" i="2"/>
  <c r="BK2759" i="2"/>
  <c r="BK2711" i="2"/>
  <c r="J2684" i="2"/>
  <c r="BK2470" i="2"/>
  <c r="J2262" i="2"/>
  <c r="BK2189" i="2"/>
  <c r="J2046" i="2"/>
  <c r="BK1896" i="2"/>
  <c r="J1765" i="2"/>
  <c r="BK1618" i="2"/>
  <c r="BK1539" i="2"/>
  <c r="BK1310" i="2"/>
  <c r="J1129" i="2"/>
  <c r="J1001" i="2"/>
  <c r="BK818" i="2"/>
  <c r="BK739" i="2"/>
  <c r="BK606" i="2"/>
  <c r="BK519" i="2"/>
  <c r="BK461" i="2"/>
  <c r="J343" i="2"/>
  <c r="J296" i="2"/>
  <c r="J853" i="2"/>
  <c r="BK697" i="2"/>
  <c r="J563" i="2"/>
  <c r="BK411" i="2"/>
  <c r="BK626" i="10"/>
  <c r="J590" i="10"/>
  <c r="J568" i="10"/>
  <c r="BK556" i="10"/>
  <c r="J550" i="10"/>
  <c r="J532" i="10"/>
  <c r="BK512" i="10"/>
  <c r="BK476" i="10"/>
  <c r="J458" i="10"/>
  <c r="J440" i="10"/>
  <c r="BK422" i="10"/>
  <c r="BK410" i="10"/>
  <c r="J388" i="10"/>
  <c r="BK370" i="10"/>
  <c r="BK352" i="10"/>
  <c r="BK336" i="10"/>
  <c r="J318" i="10"/>
  <c r="J300" i="10"/>
  <c r="J280" i="10"/>
  <c r="BK266" i="10"/>
  <c r="BK240" i="10"/>
  <c r="BK222" i="10"/>
  <c r="J198" i="10"/>
  <c r="J184" i="10"/>
  <c r="BK168" i="10"/>
  <c r="BK150" i="10"/>
  <c r="BK130" i="10"/>
  <c r="BK120" i="10"/>
  <c r="J854" i="10"/>
  <c r="J832" i="10"/>
  <c r="BK816" i="10"/>
  <c r="J790" i="10"/>
  <c r="BK774" i="10"/>
  <c r="BK762" i="10"/>
  <c r="BK750" i="10"/>
  <c r="J732" i="10"/>
  <c r="BK714" i="10"/>
  <c r="BK696" i="10"/>
  <c r="J672" i="10"/>
  <c r="BK656" i="10"/>
  <c r="J646" i="10"/>
  <c r="J632" i="10"/>
  <c r="J626" i="10"/>
  <c r="J594" i="10"/>
  <c r="J574" i="10"/>
  <c r="J564" i="10"/>
  <c r="BK546" i="10"/>
  <c r="J534" i="10"/>
  <c r="BK520" i="10"/>
  <c r="J502" i="10"/>
  <c r="BK482" i="10"/>
  <c r="J464" i="10"/>
  <c r="J452" i="10"/>
  <c r="BK436" i="10"/>
  <c r="J422" i="10"/>
  <c r="BK388" i="10"/>
  <c r="J372" i="10"/>
  <c r="BK354" i="10"/>
  <c r="J332" i="10"/>
  <c r="BK322" i="10"/>
  <c r="BK308" i="10"/>
  <c r="BK290" i="10"/>
  <c r="J258" i="10"/>
  <c r="J244" i="10"/>
  <c r="J226" i="10"/>
  <c r="J214" i="10"/>
  <c r="J196" i="10"/>
  <c r="J178" i="10"/>
  <c r="J156" i="10"/>
  <c r="J138" i="10"/>
  <c r="J114" i="10"/>
  <c r="J104" i="10"/>
  <c r="BK188" i="11"/>
  <c r="BK134" i="11"/>
  <c r="J108" i="11"/>
  <c r="BK214" i="11"/>
  <c r="J200" i="11"/>
  <c r="J167" i="11"/>
  <c r="BK142" i="11"/>
  <c r="J126" i="11"/>
  <c r="BK226" i="11"/>
  <c r="BK198" i="11"/>
  <c r="BK175" i="11"/>
  <c r="J134" i="11"/>
  <c r="BK110" i="11"/>
  <c r="BK176" i="12"/>
  <c r="BK166" i="12"/>
  <c r="BK149" i="12"/>
  <c r="J121" i="12"/>
  <c r="BK159" i="12"/>
  <c r="BK140" i="12"/>
  <c r="BK113" i="12"/>
  <c r="J414" i="13"/>
  <c r="J404" i="13"/>
  <c r="J396" i="13"/>
  <c r="J387" i="13"/>
  <c r="J360" i="13"/>
  <c r="J334" i="13"/>
  <c r="J391" i="13"/>
  <c r="BK350" i="13"/>
  <c r="BK299" i="13"/>
  <c r="J250" i="13"/>
  <c r="J152" i="13"/>
  <c r="BK115" i="13"/>
  <c r="BK255" i="13"/>
  <c r="J130" i="13"/>
  <c r="J101" i="14"/>
  <c r="BK94" i="14"/>
  <c r="BK87" i="14"/>
  <c r="BK2934" i="2"/>
  <c r="J2820" i="2"/>
  <c r="J2745" i="2"/>
  <c r="J2702" i="2"/>
  <c r="J2514" i="2"/>
  <c r="BK2318" i="2"/>
  <c r="J2237" i="2"/>
  <c r="J2181" i="2"/>
  <c r="J2070" i="2"/>
  <c r="J1866" i="2"/>
  <c r="BK1771" i="2"/>
  <c r="J1675" i="2"/>
  <c r="J1584" i="2"/>
  <c r="J1539" i="2"/>
  <c r="BK1448" i="2"/>
  <c r="J1210" i="2"/>
  <c r="BK1095" i="2"/>
  <c r="J807" i="2"/>
  <c r="J656" i="2"/>
  <c r="J573" i="2"/>
  <c r="J419" i="2"/>
  <c r="BK327" i="2"/>
  <c r="J251" i="2"/>
  <c r="J170" i="2"/>
  <c r="BK3910" i="2"/>
  <c r="BK3901" i="2"/>
  <c r="J3889" i="2"/>
  <c r="J3874" i="2"/>
  <c r="BK3831" i="2"/>
  <c r="BK3674" i="2"/>
  <c r="J3559" i="2"/>
  <c r="J3351" i="2"/>
  <c r="J3212" i="2"/>
  <c r="BK2986" i="2"/>
  <c r="J2934" i="2"/>
  <c r="BK2878" i="2"/>
  <c r="BK2836" i="2"/>
  <c r="BK2764" i="2"/>
  <c r="J2665" i="2"/>
  <c r="J2615" i="2"/>
  <c r="BK2452" i="2"/>
  <c r="J2388" i="2"/>
  <c r="J2325" i="2"/>
  <c r="BK2177" i="2"/>
  <c r="J2112" i="2"/>
  <c r="J1907" i="2"/>
  <c r="BK1825" i="2"/>
  <c r="BK1739" i="2"/>
  <c r="BK1608" i="2"/>
  <c r="BK1516" i="2"/>
  <c r="J1477" i="2"/>
  <c r="J1413" i="2"/>
  <c r="BK1340" i="2"/>
  <c r="BK1201" i="2"/>
  <c r="J863" i="2"/>
  <c r="BK729" i="2"/>
  <c r="J635" i="2"/>
  <c r="BK573" i="2"/>
  <c r="BK444" i="2"/>
  <c r="BK394" i="2"/>
  <c r="BK264" i="2"/>
  <c r="J205" i="2"/>
  <c r="BK145" i="2"/>
  <c r="BK2624" i="2"/>
  <c r="J2494" i="2"/>
  <c r="J2462" i="2"/>
  <c r="J1995" i="2"/>
  <c r="BK1935" i="2"/>
  <c r="J1896" i="2"/>
  <c r="J1845" i="2"/>
  <c r="J1785" i="2"/>
  <c r="J1751" i="2"/>
  <c r="J1618" i="2"/>
  <c r="J1562" i="2"/>
  <c r="J1484" i="2"/>
  <c r="BK1413" i="2"/>
  <c r="J1310" i="2"/>
  <c r="J1207" i="2"/>
  <c r="BK1012" i="2"/>
  <c r="J810" i="2"/>
  <c r="J754" i="2"/>
  <c r="J597" i="2"/>
  <c r="BK512" i="2"/>
  <c r="BK336" i="2"/>
  <c r="BK282" i="2"/>
  <c r="J196" i="2"/>
  <c r="J3842" i="2"/>
  <c r="J3796" i="2"/>
  <c r="BK3763" i="2"/>
  <c r="J3735" i="2"/>
  <c r="BK3629" i="2"/>
  <c r="BK3525" i="2"/>
  <c r="BK3413" i="2"/>
  <c r="BK3284" i="2"/>
  <c r="BK3215" i="2"/>
  <c r="J3113" i="2"/>
  <c r="BK2992" i="2"/>
  <c r="BK2983" i="2"/>
  <c r="J2965" i="2"/>
  <c r="BK2911" i="2"/>
  <c r="BK2887" i="2"/>
  <c r="BK2866" i="2"/>
  <c r="BK2830" i="2"/>
  <c r="BK2807" i="2"/>
  <c r="J2759" i="2"/>
  <c r="J2699" i="2"/>
  <c r="J2687" i="2"/>
  <c r="J2655" i="2"/>
  <c r="BK2525" i="2"/>
  <c r="BK2462" i="2"/>
  <c r="BK2408" i="2"/>
  <c r="BK2257" i="2"/>
  <c r="J2217" i="2"/>
  <c r="J2177" i="2"/>
  <c r="BK2136" i="2"/>
  <c r="BK1932" i="2"/>
  <c r="BK1883" i="2"/>
  <c r="J1817" i="2"/>
  <c r="BK1782" i="2"/>
  <c r="BK1687" i="2"/>
  <c r="BK1579" i="2"/>
  <c r="J1425" i="2"/>
  <c r="J1007" i="2"/>
  <c r="BK873" i="2"/>
  <c r="J848" i="2"/>
  <c r="BK759" i="2"/>
  <c r="BK630" i="2"/>
  <c r="BK506" i="2"/>
  <c r="J371" i="2"/>
  <c r="J231" i="2"/>
  <c r="J315" i="3"/>
  <c r="BK304" i="3"/>
  <c r="J203" i="3"/>
  <c r="BK191" i="3"/>
  <c r="BK162" i="3"/>
  <c r="BK120" i="3"/>
  <c r="J296" i="3"/>
  <c r="BK276" i="3"/>
  <c r="J266" i="3"/>
  <c r="BK247" i="3"/>
  <c r="J233" i="3"/>
  <c r="J213" i="3"/>
  <c r="J191" i="3"/>
  <c r="J168" i="3"/>
  <c r="BK133" i="3"/>
  <c r="BK111" i="3"/>
  <c r="BK282" i="3"/>
  <c r="J219" i="3"/>
  <c r="J182" i="3"/>
  <c r="J162" i="3"/>
  <c r="BK146" i="3"/>
  <c r="J117" i="3"/>
  <c r="BK128" i="4"/>
  <c r="J108" i="4"/>
  <c r="J123" i="4"/>
  <c r="J124" i="5"/>
  <c r="BK106" i="5"/>
  <c r="BK112" i="5"/>
  <c r="BK110" i="6"/>
  <c r="BK117" i="6"/>
  <c r="J254" i="7"/>
  <c r="J237" i="7"/>
  <c r="J221" i="7"/>
  <c r="J190" i="7"/>
  <c r="BK169" i="7"/>
  <c r="J154" i="7"/>
  <c r="J133" i="7"/>
  <c r="BK112" i="7"/>
  <c r="J246" i="7"/>
  <c r="BK223" i="7"/>
  <c r="BK207" i="7"/>
  <c r="BK195" i="7"/>
  <c r="J169" i="7"/>
  <c r="J147" i="7"/>
  <c r="J125" i="7"/>
  <c r="BK108" i="7"/>
  <c r="J142" i="8"/>
  <c r="BK127" i="8"/>
  <c r="BK166" i="8"/>
  <c r="J135" i="8"/>
  <c r="J103" i="8"/>
  <c r="J138" i="8"/>
  <c r="BK194" i="9"/>
  <c r="J176" i="9"/>
  <c r="J161" i="9"/>
  <c r="BK148" i="9"/>
  <c r="J126" i="9"/>
  <c r="J99" i="9"/>
  <c r="BK176" i="9"/>
  <c r="BK161" i="9"/>
  <c r="BK139" i="9"/>
  <c r="J122" i="9"/>
  <c r="BK888" i="10"/>
  <c r="J880" i="10"/>
  <c r="BK874" i="10"/>
  <c r="BK866" i="10"/>
  <c r="BK860" i="10"/>
  <c r="BK852" i="10"/>
  <c r="J842" i="10"/>
  <c r="BK832" i="10"/>
  <c r="J826" i="10"/>
  <c r="J786" i="10"/>
  <c r="BK760" i="10"/>
  <c r="J748" i="10"/>
  <c r="BK738" i="10"/>
  <c r="J722" i="10"/>
  <c r="BK702" i="10"/>
  <c r="BK678" i="10"/>
  <c r="BK666" i="10"/>
  <c r="BK644" i="10"/>
  <c r="BK632" i="10"/>
  <c r="BK618" i="10"/>
  <c r="BK592" i="10"/>
  <c r="BK570" i="10"/>
  <c r="BK558" i="10"/>
  <c r="J540" i="10"/>
  <c r="J522" i="10"/>
  <c r="BK504" i="10"/>
  <c r="BK492" i="10"/>
  <c r="BK474" i="10"/>
  <c r="BK454" i="10"/>
  <c r="J442" i="10"/>
  <c r="BK420" i="10"/>
  <c r="BK404" i="10"/>
  <c r="BK386" i="10"/>
  <c r="BK372" i="10"/>
  <c r="J354" i="10"/>
  <c r="BK332" i="10"/>
  <c r="BK316" i="10"/>
  <c r="J304" i="10"/>
  <c r="J284" i="10"/>
  <c r="J264" i="10"/>
  <c r="BK242" i="10"/>
  <c r="BK226" i="10"/>
  <c r="J210" i="10"/>
  <c r="BK188" i="10"/>
  <c r="BK166" i="10"/>
  <c r="BK146" i="10"/>
  <c r="BK122" i="10"/>
  <c r="BK108" i="10"/>
  <c r="BK94" i="10"/>
  <c r="J834" i="10"/>
  <c r="BK820" i="10"/>
  <c r="BK802" i="10"/>
  <c r="BK792" i="10"/>
  <c r="BK778" i="10"/>
  <c r="BK766" i="10"/>
  <c r="BK748" i="10"/>
  <c r="J728" i="10"/>
  <c r="BK704" i="10"/>
  <c r="J688" i="10"/>
  <c r="J668" i="10"/>
  <c r="BK648" i="10"/>
  <c r="BK634" i="10"/>
  <c r="BK630" i="10"/>
  <c r="J596" i="10"/>
  <c r="J586" i="10"/>
  <c r="BK562" i="10"/>
  <c r="BK544" i="10"/>
  <c r="J524" i="10"/>
  <c r="J504" i="10"/>
  <c r="BK484" i="10"/>
  <c r="J472" i="10"/>
  <c r="J454" i="10"/>
  <c r="J444" i="10"/>
  <c r="J432" i="10"/>
  <c r="BK412" i="10"/>
  <c r="BK384" i="10"/>
  <c r="J370" i="10"/>
  <c r="J352" i="10"/>
  <c r="J334" i="10"/>
  <c r="BK310" i="10"/>
  <c r="BK298" i="10"/>
  <c r="BK282" i="10"/>
  <c r="J252" i="10"/>
  <c r="BK248" i="10"/>
  <c r="J230" i="10"/>
  <c r="J212" i="10"/>
  <c r="BK186" i="10"/>
  <c r="J166" i="10"/>
  <c r="J154" i="10"/>
  <c r="BK136" i="10"/>
  <c r="J112" i="10"/>
  <c r="J100" i="10"/>
  <c r="J212" i="11"/>
  <c r="BK182" i="11"/>
  <c r="BK147" i="11"/>
  <c r="BK126" i="11"/>
  <c r="J110" i="11"/>
  <c r="BK218" i="11"/>
  <c r="BK194" i="11"/>
  <c r="J165" i="11"/>
  <c r="J128" i="11"/>
  <c r="J228" i="11"/>
  <c r="J171" i="11"/>
  <c r="J140" i="11"/>
  <c r="J114" i="11"/>
  <c r="J191" i="12"/>
  <c r="J180" i="12"/>
  <c r="J145" i="12"/>
  <c r="J113" i="12"/>
  <c r="BK156" i="12"/>
  <c r="BK125" i="12"/>
  <c r="BK369" i="13"/>
  <c r="BK327" i="13"/>
  <c r="BK396" i="13"/>
  <c r="J355" i="13"/>
  <c r="J327" i="13"/>
  <c r="BK225" i="13"/>
  <c r="J166" i="13"/>
  <c r="BK284" i="13"/>
  <c r="BK191" i="13"/>
  <c r="BK123" i="13"/>
  <c r="J108" i="14"/>
  <c r="J105" i="14"/>
  <c r="J2968" i="2"/>
  <c r="J2930" i="2"/>
  <c r="J2896" i="2"/>
  <c r="BK2881" i="2"/>
  <c r="J2863" i="2"/>
  <c r="J2839" i="2"/>
  <c r="BK2786" i="2"/>
  <c r="BK2708" i="2"/>
  <c r="J2535" i="2"/>
  <c r="BK2325" i="2"/>
  <c r="J2185" i="2"/>
  <c r="BK2109" i="2"/>
  <c r="BK1774" i="2"/>
  <c r="J1680" i="2"/>
  <c r="J1579" i="2"/>
  <c r="BK1386" i="2"/>
  <c r="BK1207" i="2"/>
  <c r="J1092" i="2"/>
  <c r="BK825" i="2"/>
  <c r="J648" i="2"/>
  <c r="J600" i="2"/>
  <c r="J478" i="2"/>
  <c r="BK371" i="2"/>
  <c r="J312" i="2"/>
  <c r="BK210" i="2"/>
  <c r="J180" i="2"/>
  <c r="BK128" i="2"/>
  <c r="J3913" i="2"/>
  <c r="J3904" i="2"/>
  <c r="BK3889" i="2"/>
  <c r="J3877" i="2"/>
  <c r="BK3860" i="2"/>
  <c r="J3793" i="2"/>
  <c r="J3760" i="2"/>
  <c r="J3598" i="2"/>
  <c r="BK3491" i="2"/>
  <c r="BK3382" i="2"/>
  <c r="J3225" i="2"/>
  <c r="J3154" i="2"/>
  <c r="J2995" i="2"/>
  <c r="BK2977" i="2"/>
  <c r="J2920" i="2"/>
  <c r="BK2860" i="2"/>
  <c r="J2809" i="2"/>
  <c r="J2696" i="2"/>
  <c r="BK2650" i="2"/>
  <c r="J2630" i="2"/>
  <c r="BK2508" i="2"/>
  <c r="BK2377" i="2"/>
  <c r="BK2331" i="2"/>
  <c r="BK2173" i="2"/>
  <c r="J1910" i="2"/>
  <c r="BK1817" i="2"/>
  <c r="J1756" i="2"/>
  <c r="J1623" i="2"/>
  <c r="J1506" i="2"/>
  <c r="J1451" i="2"/>
  <c r="BK1405" i="2"/>
  <c r="BK1176" i="2"/>
  <c r="BK853" i="2"/>
  <c r="J697" i="2"/>
  <c r="BK640" i="2"/>
  <c r="J580" i="2"/>
  <c r="BK419" i="2"/>
  <c r="J398" i="2"/>
  <c r="BK304" i="2"/>
  <c r="BK219" i="2"/>
  <c r="BK190" i="2"/>
  <c r="BK2634" i="2"/>
  <c r="BK2502" i="2"/>
  <c r="J2359" i="2"/>
  <c r="BK2341" i="2"/>
  <c r="BK2290" i="2"/>
  <c r="J2209" i="2"/>
  <c r="BK2167" i="2"/>
  <c r="BK2133" i="2"/>
  <c r="BK2077" i="2"/>
  <c r="J1941" i="2"/>
  <c r="BK1907" i="2"/>
  <c r="J1825" i="2"/>
  <c r="BK1765" i="2"/>
  <c r="BK1592" i="2"/>
  <c r="J1448" i="2"/>
  <c r="BK1244" i="2"/>
  <c r="J1073" i="2"/>
  <c r="J818" i="2"/>
  <c r="J569" i="2"/>
  <c r="J444" i="2"/>
  <c r="BK349" i="2"/>
  <c r="BK205" i="2"/>
  <c r="J3815" i="2"/>
  <c r="BK3760" i="2"/>
  <c r="BK3559" i="2"/>
  <c r="J3456" i="2"/>
  <c r="BK3281" i="2"/>
  <c r="J3161" i="2"/>
  <c r="J2986" i="2"/>
  <c r="J2952" i="2"/>
  <c r="BK2875" i="2"/>
  <c r="J2836" i="2"/>
  <c r="J2802" i="2"/>
  <c r="BK2726" i="2"/>
  <c r="BK2696" i="2"/>
  <c r="J2673" i="2"/>
  <c r="J2590" i="2"/>
  <c r="J2470" i="2"/>
  <c r="J2399" i="2"/>
  <c r="J2343" i="2"/>
  <c r="J2244" i="2"/>
  <c r="BK2185" i="2"/>
  <c r="J2173" i="2"/>
  <c r="J1935" i="2"/>
  <c r="BK1842" i="2"/>
  <c r="J1793" i="2"/>
  <c r="J1739" i="2"/>
  <c r="BK1660" i="2"/>
  <c r="BK1437" i="2"/>
  <c r="J1095" i="2"/>
  <c r="J858" i="2"/>
  <c r="J771" i="2"/>
  <c r="BK656" i="2"/>
  <c r="J468" i="2"/>
  <c r="BK330" i="2"/>
  <c r="AS56" i="1"/>
  <c r="J227" i="3"/>
  <c r="J195" i="3"/>
  <c r="BK164" i="3"/>
  <c r="BK126" i="3"/>
  <c r="BK312" i="3"/>
  <c r="BK292" i="3"/>
  <c r="J258" i="3"/>
  <c r="BK243" i="3"/>
  <c r="BK227" i="3"/>
  <c r="BK213" i="3"/>
  <c r="BK180" i="3"/>
  <c r="BK168" i="3"/>
  <c r="BK124" i="3"/>
  <c r="J119" i="4"/>
  <c r="J99" i="4"/>
  <c r="J105" i="4"/>
  <c r="J112" i="5"/>
  <c r="J110" i="5"/>
  <c r="J98" i="6"/>
  <c r="BK98" i="6"/>
  <c r="J100" i="6"/>
  <c r="BK243" i="7"/>
  <c r="J227" i="7"/>
  <c r="BK211" i="7"/>
  <c r="J205" i="7"/>
  <c r="BK180" i="7"/>
  <c r="BK156" i="7"/>
  <c r="BK137" i="7"/>
  <c r="J115" i="7"/>
  <c r="BK104" i="7"/>
  <c r="J241" i="7"/>
  <c r="BK221" i="7"/>
  <c r="J215" i="7"/>
  <c r="J197" i="7"/>
  <c r="BK182" i="7"/>
  <c r="BK158" i="7"/>
  <c r="J137" i="7"/>
  <c r="J123" i="7"/>
  <c r="BK110" i="7"/>
  <c r="J151" i="8"/>
  <c r="J122" i="8"/>
  <c r="J170" i="8"/>
  <c r="BK149" i="8"/>
  <c r="BK114" i="8"/>
  <c r="J157" i="8"/>
  <c r="BK131" i="8"/>
  <c r="J107" i="8"/>
  <c r="J188" i="9"/>
  <c r="BK170" i="9"/>
  <c r="J150" i="9"/>
  <c r="BK135" i="9"/>
  <c r="J117" i="9"/>
  <c r="BK101" i="9"/>
  <c r="J194" i="9"/>
  <c r="BK163" i="9"/>
  <c r="J144" i="9"/>
  <c r="BK117" i="9"/>
  <c r="BK884" i="10"/>
  <c r="BK876" i="10"/>
  <c r="J868" i="10"/>
  <c r="BK858" i="10"/>
  <c r="J846" i="10"/>
  <c r="J830" i="10"/>
  <c r="J820" i="10"/>
  <c r="J802" i="10"/>
  <c r="J794" i="10"/>
  <c r="J774" i="10"/>
  <c r="J746" i="10"/>
  <c r="BK728" i="10"/>
  <c r="BK720" i="10"/>
  <c r="J704" i="10"/>
  <c r="BK688" i="10"/>
  <c r="BK668" i="10"/>
  <c r="J642" i="10"/>
  <c r="J608" i="10"/>
  <c r="BK594" i="10"/>
  <c r="J582" i="10"/>
  <c r="J560" i="10"/>
  <c r="BK542" i="10"/>
  <c r="BK516" i="10"/>
  <c r="BK500" i="10"/>
  <c r="J482" i="10"/>
  <c r="BK462" i="10"/>
  <c r="BK444" i="10"/>
  <c r="J424" i="10"/>
  <c r="BK406" i="10"/>
  <c r="BK390" i="10"/>
  <c r="J366" i="10"/>
  <c r="J350" i="10"/>
  <c r="J326" i="10"/>
  <c r="BK302" i="10"/>
  <c r="BK278" i="10"/>
  <c r="J236" i="10"/>
  <c r="BK224" i="10"/>
  <c r="J208" i="10"/>
  <c r="J186" i="10"/>
  <c r="J174" i="10"/>
  <c r="J158" i="10"/>
  <c r="J148" i="10"/>
  <c r="BK134" i="10"/>
  <c r="BK116" i="10"/>
  <c r="BK102" i="10"/>
  <c r="BK842" i="10"/>
  <c r="J818" i="10"/>
  <c r="BK800" i="10"/>
  <c r="J770" i="10"/>
  <c r="J752" i="10"/>
  <c r="J740" i="10"/>
  <c r="BK724" i="10"/>
  <c r="J706" i="10"/>
  <c r="J674" i="10"/>
  <c r="J654" i="10"/>
  <c r="J620" i="10"/>
  <c r="J616" i="10"/>
  <c r="BK610" i="10"/>
  <c r="BK598" i="10"/>
  <c r="BK578" i="10"/>
  <c r="BK560" i="10"/>
  <c r="BK548" i="10"/>
  <c r="J528" i="10"/>
  <c r="J512" i="10"/>
  <c r="J500" i="10"/>
  <c r="BK488" i="10"/>
  <c r="J474" i="10"/>
  <c r="BK456" i="10"/>
  <c r="BK432" i="10"/>
  <c r="J420" i="10"/>
  <c r="BK402" i="10"/>
  <c r="J380" i="10"/>
  <c r="BK362" i="10"/>
  <c r="J342" i="10"/>
  <c r="J324" i="10"/>
  <c r="BK306" i="10"/>
  <c r="BK284" i="10"/>
  <c r="BK274" i="10"/>
  <c r="J266" i="10"/>
  <c r="BK254" i="10"/>
  <c r="J242" i="10"/>
  <c r="J224" i="10"/>
  <c r="J206" i="10"/>
  <c r="J194" i="10"/>
  <c r="BK176" i="10"/>
  <c r="BK152" i="10"/>
  <c r="J134" i="10"/>
  <c r="J116" i="10"/>
  <c r="J96" i="10"/>
  <c r="BK216" i="11"/>
  <c r="BK184" i="11"/>
  <c r="BK167" i="11"/>
  <c r="J122" i="11"/>
  <c r="J100" i="11"/>
  <c r="J188" i="11"/>
  <c r="BK171" i="11"/>
  <c r="BK151" i="11"/>
  <c r="J124" i="11"/>
  <c r="J222" i="11"/>
  <c r="J190" i="11"/>
  <c r="J159" i="11"/>
  <c r="BK136" i="11"/>
  <c r="J112" i="11"/>
  <c r="J196" i="12"/>
  <c r="J169" i="12"/>
  <c r="J154" i="12"/>
  <c r="BK3904" i="2"/>
  <c r="BK3886" i="2"/>
  <c r="BK3850" i="2"/>
  <c r="BK3783" i="2"/>
  <c r="BK3735" i="2"/>
  <c r="J3525" i="2"/>
  <c r="J3382" i="2"/>
  <c r="J3276" i="2"/>
  <c r="BK3161" i="2"/>
  <c r="J2992" i="2"/>
  <c r="J2923" i="2"/>
  <c r="J2893" i="2"/>
  <c r="J2854" i="2"/>
  <c r="J2708" i="2"/>
  <c r="J2634" i="2"/>
  <c r="BK1425" i="2"/>
  <c r="BK1219" i="2"/>
  <c r="BK1077" i="2"/>
  <c r="J825" i="2"/>
  <c r="J557" i="2"/>
  <c r="J403" i="2"/>
  <c r="BK291" i="2"/>
  <c r="BK180" i="2"/>
  <c r="J3812" i="2"/>
  <c r="BK3738" i="2"/>
  <c r="J3528" i="2"/>
  <c r="J3320" i="2"/>
  <c r="BK3225" i="2"/>
  <c r="J3059" i="2"/>
  <c r="BK2974" i="2"/>
  <c r="BK2902" i="2"/>
  <c r="J2857" i="2"/>
  <c r="BK2809" i="2"/>
  <c r="J2754" i="2"/>
  <c r="BK2723" i="2"/>
  <c r="BK1675" i="2"/>
  <c r="BK1477" i="2"/>
  <c r="J276" i="3"/>
  <c r="J366" i="13"/>
  <c r="BK401" i="13"/>
  <c r="J369" i="13"/>
  <c r="BK346" i="13"/>
  <c r="BK279" i="13"/>
  <c r="BK184" i="13"/>
  <c r="J123" i="13"/>
  <c r="J279" i="13"/>
  <c r="BK181" i="13"/>
  <c r="BK119" i="13"/>
  <c r="BK105" i="14"/>
  <c r="J98" i="14"/>
  <c r="J190" i="2"/>
  <c r="BK201" i="3"/>
  <c r="J176" i="3"/>
  <c r="BK135" i="3"/>
  <c r="J107" i="3"/>
  <c r="J294" i="3"/>
  <c r="BK280" i="3"/>
  <c r="BK264" i="3"/>
  <c r="J245" i="3"/>
  <c r="BK223" i="3"/>
  <c r="J205" i="3"/>
  <c r="BK189" i="3"/>
  <c r="BK174" i="3"/>
  <c r="BK148" i="3"/>
  <c r="J308" i="3"/>
  <c r="J285" i="3"/>
  <c r="BK270" i="3"/>
  <c r="BK260" i="3"/>
  <c r="J231" i="3"/>
  <c r="BK215" i="3"/>
  <c r="BK187" i="3"/>
  <c r="J172" i="3"/>
  <c r="BK152" i="3"/>
  <c r="BK139" i="3"/>
  <c r="BK113" i="3"/>
  <c r="J111" i="4"/>
  <c r="J132" i="4"/>
  <c r="BK111" i="4"/>
  <c r="BK115" i="5"/>
  <c r="J102" i="5"/>
  <c r="J122" i="5"/>
  <c r="BK102" i="5"/>
  <c r="J122" i="6"/>
  <c r="BK122" i="6"/>
  <c r="BK250" i="7"/>
  <c r="BK233" i="7"/>
  <c r="J209" i="7"/>
  <c r="BK203" i="7"/>
  <c r="J174" i="7"/>
  <c r="J145" i="7"/>
  <c r="BK127" i="7"/>
  <c r="BK117" i="7"/>
  <c r="J252" i="7"/>
  <c r="J233" i="7"/>
  <c r="BK215" i="7"/>
  <c r="BK199" i="7"/>
  <c r="BK178" i="7"/>
  <c r="J161" i="7"/>
  <c r="BK139" i="7"/>
  <c r="J112" i="7"/>
  <c r="J155" i="8"/>
  <c r="BK129" i="8"/>
  <c r="J168" i="8"/>
  <c r="BK153" i="8"/>
  <c r="BK112" i="8"/>
  <c r="BK155" i="8"/>
  <c r="BK190" i="9"/>
  <c r="BK172" i="9"/>
  <c r="BK159" i="9"/>
  <c r="BK137" i="9"/>
  <c r="BK115" i="9"/>
  <c r="BK196" i="9"/>
  <c r="J180" i="9"/>
  <c r="J159" i="9"/>
  <c r="J142" i="9"/>
  <c r="BK126" i="9"/>
  <c r="J109" i="9"/>
  <c r="BK886" i="10"/>
  <c r="J876" i="10"/>
  <c r="J860" i="10"/>
  <c r="J850" i="10"/>
  <c r="BK828" i="10"/>
  <c r="J812" i="10"/>
  <c r="BK790" i="10"/>
  <c r="J778" i="10"/>
  <c r="J758" i="10"/>
  <c r="J736" i="10"/>
  <c r="BK718" i="10"/>
  <c r="BK706" i="10"/>
  <c r="J694" i="10"/>
  <c r="J676" i="10"/>
  <c r="J636" i="10"/>
  <c r="J630" i="10"/>
  <c r="BK620" i="10"/>
  <c r="J610" i="10"/>
  <c r="BK606" i="10"/>
  <c r="BK600" i="10"/>
  <c r="BK596" i="10"/>
  <c r="J578" i="10"/>
  <c r="J562" i="10"/>
  <c r="J538" i="10"/>
  <c r="J520" i="10"/>
  <c r="BK502" i="10"/>
  <c r="BK490" i="10"/>
  <c r="BK480" i="10"/>
  <c r="BK464" i="10"/>
  <c r="BK446" i="10"/>
  <c r="J428" i="10"/>
  <c r="BK396" i="10"/>
  <c r="BK374" i="10"/>
  <c r="J364" i="10"/>
  <c r="BK346" i="10"/>
  <c r="BK330" i="10"/>
  <c r="J312" i="10"/>
  <c r="J288" i="10"/>
  <c r="J270" i="10"/>
  <c r="BK244" i="10"/>
  <c r="BK234" i="10"/>
  <c r="J216" i="10"/>
  <c r="J192" i="10"/>
  <c r="BK178" i="10"/>
  <c r="BK156" i="10"/>
  <c r="BK138" i="10"/>
  <c r="J124" i="10"/>
  <c r="BK98" i="10"/>
  <c r="BK846" i="10"/>
  <c r="J828" i="10"/>
  <c r="J804" i="10"/>
  <c r="BK786" i="10"/>
  <c r="J756" i="10"/>
  <c r="J738" i="10"/>
  <c r="J720" i="10"/>
  <c r="J702" i="10"/>
  <c r="BK684" i="10"/>
  <c r="J666" i="10"/>
  <c r="J652" i="10"/>
  <c r="BK640" i="10"/>
  <c r="J628" i="10"/>
  <c r="J606" i="10"/>
  <c r="BK582" i="10"/>
  <c r="BK568" i="10"/>
  <c r="J552" i="10"/>
  <c r="J516" i="10"/>
  <c r="J494" i="10"/>
  <c r="BK470" i="10"/>
  <c r="BK440" i="10"/>
  <c r="BK416" i="10"/>
  <c r="J404" i="10"/>
  <c r="J394" i="10"/>
  <c r="J378" i="10"/>
  <c r="BK360" i="10"/>
  <c r="BK338" i="10"/>
  <c r="BK314" i="10"/>
  <c r="BK294" i="10"/>
  <c r="J278" i="10"/>
  <c r="J254" i="10"/>
  <c r="BK232" i="10"/>
  <c r="BK208" i="10"/>
  <c r="J200" i="10"/>
  <c r="BK190" i="10"/>
  <c r="J170" i="10"/>
  <c r="J160" i="10"/>
  <c r="J144" i="10"/>
  <c r="J118" i="10"/>
  <c r="J98" i="10"/>
  <c r="BK208" i="11"/>
  <c r="BK173" i="11"/>
  <c r="J151" i="11"/>
  <c r="BK118" i="11"/>
  <c r="BK222" i="11"/>
  <c r="BK206" i="11"/>
  <c r="BK186" i="11"/>
  <c r="BK159" i="11"/>
  <c r="BK112" i="11"/>
  <c r="J218" i="11"/>
  <c r="BK192" i="11"/>
  <c r="BK165" i="11"/>
  <c r="J147" i="11"/>
  <c r="BK116" i="11"/>
  <c r="BK191" i="12"/>
  <c r="BK185" i="12"/>
  <c r="J135" i="12"/>
  <c r="J166" i="12"/>
  <c r="BK145" i="12"/>
  <c r="BK121" i="12"/>
  <c r="BK417" i="13"/>
  <c r="J410" i="13"/>
  <c r="J401" i="13"/>
  <c r="J381" i="13"/>
  <c r="J350" i="13"/>
  <c r="J323" i="13"/>
  <c r="BK381" i="13"/>
  <c r="BK331" i="13"/>
  <c r="J191" i="13"/>
  <c r="BK130" i="13"/>
  <c r="BK289" i="13"/>
  <c r="J184" i="13"/>
  <c r="BK152" i="13"/>
  <c r="J111" i="14"/>
  <c r="BK111" i="14"/>
  <c r="BK2952" i="2"/>
  <c r="BK2842" i="2"/>
  <c r="BK2789" i="2"/>
  <c r="BK2729" i="2"/>
  <c r="BK2690" i="2"/>
  <c r="BK2628" i="2"/>
  <c r="BK2343" i="2"/>
  <c r="BK2217" i="2"/>
  <c r="J1966" i="2"/>
  <c r="J1809" i="2"/>
  <c r="BK1756" i="2"/>
  <c r="BK1551" i="2"/>
  <c r="BK1335" i="2"/>
  <c r="J1176" i="2"/>
  <c r="BK940" i="2"/>
  <c r="BK643" i="2"/>
  <c r="J592" i="2"/>
  <c r="J486" i="2"/>
  <c r="J394" i="2"/>
  <c r="J282" i="2"/>
  <c r="J223" i="2"/>
  <c r="BK3913" i="2"/>
  <c r="J3907" i="2"/>
  <c r="BK3892" i="2"/>
  <c r="BK3877" i="2"/>
  <c r="BK3865" i="2"/>
  <c r="BK3796" i="2"/>
  <c r="J3738" i="2"/>
  <c r="BK3598" i="2"/>
  <c r="BK3456" i="2"/>
  <c r="J3273" i="2"/>
  <c r="BK3113" i="2"/>
  <c r="J2980" i="2"/>
  <c r="BK2948" i="2"/>
  <c r="BK2896" i="2"/>
  <c r="BK2851" i="2"/>
  <c r="BK2802" i="2"/>
  <c r="BK2645" i="2"/>
  <c r="BK2514" i="2"/>
  <c r="J2418" i="2"/>
  <c r="BK2359" i="2"/>
  <c r="J2251" i="2"/>
  <c r="J2167" i="2"/>
  <c r="BK2070" i="2"/>
  <c r="BK1869" i="2"/>
  <c r="BK1809" i="2"/>
  <c r="J1771" i="2"/>
  <c r="BK1628" i="2"/>
  <c r="J1551" i="2"/>
  <c r="J1441" i="2"/>
  <c r="BK1401" i="2"/>
  <c r="BK1129" i="2"/>
  <c r="J1012" i="2"/>
  <c r="J739" i="2"/>
  <c r="J643" i="2"/>
  <c r="BK600" i="2"/>
  <c r="BK486" i="2"/>
  <c r="J378" i="2"/>
  <c r="J349" i="2"/>
  <c r="BK296" i="2"/>
  <c r="BK214" i="2"/>
  <c r="BK164" i="2"/>
  <c r="J2678" i="2"/>
  <c r="J2508" i="2"/>
  <c r="J2377" i="2"/>
  <c r="J1869" i="2"/>
  <c r="J1834" i="2"/>
  <c r="J1776" i="2"/>
  <c r="BK1665" i="2"/>
  <c r="J1600" i="2"/>
  <c r="J1516" i="2"/>
  <c r="BK1445" i="2"/>
  <c r="J1340" i="2"/>
  <c r="BK1224" i="2"/>
  <c r="BK1089" i="2"/>
  <c r="BK858" i="2"/>
  <c r="J830" i="2"/>
  <c r="J686" i="2"/>
  <c r="BK526" i="2"/>
  <c r="BK423" i="2"/>
  <c r="J374" i="2"/>
  <c r="J322" i="2"/>
  <c r="BK231" i="2"/>
  <c r="J3562" i="2"/>
  <c r="BK3459" i="2"/>
  <c r="BK3314" i="2"/>
  <c r="BK3273" i="2"/>
  <c r="BK3168" i="2"/>
  <c r="BK3004" i="2"/>
  <c r="J2971" i="2"/>
  <c r="BK2930" i="2"/>
  <c r="J2899" i="2"/>
  <c r="J2878" i="2"/>
  <c r="BK2845" i="2"/>
  <c r="J2812" i="2"/>
  <c r="J2789" i="2"/>
  <c r="J2732" i="2"/>
  <c r="BK2693" i="2"/>
  <c r="J2670" i="2"/>
  <c r="BK2630" i="2"/>
  <c r="BK2477" i="2"/>
  <c r="BK2428" i="2"/>
  <c r="BK2237" i="2"/>
  <c r="J2189" i="2"/>
  <c r="BK2164" i="2"/>
  <c r="J2080" i="2"/>
  <c r="J1939" i="2"/>
  <c r="BK1855" i="2"/>
  <c r="BK1797" i="2"/>
  <c r="BK1776" i="2"/>
  <c r="J1665" i="2"/>
  <c r="BK1562" i="2"/>
  <c r="J1445" i="2"/>
  <c r="J1080" i="2"/>
  <c r="J879" i="2"/>
  <c r="BK863" i="2"/>
  <c r="J793" i="2"/>
  <c r="J708" i="2"/>
  <c r="BK569" i="2"/>
  <c r="BK408" i="2"/>
  <c r="J299" i="2"/>
  <c r="J150" i="2"/>
  <c r="BK306" i="3"/>
  <c r="J209" i="3"/>
  <c r="BK185" i="3"/>
  <c r="J154" i="3"/>
  <c r="J139" i="3"/>
  <c r="J111" i="3"/>
  <c r="J292" i="3"/>
  <c r="J264" i="3"/>
  <c r="J243" i="3"/>
  <c r="BK225" i="3"/>
  <c r="BK178" i="3"/>
  <c r="J143" i="3"/>
  <c r="J129" i="3"/>
  <c r="J306" i="3"/>
  <c r="J287" i="3"/>
  <c r="BK233" i="3"/>
  <c r="BK209" i="3"/>
  <c r="J170" i="3"/>
  <c r="BK137" i="3"/>
  <c r="BK109" i="3"/>
  <c r="BK113" i="4"/>
  <c r="J134" i="4"/>
  <c r="J115" i="4"/>
  <c r="BK103" i="4"/>
  <c r="BK110" i="5"/>
  <c r="J120" i="5"/>
  <c r="BK100" i="5"/>
  <c r="J120" i="6"/>
  <c r="BK115" i="6"/>
  <c r="J248" i="7"/>
  <c r="J235" i="7"/>
  <c r="J182" i="7"/>
  <c r="J165" i="7"/>
  <c r="BK150" i="7"/>
  <c r="BK125" i="7"/>
  <c r="J106" i="7"/>
  <c r="BK235" i="7"/>
  <c r="BK217" i="7"/>
  <c r="BK201" i="7"/>
  <c r="J186" i="7"/>
  <c r="BK163" i="7"/>
  <c r="BK141" i="7"/>
  <c r="BK119" i="7"/>
  <c r="BK164" i="8"/>
  <c r="BK138" i="8"/>
  <c r="J120" i="8"/>
  <c r="BK157" i="8"/>
  <c r="BK109" i="8"/>
  <c r="J153" i="8"/>
  <c r="J109" i="8"/>
  <c r="BK103" i="8"/>
  <c r="J186" i="9"/>
  <c r="J168" i="9"/>
  <c r="BK142" i="9"/>
  <c r="BK120" i="9"/>
  <c r="J107" i="9"/>
  <c r="BK182" i="9"/>
  <c r="J165" i="9"/>
  <c r="J148" i="9"/>
  <c r="BK128" i="9"/>
  <c r="BK105" i="9"/>
  <c r="BK882" i="10"/>
  <c r="J870" i="10"/>
  <c r="J864" i="10"/>
  <c r="BK856" i="10"/>
  <c r="J836" i="10"/>
  <c r="J816" i="10"/>
  <c r="BK776" i="10"/>
  <c r="BK754" i="10"/>
  <c r="BK732" i="10"/>
  <c r="BK716" i="10"/>
  <c r="J696" i="10"/>
  <c r="J684" i="10"/>
  <c r="BK660" i="10"/>
  <c r="J624" i="10"/>
  <c r="BK622" i="10"/>
  <c r="BK604" i="10"/>
  <c r="J598" i="10"/>
  <c r="J580" i="10"/>
  <c r="BK552" i="10"/>
  <c r="BK534" i="10"/>
  <c r="BK514" i="10"/>
  <c r="BK498" i="10"/>
  <c r="J478" i="10"/>
  <c r="BK460" i="10"/>
  <c r="BK448" i="10"/>
  <c r="BK426" i="10"/>
  <c r="J408" i="10"/>
  <c r="BK392" i="10"/>
  <c r="BK382" i="10"/>
  <c r="J368" i="10"/>
  <c r="J348" i="10"/>
  <c r="J322" i="10"/>
  <c r="J310" i="10"/>
  <c r="J296" i="10"/>
  <c r="BK276" i="10"/>
  <c r="BK252" i="10"/>
  <c r="BK238" i="10"/>
  <c r="J220" i="10"/>
  <c r="BK200" i="10"/>
  <c r="J176" i="10"/>
  <c r="J152" i="10"/>
  <c r="J140" i="10"/>
  <c r="BK128" i="10"/>
  <c r="BK112" i="10"/>
  <c r="BK100" i="10"/>
  <c r="BK844" i="10"/>
  <c r="BK814" i="10"/>
  <c r="BK798" i="10"/>
  <c r="J784" i="10"/>
  <c r="J754" i="10"/>
  <c r="BK736" i="10"/>
  <c r="BK710" i="10"/>
  <c r="BK700" i="10"/>
  <c r="J682" i="10"/>
  <c r="BK658" i="10"/>
  <c r="J638" i="10"/>
  <c r="BK608" i="10"/>
  <c r="BK580" i="10"/>
  <c r="BK538" i="10"/>
  <c r="BK518" i="10"/>
  <c r="J498" i="10"/>
  <c r="BK486" i="10"/>
  <c r="J466" i="10"/>
  <c r="J448" i="10"/>
  <c r="J434" i="10"/>
  <c r="BK418" i="10"/>
  <c r="J400" i="10"/>
  <c r="J374" i="10"/>
  <c r="BK358" i="10"/>
  <c r="J340" i="10"/>
  <c r="J320" i="10"/>
  <c r="BK304" i="10"/>
  <c r="BK288" i="10"/>
  <c r="BK264" i="10"/>
  <c r="BK236" i="10"/>
  <c r="BK216" i="10"/>
  <c r="BK198" i="10"/>
  <c r="BK192" i="10"/>
  <c r="BK174" i="10"/>
  <c r="BK148" i="10"/>
  <c r="J130" i="10"/>
  <c r="J94" i="10"/>
  <c r="BK220" i="11"/>
  <c r="BK190" i="11"/>
  <c r="BK161" i="11"/>
  <c r="BK130" i="11"/>
  <c r="BK104" i="11"/>
  <c r="J210" i="11"/>
  <c r="J184" i="11"/>
  <c r="BK157" i="11"/>
  <c r="BK138" i="11"/>
  <c r="BK100" i="11"/>
  <c r="J216" i="11"/>
  <c r="J202" i="11"/>
  <c r="J180" i="11"/>
  <c r="J155" i="11"/>
  <c r="J132" i="11"/>
  <c r="BK108" i="11"/>
  <c r="J185" i="12"/>
  <c r="BK169" i="12"/>
  <c r="J117" i="12"/>
  <c r="BK162" i="12"/>
  <c r="J149" i="12"/>
  <c r="BK117" i="12"/>
  <c r="BK355" i="13"/>
  <c r="BK410" i="13"/>
  <c r="J384" i="13"/>
  <c r="J346" i="13"/>
  <c r="J289" i="13"/>
  <c r="J195" i="13"/>
  <c r="J134" i="13"/>
  <c r="BK250" i="13"/>
  <c r="J176" i="13"/>
  <c r="BK111" i="13"/>
  <c r="BK116" i="14"/>
  <c r="BK2965" i="2"/>
  <c r="BK2917" i="2"/>
  <c r="J2908" i="2"/>
  <c r="J2887" i="2"/>
  <c r="BK2857" i="2"/>
  <c r="J2807" i="2"/>
  <c r="BK2732" i="2"/>
  <c r="J2693" i="2"/>
  <c r="J2373" i="2"/>
  <c r="J2284" i="2"/>
  <c r="BK2227" i="2"/>
  <c r="BK1941" i="2"/>
  <c r="J1829" i="2"/>
  <c r="J1592" i="2"/>
  <c r="BK1451" i="2"/>
  <c r="BK1232" i="2"/>
  <c r="BK1126" i="2"/>
  <c r="J844" i="2"/>
  <c r="BK686" i="2"/>
  <c r="BK635" i="2"/>
  <c r="J530" i="2"/>
  <c r="BK458" i="2"/>
  <c r="J336" i="2"/>
  <c r="J269" i="2"/>
  <c r="BK201" i="2"/>
  <c r="BK150" i="2"/>
  <c r="AS67" i="1"/>
  <c r="BK3907" i="2"/>
  <c r="J3895" i="2"/>
  <c r="BK3880" i="2"/>
  <c r="J3868" i="2"/>
  <c r="BK3815" i="2"/>
  <c r="BK3654" i="2"/>
  <c r="BK3528" i="2"/>
  <c r="J3425" i="2"/>
  <c r="BK3320" i="2"/>
  <c r="J3175" i="2"/>
  <c r="J2989" i="2"/>
  <c r="J2957" i="2"/>
  <c r="J2911" i="2"/>
  <c r="BK2884" i="2"/>
  <c r="J2869" i="2"/>
  <c r="J2824" i="2"/>
  <c r="BK2754" i="2"/>
  <c r="J2714" i="2"/>
  <c r="BK2640" i="2"/>
  <c r="J2525" i="2"/>
  <c r="J2428" i="2"/>
  <c r="BK2366" i="2"/>
  <c r="BK2262" i="2"/>
  <c r="J2133" i="2"/>
  <c r="J2077" i="2"/>
  <c r="J1883" i="2"/>
  <c r="J1805" i="2"/>
  <c r="BK1697" i="2"/>
  <c r="BK1521" i="2"/>
  <c r="J1465" i="2"/>
  <c r="J1421" i="2"/>
  <c r="J1386" i="2"/>
  <c r="J1224" i="2"/>
  <c r="BK1073" i="2"/>
  <c r="BK734" i="2"/>
  <c r="J630" i="2"/>
  <c r="J506" i="2"/>
  <c r="J451" i="2"/>
  <c r="J411" i="2"/>
  <c r="BK359" i="2"/>
  <c r="BK256" i="2"/>
  <c r="BK170" i="2"/>
  <c r="BK2673" i="2"/>
  <c r="BK2590" i="2"/>
  <c r="J2448" i="2"/>
  <c r="J2356" i="2"/>
  <c r="J2341" i="2"/>
  <c r="J2227" i="2"/>
  <c r="J2199" i="2"/>
  <c r="BK2160" i="2"/>
  <c r="BK2080" i="2"/>
  <c r="BK1998" i="2"/>
  <c r="J1855" i="2"/>
  <c r="J1797" i="2"/>
  <c r="J1697" i="2"/>
  <c r="J1608" i="2"/>
  <c r="BK1511" i="2"/>
  <c r="BK1321" i="2"/>
  <c r="J1126" i="2"/>
  <c r="BK836" i="2"/>
  <c r="BK718" i="2"/>
  <c r="BK398" i="2"/>
  <c r="J264" i="2"/>
  <c r="J174" i="2"/>
  <c r="BK3793" i="2"/>
  <c r="J3566" i="2"/>
  <c r="BK3310" i="2"/>
  <c r="BK3212" i="2"/>
  <c r="J3053" i="2"/>
  <c r="BK2995" i="2"/>
  <c r="BK2968" i="2"/>
  <c r="BK2920" i="2"/>
  <c r="J2884" i="2"/>
  <c r="J2860" i="2"/>
  <c r="J2786" i="2"/>
  <c r="J2720" i="2"/>
  <c r="J2711" i="2"/>
  <c r="BK2684" i="2"/>
  <c r="J2645" i="2"/>
  <c r="BK2485" i="2"/>
  <c r="BK2418" i="2"/>
  <c r="BK2312" i="2"/>
  <c r="BK2251" i="2"/>
  <c r="BK2209" i="2"/>
  <c r="J2109" i="2"/>
  <c r="J1998" i="2"/>
  <c r="BK1866" i="2"/>
  <c r="BK1805" i="2"/>
  <c r="BK1779" i="2"/>
  <c r="BK1692" i="2"/>
  <c r="J1628" i="2"/>
  <c r="BK1506" i="2"/>
  <c r="BK1421" i="2"/>
  <c r="J1089" i="2"/>
  <c r="BK807" i="2"/>
  <c r="J718" i="2"/>
  <c r="J606" i="2"/>
  <c r="BK403" i="2"/>
  <c r="J304" i="2"/>
  <c r="J219" i="2"/>
  <c r="J156" i="3"/>
  <c r="BK141" i="3"/>
  <c r="J122" i="3"/>
  <c r="J304" i="3"/>
  <c r="BK290" i="3"/>
  <c r="BK278" i="3"/>
  <c r="BK256" i="3"/>
  <c r="BK245" i="3"/>
  <c r="BK241" i="3"/>
  <c r="J221" i="3"/>
  <c r="BK207" i="3"/>
  <c r="J187" i="3"/>
  <c r="J158" i="3"/>
  <c r="BK115" i="3"/>
  <c r="J302" i="3"/>
  <c r="BK274" i="3"/>
  <c r="J262" i="3"/>
  <c r="J247" i="3"/>
  <c r="J235" i="3"/>
  <c r="J223" i="3"/>
  <c r="J207" i="3"/>
  <c r="J174" i="3"/>
  <c r="J135" i="3"/>
  <c r="J115" i="3"/>
  <c r="BK125" i="4"/>
  <c r="BK115" i="4"/>
  <c r="J125" i="4"/>
  <c r="J113" i="4"/>
  <c r="BK122" i="5"/>
  <c r="BK124" i="5"/>
  <c r="BK104" i="5"/>
  <c r="J117" i="6"/>
  <c r="BK104" i="6"/>
  <c r="BK108" i="6"/>
  <c r="BK248" i="7"/>
  <c r="J231" i="7"/>
  <c r="BK219" i="7"/>
  <c r="J207" i="7"/>
  <c r="J199" i="7"/>
  <c r="BK186" i="7"/>
  <c r="J171" i="7"/>
  <c r="J152" i="7"/>
  <c r="J141" i="7"/>
  <c r="BK123" i="7"/>
  <c r="BK254" i="7"/>
  <c r="BK227" i="7"/>
  <c r="J217" i="7"/>
  <c r="J201" i="7"/>
  <c r="J176" i="7"/>
  <c r="J150" i="7"/>
  <c r="J130" i="7"/>
  <c r="BK168" i="8"/>
  <c r="BK135" i="8"/>
  <c r="J118" i="8"/>
  <c r="BK162" i="8"/>
  <c r="J129" i="8"/>
  <c r="BK105" i="8"/>
  <c r="BK144" i="8"/>
  <c r="BK118" i="8"/>
  <c r="J192" i="9"/>
  <c r="J174" i="9"/>
  <c r="J163" i="9"/>
  <c r="J146" i="9"/>
  <c r="J128" i="9"/>
  <c r="BK111" i="9"/>
  <c r="J178" i="9"/>
  <c r="J157" i="9"/>
  <c r="BK130" i="9"/>
  <c r="J111" i="9"/>
  <c r="J101" i="9"/>
  <c r="BK880" i="10"/>
  <c r="J874" i="10"/>
  <c r="BK864" i="10"/>
  <c r="J856" i="10"/>
  <c r="BK840" i="10"/>
  <c r="BK824" i="10"/>
  <c r="BK810" i="10"/>
  <c r="BK788" i="10"/>
  <c r="J762" i="10"/>
  <c r="BK740" i="10"/>
  <c r="BK722" i="10"/>
  <c r="BK708" i="10"/>
  <c r="J698" i="10"/>
  <c r="BK682" i="10"/>
  <c r="J656" i="10"/>
  <c r="BK638" i="10"/>
  <c r="BK628" i="10"/>
  <c r="J588" i="10"/>
  <c r="BK566" i="10"/>
  <c r="J548" i="10"/>
  <c r="BK530" i="10"/>
  <c r="J510" i="10"/>
  <c r="BK494" i="10"/>
  <c r="BK472" i="10"/>
  <c r="J456" i="10"/>
  <c r="BK438" i="10"/>
  <c r="J418" i="10"/>
  <c r="BK400" i="10"/>
  <c r="J384" i="10"/>
  <c r="J362" i="10"/>
  <c r="J344" i="10"/>
  <c r="BK334" i="10"/>
  <c r="BK320" i="10"/>
  <c r="J308" i="10"/>
  <c r="J294" i="10"/>
  <c r="J282" i="10"/>
  <c r="BK262" i="10"/>
  <c r="J246" i="10"/>
  <c r="BK212" i="10"/>
  <c r="BK196" i="10"/>
  <c r="J164" i="10"/>
  <c r="BK154" i="10"/>
  <c r="J136" i="10"/>
  <c r="J122" i="10"/>
  <c r="J110" i="10"/>
  <c r="BK96" i="10"/>
  <c r="BK830" i="10"/>
  <c r="BK812" i="10"/>
  <c r="BK794" i="10"/>
  <c r="J776" i="10"/>
  <c r="BK758" i="10"/>
  <c r="J734" i="10"/>
  <c r="J712" i="10"/>
  <c r="J692" i="10"/>
  <c r="BK686" i="10"/>
  <c r="BK664" i="10"/>
  <c r="BK646" i="10"/>
  <c r="BK642" i="10"/>
  <c r="J618" i="10"/>
  <c r="BK612" i="10"/>
  <c r="J602" i="10"/>
  <c r="BK584" i="10"/>
  <c r="J570" i="10"/>
  <c r="BK554" i="10"/>
  <c r="BK536" i="10"/>
  <c r="BK522" i="10"/>
  <c r="J492" i="10"/>
  <c r="J486" i="10"/>
  <c r="BK468" i="10"/>
  <c r="J450" i="10"/>
  <c r="J430" i="10"/>
  <c r="J414" i="10"/>
  <c r="J396" i="10"/>
  <c r="J386" i="10"/>
  <c r="BK368" i="10"/>
  <c r="BK350" i="10"/>
  <c r="J336" i="10"/>
  <c r="BK318" i="10"/>
  <c r="BK300" i="10"/>
  <c r="J276" i="10"/>
  <c r="BK270" i="10"/>
  <c r="BK256" i="10"/>
  <c r="BK246" i="10"/>
  <c r="J228" i="10"/>
  <c r="BK210" i="10"/>
  <c r="J182" i="10"/>
  <c r="BK164" i="10"/>
  <c r="BK140" i="10"/>
  <c r="J126" i="10"/>
  <c r="J102" i="10"/>
  <c r="BK224" i="11"/>
  <c r="J192" i="11"/>
  <c r="BK155" i="11"/>
  <c r="J138" i="11"/>
  <c r="J116" i="11"/>
  <c r="J220" i="11"/>
  <c r="BK202" i="11"/>
  <c r="BK180" i="11"/>
  <c r="BK140" i="11"/>
  <c r="J104" i="11"/>
  <c r="J214" i="11"/>
  <c r="BK200" i="11"/>
  <c r="BK178" i="11"/>
  <c r="J153" i="11"/>
  <c r="J118" i="11"/>
  <c r="BK180" i="12"/>
  <c r="J162" i="12"/>
  <c r="J140" i="12"/>
  <c r="BK121" i="2"/>
  <c r="J3892" i="2"/>
  <c r="J3880" i="2"/>
  <c r="J3871" i="2"/>
  <c r="BK3812" i="2"/>
  <c r="J3674" i="2"/>
  <c r="BK3566" i="2"/>
  <c r="J3413" i="2"/>
  <c r="J3314" i="2"/>
  <c r="J3182" i="2"/>
  <c r="J3000" i="2"/>
  <c r="J2943" i="2"/>
  <c r="BK2908" i="2"/>
  <c r="BK2863" i="2"/>
  <c r="BK2848" i="2"/>
  <c r="BK2792" i="2"/>
  <c r="BK2655" i="2"/>
  <c r="J1489" i="2"/>
  <c r="J1401" i="2"/>
  <c r="J1232" i="2"/>
  <c r="BK1173" i="2"/>
  <c r="BK844" i="2"/>
  <c r="BK622" i="2"/>
  <c r="BK451" i="2"/>
  <c r="J330" i="2"/>
  <c r="J201" i="2"/>
  <c r="J3831" i="2"/>
  <c r="J3767" i="2"/>
  <c r="J3654" i="2"/>
  <c r="BK3425" i="2"/>
  <c r="BK3276" i="2"/>
  <c r="BK3154" i="2"/>
  <c r="BK2989" i="2"/>
  <c r="BK2926" i="2"/>
  <c r="BK2890" i="2"/>
  <c r="BK2824" i="2"/>
  <c r="J2764" i="2"/>
  <c r="J2705" i="2"/>
  <c r="BK1670" i="2"/>
  <c r="BK1567" i="2"/>
  <c r="J1405" i="2"/>
  <c r="BK378" i="13"/>
  <c r="J331" i="13"/>
  <c r="BK387" i="13"/>
  <c r="BK360" i="13"/>
  <c r="J294" i="13"/>
  <c r="J201" i="13"/>
  <c r="BK149" i="13"/>
  <c r="BK294" i="13"/>
  <c r="BK195" i="13"/>
  <c r="BK134" i="13"/>
  <c r="J116" i="14"/>
  <c r="BK108" i="14"/>
  <c r="BK2943" i="2"/>
  <c r="BK2923" i="2"/>
  <c r="J2845" i="2"/>
  <c r="BK2812" i="2"/>
  <c r="J2736" i="2"/>
  <c r="BK2699" i="2"/>
  <c r="BK2615" i="2"/>
  <c r="J2331" i="2"/>
  <c r="BK2232" i="2"/>
  <c r="J2169" i="2"/>
  <c r="BK1995" i="2"/>
  <c r="BK1793" i="2"/>
  <c r="J1670" i="2"/>
  <c r="J1501" i="2"/>
  <c r="J1393" i="2"/>
  <c r="J1201" i="2"/>
  <c r="BK848" i="2"/>
  <c r="J651" i="2"/>
  <c r="BK563" i="2"/>
  <c r="J415" i="2"/>
  <c r="J317" i="2"/>
  <c r="J261" i="2"/>
  <c r="J1077" i="2"/>
  <c r="J766" i="2"/>
  <c r="BK585" i="2"/>
  <c r="J458" i="2"/>
  <c r="BK269" i="2"/>
  <c r="BK298" i="3"/>
  <c r="J197" i="3"/>
  <c r="J180" i="3"/>
  <c r="J146" i="3"/>
  <c r="J124" i="3"/>
  <c r="BK296" i="3"/>
  <c r="J270" i="3"/>
  <c r="BK254" i="3"/>
  <c r="BK231" i="3"/>
  <c r="BK211" i="3"/>
  <c r="BK197" i="3"/>
  <c r="J160" i="3"/>
  <c r="J137" i="3"/>
  <c r="J109" i="3"/>
  <c r="J290" i="3"/>
  <c r="J280" i="3"/>
  <c r="BK266" i="3"/>
  <c r="J256" i="3"/>
  <c r="BK249" i="3"/>
  <c r="BK237" i="3"/>
  <c r="J225" i="3"/>
  <c r="J211" i="3"/>
  <c r="J178" i="3"/>
  <c r="BK158" i="3"/>
  <c r="BK129" i="3"/>
  <c r="J130" i="4"/>
  <c r="BK117" i="4"/>
  <c r="BK134" i="4"/>
  <c r="BK121" i="4"/>
  <c r="BK99" i="4"/>
  <c r="BK98" i="5"/>
  <c r="BK108" i="5"/>
  <c r="J115" i="6"/>
  <c r="J106" i="6"/>
  <c r="J110" i="6"/>
  <c r="J256" i="7"/>
  <c r="BK239" i="7"/>
  <c r="J213" i="7"/>
  <c r="J195" i="7"/>
  <c r="J188" i="7"/>
  <c r="J167" i="7"/>
  <c r="BK154" i="7"/>
  <c r="J135" i="7"/>
  <c r="BK101" i="7"/>
  <c r="J250" i="7"/>
  <c r="BK237" i="7"/>
  <c r="J219" i="7"/>
  <c r="J203" i="7"/>
  <c r="BK190" i="7"/>
  <c r="BK171" i="7"/>
  <c r="BK152" i="7"/>
  <c r="BK133" i="7"/>
  <c r="BK121" i="7"/>
  <c r="BK170" i="8"/>
  <c r="BK140" i="8"/>
  <c r="J112" i="8"/>
  <c r="BK142" i="8"/>
  <c r="BK107" i="8"/>
  <c r="J162" i="8"/>
  <c r="BK133" i="8"/>
  <c r="BK116" i="8"/>
  <c r="J196" i="9"/>
  <c r="BK178" i="9"/>
  <c r="BK144" i="9"/>
  <c r="BK122" i="9"/>
  <c r="BK109" i="9"/>
  <c r="BK184" i="9"/>
  <c r="BK168" i="9"/>
  <c r="BK146" i="9"/>
  <c r="J132" i="9"/>
  <c r="J113" i="9"/>
  <c r="BK99" i="9"/>
  <c r="J882" i="10"/>
  <c r="J872" i="10"/>
  <c r="J866" i="10"/>
  <c r="BK854" i="10"/>
  <c r="J838" i="10"/>
  <c r="BK818" i="10"/>
  <c r="J800" i="10"/>
  <c r="J772" i="10"/>
  <c r="J764" i="10"/>
  <c r="J742" i="10"/>
  <c r="J724" i="10"/>
  <c r="J700" i="10"/>
  <c r="BK680" i="10"/>
  <c r="J664" i="10"/>
  <c r="BK654" i="10"/>
  <c r="J2977" i="2"/>
  <c r="J2926" i="2"/>
  <c r="BK2854" i="2"/>
  <c r="BK2797" i="2"/>
  <c r="BK2720" i="2"/>
  <c r="BK2687" i="2"/>
  <c r="J2502" i="2"/>
  <c r="J2312" i="2"/>
  <c r="BK2157" i="2"/>
  <c r="J1932" i="2"/>
  <c r="BK1858" i="2"/>
  <c r="BK1714" i="2"/>
  <c r="J1567" i="2"/>
  <c r="BK1441" i="2"/>
  <c r="J1219" i="2"/>
  <c r="BK1007" i="2"/>
  <c r="J839" i="2"/>
  <c r="J759" i="2"/>
  <c r="J640" i="2"/>
  <c r="BK597" i="2"/>
  <c r="BK475" i="2"/>
  <c r="BK378" i="2"/>
  <c r="BK236" i="2"/>
  <c r="BK830" i="2"/>
  <c r="J729" i="2"/>
  <c r="J622" i="2"/>
  <c r="BK478" i="2"/>
  <c r="J384" i="2"/>
  <c r="BK366" i="2"/>
  <c r="BK312" i="2"/>
  <c r="BK223" i="2"/>
  <c r="BK133" i="2"/>
  <c r="J312" i="3"/>
  <c r="BK308" i="3"/>
  <c r="BK302" i="3"/>
  <c r="BK205" i="3"/>
  <c r="J189" i="3"/>
  <c r="BK160" i="3"/>
  <c r="BK117" i="3"/>
  <c r="BK287" i="3"/>
  <c r="J274" i="3"/>
  <c r="J260" i="3"/>
  <c r="J249" i="3"/>
  <c r="BK239" i="3"/>
  <c r="BK217" i="3"/>
  <c r="J185" i="3"/>
  <c r="BK172" i="3"/>
  <c r="BK156" i="3"/>
  <c r="BK131" i="3"/>
  <c r="J300" i="3"/>
  <c r="BK272" i="3"/>
  <c r="BK252" i="3"/>
  <c r="J241" i="3"/>
  <c r="BK221" i="3"/>
  <c r="J199" i="3"/>
  <c r="BK166" i="3"/>
  <c r="J148" i="3"/>
  <c r="BK122" i="3"/>
  <c r="BK123" i="4"/>
  <c r="J103" i="4"/>
  <c r="J117" i="4"/>
  <c r="BK120" i="5"/>
  <c r="J108" i="5"/>
  <c r="J115" i="5"/>
  <c r="BK120" i="6"/>
  <c r="J104" i="6"/>
  <c r="J102" i="6"/>
  <c r="BK106" i="6"/>
  <c r="BK246" i="7"/>
  <c r="BK229" i="7"/>
  <c r="BK205" i="7"/>
  <c r="J184" i="7"/>
  <c r="BK161" i="7"/>
  <c r="J139" i="7"/>
  <c r="J121" i="7"/>
  <c r="J108" i="7"/>
  <c r="J243" i="7"/>
  <c r="J225" i="7"/>
  <c r="J211" i="7"/>
  <c r="BK184" i="7"/>
  <c r="BK174" i="7"/>
  <c r="BK167" i="7"/>
  <c r="BK145" i="7"/>
  <c r="J127" i="7"/>
  <c r="BK106" i="7"/>
  <c r="BK146" i="8"/>
  <c r="J116" i="8"/>
  <c r="BK160" i="8"/>
  <c r="J127" i="8"/>
  <c r="J166" i="8"/>
  <c r="BK151" i="8"/>
  <c r="J125" i="8"/>
  <c r="J105" i="8"/>
  <c r="J182" i="9"/>
  <c r="BK165" i="9"/>
  <c r="BK153" i="9"/>
  <c r="J130" i="9"/>
  <c r="BK103" i="9"/>
  <c r="J190" i="9"/>
  <c r="BK174" i="9"/>
  <c r="J153" i="9"/>
  <c r="J137" i="9"/>
  <c r="J120" i="9"/>
  <c r="J103" i="9"/>
  <c r="J884" i="10"/>
  <c r="BK878" i="10"/>
  <c r="BK868" i="10"/>
  <c r="BK862" i="10"/>
  <c r="J858" i="10"/>
  <c r="J844" i="10"/>
  <c r="BK822" i="10"/>
  <c r="BK806" i="10"/>
  <c r="BK784" i="10"/>
  <c r="J768" i="10"/>
  <c r="BK752" i="10"/>
  <c r="J730" i="10"/>
  <c r="BK712" i="10"/>
  <c r="J686" i="10"/>
  <c r="BK670" i="10"/>
  <c r="J658" i="10"/>
  <c r="J648" i="10"/>
  <c r="BK616" i="10"/>
  <c r="J584" i="10"/>
  <c r="BK572" i="10"/>
  <c r="J544" i="10"/>
  <c r="J526" i="10"/>
  <c r="J508" i="10"/>
  <c r="BK496" i="10"/>
  <c r="J470" i="10"/>
  <c r="BK452" i="10"/>
  <c r="BK434" i="10"/>
  <c r="J416" i="10"/>
  <c r="J402" i="10"/>
  <c r="BK380" i="10"/>
  <c r="J358" i="10"/>
  <c r="BK342" i="10"/>
  <c r="BK324" i="10"/>
  <c r="J306" i="10"/>
  <c r="J292" i="10"/>
  <c r="J274" i="10"/>
  <c r="J260" i="10"/>
  <c r="BK228" i="10"/>
  <c r="BK206" i="10"/>
  <c r="J190" i="10"/>
  <c r="BK172" i="10"/>
  <c r="J162" i="10"/>
  <c r="BK144" i="10"/>
  <c r="BK114" i="10"/>
  <c r="J840" i="10"/>
  <c r="J822" i="10"/>
  <c r="J810" i="10"/>
  <c r="BK796" i="10"/>
  <c r="J780" i="10"/>
  <c r="BK768" i="10"/>
  <c r="J744" i="10"/>
  <c r="J726" i="10"/>
  <c r="J708" i="10"/>
  <c r="J690" i="10"/>
  <c r="J678" i="10"/>
  <c r="J660" i="10"/>
  <c r="BK636" i="10"/>
  <c r="BK624" i="10"/>
  <c r="BK588" i="10"/>
  <c r="BK576" i="10"/>
  <c r="J556" i="10"/>
  <c r="BK540" i="10"/>
  <c r="BK526" i="10"/>
  <c r="BK510" i="10"/>
  <c r="J488" i="10"/>
  <c r="J476" i="10"/>
  <c r="BK458" i="10"/>
  <c r="J446" i="10"/>
  <c r="BK428" i="10"/>
  <c r="J410" i="10"/>
  <c r="BK398" i="10"/>
  <c r="J382" i="10"/>
  <c r="BK366" i="10"/>
  <c r="BK348" i="10"/>
  <c r="BK344" i="10"/>
  <c r="BK326" i="10"/>
  <c r="J302" i="10"/>
  <c r="BK286" i="10"/>
  <c r="J262" i="10"/>
  <c r="J256" i="10"/>
  <c r="J238" i="10"/>
  <c r="BK220" i="10"/>
  <c r="J204" i="10"/>
  <c r="BK184" i="10"/>
  <c r="BK162" i="10"/>
  <c r="J150" i="10"/>
  <c r="J132" i="10"/>
  <c r="BK110" i="10"/>
  <c r="J226" i="11"/>
  <c r="J196" i="11"/>
  <c r="J163" i="11"/>
  <c r="BK145" i="11"/>
  <c r="BK124" i="11"/>
  <c r="BK102" i="11"/>
  <c r="J178" i="11"/>
  <c r="BK153" i="11"/>
  <c r="J136" i="11"/>
  <c r="J98" i="11"/>
  <c r="BK210" i="11"/>
  <c r="J182" i="11"/>
  <c r="J157" i="11"/>
  <c r="BK122" i="11"/>
  <c r="J102" i="11"/>
  <c r="J188" i="12"/>
  <c r="J176" i="12"/>
  <c r="J156" i="12"/>
  <c r="BK110" i="12"/>
  <c r="BK154" i="12"/>
  <c r="BK130" i="12"/>
  <c r="J104" i="12"/>
  <c r="J417" i="13"/>
  <c r="J407" i="13"/>
  <c r="BK391" i="13"/>
  <c r="J373" i="13"/>
  <c r="BK404" i="13"/>
  <c r="BK366" i="13"/>
  <c r="J341" i="13"/>
  <c r="J284" i="13"/>
  <c r="BK176" i="13"/>
  <c r="J299" i="13"/>
  <c r="J225" i="13"/>
  <c r="J169" i="13"/>
  <c r="J115" i="13"/>
  <c r="J87" i="14"/>
  <c r="BK101" i="14"/>
  <c r="J2974" i="2"/>
  <c r="BK2899" i="2"/>
  <c r="BK2814" i="2"/>
  <c r="BK2714" i="2"/>
  <c r="BK2670" i="2"/>
  <c r="J2485" i="2"/>
  <c r="J2290" i="2"/>
  <c r="J2160" i="2"/>
  <c r="BK2022" i="2"/>
  <c r="BK1910" i="2"/>
  <c r="BK1789" i="2"/>
  <c r="BK1623" i="2"/>
  <c r="BK1489" i="2"/>
  <c r="BK1266" i="2"/>
  <c r="J1084" i="2"/>
  <c r="BK708" i="2"/>
  <c r="BK613" i="2"/>
  <c r="J526" i="2"/>
  <c r="BK299" i="2"/>
  <c r="BK3917" i="2"/>
  <c r="J3910" i="2"/>
  <c r="BK3898" i="2"/>
  <c r="J3883" i="2"/>
  <c r="BK3868" i="2"/>
  <c r="J3860" i="2"/>
  <c r="BK3767" i="2"/>
  <c r="J3629" i="2"/>
  <c r="BK3494" i="2"/>
  <c r="J3284" i="2"/>
  <c r="J3168" i="2"/>
  <c r="J2998" i="2"/>
  <c r="BK2971" i="2"/>
  <c r="BK2914" i="2"/>
  <c r="J2866" i="2"/>
  <c r="J2814" i="2"/>
  <c r="J2723" i="2"/>
  <c r="BK2705" i="2"/>
  <c r="J2628" i="2"/>
  <c r="BK2535" i="2"/>
  <c r="BK2445" i="2"/>
  <c r="BK2373" i="2"/>
  <c r="BK2352" i="2"/>
  <c r="J2222" i="2"/>
  <c r="BK1963" i="2"/>
  <c r="BK1845" i="2"/>
  <c r="J1779" i="2"/>
  <c r="J1692" i="2"/>
  <c r="BK1600" i="2"/>
  <c r="BK1501" i="2"/>
  <c r="J1433" i="2"/>
  <c r="J1244" i="2"/>
  <c r="BK1080" i="2"/>
  <c r="BK810" i="2"/>
  <c r="BK651" i="2"/>
  <c r="J585" i="2"/>
  <c r="BK468" i="2"/>
  <c r="BK415" i="2"/>
  <c r="BK374" i="2"/>
  <c r="BK343" i="2"/>
  <c r="J236" i="2"/>
  <c r="BK174" i="2"/>
  <c r="BK2681" i="2"/>
  <c r="J2640" i="2"/>
  <c r="J2445" i="2"/>
  <c r="BK2169" i="2"/>
  <c r="J1963" i="2"/>
  <c r="J2022" i="2"/>
  <c r="BK1834" i="2"/>
  <c r="J1789" i="2"/>
  <c r="J1714" i="2"/>
  <c r="BK1645" i="2"/>
  <c r="J1511" i="2"/>
  <c r="BK1092" i="2"/>
  <c r="BK1001" i="2"/>
  <c r="J836" i="2"/>
  <c r="J734" i="2"/>
  <c r="J613" i="2"/>
  <c r="J461" i="2"/>
  <c r="J327" i="2"/>
  <c r="J214" i="2"/>
  <c r="BK310" i="3"/>
  <c r="BK300" i="3"/>
  <c r="BK199" i="3"/>
  <c r="J166" i="3"/>
  <c r="J150" i="3"/>
  <c r="J131" i="3"/>
  <c r="J310" i="3"/>
  <c r="BK285" i="3"/>
  <c r="J272" i="3"/>
  <c r="BK258" i="3"/>
  <c r="J237" i="3"/>
  <c r="BK219" i="3"/>
  <c r="J201" i="3"/>
  <c r="BK170" i="3"/>
  <c r="BK150" i="3"/>
  <c r="J120" i="3"/>
  <c r="BK315" i="3"/>
  <c r="J298" i="3"/>
  <c r="J278" i="3"/>
  <c r="BK176" i="3"/>
  <c r="BK154" i="3"/>
  <c r="J126" i="3"/>
  <c r="J121" i="4"/>
  <c r="BK101" i="4"/>
  <c r="J128" i="4"/>
  <c r="BK108" i="4"/>
  <c r="BK117" i="5"/>
  <c r="J100" i="5"/>
  <c r="J106" i="5"/>
  <c r="BK100" i="6"/>
  <c r="BK102" i="6"/>
  <c r="BK241" i="7"/>
  <c r="BK225" i="7"/>
  <c r="BK197" i="7"/>
  <c r="J178" i="7"/>
  <c r="J158" i="7"/>
  <c r="BK143" i="7"/>
  <c r="J119" i="7"/>
  <c r="BK256" i="7"/>
  <c r="J229" i="7"/>
  <c r="BK213" i="7"/>
  <c r="J180" i="7"/>
  <c r="J156" i="7"/>
  <c r="BK135" i="7"/>
  <c r="BK115" i="7"/>
  <c r="J101" i="7"/>
  <c r="J149" i="8"/>
  <c r="J133" i="8"/>
  <c r="BK101" i="8"/>
  <c r="J146" i="8"/>
  <c r="BK120" i="8"/>
  <c r="J160" i="8"/>
  <c r="BK122" i="8"/>
  <c r="BK188" i="9"/>
  <c r="BK180" i="9"/>
  <c r="J155" i="9"/>
  <c r="BK132" i="9"/>
  <c r="BK113" i="9"/>
  <c r="BK192" i="9"/>
  <c r="J170" i="9"/>
  <c r="BK155" i="9"/>
  <c r="J135" i="9"/>
  <c r="J115" i="9"/>
  <c r="J886" i="10"/>
  <c r="J878" i="10"/>
  <c r="BK872" i="10"/>
  <c r="BK848" i="10"/>
  <c r="BK808" i="10"/>
  <c r="BK804" i="10"/>
  <c r="J796" i="10"/>
  <c r="J792" i="10"/>
  <c r="BK780" i="10"/>
  <c r="BK770" i="10"/>
  <c r="BK744" i="10"/>
  <c r="BK726" i="10"/>
  <c r="J710" i="10"/>
  <c r="BK690" i="10"/>
  <c r="BK672" i="10"/>
  <c r="BK652" i="10"/>
  <c r="J640" i="10"/>
  <c r="J612" i="10"/>
  <c r="BK602" i="10"/>
  <c r="BK586" i="10"/>
  <c r="BK564" i="10"/>
  <c r="J546" i="10"/>
  <c r="BK528" i="10"/>
  <c r="BK508" i="10"/>
  <c r="J484" i="10"/>
  <c r="J468" i="10"/>
  <c r="J436" i="10"/>
  <c r="BK414" i="10"/>
  <c r="J398" i="10"/>
  <c r="BK378" i="10"/>
  <c r="J360" i="10"/>
  <c r="BK340" i="10"/>
  <c r="BK328" i="10"/>
  <c r="J290" i="10"/>
  <c r="BK272" i="10"/>
  <c r="J248" i="10"/>
  <c r="J232" i="10"/>
  <c r="BK214" i="10"/>
  <c r="BK194" i="10"/>
  <c r="BK182" i="10"/>
  <c r="J172" i="10"/>
  <c r="BK160" i="10"/>
  <c r="BK132" i="10"/>
  <c r="BK126" i="10"/>
  <c r="BK118" i="10"/>
  <c r="BK104" i="10"/>
  <c r="J848" i="10"/>
  <c r="BK838" i="10"/>
  <c r="BK826" i="10"/>
  <c r="J808" i="10"/>
  <c r="J788" i="10"/>
  <c r="BK772" i="10"/>
  <c r="J760" i="10"/>
  <c r="BK742" i="10"/>
  <c r="J716" i="10"/>
  <c r="BK694" i="10"/>
  <c r="BK676" i="10"/>
  <c r="BK662" i="10"/>
  <c r="J644" i="10"/>
  <c r="J592" i="10"/>
  <c r="J572" i="10"/>
  <c r="J558" i="10"/>
  <c r="BK550" i="10"/>
  <c r="J530" i="10"/>
  <c r="J514" i="10"/>
  <c r="J490" i="10"/>
  <c r="BK478" i="10"/>
  <c r="J462" i="10"/>
  <c r="J438" i="10"/>
  <c r="BK424" i="10"/>
  <c r="J406" i="10"/>
  <c r="J390" i="10"/>
  <c r="BK364" i="10"/>
  <c r="J346" i="10"/>
  <c r="J328" i="10"/>
  <c r="J316" i="10"/>
  <c r="BK292" i="10"/>
  <c r="J268" i="10"/>
  <c r="BK258" i="10"/>
  <c r="J240" i="10"/>
  <c r="J222" i="10"/>
  <c r="BK202" i="10"/>
  <c r="J180" i="10"/>
  <c r="BK158" i="10"/>
  <c r="J142" i="10"/>
  <c r="BK124" i="10"/>
  <c r="J106" i="10"/>
  <c r="BK228" i="11"/>
  <c r="J198" i="11"/>
  <c r="BK169" i="11"/>
  <c r="J142" i="11"/>
  <c r="J120" i="11"/>
  <c r="BK98" i="11"/>
  <c r="BK204" i="11"/>
  <c r="J173" i="11"/>
  <c r="BK149" i="11"/>
  <c r="BK114" i="11"/>
  <c r="J224" i="11"/>
  <c r="J208" i="11"/>
  <c r="J194" i="11"/>
  <c r="J186" i="11"/>
  <c r="BK163" i="11"/>
  <c r="BK120" i="11"/>
  <c r="BK196" i="12"/>
  <c r="BK172" i="12"/>
  <c r="J159" i="12"/>
  <c r="J130" i="12"/>
  <c r="BK104" i="12"/>
  <c r="BK135" i="12"/>
  <c r="J110" i="12"/>
  <c r="J337" i="13"/>
  <c r="BK407" i="13"/>
  <c r="BK373" i="13"/>
  <c r="BK334" i="13"/>
  <c r="J255" i="13"/>
  <c r="J181" i="13"/>
  <c r="J119" i="13"/>
  <c r="BK201" i="13"/>
  <c r="J149" i="13"/>
  <c r="J105" i="13"/>
  <c r="BK98" i="14"/>
  <c r="J94" i="14"/>
  <c r="J2948" i="2"/>
  <c r="J2914" i="2"/>
  <c r="J2890" i="2"/>
  <c r="BK2869" i="2"/>
  <c r="J2851" i="2"/>
  <c r="J2817" i="2"/>
  <c r="J2717" i="2"/>
  <c r="J2650" i="2"/>
  <c r="J2366" i="2"/>
  <c r="J2257" i="2"/>
  <c r="J2164" i="2"/>
  <c r="BK1970" i="2"/>
  <c r="BK1893" i="2"/>
  <c r="BK1635" i="2"/>
  <c r="J1525" i="2"/>
  <c r="J1321" i="2"/>
  <c r="J1173" i="2"/>
  <c r="J868" i="2"/>
  <c r="BK793" i="2"/>
  <c r="BK744" i="2"/>
  <c r="BK580" i="2"/>
  <c r="J512" i="2"/>
  <c r="J408" i="2"/>
  <c r="BK322" i="2"/>
  <c r="J256" i="2"/>
  <c r="BK196" i="2"/>
  <c r="J145" i="2"/>
  <c r="J3917" i="2"/>
  <c r="J3901" i="2"/>
  <c r="J3886" i="2"/>
  <c r="BK3871" i="2"/>
  <c r="J3850" i="2"/>
  <c r="J3783" i="2"/>
  <c r="BK3703" i="2"/>
  <c r="BK3562" i="2"/>
  <c r="J3281" i="2"/>
  <c r="J3215" i="2"/>
  <c r="BK3053" i="2"/>
  <c r="J2983" i="2"/>
  <c r="J2939" i="2"/>
  <c r="J2902" i="2"/>
  <c r="J2875" i="2"/>
  <c r="BK2839" i="2"/>
  <c r="J2797" i="2"/>
  <c r="J2726" i="2"/>
  <c r="BK2678" i="2"/>
  <c r="J2624" i="2"/>
  <c r="BK2448" i="2"/>
  <c r="J2408" i="2"/>
  <c r="BK2356" i="2"/>
  <c r="BK2244" i="2"/>
  <c r="BK2199" i="2"/>
  <c r="BK1966" i="2"/>
  <c r="J1858" i="2"/>
  <c r="J1774" i="2"/>
  <c r="J1687" i="2"/>
  <c r="BK1584" i="2"/>
  <c r="BK1484" i="2"/>
  <c r="J1437" i="2"/>
  <c r="J1266" i="2"/>
  <c r="BK1084" i="2"/>
  <c r="J940" i="2"/>
  <c r="BK771" i="2"/>
  <c r="BK648" i="2"/>
  <c r="BK592" i="2"/>
  <c r="J475" i="2"/>
  <c r="BK384" i="2"/>
  <c r="J291" i="2"/>
  <c r="J210" i="2"/>
  <c r="J128" i="2"/>
  <c r="J3898" i="2"/>
  <c r="J2477" i="2"/>
  <c r="BK2399" i="2"/>
  <c r="J2352" i="2"/>
  <c r="J2318" i="2"/>
  <c r="BK2222" i="2"/>
  <c r="BK2181" i="2"/>
  <c r="J2136" i="2"/>
  <c r="BK2112" i="2"/>
  <c r="J1970" i="2"/>
  <c r="BK1939" i="2"/>
  <c r="J1842" i="2"/>
  <c r="J1782" i="2"/>
  <c r="J1645" i="2"/>
  <c r="J1521" i="2"/>
  <c r="BK1393" i="2"/>
  <c r="BK1210" i="2"/>
  <c r="J873" i="2"/>
  <c r="BK766" i="2"/>
  <c r="BK530" i="2"/>
  <c r="BK317" i="2"/>
  <c r="AS70" i="1"/>
  <c r="J3703" i="2"/>
  <c r="J3494" i="2"/>
  <c r="BK3351" i="2"/>
  <c r="BK3222" i="2"/>
  <c r="BK3175" i="2"/>
  <c r="BK3000" i="2"/>
  <c r="BK2980" i="2"/>
  <c r="BK2939" i="2"/>
  <c r="BK2893" i="2"/>
  <c r="J2848" i="2"/>
  <c r="BK2817" i="2"/>
  <c r="BK2736" i="2"/>
  <c r="BK2702" i="2"/>
  <c r="J2690" i="2"/>
  <c r="BK2665" i="2"/>
  <c r="BK2494" i="2"/>
  <c r="J2452" i="2"/>
  <c r="BK2388" i="2"/>
  <c r="BK2284" i="2"/>
  <c r="J2232" i="2"/>
  <c r="J2157" i="2"/>
  <c r="BK2046" i="2"/>
  <c r="J1893" i="2"/>
  <c r="BK1829" i="2"/>
  <c r="BK1785" i="2"/>
  <c r="BK1680" i="2"/>
  <c r="BK1525" i="2"/>
  <c r="BK1465" i="2"/>
  <c r="BK868" i="2"/>
  <c r="BK839" i="2"/>
  <c r="BK754" i="2"/>
  <c r="BK557" i="2"/>
  <c r="J423" i="2"/>
  <c r="BK251" i="2"/>
  <c r="J164" i="2"/>
  <c r="J164" i="3"/>
  <c r="J152" i="3"/>
  <c r="J133" i="3"/>
  <c r="J113" i="3"/>
  <c r="BK294" i="3"/>
  <c r="J282" i="3"/>
  <c r="J268" i="3"/>
  <c r="BK262" i="3"/>
  <c r="J252" i="3"/>
  <c r="BK235" i="3"/>
  <c r="J215" i="3"/>
  <c r="BK203" i="3"/>
  <c r="BK182" i="3"/>
  <c r="J141" i="3"/>
  <c r="BK107" i="3"/>
  <c r="BK268" i="3"/>
  <c r="J254" i="3"/>
  <c r="J239" i="3"/>
  <c r="J217" i="3"/>
  <c r="BK195" i="3"/>
  <c r="BK143" i="3"/>
  <c r="BK132" i="4"/>
  <c r="BK105" i="4"/>
  <c r="BK130" i="4"/>
  <c r="BK119" i="4"/>
  <c r="J101" i="4"/>
  <c r="J104" i="5"/>
  <c r="J117" i="5"/>
  <c r="J98" i="5"/>
  <c r="J108" i="6"/>
  <c r="BK112" i="6"/>
  <c r="J112" i="6"/>
  <c r="BK252" i="7"/>
  <c r="J239" i="7"/>
  <c r="J223" i="7"/>
  <c r="J193" i="7"/>
  <c r="BK176" i="7"/>
  <c r="J163" i="7"/>
  <c r="BK147" i="7"/>
  <c r="BK130" i="7"/>
  <c r="J110" i="7"/>
  <c r="BK231" i="7"/>
  <c r="BK209" i="7"/>
  <c r="BK193" i="7"/>
  <c r="BK188" i="7"/>
  <c r="BK165" i="7"/>
  <c r="J143" i="7"/>
  <c r="J117" i="7"/>
  <c r="J104" i="7"/>
  <c r="J144" i="8"/>
  <c r="J131" i="8"/>
  <c r="J114" i="8"/>
  <c r="BK125" i="8"/>
  <c r="J164" i="8"/>
  <c r="J140" i="8"/>
  <c r="J101" i="8"/>
  <c r="J184" i="9"/>
  <c r="BK157" i="9"/>
  <c r="J139" i="9"/>
  <c r="BK124" i="9"/>
  <c r="J105" i="9"/>
  <c r="BK186" i="9"/>
  <c r="J172" i="9"/>
  <c r="BK150" i="9"/>
  <c r="J124" i="9"/>
  <c r="BK107" i="9"/>
  <c r="J888" i="10"/>
  <c r="BK870" i="10"/>
  <c r="J862" i="10"/>
  <c r="J852" i="10"/>
  <c r="BK834" i="10"/>
  <c r="J814" i="10"/>
  <c r="J798" i="10"/>
  <c r="J782" i="10"/>
  <c r="J766" i="10"/>
  <c r="BK756" i="10"/>
  <c r="J750" i="10"/>
  <c r="BK734" i="10"/>
  <c r="J714" i="10"/>
  <c r="BK692" i="10"/>
  <c r="BK674" i="10"/>
  <c r="J662" i="10"/>
  <c r="BK650" i="10"/>
  <c r="J634" i="10"/>
  <c r="BK614" i="10"/>
  <c r="J600" i="10"/>
  <c r="BK574" i="10"/>
  <c r="J554" i="10"/>
  <c r="J536" i="10"/>
  <c r="BK524" i="10"/>
  <c r="BK506" i="10"/>
  <c r="BK466" i="10"/>
  <c r="BK450" i="10"/>
  <c r="BK430" i="10"/>
  <c r="J412" i="10"/>
  <c r="BK394" i="10"/>
  <c r="J376" i="10"/>
  <c r="BK356" i="10"/>
  <c r="J338" i="10"/>
  <c r="J314" i="10"/>
  <c r="J298" i="10"/>
  <c r="J286" i="10"/>
  <c r="BK268" i="10"/>
  <c r="J250" i="10"/>
  <c r="BK230" i="10"/>
  <c r="J218" i="10"/>
  <c r="BK204" i="10"/>
  <c r="BK180" i="10"/>
  <c r="BK170" i="10"/>
  <c r="BK142" i="10"/>
  <c r="J128" i="10"/>
  <c r="BK106" i="10"/>
  <c r="BK850" i="10"/>
  <c r="BK836" i="10"/>
  <c r="J824" i="10"/>
  <c r="J806" i="10"/>
  <c r="BK782" i="10"/>
  <c r="BK764" i="10"/>
  <c r="BK746" i="10"/>
  <c r="BK730" i="10"/>
  <c r="J718" i="10"/>
  <c r="BK698" i="10"/>
  <c r="J680" i="10"/>
  <c r="J670" i="10"/>
  <c r="J650" i="10"/>
  <c r="J622" i="10"/>
  <c r="J614" i="10"/>
  <c r="J604" i="10"/>
  <c r="BK590" i="10"/>
  <c r="J576" i="10"/>
  <c r="J566" i="10"/>
  <c r="J542" i="10"/>
  <c r="BK532" i="10"/>
  <c r="J518" i="10"/>
  <c r="J506" i="10"/>
  <c r="J496" i="10"/>
  <c r="J480" i="10"/>
  <c r="J460" i="10"/>
  <c r="BK442" i="10"/>
  <c r="J426" i="10"/>
  <c r="BK408" i="10"/>
  <c r="J392" i="10"/>
  <c r="BK376" i="10"/>
  <c r="J356" i="10"/>
  <c r="J330" i="10"/>
  <c r="BK312" i="10"/>
  <c r="BK296" i="10"/>
  <c r="BK280" i="10"/>
  <c r="J272" i="10"/>
  <c r="BK260" i="10"/>
  <c r="BK250" i="10"/>
  <c r="J234" i="10"/>
  <c r="BK218" i="10"/>
  <c r="J202" i="10"/>
  <c r="J188" i="10"/>
  <c r="J168" i="10"/>
  <c r="J146" i="10"/>
  <c r="J120" i="10"/>
  <c r="J108" i="10"/>
  <c r="BK230" i="11"/>
  <c r="J204" i="11"/>
  <c r="J175" i="11"/>
  <c r="J149" i="11"/>
  <c r="BK128" i="11"/>
  <c r="J106" i="11"/>
  <c r="BK212" i="11"/>
  <c r="J161" i="11"/>
  <c r="BK132" i="11"/>
  <c r="J230" i="11"/>
  <c r="J206" i="11"/>
  <c r="BK196" i="11"/>
  <c r="J169" i="11"/>
  <c r="J145" i="11"/>
  <c r="J130" i="11"/>
  <c r="BK106" i="11"/>
  <c r="BK188" i="12"/>
  <c r="J172" i="12"/>
  <c r="J125" i="12"/>
  <c r="BK3895" i="2"/>
  <c r="BK3883" i="2"/>
  <c r="BK3874" i="2"/>
  <c r="J3763" i="2"/>
  <c r="J3601" i="2"/>
  <c r="J3459" i="2"/>
  <c r="J3222" i="2"/>
  <c r="BK3059" i="2"/>
  <c r="BK2962" i="2"/>
  <c r="J2917" i="2"/>
  <c r="J2872" i="2"/>
  <c r="BK2820" i="2"/>
  <c r="BK2745" i="2"/>
  <c r="BK2717" i="2"/>
  <c r="J2681" i="2"/>
  <c r="J1660" i="2"/>
  <c r="J1335" i="2"/>
  <c r="BK879" i="2"/>
  <c r="J744" i="2"/>
  <c r="J519" i="2"/>
  <c r="J366" i="2"/>
  <c r="BK261" i="2"/>
  <c r="J121" i="2"/>
  <c r="BK3601" i="2"/>
  <c r="J3491" i="2"/>
  <c r="J3310" i="2"/>
  <c r="BK3182" i="2"/>
  <c r="BK2998" i="2"/>
  <c r="BK2957" i="2"/>
  <c r="J2881" i="2"/>
  <c r="J2842" i="2"/>
  <c r="J2792" i="2"/>
  <c r="J2729" i="2"/>
  <c r="BK1751" i="2"/>
  <c r="J1635" i="2"/>
  <c r="BK1433" i="2"/>
  <c r="BK384" i="13"/>
  <c r="BK341" i="13"/>
  <c r="BK414" i="13"/>
  <c r="J378" i="13"/>
  <c r="BK337" i="13"/>
  <c r="BK323" i="13"/>
  <c r="J236" i="13"/>
  <c r="BK169" i="13"/>
  <c r="J111" i="13"/>
  <c r="BK236" i="13"/>
  <c r="BK166" i="13"/>
  <c r="BK105" i="13"/>
  <c r="J90" i="14"/>
  <c r="BK90" i="14"/>
  <c r="R192" i="7" l="1"/>
  <c r="P120" i="2"/>
  <c r="T120" i="2"/>
  <c r="R195" i="2"/>
  <c r="P335" i="2"/>
  <c r="P579" i="2"/>
  <c r="P847" i="2"/>
  <c r="BK1392" i="2"/>
  <c r="J1392" i="2" s="1"/>
  <c r="J74" i="2" s="1"/>
  <c r="T1392" i="2"/>
  <c r="R1778" i="2"/>
  <c r="P1833" i="2"/>
  <c r="BK1969" i="2"/>
  <c r="J1969" i="2" s="1"/>
  <c r="J80" i="2" s="1"/>
  <c r="T1969" i="2"/>
  <c r="P2172" i="2"/>
  <c r="BK2451" i="2"/>
  <c r="J2451" i="2" s="1"/>
  <c r="J83" i="2" s="1"/>
  <c r="T2451" i="2"/>
  <c r="R2633" i="2"/>
  <c r="R2735" i="2"/>
  <c r="R2823" i="2"/>
  <c r="BK2929" i="2"/>
  <c r="J2929" i="2" s="1"/>
  <c r="J87" i="2" s="1"/>
  <c r="R106" i="3"/>
  <c r="P119" i="3"/>
  <c r="R119" i="3"/>
  <c r="T119" i="3"/>
  <c r="R128" i="3"/>
  <c r="P145" i="3"/>
  <c r="BK184" i="3"/>
  <c r="J184" i="3" s="1"/>
  <c r="J73" i="3" s="1"/>
  <c r="T184" i="3"/>
  <c r="BK194" i="3"/>
  <c r="J194" i="3" s="1"/>
  <c r="J75" i="3" s="1"/>
  <c r="T194" i="3"/>
  <c r="P230" i="3"/>
  <c r="BK251" i="3"/>
  <c r="J251" i="3" s="1"/>
  <c r="J77" i="3" s="1"/>
  <c r="BK284" i="3"/>
  <c r="J284" i="3" s="1"/>
  <c r="J78" i="3" s="1"/>
  <c r="T284" i="3"/>
  <c r="R289" i="3"/>
  <c r="P98" i="4"/>
  <c r="P110" i="4"/>
  <c r="BK127" i="4"/>
  <c r="J127" i="4"/>
  <c r="J72" i="4" s="1"/>
  <c r="R127" i="4"/>
  <c r="BK100" i="7"/>
  <c r="T100" i="7"/>
  <c r="R149" i="7"/>
  <c r="T149" i="7"/>
  <c r="R160" i="7"/>
  <c r="P173" i="7"/>
  <c r="R173" i="7"/>
  <c r="T173" i="7"/>
  <c r="T192" i="7"/>
  <c r="P245" i="7"/>
  <c r="BK111" i="8"/>
  <c r="J111" i="8" s="1"/>
  <c r="J70" i="8" s="1"/>
  <c r="T111" i="8"/>
  <c r="R124" i="8"/>
  <c r="P137" i="8"/>
  <c r="BK148" i="8"/>
  <c r="J148" i="8" s="1"/>
  <c r="J73" i="8" s="1"/>
  <c r="BK159" i="8"/>
  <c r="J159" i="8" s="1"/>
  <c r="J74" i="8" s="1"/>
  <c r="R159" i="8"/>
  <c r="P98" i="9"/>
  <c r="T98" i="9"/>
  <c r="R119" i="9"/>
  <c r="P134" i="9"/>
  <c r="T134" i="9"/>
  <c r="R141" i="9"/>
  <c r="T141" i="9"/>
  <c r="P152" i="9"/>
  <c r="P167" i="9"/>
  <c r="BK120" i="2"/>
  <c r="J120" i="2" s="1"/>
  <c r="J69" i="2" s="1"/>
  <c r="R120" i="2"/>
  <c r="BK195" i="2"/>
  <c r="J195" i="2" s="1"/>
  <c r="J70" i="2" s="1"/>
  <c r="T195" i="2"/>
  <c r="R335" i="2"/>
  <c r="BK579" i="2"/>
  <c r="J579" i="2" s="1"/>
  <c r="J72" i="2" s="1"/>
  <c r="R579" i="2"/>
  <c r="T579" i="2"/>
  <c r="R847" i="2"/>
  <c r="P1392" i="2"/>
  <c r="BK1778" i="2"/>
  <c r="J1778" i="2" s="1"/>
  <c r="J75" i="2" s="1"/>
  <c r="T1778" i="2"/>
  <c r="R1833" i="2"/>
  <c r="P1969" i="2"/>
  <c r="BK2172" i="2"/>
  <c r="J2172" i="2" s="1"/>
  <c r="J82" i="2" s="1"/>
  <c r="T2172" i="2"/>
  <c r="R2451" i="2"/>
  <c r="P2633" i="2"/>
  <c r="BK2735" i="2"/>
  <c r="J2735" i="2" s="1"/>
  <c r="J85" i="2" s="1"/>
  <c r="T2735" i="2"/>
  <c r="BK2823" i="2"/>
  <c r="J2823" i="2" s="1"/>
  <c r="J86" i="2" s="1"/>
  <c r="T2823" i="2"/>
  <c r="R2929" i="2"/>
  <c r="P3003" i="2"/>
  <c r="BK3313" i="2"/>
  <c r="J3313" i="2" s="1"/>
  <c r="J89" i="2" s="1"/>
  <c r="T3313" i="2"/>
  <c r="R3565" i="2"/>
  <c r="P3766" i="2"/>
  <c r="BK3864" i="2"/>
  <c r="T3864" i="2"/>
  <c r="T3863" i="2" s="1"/>
  <c r="BK106" i="3"/>
  <c r="J106" i="3" s="1"/>
  <c r="J69" i="3" s="1"/>
  <c r="T106" i="3"/>
  <c r="P128" i="3"/>
  <c r="T128" i="3"/>
  <c r="R145" i="3"/>
  <c r="R184" i="3"/>
  <c r="R194" i="3"/>
  <c r="BK230" i="3"/>
  <c r="J230" i="3" s="1"/>
  <c r="J76" i="3" s="1"/>
  <c r="T230" i="3"/>
  <c r="P97" i="5"/>
  <c r="BK114" i="5"/>
  <c r="J114" i="5" s="1"/>
  <c r="J70" i="5" s="1"/>
  <c r="BK119" i="5"/>
  <c r="J119" i="5"/>
  <c r="J71" i="5"/>
  <c r="T119" i="5"/>
  <c r="BK97" i="6"/>
  <c r="J97" i="6" s="1"/>
  <c r="J69" i="6" s="1"/>
  <c r="T97" i="6"/>
  <c r="R114" i="6"/>
  <c r="BK119" i="6"/>
  <c r="J119" i="6"/>
  <c r="J71" i="6" s="1"/>
  <c r="R119" i="6"/>
  <c r="P100" i="7"/>
  <c r="BK149" i="7"/>
  <c r="J149" i="7"/>
  <c r="J70" i="7" s="1"/>
  <c r="BK160" i="7"/>
  <c r="J160" i="7" s="1"/>
  <c r="J71" i="7" s="1"/>
  <c r="BK173" i="7"/>
  <c r="J173" i="7" s="1"/>
  <c r="J72" i="7" s="1"/>
  <c r="BK192" i="7"/>
  <c r="J192" i="7" s="1"/>
  <c r="J73" i="7" s="1"/>
  <c r="P93" i="10"/>
  <c r="P92" i="10" s="1"/>
  <c r="AU65" i="1" s="1"/>
  <c r="T93" i="10"/>
  <c r="T92" i="10" s="1"/>
  <c r="P97" i="11"/>
  <c r="T97" i="11"/>
  <c r="P144" i="11"/>
  <c r="T144" i="11"/>
  <c r="P177" i="11"/>
  <c r="T177" i="11"/>
  <c r="BK103" i="12"/>
  <c r="J103" i="12"/>
  <c r="J69" i="12" s="1"/>
  <c r="R103" i="12"/>
  <c r="BK124" i="12"/>
  <c r="J124" i="12"/>
  <c r="J70" i="12" s="1"/>
  <c r="R124" i="12"/>
  <c r="BK148" i="12"/>
  <c r="J148" i="12" s="1"/>
  <c r="J71" i="12" s="1"/>
  <c r="R148" i="12"/>
  <c r="BK165" i="12"/>
  <c r="J165" i="12"/>
  <c r="J72" i="12"/>
  <c r="R165" i="12"/>
  <c r="P184" i="12"/>
  <c r="P183" i="12"/>
  <c r="T184" i="12"/>
  <c r="T183" i="12" s="1"/>
  <c r="P104" i="13"/>
  <c r="T104" i="13"/>
  <c r="P129" i="13"/>
  <c r="T129" i="13"/>
  <c r="BK278" i="13"/>
  <c r="J278" i="13" s="1"/>
  <c r="J71" i="13" s="1"/>
  <c r="R278" i="13"/>
  <c r="BK330" i="13"/>
  <c r="J330" i="13" s="1"/>
  <c r="J72" i="13" s="1"/>
  <c r="R330" i="13"/>
  <c r="BK359" i="13"/>
  <c r="J359" i="13"/>
  <c r="J75" i="13"/>
  <c r="R359" i="13"/>
  <c r="BK372" i="13"/>
  <c r="J372" i="13" s="1"/>
  <c r="J76" i="13" s="1"/>
  <c r="R372" i="13"/>
  <c r="BK390" i="13"/>
  <c r="J390" i="13" s="1"/>
  <c r="J77" i="13" s="1"/>
  <c r="T390" i="13"/>
  <c r="T413" i="13"/>
  <c r="T2929" i="2"/>
  <c r="R3003" i="2"/>
  <c r="P3313" i="2"/>
  <c r="BK3565" i="2"/>
  <c r="J3565" i="2" s="1"/>
  <c r="J90" i="2" s="1"/>
  <c r="T3565" i="2"/>
  <c r="R3766" i="2"/>
  <c r="P3864" i="2"/>
  <c r="P3863" i="2" s="1"/>
  <c r="T251" i="3"/>
  <c r="R284" i="3"/>
  <c r="P289" i="3"/>
  <c r="T98" i="4"/>
  <c r="BK110" i="4"/>
  <c r="J110" i="4" s="1"/>
  <c r="J71" i="4" s="1"/>
  <c r="R110" i="4"/>
  <c r="T127" i="4"/>
  <c r="BK97" i="5"/>
  <c r="BK96" i="5" s="1"/>
  <c r="J96" i="5" s="1"/>
  <c r="J68" i="5" s="1"/>
  <c r="J97" i="5"/>
  <c r="J69" i="5" s="1"/>
  <c r="T97" i="5"/>
  <c r="R114" i="5"/>
  <c r="P119" i="5"/>
  <c r="R97" i="6"/>
  <c r="R96" i="6"/>
  <c r="R95" i="6"/>
  <c r="BK114" i="6"/>
  <c r="J114" i="6" s="1"/>
  <c r="J70" i="6" s="1"/>
  <c r="T114" i="6"/>
  <c r="T119" i="6"/>
  <c r="R100" i="7"/>
  <c r="P149" i="7"/>
  <c r="P160" i="7"/>
  <c r="T160" i="7"/>
  <c r="P192" i="7"/>
  <c r="BK245" i="7"/>
  <c r="J245" i="7" s="1"/>
  <c r="J74" i="7" s="1"/>
  <c r="T245" i="7"/>
  <c r="P100" i="8"/>
  <c r="T100" i="8"/>
  <c r="R111" i="8"/>
  <c r="P124" i="8"/>
  <c r="BK137" i="8"/>
  <c r="J137" i="8"/>
  <c r="J72" i="8" s="1"/>
  <c r="T137" i="8"/>
  <c r="T148" i="8"/>
  <c r="T159" i="8"/>
  <c r="BK98" i="9"/>
  <c r="J98" i="9"/>
  <c r="J68" i="9" s="1"/>
  <c r="BK119" i="9"/>
  <c r="J119" i="9"/>
  <c r="J69" i="9" s="1"/>
  <c r="T119" i="9"/>
  <c r="R134" i="9"/>
  <c r="P141" i="9"/>
  <c r="R152" i="9"/>
  <c r="R167" i="9"/>
  <c r="BK93" i="10"/>
  <c r="BK92" i="10" s="1"/>
  <c r="J92" i="10" s="1"/>
  <c r="J34" i="10" s="1"/>
  <c r="R93" i="10"/>
  <c r="R92" i="10" s="1"/>
  <c r="BK97" i="11"/>
  <c r="R97" i="11"/>
  <c r="BK144" i="11"/>
  <c r="J144" i="11" s="1"/>
  <c r="J70" i="11" s="1"/>
  <c r="R144" i="11"/>
  <c r="BK177" i="11"/>
  <c r="J177" i="11" s="1"/>
  <c r="J71" i="11" s="1"/>
  <c r="R177" i="11"/>
  <c r="P103" i="12"/>
  <c r="T103" i="12"/>
  <c r="P124" i="12"/>
  <c r="T124" i="12"/>
  <c r="P148" i="12"/>
  <c r="T148" i="12"/>
  <c r="P165" i="12"/>
  <c r="T165" i="12"/>
  <c r="BK184" i="12"/>
  <c r="J184" i="12" s="1"/>
  <c r="J75" i="12" s="1"/>
  <c r="R184" i="12"/>
  <c r="R183" i="12" s="1"/>
  <c r="BK104" i="13"/>
  <c r="J104" i="13" s="1"/>
  <c r="J69" i="13" s="1"/>
  <c r="R104" i="13"/>
  <c r="BK129" i="13"/>
  <c r="J129" i="13" s="1"/>
  <c r="J70" i="13" s="1"/>
  <c r="R129" i="13"/>
  <c r="P278" i="13"/>
  <c r="T278" i="13"/>
  <c r="P330" i="13"/>
  <c r="T330" i="13"/>
  <c r="P359" i="13"/>
  <c r="T359" i="13"/>
  <c r="P372" i="13"/>
  <c r="T372" i="13"/>
  <c r="P390" i="13"/>
  <c r="R390" i="13"/>
  <c r="BK413" i="13"/>
  <c r="J413" i="13" s="1"/>
  <c r="J78" i="13" s="1"/>
  <c r="P413" i="13"/>
  <c r="R413" i="13"/>
  <c r="BK86" i="14"/>
  <c r="J86" i="14"/>
  <c r="J61" i="14" s="1"/>
  <c r="P86" i="14"/>
  <c r="R86" i="14"/>
  <c r="P195" i="2"/>
  <c r="BK335" i="2"/>
  <c r="J335" i="2" s="1"/>
  <c r="J71" i="2" s="1"/>
  <c r="T335" i="2"/>
  <c r="BK847" i="2"/>
  <c r="J847" i="2" s="1"/>
  <c r="J73" i="2" s="1"/>
  <c r="T847" i="2"/>
  <c r="R1392" i="2"/>
  <c r="P1778" i="2"/>
  <c r="BK1833" i="2"/>
  <c r="J1833" i="2" s="1"/>
  <c r="J78" i="2" s="1"/>
  <c r="T1833" i="2"/>
  <c r="BK1938" i="2"/>
  <c r="J1938" i="2" s="1"/>
  <c r="J79" i="2" s="1"/>
  <c r="P1938" i="2"/>
  <c r="R1938" i="2"/>
  <c r="T1938" i="2"/>
  <c r="R1969" i="2"/>
  <c r="BK2163" i="2"/>
  <c r="J2163" i="2" s="1"/>
  <c r="J81" i="2" s="1"/>
  <c r="P2163" i="2"/>
  <c r="R2163" i="2"/>
  <c r="T2163" i="2"/>
  <c r="R2172" i="2"/>
  <c r="P2451" i="2"/>
  <c r="BK2633" i="2"/>
  <c r="J2633" i="2" s="1"/>
  <c r="J84" i="2" s="1"/>
  <c r="T2633" i="2"/>
  <c r="P2735" i="2"/>
  <c r="P2823" i="2"/>
  <c r="P2929" i="2"/>
  <c r="BK3003" i="2"/>
  <c r="T3003" i="2"/>
  <c r="R3313" i="2"/>
  <c r="P3565" i="2"/>
  <c r="BK3766" i="2"/>
  <c r="J3766" i="2" s="1"/>
  <c r="J91" i="2" s="1"/>
  <c r="T3766" i="2"/>
  <c r="R3864" i="2"/>
  <c r="R3863" i="2" s="1"/>
  <c r="P106" i="3"/>
  <c r="BK119" i="3"/>
  <c r="J119" i="3" s="1"/>
  <c r="J70" i="3" s="1"/>
  <c r="BK128" i="3"/>
  <c r="J128" i="3"/>
  <c r="J71" i="3" s="1"/>
  <c r="BK145" i="3"/>
  <c r="J145" i="3" s="1"/>
  <c r="J72" i="3" s="1"/>
  <c r="T145" i="3"/>
  <c r="P184" i="3"/>
  <c r="P194" i="3"/>
  <c r="R230" i="3"/>
  <c r="P251" i="3"/>
  <c r="R251" i="3"/>
  <c r="P284" i="3"/>
  <c r="BK289" i="3"/>
  <c r="J289" i="3" s="1"/>
  <c r="J79" i="3" s="1"/>
  <c r="T289" i="3"/>
  <c r="BK98" i="4"/>
  <c r="J98" i="4"/>
  <c r="J69" i="4" s="1"/>
  <c r="R98" i="4"/>
  <c r="R97" i="4" s="1"/>
  <c r="R96" i="4" s="1"/>
  <c r="T110" i="4"/>
  <c r="P127" i="4"/>
  <c r="R97" i="5"/>
  <c r="R96" i="5"/>
  <c r="R95" i="5" s="1"/>
  <c r="P114" i="5"/>
  <c r="T114" i="5"/>
  <c r="R119" i="5"/>
  <c r="P97" i="6"/>
  <c r="P114" i="6"/>
  <c r="P96" i="6" s="1"/>
  <c r="P95" i="6" s="1"/>
  <c r="AU61" i="1" s="1"/>
  <c r="P119" i="6"/>
  <c r="R245" i="7"/>
  <c r="BK100" i="8"/>
  <c r="J100" i="8"/>
  <c r="J69" i="8" s="1"/>
  <c r="R100" i="8"/>
  <c r="P111" i="8"/>
  <c r="BK124" i="8"/>
  <c r="J124" i="8" s="1"/>
  <c r="J71" i="8" s="1"/>
  <c r="T124" i="8"/>
  <c r="R137" i="8"/>
  <c r="P148" i="8"/>
  <c r="R148" i="8"/>
  <c r="P159" i="8"/>
  <c r="R98" i="9"/>
  <c r="P119" i="9"/>
  <c r="BK134" i="9"/>
  <c r="J134" i="9"/>
  <c r="J70" i="9" s="1"/>
  <c r="BK141" i="9"/>
  <c r="J141" i="9"/>
  <c r="J71" i="9" s="1"/>
  <c r="BK152" i="9"/>
  <c r="J152" i="9"/>
  <c r="J72" i="9" s="1"/>
  <c r="T152" i="9"/>
  <c r="BK167" i="9"/>
  <c r="J167" i="9"/>
  <c r="J73" i="9" s="1"/>
  <c r="T167" i="9"/>
  <c r="T86" i="14"/>
  <c r="BK97" i="14"/>
  <c r="J97" i="14"/>
  <c r="J62" i="14"/>
  <c r="P97" i="14"/>
  <c r="R97" i="14"/>
  <c r="T97" i="14"/>
  <c r="BK104" i="14"/>
  <c r="J104" i="14" s="1"/>
  <c r="J63" i="14" s="1"/>
  <c r="P104" i="14"/>
  <c r="R104" i="14"/>
  <c r="T104" i="14"/>
  <c r="BK1828" i="2"/>
  <c r="J1828" i="2" s="1"/>
  <c r="J76" i="2" s="1"/>
  <c r="BK179" i="12"/>
  <c r="J179" i="12" s="1"/>
  <c r="J73" i="12" s="1"/>
  <c r="BK354" i="13"/>
  <c r="J354" i="13" s="1"/>
  <c r="J73" i="13" s="1"/>
  <c r="BK3916" i="2"/>
  <c r="J3916" i="2" s="1"/>
  <c r="J94" i="2" s="1"/>
  <c r="BK314" i="3"/>
  <c r="J314" i="3" s="1"/>
  <c r="J80" i="3" s="1"/>
  <c r="BK195" i="12"/>
  <c r="J195" i="12"/>
  <c r="J77" i="12" s="1"/>
  <c r="BK107" i="4"/>
  <c r="J107" i="4" s="1"/>
  <c r="J70" i="4" s="1"/>
  <c r="BK115" i="14"/>
  <c r="J115" i="14"/>
  <c r="J64" i="14" s="1"/>
  <c r="F54" i="14"/>
  <c r="F55" i="14"/>
  <c r="E74" i="14"/>
  <c r="J78" i="14"/>
  <c r="BE90" i="14"/>
  <c r="BE94" i="14"/>
  <c r="BE98" i="14"/>
  <c r="BE101" i="14"/>
  <c r="BE105" i="14"/>
  <c r="BE111" i="14"/>
  <c r="BE116" i="14"/>
  <c r="BE87" i="14"/>
  <c r="BE108" i="14"/>
  <c r="J60" i="13"/>
  <c r="F62" i="13"/>
  <c r="BE115" i="13"/>
  <c r="BE123" i="13"/>
  <c r="BE130" i="13"/>
  <c r="BE134" i="13"/>
  <c r="BE152" i="13"/>
  <c r="BE176" i="13"/>
  <c r="BE181" i="13"/>
  <c r="BE191" i="13"/>
  <c r="BE195" i="13"/>
  <c r="BE236" i="13"/>
  <c r="BE250" i="13"/>
  <c r="BE284" i="13"/>
  <c r="E52" i="13"/>
  <c r="F63" i="13"/>
  <c r="BE105" i="13"/>
  <c r="BE111" i="13"/>
  <c r="BE119" i="13"/>
  <c r="BE149" i="13"/>
  <c r="BE166" i="13"/>
  <c r="BE169" i="13"/>
  <c r="BE184" i="13"/>
  <c r="BE201" i="13"/>
  <c r="BE225" i="13"/>
  <c r="BE255" i="13"/>
  <c r="BE279" i="13"/>
  <c r="BE289" i="13"/>
  <c r="BE294" i="13"/>
  <c r="BE299" i="13"/>
  <c r="BE327" i="13"/>
  <c r="BE331" i="13"/>
  <c r="BE334" i="13"/>
  <c r="BE350" i="13"/>
  <c r="BE360" i="13"/>
  <c r="BE366" i="13"/>
  <c r="BE373" i="13"/>
  <c r="BE384" i="13"/>
  <c r="BE396" i="13"/>
  <c r="BE401" i="13"/>
  <c r="BE410" i="13"/>
  <c r="BE323" i="13"/>
  <c r="BE337" i="13"/>
  <c r="BE341" i="13"/>
  <c r="BE346" i="13"/>
  <c r="BE355" i="13"/>
  <c r="BE369" i="13"/>
  <c r="BE378" i="13"/>
  <c r="BE381" i="13"/>
  <c r="BE387" i="13"/>
  <c r="BE391" i="13"/>
  <c r="BE404" i="13"/>
  <c r="BE407" i="13"/>
  <c r="BE414" i="13"/>
  <c r="BE417" i="13"/>
  <c r="E52" i="12"/>
  <c r="J95" i="12"/>
  <c r="F97" i="12"/>
  <c r="BE110" i="12"/>
  <c r="BE113" i="12"/>
  <c r="BE117" i="12"/>
  <c r="BE121" i="12"/>
  <c r="BE125" i="12"/>
  <c r="BE145" i="12"/>
  <c r="BE149" i="12"/>
  <c r="BE156" i="12"/>
  <c r="BE162" i="12"/>
  <c r="BE166" i="12"/>
  <c r="F63" i="12"/>
  <c r="BE104" i="12"/>
  <c r="BE130" i="12"/>
  <c r="BE135" i="12"/>
  <c r="BE140" i="12"/>
  <c r="BE154" i="12"/>
  <c r="BE159" i="12"/>
  <c r="BE169" i="12"/>
  <c r="BE172" i="12"/>
  <c r="BE176" i="12"/>
  <c r="BE180" i="12"/>
  <c r="BE185" i="12"/>
  <c r="BE188" i="12"/>
  <c r="BE191" i="12"/>
  <c r="BE196" i="12"/>
  <c r="J89" i="11"/>
  <c r="F91" i="11"/>
  <c r="BE102" i="11"/>
  <c r="BE104" i="11"/>
  <c r="BE110" i="11"/>
  <c r="BE114" i="11"/>
  <c r="BE116" i="11"/>
  <c r="BE118" i="11"/>
  <c r="BE122" i="11"/>
  <c r="BE147" i="11"/>
  <c r="BE153" i="11"/>
  <c r="BE157" i="11"/>
  <c r="BE159" i="11"/>
  <c r="BE169" i="11"/>
  <c r="BE184" i="11"/>
  <c r="BE186" i="11"/>
  <c r="BE192" i="11"/>
  <c r="BE230" i="11"/>
  <c r="E52" i="11"/>
  <c r="F63" i="11"/>
  <c r="BE112" i="11"/>
  <c r="BE126" i="11"/>
  <c r="BE130" i="11"/>
  <c r="BE134" i="11"/>
  <c r="BE138" i="11"/>
  <c r="BE142" i="11"/>
  <c r="BE145" i="11"/>
  <c r="BE151" i="11"/>
  <c r="BE155" i="11"/>
  <c r="BE161" i="11"/>
  <c r="BE171" i="11"/>
  <c r="BE175" i="11"/>
  <c r="BE178" i="11"/>
  <c r="BE188" i="11"/>
  <c r="BE194" i="11"/>
  <c r="BE196" i="11"/>
  <c r="BE208" i="11"/>
  <c r="BE210" i="11"/>
  <c r="BE212" i="11"/>
  <c r="BE216" i="11"/>
  <c r="BE218" i="11"/>
  <c r="BE220" i="11"/>
  <c r="BE222" i="11"/>
  <c r="BE228" i="11"/>
  <c r="BE98" i="11"/>
  <c r="BE100" i="11"/>
  <c r="BE106" i="11"/>
  <c r="BE108" i="11"/>
  <c r="BE120" i="11"/>
  <c r="BE124" i="11"/>
  <c r="BE128" i="11"/>
  <c r="BE132" i="11"/>
  <c r="BE136" i="11"/>
  <c r="BE140" i="11"/>
  <c r="BE149" i="11"/>
  <c r="BE163" i="11"/>
  <c r="BE165" i="11"/>
  <c r="BE167" i="11"/>
  <c r="BE173" i="11"/>
  <c r="BE180" i="11"/>
  <c r="BE182" i="11"/>
  <c r="BE190" i="11"/>
  <c r="BE198" i="11"/>
  <c r="BE200" i="11"/>
  <c r="BE202" i="11"/>
  <c r="BE204" i="11"/>
  <c r="BE206" i="11"/>
  <c r="BE214" i="11"/>
  <c r="BE224" i="11"/>
  <c r="BE226" i="11"/>
  <c r="J60" i="10"/>
  <c r="F63" i="10"/>
  <c r="E78" i="10"/>
  <c r="F88" i="10"/>
  <c r="BE94" i="10"/>
  <c r="BE96" i="10"/>
  <c r="BE100" i="10"/>
  <c r="BE108" i="10"/>
  <c r="BE120" i="10"/>
  <c r="BE122" i="10"/>
  <c r="BE126" i="10"/>
  <c r="BE130" i="10"/>
  <c r="BE134" i="10"/>
  <c r="BE140" i="10"/>
  <c r="BE142" i="10"/>
  <c r="BE144" i="10"/>
  <c r="BE146" i="10"/>
  <c r="BE150" i="10"/>
  <c r="BE152" i="10"/>
  <c r="BE158" i="10"/>
  <c r="BE164" i="10"/>
  <c r="BE168" i="10"/>
  <c r="BE170" i="10"/>
  <c r="BE172" i="10"/>
  <c r="BE174" i="10"/>
  <c r="BE176" i="10"/>
  <c r="BE180" i="10"/>
  <c r="BE182" i="10"/>
  <c r="BE188" i="10"/>
  <c r="BE190" i="10"/>
  <c r="BE196" i="10"/>
  <c r="BE198" i="10"/>
  <c r="BE210" i="10"/>
  <c r="BE212" i="10"/>
  <c r="BE218" i="10"/>
  <c r="BE224" i="10"/>
  <c r="BE230" i="10"/>
  <c r="BE234" i="10"/>
  <c r="BE244" i="10"/>
  <c r="BE246" i="10"/>
  <c r="BE248" i="10"/>
  <c r="BE250" i="10"/>
  <c r="BE252" i="10"/>
  <c r="BE254" i="10"/>
  <c r="BE256" i="10"/>
  <c r="BE258" i="10"/>
  <c r="BE262" i="10"/>
  <c r="BE284" i="10"/>
  <c r="BE290" i="10"/>
  <c r="BE294" i="10"/>
  <c r="BE296" i="10"/>
  <c r="BE302" i="10"/>
  <c r="BE306" i="10"/>
  <c r="BE314" i="10"/>
  <c r="BE316" i="10"/>
  <c r="BE320" i="10"/>
  <c r="BE328" i="10"/>
  <c r="BE336" i="10"/>
  <c r="BE342" i="10"/>
  <c r="BE348" i="10"/>
  <c r="BE350" i="10"/>
  <c r="BE352" i="10"/>
  <c r="BE354" i="10"/>
  <c r="BE358" i="10"/>
  <c r="BE360" i="10"/>
  <c r="BE362" i="10"/>
  <c r="BE366" i="10"/>
  <c r="BE368" i="10"/>
  <c r="BE372" i="10"/>
  <c r="BE374" i="10"/>
  <c r="BE380" i="10"/>
  <c r="BE382" i="10"/>
  <c r="BE384" i="10"/>
  <c r="BE386" i="10"/>
  <c r="BE392" i="10"/>
  <c r="BE394" i="10"/>
  <c r="BE398" i="10"/>
  <c r="BE400" i="10"/>
  <c r="BE406" i="10"/>
  <c r="BE410" i="10"/>
  <c r="BE418" i="10"/>
  <c r="BE426" i="10"/>
  <c r="BE430" i="10"/>
  <c r="BE434" i="10"/>
  <c r="BE440" i="10"/>
  <c r="BE446" i="10"/>
  <c r="BE448" i="10"/>
  <c r="BE454" i="10"/>
  <c r="BE456" i="10"/>
  <c r="BE460" i="10"/>
  <c r="BE466" i="10"/>
  <c r="BE468" i="10"/>
  <c r="BE472" i="10"/>
  <c r="BE480" i="10"/>
  <c r="BE484" i="10"/>
  <c r="BE498" i="10"/>
  <c r="BE502" i="10"/>
  <c r="BE504" i="10"/>
  <c r="BE506" i="10"/>
  <c r="BE508" i="10"/>
  <c r="BE518" i="10"/>
  <c r="BE520" i="10"/>
  <c r="BE524" i="10"/>
  <c r="BE526" i="10"/>
  <c r="BE528" i="10"/>
  <c r="BE532" i="10"/>
  <c r="BE542" i="10"/>
  <c r="BE544" i="10"/>
  <c r="BE546" i="10"/>
  <c r="BE552" i="10"/>
  <c r="BE556" i="10"/>
  <c r="BE558" i="10"/>
  <c r="BE560" i="10"/>
  <c r="BE564" i="10"/>
  <c r="BE566" i="10"/>
  <c r="BE572" i="10"/>
  <c r="BE576" i="10"/>
  <c r="BE582" i="10"/>
  <c r="BE586" i="10"/>
  <c r="BE588" i="10"/>
  <c r="BE590" i="10"/>
  <c r="BE596" i="10"/>
  <c r="BE598" i="10"/>
  <c r="BE606" i="10"/>
  <c r="BE608" i="10"/>
  <c r="BE614" i="10"/>
  <c r="BE616" i="10"/>
  <c r="BE622" i="10"/>
  <c r="BE626" i="10"/>
  <c r="BE628" i="10"/>
  <c r="BE632" i="10"/>
  <c r="BE636" i="10"/>
  <c r="BE640" i="10"/>
  <c r="BE642" i="10"/>
  <c r="BE648" i="10"/>
  <c r="BE650" i="10"/>
  <c r="BE660" i="10"/>
  <c r="BE662" i="10"/>
  <c r="BE668" i="10"/>
  <c r="BE674" i="10"/>
  <c r="BE680" i="10"/>
  <c r="BE682" i="10"/>
  <c r="BE684" i="10"/>
  <c r="BE686" i="10"/>
  <c r="BE690" i="10"/>
  <c r="BE692" i="10"/>
  <c r="BE694" i="10"/>
  <c r="BE698" i="10"/>
  <c r="BE702" i="10"/>
  <c r="BE708" i="10"/>
  <c r="BE712" i="10"/>
  <c r="BE714" i="10"/>
  <c r="BE722" i="10"/>
  <c r="BE726" i="10"/>
  <c r="BE728" i="10"/>
  <c r="BE736" i="10"/>
  <c r="BE742" i="10"/>
  <c r="BE746" i="10"/>
  <c r="BE748" i="10"/>
  <c r="BE750" i="10"/>
  <c r="BE756" i="10"/>
  <c r="BE758" i="10"/>
  <c r="BE760" i="10"/>
  <c r="BE764" i="10"/>
  <c r="BE770" i="10"/>
  <c r="BE778" i="10"/>
  <c r="BE780" i="10"/>
  <c r="BE786" i="10"/>
  <c r="BE792" i="10"/>
  <c r="BE794" i="10"/>
  <c r="BE798" i="10"/>
  <c r="BE800" i="10"/>
  <c r="BE804" i="10"/>
  <c r="BE806" i="10"/>
  <c r="BE808" i="10"/>
  <c r="BE812" i="10"/>
  <c r="BE814" i="10"/>
  <c r="BE818" i="10"/>
  <c r="BE824" i="10"/>
  <c r="BE826" i="10"/>
  <c r="BE828" i="10"/>
  <c r="BE834" i="10"/>
  <c r="BE836" i="10"/>
  <c r="BE840" i="10"/>
  <c r="BE842" i="10"/>
  <c r="BE844" i="10"/>
  <c r="BE848" i="10"/>
  <c r="BE850" i="10"/>
  <c r="BE98" i="10"/>
  <c r="BE102" i="10"/>
  <c r="BE104" i="10"/>
  <c r="BE106" i="10"/>
  <c r="BE110" i="10"/>
  <c r="BE112" i="10"/>
  <c r="BE114" i="10"/>
  <c r="BE116" i="10"/>
  <c r="BE118" i="10"/>
  <c r="BE124" i="10"/>
  <c r="BE128" i="10"/>
  <c r="BE132" i="10"/>
  <c r="BE136" i="10"/>
  <c r="BE138" i="10"/>
  <c r="BE148" i="10"/>
  <c r="BE154" i="10"/>
  <c r="BE156" i="10"/>
  <c r="BE160" i="10"/>
  <c r="BE162" i="10"/>
  <c r="BE166" i="10"/>
  <c r="BE178" i="10"/>
  <c r="BE184" i="10"/>
  <c r="BE186" i="10"/>
  <c r="BE192" i="10"/>
  <c r="BE194" i="10"/>
  <c r="BE200" i="10"/>
  <c r="BE202" i="10"/>
  <c r="BE204" i="10"/>
  <c r="BE206" i="10"/>
  <c r="BE208" i="10"/>
  <c r="BE214" i="10"/>
  <c r="BE216" i="10"/>
  <c r="BE220" i="10"/>
  <c r="BE222" i="10"/>
  <c r="BE226" i="10"/>
  <c r="BE228" i="10"/>
  <c r="BE232" i="10"/>
  <c r="BE236" i="10"/>
  <c r="BE238" i="10"/>
  <c r="BE240" i="10"/>
  <c r="BE242" i="10"/>
  <c r="BE260" i="10"/>
  <c r="BE264" i="10"/>
  <c r="BE266" i="10"/>
  <c r="BE268" i="10"/>
  <c r="BE270" i="10"/>
  <c r="BE272" i="10"/>
  <c r="BE274" i="10"/>
  <c r="BE276" i="10"/>
  <c r="BE278" i="10"/>
  <c r="BE280" i="10"/>
  <c r="BE282" i="10"/>
  <c r="BE286" i="10"/>
  <c r="BE288" i="10"/>
  <c r="BE292" i="10"/>
  <c r="BE298" i="10"/>
  <c r="BE300" i="10"/>
  <c r="BE304" i="10"/>
  <c r="BE308" i="10"/>
  <c r="BE310" i="10"/>
  <c r="BE312" i="10"/>
  <c r="BE318" i="10"/>
  <c r="BE322" i="10"/>
  <c r="BE324" i="10"/>
  <c r="BE326" i="10"/>
  <c r="BE330" i="10"/>
  <c r="BE332" i="10"/>
  <c r="BE334" i="10"/>
  <c r="BE338" i="10"/>
  <c r="BE340" i="10"/>
  <c r="BE344" i="10"/>
  <c r="BE346" i="10"/>
  <c r="BE356" i="10"/>
  <c r="BE364" i="10"/>
  <c r="BE370" i="10"/>
  <c r="BE376" i="10"/>
  <c r="BE378" i="10"/>
  <c r="BE388" i="10"/>
  <c r="BE390" i="10"/>
  <c r="BE396" i="10"/>
  <c r="BE402" i="10"/>
  <c r="BE404" i="10"/>
  <c r="BE408" i="10"/>
  <c r="BE412" i="10"/>
  <c r="BE414" i="10"/>
  <c r="BE416" i="10"/>
  <c r="BE420" i="10"/>
  <c r="BE422" i="10"/>
  <c r="BE424" i="10"/>
  <c r="BE428" i="10"/>
  <c r="BE432" i="10"/>
  <c r="BE436" i="10"/>
  <c r="BE438" i="10"/>
  <c r="BE442" i="10"/>
  <c r="BE444" i="10"/>
  <c r="BE450" i="10"/>
  <c r="BE452" i="10"/>
  <c r="BE458" i="10"/>
  <c r="BE462" i="10"/>
  <c r="BE464" i="10"/>
  <c r="BE470" i="10"/>
  <c r="BE474" i="10"/>
  <c r="BE476" i="10"/>
  <c r="BE478" i="10"/>
  <c r="BE482" i="10"/>
  <c r="BE486" i="10"/>
  <c r="BE488" i="10"/>
  <c r="BE490" i="10"/>
  <c r="BE492" i="10"/>
  <c r="BE494" i="10"/>
  <c r="BE496" i="10"/>
  <c r="BE500" i="10"/>
  <c r="BE510" i="10"/>
  <c r="BE512" i="10"/>
  <c r="BE514" i="10"/>
  <c r="BE516" i="10"/>
  <c r="BE522" i="10"/>
  <c r="BE530" i="10"/>
  <c r="BE534" i="10"/>
  <c r="BE536" i="10"/>
  <c r="BE538" i="10"/>
  <c r="BE540" i="10"/>
  <c r="BE548" i="10"/>
  <c r="BE550" i="10"/>
  <c r="BE554" i="10"/>
  <c r="BE562" i="10"/>
  <c r="BE568" i="10"/>
  <c r="BE570" i="10"/>
  <c r="BE574" i="10"/>
  <c r="BE578" i="10"/>
  <c r="BE580" i="10"/>
  <c r="BE584" i="10"/>
  <c r="BE592" i="10"/>
  <c r="BE594" i="10"/>
  <c r="BE600" i="10"/>
  <c r="BE602" i="10"/>
  <c r="BE604" i="10"/>
  <c r="BE610" i="10"/>
  <c r="BE612" i="10"/>
  <c r="BE618" i="10"/>
  <c r="BE620" i="10"/>
  <c r="BE624" i="10"/>
  <c r="BE630" i="10"/>
  <c r="BE634" i="10"/>
  <c r="BE638" i="10"/>
  <c r="BE644" i="10"/>
  <c r="BE646" i="10"/>
  <c r="BE652" i="10"/>
  <c r="BE654" i="10"/>
  <c r="BE656" i="10"/>
  <c r="BE658" i="10"/>
  <c r="BE664" i="10"/>
  <c r="BE666" i="10"/>
  <c r="BE670" i="10"/>
  <c r="BE672" i="10"/>
  <c r="BE676" i="10"/>
  <c r="BE678" i="10"/>
  <c r="BE688" i="10"/>
  <c r="BE696" i="10"/>
  <c r="BE700" i="10"/>
  <c r="BE704" i="10"/>
  <c r="BE706" i="10"/>
  <c r="BE710" i="10"/>
  <c r="BE716" i="10"/>
  <c r="BE718" i="10"/>
  <c r="BE720" i="10"/>
  <c r="BE724" i="10"/>
  <c r="BE730" i="10"/>
  <c r="BE732" i="10"/>
  <c r="BE734" i="10"/>
  <c r="BE738" i="10"/>
  <c r="BE740" i="10"/>
  <c r="BE744" i="10"/>
  <c r="BE752" i="10"/>
  <c r="BE754" i="10"/>
  <c r="BE762" i="10"/>
  <c r="BE766" i="10"/>
  <c r="BE768" i="10"/>
  <c r="BE772" i="10"/>
  <c r="BE774" i="10"/>
  <c r="BE776" i="10"/>
  <c r="BE782" i="10"/>
  <c r="BE784" i="10"/>
  <c r="BE788" i="10"/>
  <c r="BE790" i="10"/>
  <c r="BE796" i="10"/>
  <c r="BE802" i="10"/>
  <c r="BE810" i="10"/>
  <c r="BE816" i="10"/>
  <c r="BE820" i="10"/>
  <c r="BE822" i="10"/>
  <c r="BE830" i="10"/>
  <c r="BE832" i="10"/>
  <c r="BE838" i="10"/>
  <c r="BE846" i="10"/>
  <c r="BE852" i="10"/>
  <c r="BE854" i="10"/>
  <c r="BE856" i="10"/>
  <c r="BE858" i="10"/>
  <c r="BE860" i="10"/>
  <c r="BE862" i="10"/>
  <c r="BE864" i="10"/>
  <c r="BE866" i="10"/>
  <c r="BE868" i="10"/>
  <c r="BE870" i="10"/>
  <c r="BE872" i="10"/>
  <c r="BE874" i="10"/>
  <c r="BE876" i="10"/>
  <c r="BE878" i="10"/>
  <c r="BE880" i="10"/>
  <c r="BE882" i="10"/>
  <c r="BE884" i="10"/>
  <c r="BE886" i="10"/>
  <c r="BE888" i="10"/>
  <c r="E52" i="9"/>
  <c r="J60" i="9"/>
  <c r="F93" i="9"/>
  <c r="F94" i="9"/>
  <c r="BE103" i="9"/>
  <c r="BE105" i="9"/>
  <c r="BE115" i="9"/>
  <c r="BE124" i="9"/>
  <c r="BE126" i="9"/>
  <c r="BE132" i="9"/>
  <c r="BE137" i="9"/>
  <c r="BE139" i="9"/>
  <c r="BE144" i="9"/>
  <c r="BE146" i="9"/>
  <c r="BE148" i="9"/>
  <c r="BE150" i="9"/>
  <c r="BE153" i="9"/>
  <c r="BE159" i="9"/>
  <c r="BE165" i="9"/>
  <c r="BE168" i="9"/>
  <c r="BE170" i="9"/>
  <c r="BE172" i="9"/>
  <c r="BE174" i="9"/>
  <c r="BE180" i="9"/>
  <c r="BE184" i="9"/>
  <c r="BE186" i="9"/>
  <c r="BE188" i="9"/>
  <c r="BE190" i="9"/>
  <c r="BE192" i="9"/>
  <c r="BE194" i="9"/>
  <c r="BE196" i="9"/>
  <c r="BE99" i="9"/>
  <c r="BE101" i="9"/>
  <c r="BE107" i="9"/>
  <c r="BE109" i="9"/>
  <c r="BE111" i="9"/>
  <c r="BE113" i="9"/>
  <c r="BE117" i="9"/>
  <c r="BE120" i="9"/>
  <c r="BE122" i="9"/>
  <c r="BE128" i="9"/>
  <c r="BE130" i="9"/>
  <c r="BE135" i="9"/>
  <c r="BE142" i="9"/>
  <c r="BE155" i="9"/>
  <c r="BE157" i="9"/>
  <c r="BE161" i="9"/>
  <c r="BE163" i="9"/>
  <c r="BE176" i="9"/>
  <c r="BE178" i="9"/>
  <c r="BE182" i="9"/>
  <c r="E52" i="8"/>
  <c r="F62" i="8"/>
  <c r="BE109" i="8"/>
  <c r="J60" i="8"/>
  <c r="BE114" i="8"/>
  <c r="BE120" i="8"/>
  <c r="BE122" i="8"/>
  <c r="BE129" i="8"/>
  <c r="BE131" i="8"/>
  <c r="BE135" i="8"/>
  <c r="BE146" i="8"/>
  <c r="BE149" i="8"/>
  <c r="BE157" i="8"/>
  <c r="BE162" i="8"/>
  <c r="J100" i="7"/>
  <c r="J69" i="7"/>
  <c r="F95" i="8"/>
  <c r="BE105" i="8"/>
  <c r="BE112" i="8"/>
  <c r="BE118" i="8"/>
  <c r="BE133" i="8"/>
  <c r="BE140" i="8"/>
  <c r="BE142" i="8"/>
  <c r="BE144" i="8"/>
  <c r="BE151" i="8"/>
  <c r="BE153" i="8"/>
  <c r="BE160" i="8"/>
  <c r="BE164" i="8"/>
  <c r="BE166" i="8"/>
  <c r="BE170" i="8"/>
  <c r="BE101" i="8"/>
  <c r="BE103" i="8"/>
  <c r="BE107" i="8"/>
  <c r="BE116" i="8"/>
  <c r="BE125" i="8"/>
  <c r="BE127" i="8"/>
  <c r="BE138" i="8"/>
  <c r="BE155" i="8"/>
  <c r="BE168" i="8"/>
  <c r="F62" i="7"/>
  <c r="E84" i="7"/>
  <c r="F95" i="7"/>
  <c r="BE104" i="7"/>
  <c r="BE106" i="7"/>
  <c r="BE112" i="7"/>
  <c r="BE117" i="7"/>
  <c r="BE119" i="7"/>
  <c r="BE121" i="7"/>
  <c r="BE125" i="7"/>
  <c r="BE133" i="7"/>
  <c r="BE137" i="7"/>
  <c r="BE139" i="7"/>
  <c r="BE141" i="7"/>
  <c r="BE143" i="7"/>
  <c r="BE147" i="7"/>
  <c r="BE150" i="7"/>
  <c r="BE152" i="7"/>
  <c r="BE154" i="7"/>
  <c r="BE156" i="7"/>
  <c r="BE161" i="7"/>
  <c r="BE163" i="7"/>
  <c r="BE165" i="7"/>
  <c r="BE169" i="7"/>
  <c r="BE180" i="7"/>
  <c r="BE182" i="7"/>
  <c r="BE186" i="7"/>
  <c r="BE188" i="7"/>
  <c r="BE195" i="7"/>
  <c r="BE197" i="7"/>
  <c r="BE201" i="7"/>
  <c r="BE203" i="7"/>
  <c r="BE207" i="7"/>
  <c r="BE209" i="7"/>
  <c r="BE211" i="7"/>
  <c r="BE213" i="7"/>
  <c r="BE215" i="7"/>
  <c r="BE217" i="7"/>
  <c r="BE219" i="7"/>
  <c r="BE221" i="7"/>
  <c r="BE225" i="7"/>
  <c r="BE229" i="7"/>
  <c r="BE231" i="7"/>
  <c r="BE233" i="7"/>
  <c r="BE235" i="7"/>
  <c r="BE237" i="7"/>
  <c r="BE241" i="7"/>
  <c r="BE246" i="7"/>
  <c r="BE250" i="7"/>
  <c r="J60" i="7"/>
  <c r="BE101" i="7"/>
  <c r="BE108" i="7"/>
  <c r="BE110" i="7"/>
  <c r="BE115" i="7"/>
  <c r="BE123" i="7"/>
  <c r="BE127" i="7"/>
  <c r="BE130" i="7"/>
  <c r="BE135" i="7"/>
  <c r="BE145" i="7"/>
  <c r="BE158" i="7"/>
  <c r="BE167" i="7"/>
  <c r="BE171" i="7"/>
  <c r="BE174" i="7"/>
  <c r="BE176" i="7"/>
  <c r="BE178" i="7"/>
  <c r="BE184" i="7"/>
  <c r="BE190" i="7"/>
  <c r="BE193" i="7"/>
  <c r="BE199" i="7"/>
  <c r="BE205" i="7"/>
  <c r="BE223" i="7"/>
  <c r="BE227" i="7"/>
  <c r="BE239" i="7"/>
  <c r="BE243" i="7"/>
  <c r="BE248" i="7"/>
  <c r="BE252" i="7"/>
  <c r="BE254" i="7"/>
  <c r="BE256" i="7"/>
  <c r="E52" i="6"/>
  <c r="J89" i="6"/>
  <c r="BE98" i="6"/>
  <c r="BE100" i="6"/>
  <c r="BE104" i="6"/>
  <c r="BE106" i="6"/>
  <c r="BE112" i="6"/>
  <c r="F63" i="6"/>
  <c r="BE110" i="6"/>
  <c r="BE117" i="6"/>
  <c r="BE122" i="6"/>
  <c r="F62" i="6"/>
  <c r="BE102" i="6"/>
  <c r="BE108" i="6"/>
  <c r="BE115" i="6"/>
  <c r="BE120" i="6"/>
  <c r="J89" i="5"/>
  <c r="F91" i="5"/>
  <c r="F92" i="5"/>
  <c r="BE98" i="5"/>
  <c r="BE100" i="5"/>
  <c r="BE102" i="5"/>
  <c r="BE106" i="5"/>
  <c r="BE112" i="5"/>
  <c r="BE115" i="5"/>
  <c r="BE117" i="5"/>
  <c r="BE122" i="5"/>
  <c r="BE124" i="5"/>
  <c r="E52" i="5"/>
  <c r="BE104" i="5"/>
  <c r="BE108" i="5"/>
  <c r="BE110" i="5"/>
  <c r="BE120" i="5"/>
  <c r="E52" i="4"/>
  <c r="F62" i="4"/>
  <c r="J90" i="4"/>
  <c r="F93" i="4"/>
  <c r="BE99" i="4"/>
  <c r="BE101" i="4"/>
  <c r="BE108" i="4"/>
  <c r="BE111" i="4"/>
  <c r="BE117" i="4"/>
  <c r="BE119" i="4"/>
  <c r="BE130" i="4"/>
  <c r="BE134" i="4"/>
  <c r="BE103" i="4"/>
  <c r="BE105" i="4"/>
  <c r="BE113" i="4"/>
  <c r="BE115" i="4"/>
  <c r="BE121" i="4"/>
  <c r="BE123" i="4"/>
  <c r="BE125" i="4"/>
  <c r="BE128" i="4"/>
  <c r="BE132" i="4"/>
  <c r="J60" i="3"/>
  <c r="E90" i="3"/>
  <c r="BE107" i="3"/>
  <c r="BE111" i="3"/>
  <c r="BE113" i="3"/>
  <c r="BE120" i="3"/>
  <c r="BE126" i="3"/>
  <c r="BE137" i="3"/>
  <c r="BE141" i="3"/>
  <c r="BE150" i="3"/>
  <c r="BE156" i="3"/>
  <c r="BE164" i="3"/>
  <c r="BE166" i="3"/>
  <c r="BE168" i="3"/>
  <c r="BE170" i="3"/>
  <c r="BE174" i="3"/>
  <c r="BE178" i="3"/>
  <c r="BE185" i="3"/>
  <c r="BE197" i="3"/>
  <c r="BE205" i="3"/>
  <c r="BE211" i="3"/>
  <c r="BE217" i="3"/>
  <c r="BE219" i="3"/>
  <c r="BE221" i="3"/>
  <c r="BE225" i="3"/>
  <c r="BE227" i="3"/>
  <c r="BE231" i="3"/>
  <c r="BE235" i="3"/>
  <c r="BE239" i="3"/>
  <c r="BE243" i="3"/>
  <c r="BE245" i="3"/>
  <c r="BE252" i="3"/>
  <c r="BE254" i="3"/>
  <c r="BE258" i="3"/>
  <c r="BE262" i="3"/>
  <c r="BE264" i="3"/>
  <c r="BE272" i="3"/>
  <c r="BE276" i="3"/>
  <c r="BE278" i="3"/>
  <c r="BE280" i="3"/>
  <c r="BE287" i="3"/>
  <c r="BE304" i="3"/>
  <c r="BE308" i="3"/>
  <c r="BE310" i="3"/>
  <c r="F100" i="3"/>
  <c r="BE109" i="3"/>
  <c r="BE115" i="3"/>
  <c r="BE117" i="3"/>
  <c r="BE124" i="3"/>
  <c r="BE129" i="3"/>
  <c r="BE131" i="3"/>
  <c r="BE133" i="3"/>
  <c r="BE135" i="3"/>
  <c r="BE139" i="3"/>
  <c r="BE143" i="3"/>
  <c r="BE146" i="3"/>
  <c r="BE148" i="3"/>
  <c r="BE152" i="3"/>
  <c r="BE154" i="3"/>
  <c r="BE162" i="3"/>
  <c r="BE172" i="3"/>
  <c r="BE176" i="3"/>
  <c r="BE180" i="3"/>
  <c r="BE187" i="3"/>
  <c r="BE189" i="3"/>
  <c r="BE191" i="3"/>
  <c r="BE209" i="3"/>
  <c r="BE213" i="3"/>
  <c r="BE215" i="3"/>
  <c r="BE223" i="3"/>
  <c r="BE233" i="3"/>
  <c r="BE237" i="3"/>
  <c r="BE241" i="3"/>
  <c r="BE247" i="3"/>
  <c r="BE249" i="3"/>
  <c r="BE256" i="3"/>
  <c r="BE260" i="3"/>
  <c r="BE266" i="3"/>
  <c r="BE268" i="3"/>
  <c r="BE270" i="3"/>
  <c r="BE274" i="3"/>
  <c r="BE282" i="3"/>
  <c r="BE285" i="3"/>
  <c r="BE290" i="3"/>
  <c r="BE292" i="3"/>
  <c r="BE294" i="3"/>
  <c r="BE296" i="3"/>
  <c r="BE302" i="3"/>
  <c r="F63" i="3"/>
  <c r="BE122" i="3"/>
  <c r="BE158" i="3"/>
  <c r="BE160" i="3"/>
  <c r="BE182" i="3"/>
  <c r="BE195" i="3"/>
  <c r="BE199" i="3"/>
  <c r="BE201" i="3"/>
  <c r="BE203" i="3"/>
  <c r="BE207" i="3"/>
  <c r="BE298" i="3"/>
  <c r="BE300" i="3"/>
  <c r="BE306" i="3"/>
  <c r="BE312" i="3"/>
  <c r="BE315" i="3"/>
  <c r="J112" i="2"/>
  <c r="BE121" i="2"/>
  <c r="BE150" i="2"/>
  <c r="BE170" i="2"/>
  <c r="BE174" i="2"/>
  <c r="BE210" i="2"/>
  <c r="BE231" i="2"/>
  <c r="BE256" i="2"/>
  <c r="BE261" i="2"/>
  <c r="BE282" i="2"/>
  <c r="BE336" i="2"/>
  <c r="BE349" i="2"/>
  <c r="BE374" i="2"/>
  <c r="BE415" i="2"/>
  <c r="BE419" i="2"/>
  <c r="BE444" i="2"/>
  <c r="BE486" i="2"/>
  <c r="BE512" i="2"/>
  <c r="BE526" i="2"/>
  <c r="BE530" i="2"/>
  <c r="BE640" i="2"/>
  <c r="BE643" i="2"/>
  <c r="BE648" i="2"/>
  <c r="BE686" i="2"/>
  <c r="BE708" i="2"/>
  <c r="BE729" i="2"/>
  <c r="BE739" i="2"/>
  <c r="BE810" i="2"/>
  <c r="BE940" i="2"/>
  <c r="BE1084" i="2"/>
  <c r="BE1126" i="2"/>
  <c r="BE1173" i="2"/>
  <c r="BE1401" i="2"/>
  <c r="BE1448" i="2"/>
  <c r="BE1484" i="2"/>
  <c r="BE1489" i="2"/>
  <c r="BE1511" i="2"/>
  <c r="BE1539" i="2"/>
  <c r="BE1592" i="2"/>
  <c r="BE1618" i="2"/>
  <c r="BE1692" i="2"/>
  <c r="BE1756" i="2"/>
  <c r="BE1765" i="2"/>
  <c r="BE1774" i="2"/>
  <c r="BE1825" i="2"/>
  <c r="BE1845" i="2"/>
  <c r="BE1896" i="2"/>
  <c r="BE1907" i="2"/>
  <c r="BE1941" i="2"/>
  <c r="BE1963" i="2"/>
  <c r="BE1966" i="2"/>
  <c r="BE1970" i="2"/>
  <c r="BE2112" i="2"/>
  <c r="BE2133" i="2"/>
  <c r="BE2160" i="2"/>
  <c r="BE2167" i="2"/>
  <c r="BE2199" i="2"/>
  <c r="BE2222" i="2"/>
  <c r="BE2318" i="2"/>
  <c r="BE2331" i="2"/>
  <c r="BE2356" i="2"/>
  <c r="BE2359" i="2"/>
  <c r="BE2428" i="2"/>
  <c r="BE2445" i="2"/>
  <c r="BE2448" i="2"/>
  <c r="BE2628" i="2"/>
  <c r="BE2634" i="2"/>
  <c r="BE2640" i="2"/>
  <c r="BE2678" i="2"/>
  <c r="BE2681" i="2"/>
  <c r="BE2690" i="2"/>
  <c r="BE2696" i="2"/>
  <c r="BE2702" i="2"/>
  <c r="BE2705" i="2"/>
  <c r="BE2708" i="2"/>
  <c r="BE2797" i="2"/>
  <c r="BE2809" i="2"/>
  <c r="BE2814" i="2"/>
  <c r="BE2854" i="2"/>
  <c r="BE2857" i="2"/>
  <c r="BE2863" i="2"/>
  <c r="BE2881" i="2"/>
  <c r="BE2896" i="2"/>
  <c r="BE2923" i="2"/>
  <c r="BE2926" i="2"/>
  <c r="BE2934" i="2"/>
  <c r="BE2948" i="2"/>
  <c r="BE2962" i="2"/>
  <c r="BE2965" i="2"/>
  <c r="BE2977" i="2"/>
  <c r="BE2983" i="2"/>
  <c r="BE2986" i="2"/>
  <c r="BE2989" i="2"/>
  <c r="BE2992" i="2"/>
  <c r="BE2995" i="2"/>
  <c r="BE3053" i="2"/>
  <c r="BE3059" i="2"/>
  <c r="BE3113" i="2"/>
  <c r="BE3154" i="2"/>
  <c r="BE3161" i="2"/>
  <c r="BE3168" i="2"/>
  <c r="BE3182" i="2"/>
  <c r="BE3212" i="2"/>
  <c r="BE3222" i="2"/>
  <c r="BE3225" i="2"/>
  <c r="BE3273" i="2"/>
  <c r="BE3276" i="2"/>
  <c r="BE3281" i="2"/>
  <c r="BE3314" i="2"/>
  <c r="BE3320" i="2"/>
  <c r="BE3413" i="2"/>
  <c r="BE3456" i="2"/>
  <c r="BE3459" i="2"/>
  <c r="BE3525" i="2"/>
  <c r="BE3562" i="2"/>
  <c r="BE3566" i="2"/>
  <c r="BE3598" i="2"/>
  <c r="BE3601" i="2"/>
  <c r="BE3654" i="2"/>
  <c r="BE3674" i="2"/>
  <c r="BE3738" i="2"/>
  <c r="BE3763" i="2"/>
  <c r="BE3783" i="2"/>
  <c r="BE3812" i="2"/>
  <c r="BE3831" i="2"/>
  <c r="E104" i="2"/>
  <c r="F115" i="2"/>
  <c r="BE128" i="2"/>
  <c r="BE164" i="2"/>
  <c r="BE201" i="2"/>
  <c r="BE214" i="2"/>
  <c r="BE219" i="2"/>
  <c r="BE236" i="2"/>
  <c r="BE251" i="2"/>
  <c r="BE296" i="2"/>
  <c r="BE299" i="2"/>
  <c r="BE304" i="2"/>
  <c r="BE322" i="2"/>
  <c r="BE343" i="2"/>
  <c r="BE371" i="2"/>
  <c r="BE378" i="2"/>
  <c r="BE384" i="2"/>
  <c r="BE394" i="2"/>
  <c r="BE408" i="2"/>
  <c r="BE468" i="2"/>
  <c r="BE506" i="2"/>
  <c r="BE563" i="2"/>
  <c r="BE573" i="2"/>
  <c r="BE580" i="2"/>
  <c r="BE585" i="2"/>
  <c r="BE600" i="2"/>
  <c r="BE606" i="2"/>
  <c r="BE630" i="2"/>
  <c r="BE635" i="2"/>
  <c r="BE697" i="2"/>
  <c r="BE734" i="2"/>
  <c r="BE771" i="2"/>
  <c r="BE839" i="2"/>
  <c r="BE848" i="2"/>
  <c r="BE868" i="2"/>
  <c r="BE1001" i="2"/>
  <c r="BE1007" i="2"/>
  <c r="BE1080" i="2"/>
  <c r="BE1092" i="2"/>
  <c r="BE1095" i="2"/>
  <c r="BE1129" i="2"/>
  <c r="BE1176" i="2"/>
  <c r="BE1207" i="2"/>
  <c r="BE1219" i="2"/>
  <c r="BE1224" i="2"/>
  <c r="BE1232" i="2"/>
  <c r="BE1266" i="2"/>
  <c r="BE1405" i="2"/>
  <c r="BE1421" i="2"/>
  <c r="BE1433" i="2"/>
  <c r="BE1437" i="2"/>
  <c r="BE1441" i="2"/>
  <c r="BE1451" i="2"/>
  <c r="BE1516" i="2"/>
  <c r="BE1525" i="2"/>
  <c r="BE1551" i="2"/>
  <c r="BE1584" i="2"/>
  <c r="BE1623" i="2"/>
  <c r="BE1680" i="2"/>
  <c r="BE1687" i="2"/>
  <c r="BE1714" i="2"/>
  <c r="BE1771" i="2"/>
  <c r="BE1797" i="2"/>
  <c r="BE1809" i="2"/>
  <c r="BE1858" i="2"/>
  <c r="BE1866" i="2"/>
  <c r="BE1869" i="2"/>
  <c r="BE1910" i="2"/>
  <c r="BE2164" i="2"/>
  <c r="BE2173" i="2"/>
  <c r="BE2177" i="2"/>
  <c r="BE2227" i="2"/>
  <c r="BE2237" i="2"/>
  <c r="BE2257" i="2"/>
  <c r="BE2262" i="2"/>
  <c r="BE2325" i="2"/>
  <c r="BE2352" i="2"/>
  <c r="BE2366" i="2"/>
  <c r="BE2373" i="2"/>
  <c r="BE2377" i="2"/>
  <c r="BE2408" i="2"/>
  <c r="BE2477" i="2"/>
  <c r="BE2525" i="2"/>
  <c r="BE2590" i="2"/>
  <c r="BE2630" i="2"/>
  <c r="BE2645" i="2"/>
  <c r="BE2650" i="2"/>
  <c r="BE2670" i="2"/>
  <c r="BE2684" i="2"/>
  <c r="BE2693" i="2"/>
  <c r="F62" i="2"/>
  <c r="BE145" i="2"/>
  <c r="BE180" i="2"/>
  <c r="BE196" i="2"/>
  <c r="BE223" i="2"/>
  <c r="BE269" i="2"/>
  <c r="BE312" i="2"/>
  <c r="BE317" i="2"/>
  <c r="BE327" i="2"/>
  <c r="BE330" i="2"/>
  <c r="BE359" i="2"/>
  <c r="BE458" i="2"/>
  <c r="BE461" i="2"/>
  <c r="BE475" i="2"/>
  <c r="BE478" i="2"/>
  <c r="BE519" i="2"/>
  <c r="BE569" i="2"/>
  <c r="BE597" i="2"/>
  <c r="BE613" i="2"/>
  <c r="BE651" i="2"/>
  <c r="BE656" i="2"/>
  <c r="BE744" i="2"/>
  <c r="BE754" i="2"/>
  <c r="BE759" i="2"/>
  <c r="BE793" i="2"/>
  <c r="BE818" i="2"/>
  <c r="BE825" i="2"/>
  <c r="BE844" i="2"/>
  <c r="BE863" i="2"/>
  <c r="BE1210" i="2"/>
  <c r="BE1335" i="2"/>
  <c r="BE1386" i="2"/>
  <c r="BE1393" i="2"/>
  <c r="BE1465" i="2"/>
  <c r="BE1562" i="2"/>
  <c r="BE1567" i="2"/>
  <c r="BE1579" i="2"/>
  <c r="BE1635" i="2"/>
  <c r="BE1660" i="2"/>
  <c r="BE1670" i="2"/>
  <c r="BE1697" i="2"/>
  <c r="BE1782" i="2"/>
  <c r="BE1789" i="2"/>
  <c r="BE1793" i="2"/>
  <c r="BE1829" i="2"/>
  <c r="BE1855" i="2"/>
  <c r="BE1893" i="2"/>
  <c r="BE1932" i="2"/>
  <c r="BE1935" i="2"/>
  <c r="BE1939" i="2"/>
  <c r="BE1995" i="2"/>
  <c r="BE2022" i="2"/>
  <c r="BE2046" i="2"/>
  <c r="BE2080" i="2"/>
  <c r="BE2157" i="2"/>
  <c r="BE2181" i="2"/>
  <c r="BE2209" i="2"/>
  <c r="BE2217" i="2"/>
  <c r="BE2232" i="2"/>
  <c r="BE2251" i="2"/>
  <c r="BE2290" i="2"/>
  <c r="BE2312" i="2"/>
  <c r="BE2341" i="2"/>
  <c r="BE2470" i="2"/>
  <c r="BE2485" i="2"/>
  <c r="BE2673" i="2"/>
  <c r="BE2687" i="2"/>
  <c r="BE2699" i="2"/>
  <c r="BE2711" i="2"/>
  <c r="BE2723" i="2"/>
  <c r="BE2729" i="2"/>
  <c r="BE2732" i="2"/>
  <c r="BE2736" i="2"/>
  <c r="BE2759" i="2"/>
  <c r="BE2786" i="2"/>
  <c r="BE2789" i="2"/>
  <c r="BE2807" i="2"/>
  <c r="BE2812" i="2"/>
  <c r="BE2830" i="2"/>
  <c r="BE2842" i="2"/>
  <c r="BE2845" i="2"/>
  <c r="BE2851" i="2"/>
  <c r="BE2860" i="2"/>
  <c r="BE2869" i="2"/>
  <c r="BE2872" i="2"/>
  <c r="BE2875" i="2"/>
  <c r="BE2884" i="2"/>
  <c r="BE2887" i="2"/>
  <c r="BE2890" i="2"/>
  <c r="BE2893" i="2"/>
  <c r="BE2899" i="2"/>
  <c r="BE2902" i="2"/>
  <c r="BE2911" i="2"/>
  <c r="BE2917" i="2"/>
  <c r="BE2939" i="2"/>
  <c r="BE2952" i="2"/>
  <c r="BE2974" i="2"/>
  <c r="BE2980" i="2"/>
  <c r="BE2998" i="2"/>
  <c r="BE3000" i="2"/>
  <c r="BE3004" i="2"/>
  <c r="BE3175" i="2"/>
  <c r="BE3215" i="2"/>
  <c r="BE3284" i="2"/>
  <c r="BE3310" i="2"/>
  <c r="BE3351" i="2"/>
  <c r="BE3382" i="2"/>
  <c r="BE3425" i="2"/>
  <c r="BE3491" i="2"/>
  <c r="BE3494" i="2"/>
  <c r="BE3528" i="2"/>
  <c r="BE3559" i="2"/>
  <c r="BE3629" i="2"/>
  <c r="BE3703" i="2"/>
  <c r="BE3735" i="2"/>
  <c r="BE3760" i="2"/>
  <c r="BE3767" i="2"/>
  <c r="BE3793" i="2"/>
  <c r="BE3796" i="2"/>
  <c r="BE3815" i="2"/>
  <c r="BE3842" i="2"/>
  <c r="BE3850" i="2"/>
  <c r="BE3860" i="2"/>
  <c r="BE3865" i="2"/>
  <c r="BE3868" i="2"/>
  <c r="BE3871" i="2"/>
  <c r="BE3874" i="2"/>
  <c r="BE3877" i="2"/>
  <c r="BE3880" i="2"/>
  <c r="BE3883" i="2"/>
  <c r="BE3886" i="2"/>
  <c r="BE3889" i="2"/>
  <c r="BE3892" i="2"/>
  <c r="BE3895" i="2"/>
  <c r="BE3898" i="2"/>
  <c r="BE3901" i="2"/>
  <c r="BE3904" i="2"/>
  <c r="BE3907" i="2"/>
  <c r="BE3910" i="2"/>
  <c r="BE3913" i="2"/>
  <c r="BE3917" i="2"/>
  <c r="BE133" i="2"/>
  <c r="BE190" i="2"/>
  <c r="BE205" i="2"/>
  <c r="BE264" i="2"/>
  <c r="BE291" i="2"/>
  <c r="BE366" i="2"/>
  <c r="BE398" i="2"/>
  <c r="BE403" i="2"/>
  <c r="BE411" i="2"/>
  <c r="BE423" i="2"/>
  <c r="BE451" i="2"/>
  <c r="BE557" i="2"/>
  <c r="BE592" i="2"/>
  <c r="BE622" i="2"/>
  <c r="BE718" i="2"/>
  <c r="BE766" i="2"/>
  <c r="BE807" i="2"/>
  <c r="BE830" i="2"/>
  <c r="BE836" i="2"/>
  <c r="BE853" i="2"/>
  <c r="BE858" i="2"/>
  <c r="BE873" i="2"/>
  <c r="BE879" i="2"/>
  <c r="BE1012" i="2"/>
  <c r="BE1073" i="2"/>
  <c r="BE1077" i="2"/>
  <c r="BE1089" i="2"/>
  <c r="BE1201" i="2"/>
  <c r="BE1244" i="2"/>
  <c r="BE1310" i="2"/>
  <c r="BE1321" i="2"/>
  <c r="BE1340" i="2"/>
  <c r="BE1413" i="2"/>
  <c r="BE1425" i="2"/>
  <c r="BE1445" i="2"/>
  <c r="BE1477" i="2"/>
  <c r="BE1501" i="2"/>
  <c r="BE1506" i="2"/>
  <c r="BE1521" i="2"/>
  <c r="BE1600" i="2"/>
  <c r="BE1608" i="2"/>
  <c r="BE1628" i="2"/>
  <c r="BE1645" i="2"/>
  <c r="BE1665" i="2"/>
  <c r="BE1675" i="2"/>
  <c r="BE1739" i="2"/>
  <c r="BE1751" i="2"/>
  <c r="BE1776" i="2"/>
  <c r="BE1779" i="2"/>
  <c r="BE1785" i="2"/>
  <c r="BE1805" i="2"/>
  <c r="BE1817" i="2"/>
  <c r="BE1834" i="2"/>
  <c r="BE1842" i="2"/>
  <c r="BE1883" i="2"/>
  <c r="BE1998" i="2"/>
  <c r="BE2070" i="2"/>
  <c r="BE2077" i="2"/>
  <c r="BE2109" i="2"/>
  <c r="BE2136" i="2"/>
  <c r="BE2169" i="2"/>
  <c r="BE2185" i="2"/>
  <c r="BE2189" i="2"/>
  <c r="BE2244" i="2"/>
  <c r="BE2284" i="2"/>
  <c r="BE2343" i="2"/>
  <c r="BE2388" i="2"/>
  <c r="BE2399" i="2"/>
  <c r="BE2418" i="2"/>
  <c r="BE2452" i="2"/>
  <c r="BE2462" i="2"/>
  <c r="BE2494" i="2"/>
  <c r="BE2502" i="2"/>
  <c r="BE2508" i="2"/>
  <c r="BE2514" i="2"/>
  <c r="BE2535" i="2"/>
  <c r="BE2615" i="2"/>
  <c r="BE2624" i="2"/>
  <c r="BE2655" i="2"/>
  <c r="BE2665" i="2"/>
  <c r="BE2714" i="2"/>
  <c r="BE2717" i="2"/>
  <c r="BE2720" i="2"/>
  <c r="BE2726" i="2"/>
  <c r="BE2745" i="2"/>
  <c r="BE2754" i="2"/>
  <c r="BE2764" i="2"/>
  <c r="BE2792" i="2"/>
  <c r="BE2802" i="2"/>
  <c r="BE2817" i="2"/>
  <c r="BE2820" i="2"/>
  <c r="BE2824" i="2"/>
  <c r="BE2836" i="2"/>
  <c r="BE2839" i="2"/>
  <c r="BE2848" i="2"/>
  <c r="BE2866" i="2"/>
  <c r="BE2878" i="2"/>
  <c r="BE2908" i="2"/>
  <c r="BE2914" i="2"/>
  <c r="BE2920" i="2"/>
  <c r="BE2930" i="2"/>
  <c r="BE2943" i="2"/>
  <c r="BE2957" i="2"/>
  <c r="BE2968" i="2"/>
  <c r="BE2971" i="2"/>
  <c r="J38" i="2"/>
  <c r="AW57" i="1" s="1"/>
  <c r="F40" i="5"/>
  <c r="BC60" i="1" s="1"/>
  <c r="F40" i="7"/>
  <c r="BC62" i="1" s="1"/>
  <c r="F40" i="9"/>
  <c r="BC64" i="1" s="1"/>
  <c r="J38" i="11"/>
  <c r="AW66" i="1" s="1"/>
  <c r="F38" i="12"/>
  <c r="BA68" i="1"/>
  <c r="BA67" i="1"/>
  <c r="AW67" i="1" s="1"/>
  <c r="F39" i="12"/>
  <c r="BB68" i="1"/>
  <c r="BB67" i="1" s="1"/>
  <c r="AX67" i="1" s="1"/>
  <c r="F38" i="13"/>
  <c r="BA71" i="1" s="1"/>
  <c r="BA70" i="1" s="1"/>
  <c r="BA69" i="1" s="1"/>
  <c r="AW69" i="1" s="1"/>
  <c r="F36" i="14"/>
  <c r="BC72" i="1" s="1"/>
  <c r="F41" i="2"/>
  <c r="BD57" i="1" s="1"/>
  <c r="F41" i="3"/>
  <c r="BD58" i="1" s="1"/>
  <c r="F40" i="8"/>
  <c r="BC63" i="1" s="1"/>
  <c r="F41" i="9"/>
  <c r="BD64" i="1" s="1"/>
  <c r="F39" i="13"/>
  <c r="BB71" i="1" s="1"/>
  <c r="BB70" i="1" s="1"/>
  <c r="AX70" i="1" s="1"/>
  <c r="F38" i="2"/>
  <c r="BA57" i="1" s="1"/>
  <c r="F38" i="5"/>
  <c r="BA60" i="1" s="1"/>
  <c r="J38" i="6"/>
  <c r="AW61" i="1" s="1"/>
  <c r="F41" i="6"/>
  <c r="BD61" i="1"/>
  <c r="J38" i="8"/>
  <c r="AW63" i="1" s="1"/>
  <c r="F41" i="8"/>
  <c r="BD63" i="1" s="1"/>
  <c r="J38" i="9"/>
  <c r="AW64" i="1" s="1"/>
  <c r="F39" i="11"/>
  <c r="BB66" i="1" s="1"/>
  <c r="F40" i="12"/>
  <c r="BC68" i="1" s="1"/>
  <c r="BC67" i="1" s="1"/>
  <c r="AY67" i="1" s="1"/>
  <c r="J34" i="14"/>
  <c r="AW72" i="1" s="1"/>
  <c r="F35" i="14"/>
  <c r="BB72" i="1" s="1"/>
  <c r="AS55" i="1"/>
  <c r="F40" i="2"/>
  <c r="BC57" i="1" s="1"/>
  <c r="J38" i="4"/>
  <c r="AW59" i="1"/>
  <c r="F40" i="4"/>
  <c r="BC59" i="1" s="1"/>
  <c r="F41" i="5"/>
  <c r="BD60" i="1"/>
  <c r="F38" i="7"/>
  <c r="BA62" i="1" s="1"/>
  <c r="J38" i="10"/>
  <c r="AW65" i="1" s="1"/>
  <c r="J38" i="3"/>
  <c r="AW58" i="1" s="1"/>
  <c r="F39" i="4"/>
  <c r="BB59" i="1"/>
  <c r="F39" i="5"/>
  <c r="BB60" i="1"/>
  <c r="F38" i="6"/>
  <c r="BA61" i="1"/>
  <c r="F41" i="7"/>
  <c r="BD62" i="1" s="1"/>
  <c r="F41" i="10"/>
  <c r="BD65" i="1" s="1"/>
  <c r="F40" i="13"/>
  <c r="BC71" i="1" s="1"/>
  <c r="BC70" i="1" s="1"/>
  <c r="AY70" i="1" s="1"/>
  <c r="AS69" i="1"/>
  <c r="F38" i="3"/>
  <c r="BA58" i="1" s="1"/>
  <c r="F40" i="3"/>
  <c r="BC58" i="1" s="1"/>
  <c r="F38" i="9"/>
  <c r="BA64" i="1" s="1"/>
  <c r="F40" i="10"/>
  <c r="BC65" i="1" s="1"/>
  <c r="F41" i="13"/>
  <c r="BD71" i="1" s="1"/>
  <c r="BD70" i="1" s="1"/>
  <c r="BD69" i="1" s="1"/>
  <c r="F37" i="14"/>
  <c r="BD72" i="1"/>
  <c r="F34" i="14"/>
  <c r="BA72" i="1" s="1"/>
  <c r="F41" i="4"/>
  <c r="BD59" i="1"/>
  <c r="F38" i="4"/>
  <c r="BA59" i="1" s="1"/>
  <c r="J38" i="5"/>
  <c r="AW60" i="1" s="1"/>
  <c r="F40" i="6"/>
  <c r="BC61" i="1" s="1"/>
  <c r="F39" i="7"/>
  <c r="BB62" i="1" s="1"/>
  <c r="F39" i="10"/>
  <c r="BB65" i="1" s="1"/>
  <c r="F39" i="3"/>
  <c r="BB58" i="1" s="1"/>
  <c r="F39" i="6"/>
  <c r="BB61" i="1" s="1"/>
  <c r="J38" i="7"/>
  <c r="AW62" i="1" s="1"/>
  <c r="F38" i="8"/>
  <c r="BA63" i="1" s="1"/>
  <c r="F39" i="8"/>
  <c r="BB63" i="1" s="1"/>
  <c r="F39" i="9"/>
  <c r="BB64" i="1" s="1"/>
  <c r="F38" i="10"/>
  <c r="BA65" i="1" s="1"/>
  <c r="F41" i="11"/>
  <c r="BD66" i="1" s="1"/>
  <c r="F40" i="11"/>
  <c r="BC66" i="1" s="1"/>
  <c r="F38" i="11"/>
  <c r="BA66" i="1" s="1"/>
  <c r="J38" i="12"/>
  <c r="AW68" i="1" s="1"/>
  <c r="F41" i="12"/>
  <c r="BD68" i="1" s="1"/>
  <c r="BD67" i="1" s="1"/>
  <c r="J38" i="13"/>
  <c r="AW71" i="1"/>
  <c r="F39" i="2"/>
  <c r="BB57" i="1" s="1"/>
  <c r="R97" i="9" l="1"/>
  <c r="J3864" i="2"/>
  <c r="J93" i="2" s="1"/>
  <c r="J3003" i="2"/>
  <c r="J88" i="2" s="1"/>
  <c r="BK96" i="11"/>
  <c r="BK95" i="11" s="1"/>
  <c r="J95" i="11" s="1"/>
  <c r="J67" i="11" s="1"/>
  <c r="J97" i="11"/>
  <c r="J69" i="11" s="1"/>
  <c r="J93" i="10"/>
  <c r="J68" i="10" s="1"/>
  <c r="BK3863" i="2"/>
  <c r="J3863" i="2" s="1"/>
  <c r="J92" i="2" s="1"/>
  <c r="BK1832" i="2"/>
  <c r="J1832" i="2" s="1"/>
  <c r="J77" i="2" s="1"/>
  <c r="BK119" i="2"/>
  <c r="J119" i="2" s="1"/>
  <c r="J68" i="2" s="1"/>
  <c r="T85" i="14"/>
  <c r="T84" i="14" s="1"/>
  <c r="P105" i="3"/>
  <c r="R85" i="14"/>
  <c r="R84" i="14"/>
  <c r="P85" i="14"/>
  <c r="P84" i="14"/>
  <c r="AU72" i="1"/>
  <c r="T358" i="13"/>
  <c r="T102" i="13" s="1"/>
  <c r="T102" i="12"/>
  <c r="T101" i="12" s="1"/>
  <c r="P102" i="12"/>
  <c r="P101" i="12"/>
  <c r="AU68" i="1"/>
  <c r="AU67" i="1" s="1"/>
  <c r="T99" i="8"/>
  <c r="T98" i="8" s="1"/>
  <c r="T97" i="4"/>
  <c r="T96" i="4" s="1"/>
  <c r="T103" i="13"/>
  <c r="R102" i="12"/>
  <c r="R101" i="12"/>
  <c r="T96" i="11"/>
  <c r="T95" i="11" s="1"/>
  <c r="BK99" i="7"/>
  <c r="J99" i="7" s="1"/>
  <c r="J68" i="7" s="1"/>
  <c r="P1832" i="2"/>
  <c r="P358" i="13"/>
  <c r="P102" i="13" s="1"/>
  <c r="AU71" i="1" s="1"/>
  <c r="AU70" i="1" s="1"/>
  <c r="AU69" i="1" s="1"/>
  <c r="R103" i="13"/>
  <c r="R96" i="11"/>
  <c r="R95" i="11" s="1"/>
  <c r="R99" i="7"/>
  <c r="R98" i="7" s="1"/>
  <c r="T96" i="5"/>
  <c r="T95" i="5"/>
  <c r="T96" i="6"/>
  <c r="T95" i="6"/>
  <c r="P96" i="5"/>
  <c r="P95" i="5"/>
  <c r="AU60" i="1"/>
  <c r="R119" i="2"/>
  <c r="P97" i="9"/>
  <c r="AU64" i="1" s="1"/>
  <c r="T99" i="7"/>
  <c r="T98" i="7" s="1"/>
  <c r="T193" i="3"/>
  <c r="T119" i="2"/>
  <c r="R99" i="8"/>
  <c r="R98" i="8" s="1"/>
  <c r="P193" i="3"/>
  <c r="R358" i="13"/>
  <c r="P103" i="13"/>
  <c r="P96" i="11"/>
  <c r="P95" i="11" s="1"/>
  <c r="AU66" i="1" s="1"/>
  <c r="P99" i="7"/>
  <c r="P98" i="7"/>
  <c r="AU62" i="1" s="1"/>
  <c r="R1832" i="2"/>
  <c r="P97" i="4"/>
  <c r="P96" i="4" s="1"/>
  <c r="AU59" i="1" s="1"/>
  <c r="R105" i="3"/>
  <c r="T1832" i="2"/>
  <c r="P99" i="8"/>
  <c r="P98" i="8"/>
  <c r="AU63" i="1"/>
  <c r="R193" i="3"/>
  <c r="T105" i="3"/>
  <c r="T97" i="9"/>
  <c r="P119" i="2"/>
  <c r="BK99" i="8"/>
  <c r="J99" i="8"/>
  <c r="J68" i="8" s="1"/>
  <c r="BK105" i="3"/>
  <c r="J105" i="3" s="1"/>
  <c r="J68" i="3" s="1"/>
  <c r="BK193" i="3"/>
  <c r="J193" i="3" s="1"/>
  <c r="J74" i="3" s="1"/>
  <c r="BK103" i="13"/>
  <c r="J103" i="13" s="1"/>
  <c r="J68" i="13" s="1"/>
  <c r="BK97" i="4"/>
  <c r="J97" i="4" s="1"/>
  <c r="J68" i="4" s="1"/>
  <c r="BK96" i="6"/>
  <c r="J96" i="6" s="1"/>
  <c r="J68" i="6" s="1"/>
  <c r="BK102" i="12"/>
  <c r="J102" i="12" s="1"/>
  <c r="J68" i="12" s="1"/>
  <c r="BK183" i="12"/>
  <c r="J183" i="12" s="1"/>
  <c r="J74" i="12" s="1"/>
  <c r="BK194" i="12"/>
  <c r="J194" i="12"/>
  <c r="J76" i="12"/>
  <c r="BK358" i="13"/>
  <c r="J358" i="13"/>
  <c r="J74" i="13" s="1"/>
  <c r="BK85" i="14"/>
  <c r="J85" i="14" s="1"/>
  <c r="J60" i="14" s="1"/>
  <c r="BK97" i="9"/>
  <c r="J97" i="9" s="1"/>
  <c r="J34" i="9" s="1"/>
  <c r="AG64" i="1" s="1"/>
  <c r="AG65" i="1"/>
  <c r="J67" i="10"/>
  <c r="BK95" i="5"/>
  <c r="J95" i="5"/>
  <c r="J67" i="5" s="1"/>
  <c r="F37" i="9"/>
  <c r="AZ64" i="1" s="1"/>
  <c r="F37" i="12"/>
  <c r="AZ68" i="1"/>
  <c r="AZ67" i="1"/>
  <c r="AV67" i="1" s="1"/>
  <c r="AT67" i="1" s="1"/>
  <c r="F33" i="14"/>
  <c r="AZ72" i="1" s="1"/>
  <c r="J37" i="3"/>
  <c r="AV58" i="1" s="1"/>
  <c r="AT58" i="1" s="1"/>
  <c r="J37" i="6"/>
  <c r="AV61" i="1" s="1"/>
  <c r="AT61" i="1" s="1"/>
  <c r="J37" i="8"/>
  <c r="AV63" i="1" s="1"/>
  <c r="AT63" i="1" s="1"/>
  <c r="BA56" i="1"/>
  <c r="AW56" i="1" s="1"/>
  <c r="BD56" i="1"/>
  <c r="BC56" i="1"/>
  <c r="AW70" i="1"/>
  <c r="BC69" i="1"/>
  <c r="AY69" i="1" s="1"/>
  <c r="F37" i="13"/>
  <c r="AZ71" i="1" s="1"/>
  <c r="AZ70" i="1" s="1"/>
  <c r="AV70" i="1" s="1"/>
  <c r="J33" i="14"/>
  <c r="AV72" i="1" s="1"/>
  <c r="AT72" i="1" s="1"/>
  <c r="J37" i="2"/>
  <c r="AV57" i="1" s="1"/>
  <c r="AT57" i="1" s="1"/>
  <c r="J37" i="5"/>
  <c r="AV60" i="1" s="1"/>
  <c r="AT60" i="1" s="1"/>
  <c r="J37" i="10"/>
  <c r="AV65" i="1" s="1"/>
  <c r="AT65" i="1" s="1"/>
  <c r="AN65" i="1" s="1"/>
  <c r="F37" i="8"/>
  <c r="AZ63" i="1" s="1"/>
  <c r="J37" i="11"/>
  <c r="AV66" i="1" s="1"/>
  <c r="AT66" i="1" s="1"/>
  <c r="AS54" i="1"/>
  <c r="F37" i="3"/>
  <c r="AZ58" i="1" s="1"/>
  <c r="J37" i="9"/>
  <c r="AV64" i="1" s="1"/>
  <c r="AT64" i="1" s="1"/>
  <c r="BB56" i="1"/>
  <c r="F37" i="11"/>
  <c r="AZ66" i="1" s="1"/>
  <c r="J37" i="12"/>
  <c r="AV68" i="1" s="1"/>
  <c r="AT68" i="1" s="1"/>
  <c r="BB69" i="1"/>
  <c r="AX69" i="1" s="1"/>
  <c r="F37" i="2"/>
  <c r="AZ57" i="1" s="1"/>
  <c r="F37" i="7"/>
  <c r="AZ62" i="1" s="1"/>
  <c r="J37" i="13"/>
  <c r="AV71" i="1" s="1"/>
  <c r="AT71" i="1" s="1"/>
  <c r="F37" i="4"/>
  <c r="AZ59" i="1" s="1"/>
  <c r="J37" i="4"/>
  <c r="AV59" i="1"/>
  <c r="AT59" i="1"/>
  <c r="F37" i="5"/>
  <c r="AZ60" i="1"/>
  <c r="F37" i="6"/>
  <c r="AZ61" i="1" s="1"/>
  <c r="J37" i="7"/>
  <c r="AV62" i="1" s="1"/>
  <c r="AT62" i="1" s="1"/>
  <c r="F37" i="10"/>
  <c r="AZ65" i="1" s="1"/>
  <c r="J34" i="11" l="1"/>
  <c r="AG66" i="1" s="1"/>
  <c r="AN66" i="1" s="1"/>
  <c r="J96" i="11"/>
  <c r="J68" i="11" s="1"/>
  <c r="T104" i="3"/>
  <c r="P118" i="2"/>
  <c r="AU57" i="1" s="1"/>
  <c r="BK118" i="2"/>
  <c r="J118" i="2" s="1"/>
  <c r="J34" i="2" s="1"/>
  <c r="AG57" i="1" s="1"/>
  <c r="AN57" i="1" s="1"/>
  <c r="R104" i="3"/>
  <c r="R118" i="2"/>
  <c r="R102" i="13"/>
  <c r="P104" i="3"/>
  <c r="AU58" i="1" s="1"/>
  <c r="T118" i="2"/>
  <c r="BK101" i="12"/>
  <c r="J101" i="12"/>
  <c r="J67" i="12"/>
  <c r="BK102" i="13"/>
  <c r="J102" i="13"/>
  <c r="J67" i="13" s="1"/>
  <c r="J67" i="9"/>
  <c r="BK98" i="8"/>
  <c r="J98" i="8"/>
  <c r="J67" i="8" s="1"/>
  <c r="BK98" i="7"/>
  <c r="J98" i="7" s="1"/>
  <c r="J67" i="7" s="1"/>
  <c r="BK84" i="14"/>
  <c r="J84" i="14"/>
  <c r="J30" i="14" s="1"/>
  <c r="AG72" i="1" s="1"/>
  <c r="BK104" i="3"/>
  <c r="J104" i="3" s="1"/>
  <c r="J67" i="3" s="1"/>
  <c r="BK96" i="4"/>
  <c r="J96" i="4"/>
  <c r="J67" i="4"/>
  <c r="BK95" i="6"/>
  <c r="J95" i="6" s="1"/>
  <c r="J67" i="6" s="1"/>
  <c r="J43" i="10"/>
  <c r="J43" i="9"/>
  <c r="AN64" i="1"/>
  <c r="AY56" i="1"/>
  <c r="AX56" i="1"/>
  <c r="AZ56" i="1"/>
  <c r="AV56" i="1" s="1"/>
  <c r="AT56" i="1" s="1"/>
  <c r="BD55" i="1"/>
  <c r="BD54" i="1" s="1"/>
  <c r="W33" i="1" s="1"/>
  <c r="AT70" i="1"/>
  <c r="AZ69" i="1"/>
  <c r="AV69" i="1"/>
  <c r="AT69" i="1"/>
  <c r="J34" i="5"/>
  <c r="AG60" i="1"/>
  <c r="BB55" i="1"/>
  <c r="AX55" i="1" s="1"/>
  <c r="BC55" i="1"/>
  <c r="BA55" i="1"/>
  <c r="AW55" i="1" s="1"/>
  <c r="J43" i="11" l="1"/>
  <c r="AU56" i="1"/>
  <c r="AU55" i="1" s="1"/>
  <c r="AU54" i="1" s="1"/>
  <c r="J67" i="2"/>
  <c r="J43" i="2"/>
  <c r="J39" i="14"/>
  <c r="J59" i="14"/>
  <c r="J43" i="5"/>
  <c r="AN60" i="1"/>
  <c r="AN72" i="1"/>
  <c r="J34" i="4"/>
  <c r="AG59" i="1" s="1"/>
  <c r="BB54" i="1"/>
  <c r="W31" i="1" s="1"/>
  <c r="J34" i="7"/>
  <c r="AG62" i="1" s="1"/>
  <c r="AN62" i="1" s="1"/>
  <c r="BA54" i="1"/>
  <c r="W30" i="1" s="1"/>
  <c r="AY55" i="1"/>
  <c r="J34" i="3"/>
  <c r="AG58" i="1" s="1"/>
  <c r="J34" i="12"/>
  <c r="AG68" i="1"/>
  <c r="AG67" i="1" s="1"/>
  <c r="AN67" i="1" s="1"/>
  <c r="J34" i="8"/>
  <c r="AG63" i="1" s="1"/>
  <c r="J34" i="13"/>
  <c r="AG71" i="1" s="1"/>
  <c r="AG70" i="1" s="1"/>
  <c r="AG69" i="1" s="1"/>
  <c r="AN69" i="1" s="1"/>
  <c r="AZ55" i="1"/>
  <c r="AV55" i="1" s="1"/>
  <c r="AT55" i="1" s="1"/>
  <c r="J34" i="6"/>
  <c r="AG61" i="1" s="1"/>
  <c r="BC54" i="1"/>
  <c r="W32" i="1" s="1"/>
  <c r="J43" i="3" l="1"/>
  <c r="J43" i="6"/>
  <c r="J43" i="12"/>
  <c r="J43" i="7"/>
  <c r="J43" i="4"/>
  <c r="J43" i="8"/>
  <c r="J43" i="13"/>
  <c r="AN71" i="1"/>
  <c r="AN58" i="1"/>
  <c r="AN59" i="1"/>
  <c r="AN61" i="1"/>
  <c r="AN63" i="1"/>
  <c r="AN68" i="1"/>
  <c r="AN70" i="1"/>
  <c r="AW54" i="1"/>
  <c r="AK30" i="1" s="1"/>
  <c r="AZ54" i="1"/>
  <c r="AV54" i="1" s="1"/>
  <c r="AK29" i="1" s="1"/>
  <c r="AY54" i="1"/>
  <c r="AX54" i="1"/>
  <c r="AG56" i="1"/>
  <c r="AG55" i="1" s="1"/>
  <c r="AG54" i="1" s="1"/>
  <c r="AK26" i="1" s="1"/>
  <c r="AN56" i="1" l="1"/>
  <c r="AK35" i="1"/>
  <c r="AN55" i="1"/>
  <c r="W29" i="1"/>
  <c r="AT54" i="1"/>
  <c r="AN54" i="1" s="1"/>
</calcChain>
</file>

<file path=xl/sharedStrings.xml><?xml version="1.0" encoding="utf-8"?>
<sst xmlns="http://schemas.openxmlformats.org/spreadsheetml/2006/main" count="53997" uniqueCount="5855">
  <si>
    <t>Export Komplet</t>
  </si>
  <si>
    <t>VZ</t>
  </si>
  <si>
    <t>2.0</t>
  </si>
  <si>
    <t>ZAMOK</t>
  </si>
  <si>
    <t>False</t>
  </si>
  <si>
    <t>{00414302-ee9f-47ea-9572-a6009564021e}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</si>
  <si>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</si>
  <si>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</si>
  <si>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</si>
  <si>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</si>
  <si>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</si>
  <si>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</si>
  <si>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</si>
  <si>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26S/2024(CU2025)_zm3</t>
  </si>
  <si>
    <t>Stavba:</t>
  </si>
  <si>
    <t>KSO:</t>
  </si>
  <si>
    <t>801 19 16</t>
  </si>
  <si>
    <t>CC-CZ:</t>
  </si>
  <si>
    <t/>
  </si>
  <si>
    <t>Místo:</t>
  </si>
  <si>
    <t>nám.Smiřických 42/12, parc.č.74/1</t>
  </si>
  <si>
    <t>Datum:</t>
  </si>
  <si>
    <t>25. 2. 2025</t>
  </si>
  <si>
    <t>Zadavatel:</t>
  </si>
  <si>
    <t>IČ:</t>
  </si>
  <si>
    <t xml:space="preserve"> </t>
  </si>
  <si>
    <t>DIČ:</t>
  </si>
  <si>
    <t>Zhotovitel:</t>
  </si>
  <si>
    <t>Projektant:</t>
  </si>
  <si>
    <t>M - PROject CZ s.r.o.</t>
  </si>
  <si>
    <t>True</t>
  </si>
  <si>
    <t>Zpracovatel:</t>
  </si>
  <si>
    <t>SOLOREAL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</si>
  <si>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</si>
  <si>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</si>
  <si>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</si>
  <si>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</si>
  <si>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</si>
  <si>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</si>
  <si>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</si>
  <si>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</si>
  <si>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</si>
  <si>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</si>
  <si>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</si>
  <si>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</si>
  <si>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</si>
  <si>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</si>
  <si>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</si>
  <si>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</si>
  <si>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</si>
  <si>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</si>
  <si>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</si>
  <si>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</si>
  <si>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</si>
  <si>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</si>
  <si>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</si>
  <si>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</si>
  <si>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</si>
  <si>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</si>
  <si>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</si>
  <si>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</si>
  <si>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</si>
  <si>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</si>
  <si>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</si>
  <si>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</si>
  <si>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</si>
  <si>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</si>
  <si>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</si>
  <si>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</si>
  <si>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</si>
  <si>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</si>
  <si>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</si>
  <si>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</si>
  <si>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</si>
  <si>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Způsobilé</t>
  </si>
  <si>
    <t>STA</t>
  </si>
  <si>
    <t>1</t>
  </si>
  <si>
    <t>{9fe946b3-059a-4170-b505-d75cbc778d5c}</t>
  </si>
  <si>
    <t>2</t>
  </si>
  <si>
    <t>Hlavní aktivity projektu</t>
  </si>
  <si>
    <t>Soupis</t>
  </si>
  <si>
    <t>{399f21c3-c7cd-468d-b7d6-77c2d8894706}</t>
  </si>
  <si>
    <t>/</t>
  </si>
  <si>
    <t>D1.1., D.1.2</t>
  </si>
  <si>
    <t>Architektonicko stavební část, Stavebně konstrukční část</t>
  </si>
  <si>
    <t>3</t>
  </si>
  <si>
    <t>{2addece4-1bf6-4893-82bf-c69178324231}</t>
  </si>
  <si>
    <t>D1.4.1-1</t>
  </si>
  <si>
    <t>ZTI</t>
  </si>
  <si>
    <t>{02b57d8d-453b-4fdf-b154-a58da9fde77f}</t>
  </si>
  <si>
    <t>D1.4.1-2</t>
  </si>
  <si>
    <t>Vodovodní přípojka</t>
  </si>
  <si>
    <t>{5c15b91c-2e17-4897-9edc-9035d477dc59}</t>
  </si>
  <si>
    <t>D1.4.1-3</t>
  </si>
  <si>
    <t>Přípojka splaškové kanalizace</t>
  </si>
  <si>
    <t>{0b92c35d-c260-4c2c-9345-a86a6a5b06f6}</t>
  </si>
  <si>
    <t>D1.4.1-4</t>
  </si>
  <si>
    <t>Přípojka dešťové kanalizace</t>
  </si>
  <si>
    <t>{97c52bcf-1a02-487a-8584-8d599ca415ad}</t>
  </si>
  <si>
    <t>D1.4.2-1</t>
  </si>
  <si>
    <t>Vytápění</t>
  </si>
  <si>
    <t>{95cad146-a91c-43f5-a0bd-e5b346741eb1}</t>
  </si>
  <si>
    <t>D1.4.2-2</t>
  </si>
  <si>
    <t>Chlazení</t>
  </si>
  <si>
    <t>{ec500009-c68a-488e-ae9c-7ea983d10a85}</t>
  </si>
  <si>
    <t>D1.4.3</t>
  </si>
  <si>
    <t>VZT</t>
  </si>
  <si>
    <t>{b797e962-1a9a-4208-b15e-500c256798af}</t>
  </si>
  <si>
    <t>D1.1.4</t>
  </si>
  <si>
    <t>Elektro - silnoproud</t>
  </si>
  <si>
    <t>{c42b26c2-13c3-4aad-89eb-b128edb18afd}</t>
  </si>
  <si>
    <t>D1.4.5</t>
  </si>
  <si>
    <t>Elektro - slaboproud</t>
  </si>
  <si>
    <t>{3b4ab165-b2d3-4e0a-b861-f85cd051c251}</t>
  </si>
  <si>
    <t>Vedlejší aktivity projektu</t>
  </si>
  <si>
    <t>{43f42897-f9e5-4a69-ab28-134284b40776}</t>
  </si>
  <si>
    <t>{dc8fb6b1-f59f-4e2b-a03c-0b273db061db}</t>
  </si>
  <si>
    <t>B</t>
  </si>
  <si>
    <t>Nezpůsobilé</t>
  </si>
  <si>
    <t>{b19c2185-313a-4e34-9379-a68a34afe937}</t>
  </si>
  <si>
    <t>Neuznatelné aktivity projektu</t>
  </si>
  <si>
    <t>{9e1e2f8e-bfa2-4888-9ac7-9884b38de368}</t>
  </si>
  <si>
    <t>{f90fe908-e376-4b07-a5d4-e933f02e7c1d}</t>
  </si>
  <si>
    <t>VRN</t>
  </si>
  <si>
    <t>Vedlejší rozpočtové náklady</t>
  </si>
  <si>
    <t>{381a80eb-835b-49ab-be20-f2afb0311866}</t>
  </si>
  <si>
    <t>KRYCÍ LIST SOUPISU PRACÍ</t>
  </si>
  <si>
    <t>Objekt:</t>
  </si>
  <si>
    <t>A - Způsobilé</t>
  </si>
  <si>
    <t>Soupis:</t>
  </si>
  <si>
    <t>1 - Hlavní aktivity projektu</t>
  </si>
  <si>
    <t>Úroveň 3:</t>
  </si>
  <si>
    <t>D1.1., D.1.2 - Architektonicko stavební část, Stavebně konstrukční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</si>
  <si>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</si>
  <si>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</si>
  <si>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</si>
  <si>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</si>
  <si>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</si>
  <si>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</si>
  <si>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</si>
  <si>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</si>
  <si>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</si>
  <si>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</si>
  <si>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</si>
  <si>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</si>
  <si>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</si>
  <si>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</si>
  <si>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</si>
  <si>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</si>
  <si>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</si>
  <si>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</si>
  <si>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</si>
  <si>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</si>
  <si>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</si>
  <si>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</si>
  <si>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</si>
  <si>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</si>
  <si>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</si>
  <si>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</si>
  <si>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</si>
  <si>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</si>
  <si>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OST - Ostatní</t>
  </si>
  <si>
    <t xml:space="preserve">    OS1 - Ostatní</t>
  </si>
  <si>
    <t xml:space="preserve">    OS2 - Výtah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</si>
  <si>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</si>
  <si>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</si>
  <si>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</si>
  <si>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</si>
  <si>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</si>
  <si>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</si>
  <si>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</si>
  <si>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</si>
  <si>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</si>
  <si>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</si>
  <si>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</si>
  <si>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</si>
  <si>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</si>
  <si>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</si>
  <si>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</si>
  <si>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</si>
  <si>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</si>
  <si>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</si>
  <si>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131251103</t>
  </si>
  <si>
    <t>Hloubení jam nezapažených v hornině třídy těžitelnosti I skupiny 3 objem do 100 m3 strojně</t>
  </si>
  <si>
    <t>m3</t>
  </si>
  <si>
    <t>CS ÚRS 2025 01</t>
  </si>
  <si>
    <t>4</t>
  </si>
  <si>
    <t>398301722</t>
  </si>
  <si>
    <t>PP</t>
  </si>
  <si>
    <t>Hloubení nezapažených jam a zářezů strojně s urovnáním dna do předepsaného profilu a spádu v hornině třídy těžitelnosti I skupiny 3 přes 50 do 100 m3</t>
  </si>
  <si>
    <t>Online PSC</t>
  </si>
  <si>
    <t>https://podminky.urs.cz/item/CS_URS_2025_01/131251103</t>
  </si>
  <si>
    <t>VV</t>
  </si>
  <si>
    <t>v.č D1.1.3, D1.1.7, D1.1.8, D1.1.9, C3</t>
  </si>
  <si>
    <t>plocha měřena v programu PDF XChange Editor</t>
  </si>
  <si>
    <t>183,56*0,5</t>
  </si>
  <si>
    <t>"Vedlejší aktivity projektu" -68,0</t>
  </si>
  <si>
    <t>132211401</t>
  </si>
  <si>
    <t>Hloubená vykopávka pod základy v hornině třídy těžitelnosti I skupiny 3 ručně</t>
  </si>
  <si>
    <t>-1936588891</t>
  </si>
  <si>
    <t>Hloubená vykopávka pod základy ručně s přehozením výkopku na vzdálenost 3 m nebo s naložením na dopravní prostředek v hornině třídy těžitelnosti I skupiny 3</t>
  </si>
  <si>
    <t>https://podminky.urs.cz/item/CS_URS_2025_01/132211401</t>
  </si>
  <si>
    <t>v.č.D1.1.2</t>
  </si>
  <si>
    <t>"pozn.8 - pro dojezd výtahu" (3,73*0,78*0,55)+(5,21*0,79*0,55)</t>
  </si>
  <si>
    <t>132212131</t>
  </si>
  <si>
    <t>Hloubení nezapažených rýh šířky do 800 mm v soudržných horninách třídy těžitelnosti I skupiny 3 ručně</t>
  </si>
  <si>
    <t>-936163159</t>
  </si>
  <si>
    <t>Hloubení nezapažených rýh šířky do 800 mm ručně s urovnáním dna do předepsaného profilu a spádu v hornině třídy těžitelnosti I skupiny 3 soudržných</t>
  </si>
  <si>
    <t>https://podminky.urs.cz/item/CS_URS_2025_01/132212131</t>
  </si>
  <si>
    <t>"betonový základ pod obvodovou stěnu přístavby" (13,935+2,931-0,6)*0,6*0,5</t>
  </si>
  <si>
    <t>v.č.1.1.15, D1.1.18, D1.1.19, D1.1.20</t>
  </si>
  <si>
    <t xml:space="preserve">"okolo budovy pro izolaci základů" </t>
  </si>
  <si>
    <t>(18,625+6,815)*((0,6+0,4)/2)*1,3</t>
  </si>
  <si>
    <t>6,57*((0,6+0,4)/2)*0,5</t>
  </si>
  <si>
    <t>(13,935+3,73)*((0,6+0,2)/2)*0,8</t>
  </si>
  <si>
    <t>"Nezpůsobilé aktivity projektu" -12,877</t>
  </si>
  <si>
    <t>133212811</t>
  </si>
  <si>
    <t>Hloubení nezapažených šachet v hornině třídy těžitelnosti I skupiny 3 plocha výkopu do 4 m2 ručně</t>
  </si>
  <si>
    <t>1552102257</t>
  </si>
  <si>
    <t>Hloubení nezapažených šachet ručně v horninách třídy těžitelnosti I skupiny 3, půdorysná plocha výkopu do 4 m2</t>
  </si>
  <si>
    <t>https://podminky.urs.cz/item/CS_URS_2025_01/133212811</t>
  </si>
  <si>
    <t>"základ pod tepelné čerpadlo" 2,0*1,0*1,0</t>
  </si>
  <si>
    <t>5</t>
  </si>
  <si>
    <t>139711111</t>
  </si>
  <si>
    <t>Vykopávky v uzavřených prostorech v hornině třídy těžitelnosti I skupiny 1 až 3 ručně</t>
  </si>
  <si>
    <t>564598444</t>
  </si>
  <si>
    <t>Vykopávka v uzavřených prostorech ručně v hornině třídy těžitelnosti I skupiny 1 až 3</t>
  </si>
  <si>
    <t>https://podminky.urs.cz/item/CS_URS_2025_01/139711111</t>
  </si>
  <si>
    <t>"pro dojezd výtahu" 2,33*3,2*(1,51-0,2)</t>
  </si>
  <si>
    <t>"sklepy" ((2,12*2,88)+(2,57*2,63)+(0,72*0,15)+(4,69*3,58)-(0,53*0,25)+(0,76*0,67))*0,2</t>
  </si>
  <si>
    <t>v.č.D1.1.3</t>
  </si>
  <si>
    <t>"sklad" 11,8*(0,5-(0,1+0,1))</t>
  </si>
  <si>
    <t>"pokoj" (10,0+18,8)*(0,5-(0,1+0,1))</t>
  </si>
  <si>
    <t>"kuchyně" (15,1-(3,2*2,33))*(0,5-(0,1+0,1))</t>
  </si>
  <si>
    <t>"koupelna" (6,6+3,2)*(0,5-(0,1+0,1))</t>
  </si>
  <si>
    <t>"WC" (1,6-(0,5*0,83))*(0,5-(0,1+0,1))</t>
  </si>
  <si>
    <t>"místnost pro nácvik dovedností" (18,6-(2,4*3,28))*(0,5-(0,1+0,1))</t>
  </si>
  <si>
    <t>6</t>
  </si>
  <si>
    <t>162751117</t>
  </si>
  <si>
    <t>Vodorovné přemístění přes 9 000 do 10000 m výkopku/sypaniny z horniny třídy těžitelnosti I skupiny 1 až 3</t>
  </si>
  <si>
    <t>649356118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</si>
  <si>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</si>
  <si>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</si>
  <si>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"Nezpůsobilé aktivity projektu" -5,151</t>
  </si>
  <si>
    <t>7</t>
  </si>
  <si>
    <t>162751119</t>
  </si>
  <si>
    <t>Příplatek k vodorovnému přemístění výkopku/sypaniny z horniny třídy těžitelnosti I skupiny 1 až 3 ZKD 1000 m přes 10000 m</t>
  </si>
  <si>
    <t>1094880606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</si>
  <si>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</si>
  <si>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</si>
  <si>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8</t>
  </si>
  <si>
    <t>171201231</t>
  </si>
  <si>
    <t>Poplatek za uložení zeminy a kamení na recyklační skládce (skládkovné) kód odpadu 17 05 04</t>
  </si>
  <si>
    <t>t</t>
  </si>
  <si>
    <t>1621330757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</si>
  <si>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</si>
  <si>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</si>
  <si>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"Vedlejší aktivity projektu" -108,8</t>
  </si>
  <si>
    <t>"Nezpůsobilé aktivity projektu" -8,242</t>
  </si>
  <si>
    <t>9</t>
  </si>
  <si>
    <t>174111101</t>
  </si>
  <si>
    <t>Zásyp jam, šachet rýh nebo kolem objektů sypaninou se zhutněním ručně</t>
  </si>
  <si>
    <t>484260992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</si>
  <si>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</si>
  <si>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</si>
  <si>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(18,625+6,815)*((0,4+0,2)/2)*1,3</t>
  </si>
  <si>
    <t>6,57*((0,4+0,2)/2)*0,5</t>
  </si>
  <si>
    <t>(13,935+3,73)*((0,4+0,2)/2)*0,8</t>
  </si>
  <si>
    <t>(8,705+5,24+9,43+5,24+10,72)*((0,4+0,2)/2)*0,9</t>
  </si>
  <si>
    <t>"Nezpůsobilé aktivity projektu" -7,726</t>
  </si>
  <si>
    <t>10</t>
  </si>
  <si>
    <t>174111102</t>
  </si>
  <si>
    <t>Zásyp v uzavřených prostorech sypaninou se zhutněním ručně</t>
  </si>
  <si>
    <t>-835182127</t>
  </si>
  <si>
    <t>Zásyp sypaninou z jakékoliv horniny ručně s uložením výkopku ve vrstvách se zhutněním v uzavřených prostorách s urovnáním povrchu zásypu</t>
  </si>
  <si>
    <t>https://podminky.urs.cz/item/CS_URS_2025_01/174111102</t>
  </si>
  <si>
    <t>"zasypání stávající jímky" 3,14*0,45*0,45*1,0</t>
  </si>
  <si>
    <t>Zakládání</t>
  </si>
  <si>
    <t>11</t>
  </si>
  <si>
    <t>270001112</t>
  </si>
  <si>
    <t>Vytvoření prostupu průřezu přes 0,02 do 0,05 m2 v monolitických betonových základech tl přes 0,5 do 1 m osazením vložek z trub, dílců, tvarovek do bednění</t>
  </si>
  <si>
    <t>kus</t>
  </si>
  <si>
    <t>-932405498</t>
  </si>
  <si>
    <t>Vytvoření prostupů v základových konstrukcích z monolitického betonu nebo železobetonu osazením trub, prefabrikovaných dílců, dutinových tvarovek, apod., do bednění vnější průřezové plochy přes 0,02 do 0,05 m2, tloušťky zdi přes 0,5 do 1,0 m</t>
  </si>
  <si>
    <t>https://podminky.urs.cz/item/CS_URS_2025_01/270001112</t>
  </si>
  <si>
    <t>"v novém základu" 1</t>
  </si>
  <si>
    <t>M</t>
  </si>
  <si>
    <t>28614208</t>
  </si>
  <si>
    <t>trubka kanalizační PP plnostěnná jednovrstvá DN 200x1000mm SN10</t>
  </si>
  <si>
    <t>m</t>
  </si>
  <si>
    <t>-1650741714</t>
  </si>
  <si>
    <t>"v novém základu" 0,6</t>
  </si>
  <si>
    <t>13</t>
  </si>
  <si>
    <t>270002102</t>
  </si>
  <si>
    <t>Vložení trub průřezu do 0,02 m2 do otvorů vytvořených v základech tl přes 0,5 do 1 m</t>
  </si>
  <si>
    <t>384458817</t>
  </si>
  <si>
    <t>Vložení trub (chrániček) do otvorů vytvořených v základových konstrukcích včetně utěsnění vnější průřezové plochy do 0,02 m2, tloušťky zdi přes 0,5 do 1,0 m</t>
  </si>
  <si>
    <t>https://podminky.urs.cz/item/CS_URS_2025_01/270002102</t>
  </si>
  <si>
    <t>"ve stávajícím základu" 3+1</t>
  </si>
  <si>
    <t>14</t>
  </si>
  <si>
    <t>28614207</t>
  </si>
  <si>
    <t>trubka kanalizační PP plnostěnná jednovrstvá DN 160x1000mm SN10</t>
  </si>
  <si>
    <t>1260826971</t>
  </si>
  <si>
    <t>"ve stávajícím základu" (3*1,0)+1,2</t>
  </si>
  <si>
    <t>15</t>
  </si>
  <si>
    <t>270002112</t>
  </si>
  <si>
    <t>Vložení trub průřezu přes 0,02 do 0,05 m2 do otvorů vytvořených v základech tl přes 0,5 do 1 m</t>
  </si>
  <si>
    <t>193496828</t>
  </si>
  <si>
    <t>Vložení trub (chrániček) do otvorů vytvořených v základových konstrukcích včetně utěsnění vnější průřezové plochy přes 0,02 do 0,05 m2, tloušťky zdi přes 0,5 do 1,0 m</t>
  </si>
  <si>
    <t>https://podminky.urs.cz/item/CS_URS_2025_01/270002112</t>
  </si>
  <si>
    <t>"ve stávající zdi" 1</t>
  </si>
  <si>
    <t>16</t>
  </si>
  <si>
    <t>496913206</t>
  </si>
  <si>
    <t>"ve stávající zdi" 0,7</t>
  </si>
  <si>
    <t>17</t>
  </si>
  <si>
    <t>271572211</t>
  </si>
  <si>
    <t>Podsyp pod základové konstrukce se zhutněním z netříděného štěrkopísku</t>
  </si>
  <si>
    <t>777644913</t>
  </si>
  <si>
    <t>Podsyp pod základové konstrukce se zhutněním a urovnáním povrchu ze štěrkopísku netříděného</t>
  </si>
  <si>
    <t>https://podminky.urs.cz/item/CS_URS_2025_01/271572211</t>
  </si>
  <si>
    <t>v.č.D1.1.14</t>
  </si>
  <si>
    <t>(17,35+12,92)*0,1</t>
  </si>
  <si>
    <t>3,2*2,33*0,1</t>
  </si>
  <si>
    <t>v.č.D1.1.15</t>
  </si>
  <si>
    <t>8,423/0,1*0,03</t>
  </si>
  <si>
    <t>18</t>
  </si>
  <si>
    <t>273313511</t>
  </si>
  <si>
    <t>Základové desky z betonu tř. C 12/15</t>
  </si>
  <si>
    <t>1800738073</t>
  </si>
  <si>
    <t>Základy z betonu prostého desky z betonu kamenem neprokládaného tř. C 12/15</t>
  </si>
  <si>
    <t>https://podminky.urs.cz/item/CS_URS_2025_01/273313511</t>
  </si>
  <si>
    <t>v.č.D1.2.b.01</t>
  </si>
  <si>
    <t>"pro výtah" 3,3*2,43*0,1</t>
  </si>
  <si>
    <t>19</t>
  </si>
  <si>
    <t>273321411</t>
  </si>
  <si>
    <t>Základové desky ze ŽB bez zvýšených nároků na prostředí tř. C 20/25</t>
  </si>
  <si>
    <t>-1489928895</t>
  </si>
  <si>
    <t>Základy z betonu železového (bez výztuže) desky z betonu bez zvláštních nároků na prostředí tř. C 20/25</t>
  </si>
  <si>
    <t>https://podminky.urs.cz/item/CS_URS_2025_01/273321411</t>
  </si>
  <si>
    <t>v.č.D.1.2.b.01</t>
  </si>
  <si>
    <t>"zesílení" ((0,8+0,5)/2)*1,971*0,15</t>
  </si>
  <si>
    <t>((5,199*1,204)+(((1,297+1,363)/2)*2,527))*0,15</t>
  </si>
  <si>
    <t>(17,35+12,92)*0,10</t>
  </si>
  <si>
    <t>"m.č.105" 11,9*0,15</t>
  </si>
  <si>
    <t>"m.č.103, 104, 125" (4,1+2,96+3,3+(2,19*0,15*2))*0,15</t>
  </si>
  <si>
    <t>"m.č.108, 108A, 108B, 107" (4,14+4,8+1,5+20,5+((4,43+1,185)*0,15)+((1,35+2,285)*0,1))*0,15</t>
  </si>
  <si>
    <t>"m.č.106" 19,69*0,15</t>
  </si>
  <si>
    <t>"m.č.109-část" 3,415*3,28*0,15</t>
  </si>
  <si>
    <t>20</t>
  </si>
  <si>
    <t>273323511</t>
  </si>
  <si>
    <t>Základové desky ze ŽB pro konstrukce bílých van tř. C 25/30</t>
  </si>
  <si>
    <t>78878053</t>
  </si>
  <si>
    <t>Základy z betonu železového (bez výztuže) desky z betonu pro konstrukce bílých van tř. C 25/30</t>
  </si>
  <si>
    <t>https://podminky.urs.cz/item/CS_URS_2025_01/273323511</t>
  </si>
  <si>
    <t>"pro výtah" 3,3*2,33*0,3</t>
  </si>
  <si>
    <t>273351121</t>
  </si>
  <si>
    <t>Zřízení bednění základových desek</t>
  </si>
  <si>
    <t>m2</t>
  </si>
  <si>
    <t>-1931130053</t>
  </si>
  <si>
    <t>Bednění základů desek zřízení</t>
  </si>
  <si>
    <t>https://podminky.urs.cz/item/CS_URS_2025_01/273351121</t>
  </si>
  <si>
    <t>(13,737+3,531)*0,15</t>
  </si>
  <si>
    <t>22</t>
  </si>
  <si>
    <t>273351122</t>
  </si>
  <si>
    <t>Odstranění bednění základových desek</t>
  </si>
  <si>
    <t>-463128395</t>
  </si>
  <si>
    <t>Bednění základů desek odstranění</t>
  </si>
  <si>
    <t>https://podminky.urs.cz/item/CS_URS_2025_01/273351122</t>
  </si>
  <si>
    <t>23</t>
  </si>
  <si>
    <t>273361821</t>
  </si>
  <si>
    <t>Výztuž základových desek betonářskou ocelí 10 505 (R)</t>
  </si>
  <si>
    <t>-135520049</t>
  </si>
  <si>
    <t>Výztuž základů desek z betonářské oceli 10 505 (R) nebo BSt 500</t>
  </si>
  <si>
    <t>https://podminky.urs.cz/item/CS_URS_2025_01/273361821</t>
  </si>
  <si>
    <t>24</t>
  </si>
  <si>
    <t>273362021</t>
  </si>
  <si>
    <t>Výztuž základových desek svařovanými sítěmi Kari</t>
  </si>
  <si>
    <t>-916798590</t>
  </si>
  <si>
    <t>Výztuž základů desek ze svařovaných sítí z drátů typu KARI</t>
  </si>
  <si>
    <t>https://podminky.urs.cz/item/CS_URS_2025_01/273362021</t>
  </si>
  <si>
    <t>"KARI síť KH20" 490,9/1000</t>
  </si>
  <si>
    <t>"KARI síť 100/100/8" (17,35+12,92)*7,9/1000</t>
  </si>
  <si>
    <t>"m.č.105" 11,9*7,9/1000</t>
  </si>
  <si>
    <t>"m.č.103, 104, 125" (4,1+2,96+3,3+(2,19*0,15*2))*7,9/1000</t>
  </si>
  <si>
    <t>"m.č.108, 108A, 108B, 107" (4,14+4,8+1,5+20,5+((4,43+1,185)*0,15)+((1,35+2,285)*0,1))*7,9/1000</t>
  </si>
  <si>
    <t>"m.č.106" 19,69*7,9/1000</t>
  </si>
  <si>
    <t>"m.č.109-část" 3,415*3,28*7,9/1000</t>
  </si>
  <si>
    <t>25</t>
  </si>
  <si>
    <t>274313711</t>
  </si>
  <si>
    <t>Základové pasy z betonu tř. C 20/25</t>
  </si>
  <si>
    <t>-826510860</t>
  </si>
  <si>
    <t>Základy z betonu prostého pasy betonu kamenem neprokládaného tř. C 20/25</t>
  </si>
  <si>
    <t>https://podminky.urs.cz/item/CS_URS_2025_01/274313711</t>
  </si>
  <si>
    <t>(13,887+0,081)*0,6*0,5</t>
  </si>
  <si>
    <t>0,5*0,6*0,5*2</t>
  </si>
  <si>
    <t>0,5*0,6*(0,5+0,5)*2</t>
  </si>
  <si>
    <t>0,5*0,6*(0,5+0,38)</t>
  </si>
  <si>
    <t>0,5*0,6*0,63</t>
  </si>
  <si>
    <t>26</t>
  </si>
  <si>
    <t>274351121</t>
  </si>
  <si>
    <t>Zřízení bednění základových pasů rovného</t>
  </si>
  <si>
    <t>-1200840155</t>
  </si>
  <si>
    <t>Bednění základů pasů rovné zřízení</t>
  </si>
  <si>
    <t>https://podminky.urs.cz/item/CS_URS_2025_01/274351121</t>
  </si>
  <si>
    <t>(13,887+0,681+0,5+13,287+0,081+0,5)*0,5</t>
  </si>
  <si>
    <t>27</t>
  </si>
  <si>
    <t>274351122</t>
  </si>
  <si>
    <t>Odstranění bednění základových pasů rovného</t>
  </si>
  <si>
    <t>1687712098</t>
  </si>
  <si>
    <t>Bednění základů pasů rovné odstranění</t>
  </si>
  <si>
    <t>https://podminky.urs.cz/item/CS_URS_2025_01/274351122</t>
  </si>
  <si>
    <t>28</t>
  </si>
  <si>
    <t>275313711</t>
  </si>
  <si>
    <t>Základové patky z betonu tř. C 20/25</t>
  </si>
  <si>
    <t>1616628015</t>
  </si>
  <si>
    <t>Základy z betonu prostého patky a bloky z betonu kamenem neprokládaného tř. C 20/25</t>
  </si>
  <si>
    <t>https://podminky.urs.cz/item/CS_URS_2025_01/275313711</t>
  </si>
  <si>
    <t>29</t>
  </si>
  <si>
    <t>279113144</t>
  </si>
  <si>
    <t>Základová zeď tl přes 250 do 300 mm z tvárnic ztraceného bednění včetně výplně z betonu tř. C 20/25</t>
  </si>
  <si>
    <t>-2019992983</t>
  </si>
  <si>
    <t>Základové zdi z tvárnic ztraceného bednění včetně výplně z betonu bez zvláštních nároků na vliv prostředí třídy C 20/25, tloušťky zdiva přes 250 do 300 mm</t>
  </si>
  <si>
    <t>https://podminky.urs.cz/item/CS_URS_2025_01/279113144</t>
  </si>
  <si>
    <t>(13,737+0,531+0,5)*0,25</t>
  </si>
  <si>
    <t>1,0*(0,25+0,5)</t>
  </si>
  <si>
    <t>1,0*(0,25+0,5+0,5)</t>
  </si>
  <si>
    <t>0,5*1,5</t>
  </si>
  <si>
    <t>30</t>
  </si>
  <si>
    <t>279232513</t>
  </si>
  <si>
    <t>Postupná podezdívka základového zdiva cihlami betonovými na MC</t>
  </si>
  <si>
    <t>-42574513</t>
  </si>
  <si>
    <t>Postupná podezdívka základového zdiva jakékoliv tloušťky, bez výkopu a zapažení na maltu cementovou cihlami betonovými</t>
  </si>
  <si>
    <t>https://podminky.urs.cz/item/CS_URS_2025_01/279232513</t>
  </si>
  <si>
    <t>v.č.D1.1.2, D1.1.8</t>
  </si>
  <si>
    <t>31</t>
  </si>
  <si>
    <t>279323111</t>
  </si>
  <si>
    <t>Základová zeď ze ŽB pro konstrukce bílých van tř. C 25/30</t>
  </si>
  <si>
    <t>620727901</t>
  </si>
  <si>
    <t>Základové zdi z betonu železového (bez výztuže) pro konstrukce bílých van tř. C 25/30</t>
  </si>
  <si>
    <t>https://podminky.urs.cz/item/CS_URS_2025_01/279323111</t>
  </si>
  <si>
    <t>v.č.D.1.2.b.01, b.06</t>
  </si>
  <si>
    <t>(3,3+1,93)*2*0,76*0,25</t>
  </si>
  <si>
    <t>32</t>
  </si>
  <si>
    <t>279351311</t>
  </si>
  <si>
    <t>Zřízení jednostranného bednění základových zdí</t>
  </si>
  <si>
    <t>1410322797</t>
  </si>
  <si>
    <t>Bednění základových zdí rovné jednostranné zřízení</t>
  </si>
  <si>
    <t>https://podminky.urs.cz/item/CS_URS_2025_01/279351311</t>
  </si>
  <si>
    <t>(3,3+2,8+2,33+1,83)*2*0,76</t>
  </si>
  <si>
    <t>33</t>
  </si>
  <si>
    <t>279351312</t>
  </si>
  <si>
    <t>Odstranění jednostranného bednění základových zdí</t>
  </si>
  <si>
    <t>730580278</t>
  </si>
  <si>
    <t>Bednění základových zdí rovné jednostranné odstranění</t>
  </si>
  <si>
    <t>https://podminky.urs.cz/item/CS_URS_2025_01/279351312</t>
  </si>
  <si>
    <t>34</t>
  </si>
  <si>
    <t>279361821</t>
  </si>
  <si>
    <t>Výztuž základových zdí nosných betonářskou ocelí 10 505</t>
  </si>
  <si>
    <t>-1636653409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</si>
  <si>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</si>
  <si>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</si>
  <si>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výztuž zdí bílé vany je započítána ve výztuži základových desek</t>
  </si>
  <si>
    <t>Svislé a kompletní konstrukce</t>
  </si>
  <si>
    <t>35</t>
  </si>
  <si>
    <t>310002102</t>
  </si>
  <si>
    <t>Vložení trub průřezu do 0,02 m2 do otvorů vytvořených ve zdech tl přes 0,5 do 1 m</t>
  </si>
  <si>
    <t>1545109230</t>
  </si>
  <si>
    <t>Vložení trub (chrániček) do otvorů vytvořených ve zdech včetně utěsnění vnější průřezové plochy do 0,02 m2, tloušťky zdi přes 0,5 do 1,0 m</t>
  </si>
  <si>
    <t>https://podminky.urs.cz/item/CS_URS_2025_01/310002102</t>
  </si>
  <si>
    <t>"ve stávající zdi" 2</t>
  </si>
  <si>
    <t>"ve stávající zdi" 6</t>
  </si>
  <si>
    <t>36</t>
  </si>
  <si>
    <t>1865703702</t>
  </si>
  <si>
    <t>"ve stávající zdi" 2*1,0</t>
  </si>
  <si>
    <t>"ve stávající zdi" 0,95+0,6+0,8+0,85+0,6+0,6</t>
  </si>
  <si>
    <t>37</t>
  </si>
  <si>
    <t>310271041.1R</t>
  </si>
  <si>
    <t xml:space="preserve">Zazdívka otvorů ve zdivu nadzákladovém pórobetonovými tvárnicemi do P2 na tenkovrstvou maltu </t>
  </si>
  <si>
    <t>-2118447259</t>
  </si>
  <si>
    <t>Zazdívka otvorů ve zdivu nadzákladovém pórobetonovými tvárnicemi, pevnost tvárnic do P2</t>
  </si>
  <si>
    <t>((0,6*0,9)+(0,38*0,58))*0,51</t>
  </si>
  <si>
    <t>v.č.D1.1.16</t>
  </si>
  <si>
    <t>((1,74*1,14)+(0,59*1,14))*0,54</t>
  </si>
  <si>
    <t>(0,675+0,45)*1,47*0,605</t>
  </si>
  <si>
    <t xml:space="preserve">"změna 1" </t>
  </si>
  <si>
    <t>0,94*2,1*0,37</t>
  </si>
  <si>
    <t>38</t>
  </si>
  <si>
    <t>311113142</t>
  </si>
  <si>
    <t>Nadzákladová zeď tl přes 150 do 200 mm z hladkých tvárnic ztraceného bednění včetně výplně z betonu tř. 20/25</t>
  </si>
  <si>
    <t>-1413708262</t>
  </si>
  <si>
    <t>Nadzákladové zdi z betonových tvárnic ztraceného bednění hladkých včetně výplně z betonu C 20/25, tloušťky zdiva přes 150 do 200 mm</t>
  </si>
  <si>
    <t>https://podminky.urs.cz/item/CS_URS_2025_01/311113142</t>
  </si>
  <si>
    <t>v.č.D.1.2 - b.06</t>
  </si>
  <si>
    <t>-((1,38*2,66)+(1,38*2,445))</t>
  </si>
  <si>
    <t>-(1,93*0,2*0,34*2)</t>
  </si>
  <si>
    <t>39</t>
  </si>
  <si>
    <t>311231116</t>
  </si>
  <si>
    <t>Zdivo nosné z cihel dl 290 mm P7 až 15 na MC 5 nebo MC 10</t>
  </si>
  <si>
    <t>-1647456925</t>
  </si>
  <si>
    <t>Zdivo z cihel pálených nosné z cihel plných dl. 290 mm P 7 až 15, na maltu MC-5 nebo MC-10</t>
  </si>
  <si>
    <t>https://podminky.urs.cz/item/CS_URS_2025_01/311231116</t>
  </si>
  <si>
    <t>0,67*0,465*3,3</t>
  </si>
  <si>
    <t>40</t>
  </si>
  <si>
    <t>311272122.XLA</t>
  </si>
  <si>
    <t>Zdivo z tvárnic hladkých Ytong Klasik 250 tl zdiva 250 mm</t>
  </si>
  <si>
    <t>1970945080</t>
  </si>
  <si>
    <t>70,4*0,25</t>
  </si>
  <si>
    <t>41</t>
  </si>
  <si>
    <t>311272221.XLA</t>
  </si>
  <si>
    <t>Zdivo z tvárnic Ytong Standard PDK 300 tl zdiva 300 mm</t>
  </si>
  <si>
    <t>47975719</t>
  </si>
  <si>
    <t>3,0*3,7</t>
  </si>
  <si>
    <t>42</t>
  </si>
  <si>
    <t>311272321.XLA</t>
  </si>
  <si>
    <t>Zdivo z tvárnic Ytong Standard PDK 375 tl zdiva 375 mm</t>
  </si>
  <si>
    <t>-1309971279</t>
  </si>
  <si>
    <t>((13,735+3,33)*3,0)-(2,0*1,5*2)-(1,75*1,31)</t>
  </si>
  <si>
    <t>43</t>
  </si>
  <si>
    <t>311272322.1R</t>
  </si>
  <si>
    <t xml:space="preserve">Zdivo z tvárnic Ytong Standard </t>
  </si>
  <si>
    <t>-70895373</t>
  </si>
  <si>
    <t>((6,4*2,7)-(1,15*2,34)-(1,15*1,5))*0,6</t>
  </si>
  <si>
    <t>0,8*2,45*0,48</t>
  </si>
  <si>
    <t>((4,2*2,45)-(2,295*2,14))*0,52</t>
  </si>
  <si>
    <t>((3,1*2,45)-(1,15*2,02)-(1,0*2,02))*0,6</t>
  </si>
  <si>
    <t>44</t>
  </si>
  <si>
    <t>311273957.XLA</t>
  </si>
  <si>
    <t>Založeni pórobetonového zdiva Ytong na zakládací maltu tloušťky 375 mm</t>
  </si>
  <si>
    <t>-1584348410</t>
  </si>
  <si>
    <t>13,735+3,33-(2,0*2)-1,75</t>
  </si>
  <si>
    <t>45</t>
  </si>
  <si>
    <t>311361821</t>
  </si>
  <si>
    <t>Výztuž nosných zdí betonářskou ocelí 10 505</t>
  </si>
  <si>
    <t>-65523089</t>
  </si>
  <si>
    <t>Výztuž nadzákladových zdí nosných svislých nebo odkloněných od svislice, rovných nebo oblých z betonářské oceli 10 505 (R) nebo BSt 500</t>
  </si>
  <si>
    <t>https://podminky.urs.cz/item/CS_URS_2025_01/311361821</t>
  </si>
  <si>
    <t>46</t>
  </si>
  <si>
    <t>314231126</t>
  </si>
  <si>
    <t>Zdivo komínů a ventilací z cihel dl 290 mm pevnosti P20 až P 20 na MC 5 nebo MC 10</t>
  </si>
  <si>
    <t>-1878401868</t>
  </si>
  <si>
    <t>Zdivo komínů a ventilací volně stojících z cihel pálených plných dl. 290 mm P 20 až P 25, na maltu MC-5 nebo MC-10</t>
  </si>
  <si>
    <t>https://podminky.urs.cz/item/CS_URS_2025_01/314231126</t>
  </si>
  <si>
    <t>v.č.D1.1.16, D1.1.20</t>
  </si>
  <si>
    <t>0,7*0,7*6,3</t>
  </si>
  <si>
    <t>47</t>
  </si>
  <si>
    <t>314238235</t>
  </si>
  <si>
    <t>Krycí deska základní pro dvouprůduchový cihelný komín</t>
  </si>
  <si>
    <t>-878900122</t>
  </si>
  <si>
    <t>Ukončení dvouprůduchového cihelného komínu komínovým návlekem dvouprůduchovým hlavicí odkouření a komínovým límcem s kloboukem, světlý průměr vložek krycí deska základní dvouprůduchová</t>
  </si>
  <si>
    <t>https://podminky.urs.cz/item/CS_URS_2025_01/314238235</t>
  </si>
  <si>
    <t>48</t>
  </si>
  <si>
    <t>317168054.WNR</t>
  </si>
  <si>
    <t>Překlad vysoký Porotherm KP 7 dl 1750 mm</t>
  </si>
  <si>
    <t>63286093</t>
  </si>
  <si>
    <t>v.č.D.1.2 - b.03</t>
  </si>
  <si>
    <t>"P2" 2</t>
  </si>
  <si>
    <t>49</t>
  </si>
  <si>
    <t>317168056.WNR</t>
  </si>
  <si>
    <t>Překlad vysoký Porotherm KP 7 dl 2250 mm</t>
  </si>
  <si>
    <t>-829432549</t>
  </si>
  <si>
    <t>"P1" 4</t>
  </si>
  <si>
    <t>50</t>
  </si>
  <si>
    <t>317168057.WNR</t>
  </si>
  <si>
    <t>Překlad vysoký Porotherm KP 7 dl 2500 mm</t>
  </si>
  <si>
    <t>1716312520</t>
  </si>
  <si>
    <t>v.č.D.1.2 - b.02</t>
  </si>
  <si>
    <t>"P1" 6+2</t>
  </si>
  <si>
    <t>51</t>
  </si>
  <si>
    <t>317234410</t>
  </si>
  <si>
    <t>Vyzdívka mezi nosníky z cihel pálených na MC</t>
  </si>
  <si>
    <t>-1128756498</t>
  </si>
  <si>
    <t>Vyzdívka mezi nosníky cihlami pálenými na maltu cementovou</t>
  </si>
  <si>
    <t>https://podminky.urs.cz/item/CS_URS_2025_01/317234410</t>
  </si>
  <si>
    <t>"IPN 120" 0,8*0,3*0,12*2</t>
  </si>
  <si>
    <t>"L 100/100/6mm" (1,4+1,2+0,9)*0,15*0,1</t>
  </si>
  <si>
    <t>"IPN 140" 1,6*0,82*0,14</t>
  </si>
  <si>
    <t>"IPN 160" ((1,5*0,535)+(1,6*0,3))*0,16</t>
  </si>
  <si>
    <t>"IPN 180" ((1,65*0,79)+(1,65*0,79)+(1,65*0,82)+(1,7*0,78))*0,18</t>
  </si>
  <si>
    <t>"IPN 200" 1,7*0,565*0,2</t>
  </si>
  <si>
    <t>"IPN 260" 3,45*0,52*0,26</t>
  </si>
  <si>
    <t>"HEB 240" 2,3*0,33*0,24</t>
  </si>
  <si>
    <t>v.č.D1.1.5</t>
  </si>
  <si>
    <t>"IPN 120" 0,8*0,3*0,12</t>
  </si>
  <si>
    <t>"IPN120" 1,3*0,3*0,12</t>
  </si>
  <si>
    <t>"Změna 1"</t>
  </si>
  <si>
    <t>"IPN 140" 1,8*0,6*0,14</t>
  </si>
  <si>
    <t>52</t>
  </si>
  <si>
    <t>317321511</t>
  </si>
  <si>
    <t>Překlad ze ŽB tř. C 20/25</t>
  </si>
  <si>
    <t>110089068</t>
  </si>
  <si>
    <t>Překlady z betonu železového (bez výztuže) tř. C 20/25</t>
  </si>
  <si>
    <t>https://podminky.urs.cz/item/CS_URS_2025_01/317321511</t>
  </si>
  <si>
    <t>"P1.1" 3,6*0,375*0,295</t>
  </si>
  <si>
    <t>(1,93*0,2*0,34)+(1,93*0,2*0,305)</t>
  </si>
  <si>
    <t>53</t>
  </si>
  <si>
    <t>317351107</t>
  </si>
  <si>
    <t>Zřízení bednění překladů v do 4 m</t>
  </si>
  <si>
    <t>1300627499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</si>
  <si>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</si>
  <si>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https://podminky.urs.cz/item/CS_URS_2025_01/317351107</t>
  </si>
  <si>
    <t>"P1.1" 3,6*(0,295+0,375+0,295)</t>
  </si>
  <si>
    <t>(1,38*(0,34+0,2+0,34))+(1,38*(0,305+0,2+0,305))</t>
  </si>
  <si>
    <t>54</t>
  </si>
  <si>
    <t>317351108</t>
  </si>
  <si>
    <t>Odstranění bednění překladů v do 4 m</t>
  </si>
  <si>
    <t>-1345597063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</si>
  <si>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</si>
  <si>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https://podminky.urs.cz/item/CS_URS_2025_01/317351108</t>
  </si>
  <si>
    <t>55</t>
  </si>
  <si>
    <t>317361821</t>
  </si>
  <si>
    <t>Výztuž překladů a říms z betonářské oceli 10 505</t>
  </si>
  <si>
    <t>-834866388</t>
  </si>
  <si>
    <t>Výztuž překladů, říms, žlabů, žlabových říms, klenbových pásů z betonářské oceli 10 505 (R) nebo BSt 500</t>
  </si>
  <si>
    <t>https://podminky.urs.cz/item/CS_URS_2025_01/317361821</t>
  </si>
  <si>
    <t>výztuž je započítána ve výztuži stropů</t>
  </si>
  <si>
    <t>výztuž je započítána ve výztuži stěn výtahové šachty</t>
  </si>
  <si>
    <t>56</t>
  </si>
  <si>
    <t>317941121</t>
  </si>
  <si>
    <t>Osazování ocelových válcovaných nosníků na zdivu I, IE, U, UE nebo L do č. 12 nebo výšky do 120 mm</t>
  </si>
  <si>
    <t>-1476981415</t>
  </si>
  <si>
    <t>Osazování ocelových válcovaných nosníků na zdivu I nebo IE nebo U nebo UE nebo L do č. 12 nebo výšky do 120 mm</t>
  </si>
  <si>
    <t>https://podminky.urs.cz/item/CS_URS_2025_01/317941121</t>
  </si>
  <si>
    <t>"IPN120" 1,3*2*11,1/1000</t>
  </si>
  <si>
    <t>57</t>
  </si>
  <si>
    <t>13010714</t>
  </si>
  <si>
    <t>ocel profilová jakost S235JR (11 375) průřez I (IPN) 120</t>
  </si>
  <si>
    <t>1703408876</t>
  </si>
  <si>
    <t>0,058*1,02 'Přepočtené koeficientem množství</t>
  </si>
  <si>
    <t>58</t>
  </si>
  <si>
    <t>317944321</t>
  </si>
  <si>
    <t>Válcované nosníky do č.12 dodatečně osazované do připravených otvorů</t>
  </si>
  <si>
    <t>1141133487</t>
  </si>
  <si>
    <t>Válcované nosníky dodatečně osazované do připravených otvorů bez zazdění hlav do č. 12</t>
  </si>
  <si>
    <t>https://podminky.urs.cz/item/CS_URS_2025_01/317944321</t>
  </si>
  <si>
    <t>"IPN 120" 0,8*2*2*11,1/1000</t>
  </si>
  <si>
    <t>"L 100/100/6mm" (1,4+1,2+0,9)*9,4/1000</t>
  </si>
  <si>
    <t>"IPN 120" 0,8*2*11,1/1000</t>
  </si>
  <si>
    <t>59</t>
  </si>
  <si>
    <t>317944323</t>
  </si>
  <si>
    <t>Válcované nosníky č.14 až 22 dodatečně osazované do připravených otvorů</t>
  </si>
  <si>
    <t>-351603660</t>
  </si>
  <si>
    <t>Válcované nosníky dodatečně osazované do připravených otvorů bez zazdění hlav č. 14 až 22</t>
  </si>
  <si>
    <t>https://podminky.urs.cz/item/CS_URS_2025_01/317944323</t>
  </si>
  <si>
    <t>"IPN 140" 1,6*6*14,4/1000</t>
  </si>
  <si>
    <t>"IPN 160" ((1,5*4)+(1,6*2))*17,9/1000</t>
  </si>
  <si>
    <t>"IPN 180" (1,65+1,65+1,65+1,7)*6*21,9/1000</t>
  </si>
  <si>
    <t>"IPN 200" 1,7*4*26,3/1000</t>
  </si>
  <si>
    <t>"O1.19 - I140" 188,76/1000</t>
  </si>
  <si>
    <t>"O1.21 - HEB140" 60,66/1000</t>
  </si>
  <si>
    <t>"O1.22 - I140" 114,58/1000</t>
  </si>
  <si>
    <t>"O1.23 - I140" 155,02/1000</t>
  </si>
  <si>
    <t>"O1.24 - I140" 134,8/1000</t>
  </si>
  <si>
    <t>"O1.25 - I140" 111,21/1000</t>
  </si>
  <si>
    <t>"O1.26 - I140" 101,1/1000</t>
  </si>
  <si>
    <t>"IPN 140" 1,8*4*14,4/1000</t>
  </si>
  <si>
    <t>60</t>
  </si>
  <si>
    <t>317944325</t>
  </si>
  <si>
    <t>Válcované nosníky č.24 a vyšší dodatečně osazované do připravených otvorů</t>
  </si>
  <si>
    <t>1894692994</t>
  </si>
  <si>
    <t>Válcované nosníky dodatečně osazované do připravených otvorů bez zazdění hlav č. 24 a vyšší</t>
  </si>
  <si>
    <t>https://podminky.urs.cz/item/CS_URS_2025_01/317944325</t>
  </si>
  <si>
    <t>"IPN 260" 3,45*4*41,9/1000</t>
  </si>
  <si>
    <t>"HEB 240" 2,3*2*85,0/1000</t>
  </si>
  <si>
    <t>61</t>
  </si>
  <si>
    <t>317998113</t>
  </si>
  <si>
    <t>Tepelná izolace mezi překlady v 24 cm z EPS tl 80 mm</t>
  </si>
  <si>
    <t>-1501823830</t>
  </si>
  <si>
    <t>Izolace tepelná mezi překlady z pěnového polystyrenu výšky 24 cm, tloušťky 80 mm</t>
  </si>
  <si>
    <t>https://podminky.urs.cz/item/CS_URS_2025_01/317998113</t>
  </si>
  <si>
    <t>"P1" 2,5*2</t>
  </si>
  <si>
    <t>"P1" 2,25</t>
  </si>
  <si>
    <t>62</t>
  </si>
  <si>
    <t>342272225.XLA</t>
  </si>
  <si>
    <t>Příčka z tvárnic Ytong Klasik 100 na tenkovrstvou maltu tl 100 mm</t>
  </si>
  <si>
    <t>-1414392740</t>
  </si>
  <si>
    <t>(1,28+0,8)*3,3</t>
  </si>
  <si>
    <t>((1,35+2,235)*3,3)-(0,9*1,97*2)</t>
  </si>
  <si>
    <t>(1,28+0,8)*3,15</t>
  </si>
  <si>
    <t>63</t>
  </si>
  <si>
    <t>342272245.XLA</t>
  </si>
  <si>
    <t>Příčka z tvárnic Ytong Klasik 150 na tenkovrstvou maltu tl 150 mm</t>
  </si>
  <si>
    <t>-1980135844</t>
  </si>
  <si>
    <t>64</t>
  </si>
  <si>
    <t>346244381</t>
  </si>
  <si>
    <t>Plentování jednostranné v do 200 mm válcovaných nosníků cihlami</t>
  </si>
  <si>
    <t>1214855764</t>
  </si>
  <si>
    <t>Plentování ocelových válcovaných nosníků jednostranné cihlami na maltu, výška stojiny do 200 mm</t>
  </si>
  <si>
    <t>https://podminky.urs.cz/item/CS_URS_2025_01/346244381</t>
  </si>
  <si>
    <t>"IPN 120" 0,8*2*0,12</t>
  </si>
  <si>
    <t>"L 100/100/6mm" (1,4+1,2+0,9)*0,1</t>
  </si>
  <si>
    <t>"IPN 140" 1,6*2*0,14</t>
  </si>
  <si>
    <t>"IPN 160" (1,5+1,6)*2*0,16</t>
  </si>
  <si>
    <t>"IPN 180" (1,65+1,65+1,65+1,7)*2*0,18</t>
  </si>
  <si>
    <t>"IPN 200" 1,7*2*0,2</t>
  </si>
  <si>
    <t>"IPN 120" 0,8*0,12</t>
  </si>
  <si>
    <t>"IPN120" 1,3*0,12</t>
  </si>
  <si>
    <t>"O1.19 - I140" 1,65*0,14*2</t>
  </si>
  <si>
    <t>"O1.21 - HEB140" 1,8*0,14*2</t>
  </si>
  <si>
    <t>"O1.22 - I140" 1,7*0,14*2*2</t>
  </si>
  <si>
    <t>"O1.23 - I140" 2,3*0,14*2*2</t>
  </si>
  <si>
    <t>"O1.24 - I140" 2,0*0,14*2*2</t>
  </si>
  <si>
    <t>"O1.25 - I140" 1,65*0,14*2*2</t>
  </si>
  <si>
    <t>"O1.26 - I140" 1,5*0,14*2</t>
  </si>
  <si>
    <t>"IPN 140" 1,8*0,14</t>
  </si>
  <si>
    <t>65</t>
  </si>
  <si>
    <t>346244382</t>
  </si>
  <si>
    <t>Plentování jednostranné v přes 200 do 300 mm válcovaných nosníků cihlami</t>
  </si>
  <si>
    <t>-1366889469</t>
  </si>
  <si>
    <t>Plentování ocelových válcovaných nosníků jednostranné cihlami na maltu, výška stojiny přes 200 do 300 mm</t>
  </si>
  <si>
    <t>https://podminky.urs.cz/item/CS_URS_2025_01/346244382</t>
  </si>
  <si>
    <t>"IPN 260" 3,45*2*0,26</t>
  </si>
  <si>
    <t>"HEB 240" 2,3*2*0,24</t>
  </si>
  <si>
    <t>66</t>
  </si>
  <si>
    <t>346272236.XLA</t>
  </si>
  <si>
    <t>Přizdívka z tvárnic Ytong Klasik tl 100 mm</t>
  </si>
  <si>
    <t>-317387294</t>
  </si>
  <si>
    <t>0,73*3,3</t>
  </si>
  <si>
    <t>(0,5+1,2+0,6)*2,83</t>
  </si>
  <si>
    <t>67</t>
  </si>
  <si>
    <t>346272256.XLA</t>
  </si>
  <si>
    <t>Přizdívka z tvárnic Ytong Klasik tl 150 mm</t>
  </si>
  <si>
    <t>1022186711</t>
  </si>
  <si>
    <t>(0,4+3,4)*2,9</t>
  </si>
  <si>
    <t>68</t>
  </si>
  <si>
    <t>346272266.XLA</t>
  </si>
  <si>
    <t>Přizdívka z tvárnic Ytong P4-500 tl 200 mm</t>
  </si>
  <si>
    <t>469213978</t>
  </si>
  <si>
    <t>0,77*3,3</t>
  </si>
  <si>
    <t>(2,9+2,7+1,5)*2,83</t>
  </si>
  <si>
    <t>Vodorovné konstrukce</t>
  </si>
  <si>
    <t>69</t>
  </si>
  <si>
    <t>411321515</t>
  </si>
  <si>
    <t>Stropy deskové ze ŽB tř. C 20/25</t>
  </si>
  <si>
    <t>-983777239</t>
  </si>
  <si>
    <t>Stropy z betonu železového (bez výztuže) stropů deskových, plochých střech, desek balkonových, desek hřibových stropů včetně hlavic hřibových sloupů tř. C 20/25</t>
  </si>
  <si>
    <t>https://podminky.urs.cz/item/CS_URS_2025_01/411321515</t>
  </si>
  <si>
    <t>3,2*2,33*0,15</t>
  </si>
  <si>
    <t>70</t>
  </si>
  <si>
    <t>411322525</t>
  </si>
  <si>
    <t>Stropy trámové nebo kazetové ze ŽB tř. C 20/25</t>
  </si>
  <si>
    <t>-1970496480</t>
  </si>
  <si>
    <t>Stropy z betonu železového (bez výztuže) trámových, žebrových, kazetových nebo vložkových z tvárnic nebo z hraněných či zaoblených vln zabudovaného plechového bednění tř. C 20/25</t>
  </si>
  <si>
    <t>https://podminky.urs.cz/item/CS_URS_2025_01/411322525</t>
  </si>
  <si>
    <t>227,5*0,08</t>
  </si>
  <si>
    <t>307,8*0,08</t>
  </si>
  <si>
    <t>71</t>
  </si>
  <si>
    <t>411351011</t>
  </si>
  <si>
    <t>Zřízení bednění stropů deskových tl přes 5 do 25 cm bez podpěrné kce</t>
  </si>
  <si>
    <t>940102181</t>
  </si>
  <si>
    <t>Bednění stropních konstrukcí - bez podpěrné konstrukce desek tloušťky stropní desky přes 5 do 25 cm zřízení</t>
  </si>
  <si>
    <t>https://podminky.urs.cz/item/CS_URS_2025_01/411351011</t>
  </si>
  <si>
    <t>(2,8*1,93)+((3,2+2,33)*2*0,15)</t>
  </si>
  <si>
    <t>72</t>
  </si>
  <si>
    <t>411351012</t>
  </si>
  <si>
    <t>Odstranění bednění stropů deskových tl přes 5 do 25 cm bez podpěrné kce</t>
  </si>
  <si>
    <t>-1701485246</t>
  </si>
  <si>
    <t>Bednění stropních konstrukcí - bez podpěrné konstrukce desek tloušťky stropní desky přes 5 do 25 cm odstranění</t>
  </si>
  <si>
    <t>https://podminky.urs.cz/item/CS_URS_2025_01/411351012</t>
  </si>
  <si>
    <t>73</t>
  </si>
  <si>
    <t>411354203.1R</t>
  </si>
  <si>
    <t>Bednění stropů ztracené z hraněných trapézových vln v 35 mm plech lesklý tl 0,75 mm</t>
  </si>
  <si>
    <t>-512621902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</si>
  <si>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35 mm, tl. plechu 0,75 mm</t>
  </si>
  <si>
    <t>227,5</t>
  </si>
  <si>
    <t>307,8</t>
  </si>
  <si>
    <t>74</t>
  </si>
  <si>
    <t>411354271</t>
  </si>
  <si>
    <t>Příplatek k ztracenému bednění stropů za lože z MC</t>
  </si>
  <si>
    <t>-1548702614</t>
  </si>
  <si>
    <t>Bednění stropů ztracené ocelové žebrované Příplatek k cenám za lože na rovných zdech, trámech, průvlacích, do traverz nebo do připravených ozubů na zdech s vyplněním celého profilu vlny v místě osazení z cementové malty (měří se výměry m2 plochy bednění)</t>
  </si>
  <si>
    <t>https://podminky.urs.cz/item/CS_URS_2025_01/411354271</t>
  </si>
  <si>
    <t>75</t>
  </si>
  <si>
    <t>411361821</t>
  </si>
  <si>
    <t>Výztuž stropů betonářskou ocelí 10 505</t>
  </si>
  <si>
    <t>364149986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</si>
  <si>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</si>
  <si>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</si>
  <si>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výztuž stropní desky výtahové šachty je započítána ve výztuži stěn výtahové šachty</t>
  </si>
  <si>
    <t>76</t>
  </si>
  <si>
    <t>411362021</t>
  </si>
  <si>
    <t>Výztuž stropů svařovanými sítěmi Kari</t>
  </si>
  <si>
    <t>1467852781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</si>
  <si>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</si>
  <si>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https://podminky.urs.cz/item/CS_URS_2025_01/411362021</t>
  </si>
  <si>
    <t>KARI síť KH-20</t>
  </si>
  <si>
    <t>77</t>
  </si>
  <si>
    <t>413321515</t>
  </si>
  <si>
    <t>Nosníky ze ŽB tř. C 20/25</t>
  </si>
  <si>
    <t>841067269</t>
  </si>
  <si>
    <t>Nosníky z betonu železového (bez výztuže) včetně stěnových i jeřábových drah, volných trámů, průvlaků, rámových příčlí, ztužidel, konzol, vodorovných táhel apod., tyčových konstrukcí tř. C 20/25</t>
  </si>
  <si>
    <t>https://podminky.urs.cz/item/CS_URS_2025_01/413321515</t>
  </si>
  <si>
    <t>"P2.1" 5,2*0,5*0,3</t>
  </si>
  <si>
    <t>78</t>
  </si>
  <si>
    <t>413351121</t>
  </si>
  <si>
    <t>Zřízení bednění nosníků a průvlaků bez podpěrné kce výšky přes 100 cm</t>
  </si>
  <si>
    <t>-2074363916</t>
  </si>
  <si>
    <t>Bednění nosníků a průvlaků - bez podpěrné konstrukce výška nosníku po spodní líc stropní desky přes 100 cm zřízení</t>
  </si>
  <si>
    <t>https://podminky.urs.cz/item/CS_URS_2025_01/413351121</t>
  </si>
  <si>
    <t>"P2.1" 5,2*(0,3+0,5+0,3)</t>
  </si>
  <si>
    <t>79</t>
  </si>
  <si>
    <t>413351122</t>
  </si>
  <si>
    <t>Odstranění bednění nosníků a průvlaků bez podpěrné kce výšky přes 100 cm</t>
  </si>
  <si>
    <t>432162173</t>
  </si>
  <si>
    <t>Bednění nosníků a průvlaků - bez podpěrné konstrukce výška nosníku po spodní líc stropní desky přes 100 cm odstranění</t>
  </si>
  <si>
    <t>https://podminky.urs.cz/item/CS_URS_2025_01/413351122</t>
  </si>
  <si>
    <t>80</t>
  </si>
  <si>
    <t>413352115</t>
  </si>
  <si>
    <t>Zřízení podpěrné konstrukce nosníků výšky podepření do 4 m pro nosník výšky přes 100 cm</t>
  </si>
  <si>
    <t>-290763512</t>
  </si>
  <si>
    <t>Podpěrná konstrukce nosníků a průvlaků výšky podepření do 4 m výšky nosníku (po spodní hranu stropní desky) přes 100 cm zřízení</t>
  </si>
  <si>
    <t>https://podminky.urs.cz/item/CS_URS_2025_01/413352115</t>
  </si>
  <si>
    <t>"P2.1" 5,2*0,5</t>
  </si>
  <si>
    <t>81</t>
  </si>
  <si>
    <t>413352116</t>
  </si>
  <si>
    <t>Odstranění podpěrné konstrukce nosníků výšky podepření do 4 m pro nosník výšky přes 100 cm</t>
  </si>
  <si>
    <t>1442422800</t>
  </si>
  <si>
    <t>Podpěrná konstrukce nosníků a průvlaků výšky podepření do 4 m výšky nosníku (po spodní hranu stropní desky) přes 100 cm odstranění</t>
  </si>
  <si>
    <t>https://podminky.urs.cz/item/CS_URS_2025_01/413352116</t>
  </si>
  <si>
    <t>82</t>
  </si>
  <si>
    <t>413361821</t>
  </si>
  <si>
    <t>Výztuž nosníků, volných trámů nebo průvlaků volných trámů betonářskou ocelí 10 505</t>
  </si>
  <si>
    <t>1212455513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</si>
  <si>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</si>
  <si>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https://podminky.urs.cz/item/CS_URS_2025_01/413361821</t>
  </si>
  <si>
    <t>výztuž je započítána ve výztuži stropu</t>
  </si>
  <si>
    <t>83</t>
  </si>
  <si>
    <t>413941123</t>
  </si>
  <si>
    <t>Osazování ocelových válcovaných nosníků stropů I, IE, U, UE nebo L č. 14 až 22 nebo výšky přes 120 do 220 mm</t>
  </si>
  <si>
    <t>90831981</t>
  </si>
  <si>
    <t>Osazování ocelových válcovaných nosníků ve stropech I nebo IE nebo U nebo UE nebo L č. 14 až 22 nebo výšky přes 120 do 220 mm</t>
  </si>
  <si>
    <t>https://podminky.urs.cz/item/CS_URS_2025_01/413941123</t>
  </si>
  <si>
    <t>"O1.1 - I200" 1033,33/1000</t>
  </si>
  <si>
    <t>"O1.2 - I160" 293,56/1000</t>
  </si>
  <si>
    <t>"O1.4 - I200" 201,74/1000</t>
  </si>
  <si>
    <t>"O1.5 - I200" 491,25/1000</t>
  </si>
  <si>
    <t>"O1.6 - I180" 582,54/1000</t>
  </si>
  <si>
    <t>"O1.7 - I220" 1829,0/1000</t>
  </si>
  <si>
    <t>"O1.8 - I180" 751,17/1000</t>
  </si>
  <si>
    <t>"O1.10 - I180" 479,61/1000</t>
  </si>
  <si>
    <t>"O1.11 - I160" 161,1/1000</t>
  </si>
  <si>
    <t>"O1.12 - I160" 70,35/1000</t>
  </si>
  <si>
    <t>"O1.14 - I160" 126,55/1000</t>
  </si>
  <si>
    <t>"O1.15 - I160" 125,3/1000</t>
  </si>
  <si>
    <t>"O1.16 - I200" 412,65/1000</t>
  </si>
  <si>
    <t>"O1.17 - I200" 393,0/1000</t>
  </si>
  <si>
    <t>"O2.1 - I200" 1045,38/1000</t>
  </si>
  <si>
    <t>"O2.3 - I140" 574,15/1000</t>
  </si>
  <si>
    <t>"O2.4 - I140" 128,7/1000</t>
  </si>
  <si>
    <t>"O2.5 - I140" 276,49/1000</t>
  </si>
  <si>
    <t>"O2.6 - I140" 124,41/1000</t>
  </si>
  <si>
    <t>"O2.8 - I180" 1061,71/1000</t>
  </si>
  <si>
    <t>"O2.8.1 - I180" 130,31/1000</t>
  </si>
  <si>
    <t>"O2.9 - I140" 28,6/1000</t>
  </si>
  <si>
    <t>"O2.10 - I140" 18,02/1000</t>
  </si>
  <si>
    <t>"O2.11 - I160" 120,65/1000</t>
  </si>
  <si>
    <t>"O2.13 - I140" 28,31/1000</t>
  </si>
  <si>
    <t>84</t>
  </si>
  <si>
    <t>13010716</t>
  </si>
  <si>
    <t>ocel profilová jakost S235JR (11 375) průřez I (IPN) 140</t>
  </si>
  <si>
    <t>434404298</t>
  </si>
  <si>
    <t>85</t>
  </si>
  <si>
    <t>13010718</t>
  </si>
  <si>
    <t>ocel profilová jakost S235JR (11 375) průřez I (IPN) 160</t>
  </si>
  <si>
    <t>589001982</t>
  </si>
  <si>
    <t>0,898*1,08 'Přepočtené koeficientem množství</t>
  </si>
  <si>
    <t>86</t>
  </si>
  <si>
    <t>13010720</t>
  </si>
  <si>
    <t>ocel profilová jakost S235JR (11 375) průřez I (IPN) 180</t>
  </si>
  <si>
    <t>-1871133919</t>
  </si>
  <si>
    <t>87</t>
  </si>
  <si>
    <t>13010722</t>
  </si>
  <si>
    <t>ocel profilová jakost S235JR (11 375) průřez I (IPN) 200</t>
  </si>
  <si>
    <t>-857402261</t>
  </si>
  <si>
    <t>88</t>
  </si>
  <si>
    <t>13010724</t>
  </si>
  <si>
    <t>ocel profilová jakost S235JR (11 375) průřez I (IPN) 220</t>
  </si>
  <si>
    <t>-1127639467</t>
  </si>
  <si>
    <t>89</t>
  </si>
  <si>
    <t>413941125</t>
  </si>
  <si>
    <t>Osazování ocelových válcovaných nosníků stropů I, IE, U, UE nebo L č. 24 a výše nebo výšky přes 220 mm</t>
  </si>
  <si>
    <t>2141495662</t>
  </si>
  <si>
    <t>Osazování ocelových válcovaných nosníků ve stropech I nebo IE nebo U nebo UE nebo L č. 24 a výše nebo výšky přes 220 mm</t>
  </si>
  <si>
    <t>https://podminky.urs.cz/item/CS_URS_2025_01/413941125</t>
  </si>
  <si>
    <t>"O2.2 - I240" 6776,64/1000</t>
  </si>
  <si>
    <t>90</t>
  </si>
  <si>
    <t>13010726</t>
  </si>
  <si>
    <t>ocel profilová jakost S235JR (11 375) průřez I (IPN) 240</t>
  </si>
  <si>
    <t>-829050628</t>
  </si>
  <si>
    <t>91</t>
  </si>
  <si>
    <t>413941133</t>
  </si>
  <si>
    <t>Osazování ocelových válcovaných nosníků stropů HEA nebo HEB výšky přes 120 do do 220 mm</t>
  </si>
  <si>
    <t>658096925</t>
  </si>
  <si>
    <t>Osazování ocelových válcovaných nosníků ve stropech HE-A nebo HE-B, výšky přes 120 do 220 mm</t>
  </si>
  <si>
    <t>https://podminky.urs.cz/item/CS_URS_2025_01/413941133</t>
  </si>
  <si>
    <t>"O1.3 - HEB160" 323,76/1000</t>
  </si>
  <si>
    <t>"O1.9 - HEB180" 186,88/1000</t>
  </si>
  <si>
    <t>"O1.13 - HEB160" 167,42/1000</t>
  </si>
  <si>
    <t>"O1.18 - HEB160" 170,4/1000</t>
  </si>
  <si>
    <t>"O2.7 - HEB140" 146,6/1000</t>
  </si>
  <si>
    <t>92</t>
  </si>
  <si>
    <t>13010974</t>
  </si>
  <si>
    <t>ocel profilová jakost S235JR (11 375) průřez HEB 140</t>
  </si>
  <si>
    <t>1258452110</t>
  </si>
  <si>
    <t>0,147*1,08 'Přepočtené koeficientem množství</t>
  </si>
  <si>
    <t>93</t>
  </si>
  <si>
    <t>13010976</t>
  </si>
  <si>
    <t>ocel profilová jakost S235JR (11 375) průřez HEB 160</t>
  </si>
  <si>
    <t>265499801</t>
  </si>
  <si>
    <t>94</t>
  </si>
  <si>
    <t>13010978</t>
  </si>
  <si>
    <t>ocel profilová jakost S235JR (11 375) průřez HEB 180</t>
  </si>
  <si>
    <t>-437136526</t>
  </si>
  <si>
    <t>0,187*1,08 'Přepočtené koeficientem množství</t>
  </si>
  <si>
    <t>95</t>
  </si>
  <si>
    <t>417321414</t>
  </si>
  <si>
    <t>Ztužující pásy a věnce ze ŽB tř. C 20/25</t>
  </si>
  <si>
    <t>21282558</t>
  </si>
  <si>
    <t>Ztužující pásy a věnce z betonu železového (bez výztuže) tř. C 20/25</t>
  </si>
  <si>
    <t>https://podminky.urs.cz/item/CS_URS_2025_01/417321414</t>
  </si>
  <si>
    <t>"V1.1" 9,2*0,375*0,37</t>
  </si>
  <si>
    <t>"V1.2" 6,4*0,375*0,37</t>
  </si>
  <si>
    <t>"V2.1" 6,1*0,375*0,5</t>
  </si>
  <si>
    <t>"V2.2" 13,8*0,375*0,5</t>
  </si>
  <si>
    <t>"V2.3" 3,6*0,375*0,5</t>
  </si>
  <si>
    <t>"V2.4" 8,3*0,54*0,5</t>
  </si>
  <si>
    <t>"V2.5" 3,7*0,5*0,5</t>
  </si>
  <si>
    <t>"V2.6" 11,2*0,5*0,5</t>
  </si>
  <si>
    <t>"V2.7" 6,3*0,6*0,5</t>
  </si>
  <si>
    <t>"V2.8" 11,3*0,6*0,5</t>
  </si>
  <si>
    <t>"V2.9" 12,0*0,6*0,5</t>
  </si>
  <si>
    <t>"V2.10" 6,3*0,6*0,5</t>
  </si>
  <si>
    <t>"V2.11" 6,3*0,2*0,5</t>
  </si>
  <si>
    <t>"V2.12" 4,3*0,82*0,5</t>
  </si>
  <si>
    <t>"V2.13" 28,0*0,5*0,5</t>
  </si>
  <si>
    <t>v.č.D.1.2 - b.04</t>
  </si>
  <si>
    <t>96</t>
  </si>
  <si>
    <t>417351115</t>
  </si>
  <si>
    <t>Zřízení bednění ztužujících věnců</t>
  </si>
  <si>
    <t>1022568287</t>
  </si>
  <si>
    <t>Bednění bočnic ztužujících pásů a věnců včetně vzpěr zřízení</t>
  </si>
  <si>
    <t>https://podminky.urs.cz/item/CS_URS_2025_01/417351115</t>
  </si>
  <si>
    <t>97</t>
  </si>
  <si>
    <t>417351116</t>
  </si>
  <si>
    <t>Odstranění bednění ztužujících věnců</t>
  </si>
  <si>
    <t>555632424</t>
  </si>
  <si>
    <t>Bednění bočnic ztužujících pásů a věnců včetně vzpěr odstranění</t>
  </si>
  <si>
    <t>https://podminky.urs.cz/item/CS_URS_2025_01/417351116</t>
  </si>
  <si>
    <t>98</t>
  </si>
  <si>
    <t>417361821</t>
  </si>
  <si>
    <t>Výztuž ztužujících pásů a věnců betonářskou ocelí 10 505</t>
  </si>
  <si>
    <t>-1642378427</t>
  </si>
  <si>
    <t>Výztuž ztužujících pásů a věnců z betonářské oceli 10 505 (R) nebo BSt 500</t>
  </si>
  <si>
    <t>https://podminky.urs.cz/item/CS_URS_2025_01/417361821</t>
  </si>
  <si>
    <t>výztuž věnců je započítána ve výztuži stropních desek</t>
  </si>
  <si>
    <t>472,2/1000</t>
  </si>
  <si>
    <t>99</t>
  </si>
  <si>
    <t>430321414</t>
  </si>
  <si>
    <t>Schodišťová konstrukce a rampa ze ŽB tř. C 25/30</t>
  </si>
  <si>
    <t>174561033</t>
  </si>
  <si>
    <t>Schodišťové konstrukce a rampy z betonu železového (bez výztuže) stupně, schodnice, ramena, podesty s nosníky tř. C 25/30</t>
  </si>
  <si>
    <t>https://podminky.urs.cz/item/CS_URS_2025_01/430321414</t>
  </si>
  <si>
    <t>v.č.D.1.2 - b.05</t>
  </si>
  <si>
    <t>3,12*1,478*0,16*2</t>
  </si>
  <si>
    <t>1,575*3,455*0,2</t>
  </si>
  <si>
    <t>((0,3*0,164)/2)*20*1,478</t>
  </si>
  <si>
    <t>100</t>
  </si>
  <si>
    <t>430361821</t>
  </si>
  <si>
    <t>Výztuž schodišťové konstrukce a rampy betonářskou ocelí 10 505</t>
  </si>
  <si>
    <t>1736130623</t>
  </si>
  <si>
    <t>Výztuž schodišťových konstrukcí a ramp stupňů, schodnic, ramen, podest s nosníky z betonářské oceli 10 505 (R) nebo BSt 500</t>
  </si>
  <si>
    <t>https://podminky.urs.cz/item/CS_URS_2025_01/430361821</t>
  </si>
  <si>
    <t>380,1/1000</t>
  </si>
  <si>
    <t>101</t>
  </si>
  <si>
    <t>431351121</t>
  </si>
  <si>
    <t>Zřízení bednění podest schodišť a ramp přímočarých v do 4 m</t>
  </si>
  <si>
    <t>108776719</t>
  </si>
  <si>
    <t>Bednění podest, podstupňových desek a ramp včetně podpěrné konstrukce výšky do 4 m půdorysně přímočarých zřízení</t>
  </si>
  <si>
    <t>https://podminky.urs.cz/item/CS_URS_2025_01/431351121</t>
  </si>
  <si>
    <t>(3,12*1,478*2)+(3,12*0,16*2)</t>
  </si>
  <si>
    <t>(1,425*3,155)+(0,2*0,2)</t>
  </si>
  <si>
    <t>102</t>
  </si>
  <si>
    <t>431351122</t>
  </si>
  <si>
    <t>Odstranění bednění podest schodišť a ramp přímočarých v do 4 m</t>
  </si>
  <si>
    <t>746750777</t>
  </si>
  <si>
    <t>Bednění podest, podstupňových desek a ramp včetně podpěrné konstrukce výšky do 4 m půdorysně přímočarých odstranění</t>
  </si>
  <si>
    <t>https://podminky.urs.cz/item/CS_URS_2025_01/431351122</t>
  </si>
  <si>
    <t>103</t>
  </si>
  <si>
    <t>434351141</t>
  </si>
  <si>
    <t>Zřízení bednění stupňů přímočarých schodišť</t>
  </si>
  <si>
    <t>-1950721047</t>
  </si>
  <si>
    <t>Bednění stupňů betonovaných na podstupňové desce nebo na terénu půdorysně přímočarých zřízení</t>
  </si>
  <si>
    <t>https://podminky.urs.cz/item/CS_URS_2025_01/434351141</t>
  </si>
  <si>
    <t>((0,3+0,164)*20*1,478)+((0,3+0,164)/2*20)</t>
  </si>
  <si>
    <t>104</t>
  </si>
  <si>
    <t>434351142</t>
  </si>
  <si>
    <t>Odstranění bednění stupňů přímočarých schodišť</t>
  </si>
  <si>
    <t>1288273532</t>
  </si>
  <si>
    <t>Bednění stupňů betonovaných na podstupňové desce nebo na terénu půdorysně přímočarých odstranění</t>
  </si>
  <si>
    <t>https://podminky.urs.cz/item/CS_URS_2025_01/434351142</t>
  </si>
  <si>
    <t>Úpravy povrchů, podlahy a osazování výplní</t>
  </si>
  <si>
    <t>105</t>
  </si>
  <si>
    <t>611131300</t>
  </si>
  <si>
    <t>Vápenný postřik vnitřních stropů nanášený strojně</t>
  </si>
  <si>
    <t>893798204</t>
  </si>
  <si>
    <t>Podkladní a spojovací vrstva vnitřních omítaných ploch vápenný postřik nanášený strojně celoplošně stropů</t>
  </si>
  <si>
    <t>https://podminky.urs.cz/item/CS_URS_2025_01/611131300</t>
  </si>
  <si>
    <t>17,35+12,92</t>
  </si>
  <si>
    <t>106</t>
  </si>
  <si>
    <t>611131321</t>
  </si>
  <si>
    <t>Penetrační disperzní nátěr vnitřních stropů nanášený strojně</t>
  </si>
  <si>
    <t>-1519451477</t>
  </si>
  <si>
    <t>Podkladní a spojovací vrstva vnitřních omítaných ploch penetrace disperzní nanášená strojně stropů</t>
  </si>
  <si>
    <t>https://podminky.urs.cz/item/CS_URS_2025_01/611131321</t>
  </si>
  <si>
    <t>"m.č.122" 9,8</t>
  </si>
  <si>
    <t>107</t>
  </si>
  <si>
    <t>611142012</t>
  </si>
  <si>
    <t>Pletivo rabicové vnitřních stropů provizorně přichycené</t>
  </si>
  <si>
    <t>-513715298</t>
  </si>
  <si>
    <t>Pletivo vnitřních ploch v ploše nebo pruzích, na plném podkladu rabicové provizorně přichycené stropů</t>
  </si>
  <si>
    <t>https://podminky.urs.cz/item/CS_URS_2025_01/611142012</t>
  </si>
  <si>
    <t>108</t>
  </si>
  <si>
    <t>611181001</t>
  </si>
  <si>
    <t>Sádrová stěrka tl.do 3 mm vnitřních rovných stropů</t>
  </si>
  <si>
    <t>1900914324</t>
  </si>
  <si>
    <t>Sádrová stěrka vnitřních povrchů tloušťky do 3 mm bez penetrace, včetně následného přebroušení vodorovných konstrukcí stropů rovných</t>
  </si>
  <si>
    <t>https://podminky.urs.cz/item/CS_URS_2025_01/611181001</t>
  </si>
  <si>
    <t>109</t>
  </si>
  <si>
    <t>611311141</t>
  </si>
  <si>
    <t>Vápenná omítka štuková dvouvrstvá vnitřních stropů rovných nanášená ručně</t>
  </si>
  <si>
    <t>-1417346999</t>
  </si>
  <si>
    <t>Omítka vápenná vnitřních ploch nanášená ručně dvouvrstvá štuková, tloušťky jádrové omítky do 10 mm a tloušťky štuku do 3 mm vodorovných konstrukcí stropů rovných</t>
  </si>
  <si>
    <t>https://podminky.urs.cz/item/CS_URS_2025_01/611311141</t>
  </si>
  <si>
    <t>110</t>
  </si>
  <si>
    <t>612131300</t>
  </si>
  <si>
    <t>Vápenný postřik vnitřních stěn nanášený strojně</t>
  </si>
  <si>
    <t>-361413818</t>
  </si>
  <si>
    <t>Podkladní a spojovací vrstva vnitřních omítaných ploch vápenný postřik nanášený strojně celoplošně stěn</t>
  </si>
  <si>
    <t>https://podminky.urs.cz/item/CS_URS_2025_01/612131300</t>
  </si>
  <si>
    <t>"m.č.001" ((0,53+0,25+2,04+3,58+3,06+0,7+0,7+0,87+3,58+1,4)*1,8)-(0,6*0,55)</t>
  </si>
  <si>
    <t>"m.č.002" (4,69+2,63+2,57+0,65+0,15+1,4+2,63)*1,8</t>
  </si>
  <si>
    <t>111</t>
  </si>
  <si>
    <t>612131321</t>
  </si>
  <si>
    <t>Penetrační disperzní nátěr vnitřních stěn nanášený strojně</t>
  </si>
  <si>
    <t>-1904692206</t>
  </si>
  <si>
    <t>Podkladní a spojovací vrstva vnitřních omítaných ploch penetrace disperzní nanášená strojně stěn</t>
  </si>
  <si>
    <t>https://podminky.urs.cz/item/CS_URS_2025_01/612131321</t>
  </si>
  <si>
    <t xml:space="preserve">"m.č.101" </t>
  </si>
  <si>
    <t>((5,6+5,6)*2,8)-(0,95*2,0)-(0,6*2,0)-(0,92*2,0)-(2,0*2,34)+((2,0+0,95+0,2+0,2+0,6+0,2+0,2+0,92+0,2)*0,2)+((2,34+2,0+2,34)*0,3)</t>
  </si>
  <si>
    <t>"m.č.102" ((2,985+0,67+1,06+0,67+0,945+1,1+3,9+3,0)*2,8)-(0,8*1,97)-(0,9*2,27)</t>
  </si>
  <si>
    <t>"m.č.103" ((1,845+2,19+1,845)*2,8)-(0,8*1,97)</t>
  </si>
  <si>
    <t>"m.č.104" ((1,15+2,15)*2*2,8)-(0,8*1,97)+((2,1+1,0+2,1)*0,4)</t>
  </si>
  <si>
    <t>"m.č.105" ((4,69+2,36)*2,8)-(0,8*1,97)-(0,9*1,97)+((2,34+1,15+2,34)*0,69)</t>
  </si>
  <si>
    <t xml:space="preserve">"m.č.106" </t>
  </si>
  <si>
    <t>((1,55+1,48+2,0+3,26+3,58+0,6+0,6+4,75)*2,8)-(1,1*1,97*2)-(0,9*1,97)-(1,1*2,27)-(0,47*2,29)</t>
  </si>
  <si>
    <t>((2,24+1,2+2,24+2,18+1,31+2,18)*0,5)+((2,34+1,405+2,34+2,29+0,47+2,29)*0,3)</t>
  </si>
  <si>
    <t>"m.č.107" ((4,43+4,41+2,22+2,3)*2,8)-(1,1*1,97)</t>
  </si>
  <si>
    <t>"m.č.108" ((2,06+2,38)*2*2,8)-(0,9*1,97)</t>
  </si>
  <si>
    <t>"m.č.109" ((1,55+0,84+0,565+0,84+2,99+3,28+2,99+1,24+2,15+2,11)*2,8)-(0,5*1,1)-(1,13*1,47)-(1,1*1,97)+((1,17+0,56+1,17+1,5+1,19+1,5)*0,635)</t>
  </si>
  <si>
    <t>"m.č.120" (2,7*((0+1,4)/2))+((1,5+3,155+1,5)*1,4)+(2,7*((1,4+0)/2))</t>
  </si>
  <si>
    <t>"m.č.121" ((2,8+1,93)*2*3,2)-(1,15*2,0)</t>
  </si>
  <si>
    <t>"m.č.122" (2,7*((0+1,4)/2))+((1,5+3,155+1,5)*1,4)+(2,7*((1,4+0,7)/2))-(1,69*1,13)+((1,13+1,69+1,13)*0,275)</t>
  </si>
  <si>
    <t xml:space="preserve">"m.č.123" </t>
  </si>
  <si>
    <t>((2,35+1,38+1,0+5,53+1,15+1,02+2,185)*2,8)-(1,1*2,27)-(0,47*2,29)-(1,94*2,31)-(1,15*2,0)-(0,9*1,97)</t>
  </si>
  <si>
    <t>((1,405+2,34+2,29+0,47+2,29)*0,25)+((2,34+2,0+2,34)*0,3)</t>
  </si>
  <si>
    <t>"m.č.125" ((1,15+2,19)*2*2,8)-(0,9*1,97)+((2,31+1,09+2,31)*0,69)</t>
  </si>
  <si>
    <t>"m.č.201" ((3,5+1,41+2,2+5,7)*2,7)-(1,93*2,14)-(2,0*1,5)+((1,5+2,0+1,5)*0,3)+((2,14+1,3+2,14)*0,2)</t>
  </si>
  <si>
    <t>"m.č.202" ((5,055+1,235+3,52+2,33+1,63+3,565)*2,7)-(0,9*1,97*2)</t>
  </si>
  <si>
    <t>"m.č.203" ((5,055+2,955+5,115+2,955)*2,7)-(0,9*1,97)-(1,15*1,5)+((1,5+1,15+1,5)*0,5)</t>
  </si>
  <si>
    <t>"m.č.204" ((2,71+3,195)*2,7)-(1,09*1,47)+((1,5+1,15+1,5)*0,5)</t>
  </si>
  <si>
    <t>"m.č.205" 0,64*2,7</t>
  </si>
  <si>
    <t>"m.č.206" ((1,2+2,71)*2,7)</t>
  </si>
  <si>
    <t>"m.č.207" ((5,925+0,2)*2,7)-(1,6*1,97)+((2,14+2,295+2,14)*0,37)</t>
  </si>
  <si>
    <t>"m.č.208" ((3,005+2,9)*2,7)</t>
  </si>
  <si>
    <t>"m.č.209" ((3,005+4,0)*2,7)-(-0,94*1,47)+((1,5+1,0+1,5)*0,505)</t>
  </si>
  <si>
    <t>"m.č.210" (4,6*2,7)-(0,94*1,47)-(0,5*1,47)+((1,5+1,0+1,5+1,5+0,56+1,5)*0,505)</t>
  </si>
  <si>
    <t>"m.č.211" (3,0*2,7)-(1,13*1,47)+((1,5+1,19+1,5)*0,505)</t>
  </si>
  <si>
    <t>"m.č.212" (3,5*2,7)-(1,1*1,97)+((2,14+1,93+2,14)*0,4)</t>
  </si>
  <si>
    <t>"m.č.213" ((1,43+2,74+1,4)*2,7)-(1,3*2,14)+((2,14+1,3+2,14)*0,2)</t>
  </si>
  <si>
    <t>"m.č.214" 0</t>
  </si>
  <si>
    <t>"m.č.215" 0</t>
  </si>
  <si>
    <t>"m.č.216" (0,5+0,6)*2,7</t>
  </si>
  <si>
    <t>"m.č.217" ((4,78+2,525)*2,7)*(0,94*1,47)+((1,5+1,135+1,5)*0,5)</t>
  </si>
  <si>
    <t>"m.č.218" ((4,78+2,525)*2,7)*(0,94*1,47)+((1,5+1,135+1,5)*0,5)</t>
  </si>
  <si>
    <t>"m.č.219" ((3,47+3,575)*2,7)-(1,69*1,47)+((1,5+1,75+1,5)*0,45)</t>
  </si>
  <si>
    <t>"m.č.220" ((3,575+3,47)*2,7)-(1,72*1,47)+((1,5+1,78+1,5)*0,45)</t>
  </si>
  <si>
    <t>"m.č.221" ((2,8+1,93)*2*2,9)-(1,15*2,0)</t>
  </si>
  <si>
    <t>"m.č.222" ((2,34+3,34+3,125)*2,7)-(1,1*1,97)-(1,94*1,47)-(1,15*2,0)+(0,9*1,97)+((1,5+2,0+1,5)*0,3)+((1,15+2,02+1,15)*1,02)+((2,02+1,0+2,02)*0,4)</t>
  </si>
  <si>
    <t>"m.č.224" ((4,2+3,155+4,2)*2,7)-(1,69*1,28)+((1,31+1,75+1,31)*0,25)</t>
  </si>
  <si>
    <t>"m.č.102" -(3,0*2,8*2)+((1,1*2,8)-(0,9*1,97))</t>
  </si>
  <si>
    <t>"m.č.123" (3,0*2,8*2)+((1,1*2,8)-(0,9*1,97))</t>
  </si>
  <si>
    <t>"m.č.107" -((2,22+2,3)*2,8)+(4,43*2,8)</t>
  </si>
  <si>
    <t>"m.č.108" -(((2,06+2,38)*2*2,8)-(0,9*1,97))+(((2,22+2,22+2,235)*2,8)-(0,9*1,97))</t>
  </si>
  <si>
    <t>"m.č.108A" ((2,06+2,285)*2*2,8)-(0,9*1,97*2)+((2,0+1,06+2,0)*0,72)</t>
  </si>
  <si>
    <t>"m.č.106" ((2,11+1,55+2,11)*2,8)-(0,5*1,1)-(0,9*1,97)</t>
  </si>
  <si>
    <t>"m.č.109" -((1,55+0,84+0,565+0,84+1,24+2,15+2,11)*2,8)+(((3,25+0,75+0,75)*2,8)-(0,9*1,97))</t>
  </si>
  <si>
    <t>"m.č.114" (((1,79+3,28)*2*2,8)-(1,8*2,3))+((2,3+1,8+2,3)*0,33)</t>
  </si>
  <si>
    <t>"m.č.110" 0,94*2,1</t>
  </si>
  <si>
    <t>"Změna únor 2025"</t>
  </si>
  <si>
    <t>"m.č.108" -(((2,22+2,235)*2*2,8)-(0,9*1,97))+(((2,5+2,2356+0,32)*2*2,8)-(0,9*1,97))</t>
  </si>
  <si>
    <t>"m.č.108A" -(((2,06+2,285)*2*2,8)-(0,9*1,97*2))+(((1,83+2,285)*2*2,8)-(0,9*1,97*3))</t>
  </si>
  <si>
    <t>"m.č.108B" ((1,35+1,08)*2*2,8)-(0,9*1,97)</t>
  </si>
  <si>
    <t>112</t>
  </si>
  <si>
    <t>612181001</t>
  </si>
  <si>
    <t>Sádrová stěrka tl.do 3 mm vnitřních stěn</t>
  </si>
  <si>
    <t>163351675</t>
  </si>
  <si>
    <t>Sádrová stěrka vnitřních povrchů tloušťky do 3 mm bez penetrace, včetně následného přebroušení svislých konstrukcí stěn v podlaží i na schodišti</t>
  </si>
  <si>
    <t>https://podminky.urs.cz/item/CS_URS_2025_01/612181001</t>
  </si>
  <si>
    <t>"m.č.103" (1,845+2,19+1,845)*(2,8-2,0)</t>
  </si>
  <si>
    <t>"m.č.107" ((4,43+4,41+2,2+2,3)*2,8)-(1,1*1,97)</t>
  </si>
  <si>
    <t>"m.č.108" ((2,06+2,38)*2*(2,8-2,0))</t>
  </si>
  <si>
    <t>"m.č.205" 0,64*(2,7-2,0)</t>
  </si>
  <si>
    <t>"m.č.206" ((1,2+2,71)*(2,7-2,0))</t>
  </si>
  <si>
    <t>"m.č.208" ((3,005+2,9)*(2,7-2,0))</t>
  </si>
  <si>
    <t>"m.č.216" (0,5+0,6)*(2,7-2,0)</t>
  </si>
  <si>
    <t>"m.č.108" -(((2,22+2,235)*2*2,8)-(0,9*1,97))+((2,5+2,2356+0,32)*2*(2,8-2,0))</t>
  </si>
  <si>
    <t>"m.č.108B" ((1,35+1,08)*2*(2,8-2,0))</t>
  </si>
  <si>
    <t>113</t>
  </si>
  <si>
    <t>612311141</t>
  </si>
  <si>
    <t>Vápenná omítka štuková dvouvrstvá vnitřních stěn nanášená ručně</t>
  </si>
  <si>
    <t>-360360947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</si>
  <si>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</si>
  <si>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</si>
  <si>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114</t>
  </si>
  <si>
    <t>612315302</t>
  </si>
  <si>
    <t>Vápenná štuková omítka ostění nebo nadpraží</t>
  </si>
  <si>
    <t>-1120446205</t>
  </si>
  <si>
    <t>Vápenná omítka ostění nebo nadpraží štuková dvouvrstvá</t>
  </si>
  <si>
    <t>https://podminky.urs.cz/item/CS_URS_2025_01/612315302</t>
  </si>
  <si>
    <t>"m.č.001" (0,55+0,6+0,55)*0,8</t>
  </si>
  <si>
    <t>115</t>
  </si>
  <si>
    <t>612341321</t>
  </si>
  <si>
    <t>Sádrová nebo vápenosádrová omítka hladká jednovrstvá vnitřních stěn nanášená strojně</t>
  </si>
  <si>
    <t>-789980990</t>
  </si>
  <si>
    <t>Omítka sádrová nebo vápenosádrová vnitřních ploch nanášená strojně jednovrstvá, tloušťky do 10 mm hladká svislých konstrukcí stěn</t>
  </si>
  <si>
    <t>https://podminky.urs.cz/item/CS_URS_2025_01/612341321</t>
  </si>
  <si>
    <t>116</t>
  </si>
  <si>
    <t>621142002</t>
  </si>
  <si>
    <t>Sklovláknité pletivo vnějších podhledů provizorně připevněné</t>
  </si>
  <si>
    <t>-105198133</t>
  </si>
  <si>
    <t>Pletivo vnějších ploch v ploše nebo pruzích, na plném podkladu sklovláknité provizorně přichycené podhledů</t>
  </si>
  <si>
    <t>https://podminky.urs.cz/item/CS_URS_2025_01/621142002</t>
  </si>
  <si>
    <t>47,55+16,736+(3,58*0,15*2)+((3,34+2,12)*0,15)</t>
  </si>
  <si>
    <t>117</t>
  </si>
  <si>
    <t>621151011</t>
  </si>
  <si>
    <t>Penetrační silikátový nátěr vnějších pastovitých tenkovrstvých omítek podhledů</t>
  </si>
  <si>
    <t>608408222</t>
  </si>
  <si>
    <t>Penetrační nátěr vnějších pastovitých tenkovrstvých omítek silikátový podhledů</t>
  </si>
  <si>
    <t>https://podminky.urs.cz/item/CS_URS_2025_01/621151011</t>
  </si>
  <si>
    <t>118</t>
  </si>
  <si>
    <t>621521012</t>
  </si>
  <si>
    <t>Tenkovrstvá silikátová zatíraná omítka zrnitost 1,5 mm vnějších podhledů</t>
  </si>
  <si>
    <t>-113250708</t>
  </si>
  <si>
    <t>Omítka tenkovrstvá silikátová vnějších ploch probarvená bez penetrace zatíraná (škrábaná ), zrnitost 1,5 mm podhledů</t>
  </si>
  <si>
    <t>https://podminky.urs.cz/item/CS_URS_2025_01/621521012</t>
  </si>
  <si>
    <t>119</t>
  </si>
  <si>
    <t>622131321</t>
  </si>
  <si>
    <t>Penetrační nátěr vnějších stěn nanášený strojně</t>
  </si>
  <si>
    <t>857781626</t>
  </si>
  <si>
    <t>Podkladní a spojovací vrstva vnějších omítaných ploch penetrace nanášená strojně stěn</t>
  </si>
  <si>
    <t>https://podminky.urs.cz/item/CS_URS_2025_01/622131321</t>
  </si>
  <si>
    <t>140,385+449,908</t>
  </si>
  <si>
    <t>"Nezpůsobilé aktivity projektu" -79,373</t>
  </si>
  <si>
    <t>120</t>
  </si>
  <si>
    <t>622151001</t>
  </si>
  <si>
    <t>Penetrační akrylátový nátěr vnějších pastovitých tenkovrstvých omítek stěn</t>
  </si>
  <si>
    <t>-295277249</t>
  </si>
  <si>
    <t>Penetrační nátěr vnějších pastovitých tenkovrstvých omítek akrylátový stěn</t>
  </si>
  <si>
    <t>https://podminky.urs.cz/item/CS_URS_2025_01/622151001</t>
  </si>
  <si>
    <t>121</t>
  </si>
  <si>
    <t>622151011</t>
  </si>
  <si>
    <t>Penetrační silikátový nátěr vnějších pastovitých tenkovrstvých omítek stěn</t>
  </si>
  <si>
    <t>-1646860192</t>
  </si>
  <si>
    <t>Penetrační nátěr vnějších pastovitých tenkovrstvých omítek silikátový stěn</t>
  </si>
  <si>
    <t>https://podminky.urs.cz/item/CS_URS_2025_01/622151011</t>
  </si>
  <si>
    <t>122</t>
  </si>
  <si>
    <t>622211041</t>
  </si>
  <si>
    <t>Montáž kontaktního zateplení vnějších stěn lepením a mechanickým kotvením polystyrénových desek do betonu a zdiva tl přes 160 do 200 mm</t>
  </si>
  <si>
    <t>-2009916041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</si>
  <si>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</si>
  <si>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https://podminky.urs.cz/item/CS_URS_2025_01/622211041</t>
  </si>
  <si>
    <t>pod terénem</t>
  </si>
  <si>
    <t>18,62*1,3</t>
  </si>
  <si>
    <t>4,8*0,9</t>
  </si>
  <si>
    <t>6,82*1,3</t>
  </si>
  <si>
    <t>13,74*0,9</t>
  </si>
  <si>
    <t>6,37*0,9</t>
  </si>
  <si>
    <t>17,27*0,9</t>
  </si>
  <si>
    <t>(9,43+10,52)*0,9</t>
  </si>
  <si>
    <t>sokl nad rerénem</t>
  </si>
  <si>
    <t>18,62*0,6</t>
  </si>
  <si>
    <t>4,8*0,5</t>
  </si>
  <si>
    <t>6,82*0,78</t>
  </si>
  <si>
    <t>13,74*0,78</t>
  </si>
  <si>
    <t>-1,94*0,78</t>
  </si>
  <si>
    <t>6,42*0,48</t>
  </si>
  <si>
    <t>3,53*((0,48+0,54)/2)</t>
  </si>
  <si>
    <t>8,6*((0,54+0,62)/2)</t>
  </si>
  <si>
    <t>5,04*((0,62+0,88)/2)</t>
  </si>
  <si>
    <t>-1,15*0,48*2</t>
  </si>
  <si>
    <t>-1,75*((0,48+0,54)/2)</t>
  </si>
  <si>
    <t>3,03*0,5</t>
  </si>
  <si>
    <t>1,0*0,6/2</t>
  </si>
  <si>
    <t>(6,43+2,3)*0,5</t>
  </si>
  <si>
    <t>4,5*0,7</t>
  </si>
  <si>
    <t>2,5*((0,7+0,97)/2)</t>
  </si>
  <si>
    <t>0,7*0,97</t>
  </si>
  <si>
    <t>-0,9*0,5</t>
  </si>
  <si>
    <t>"Nezpůsobilé aktivity projektu" -40,921</t>
  </si>
  <si>
    <t>123</t>
  </si>
  <si>
    <t>28375954</t>
  </si>
  <si>
    <t>deska EPS 70 fasádní λ=0,039 tl 200mm</t>
  </si>
  <si>
    <t>-2046418780</t>
  </si>
  <si>
    <t>99,464*1,05 'Přepočtené koeficientem množství</t>
  </si>
  <si>
    <t>124</t>
  </si>
  <si>
    <t>622221141</t>
  </si>
  <si>
    <t>Montáž kontaktního zateplení vnějších stěn lepením a mechanickým kotvením desek z minerální vlny s kolmou orientací do zdiva a betonu tl přes 160 do 200 mm</t>
  </si>
  <si>
    <t>-2067882098</t>
  </si>
  <si>
    <t>Montáž kontaktního zateplení lepením a mechanickým kotvením z desek z minerální vlny s kolmou orientací vláken na vnější stěny, na podklad betonový nebo z lehčeného betonu, z tvárnic keramických nebo vápenopískových, tloušťky desek přes 160 do 200 mm</t>
  </si>
  <si>
    <t>https://podminky.urs.cz/item/CS_URS_2025_01/622221141</t>
  </si>
  <si>
    <t>18,62*6,18</t>
  </si>
  <si>
    <t>4,8*5,53</t>
  </si>
  <si>
    <t>12,97*5,2</t>
  </si>
  <si>
    <t>4,2*((5,2+6,9)/2)</t>
  </si>
  <si>
    <t>2,0*((6,9+6,15)/2)</t>
  </si>
  <si>
    <t>1,5*6,15</t>
  </si>
  <si>
    <t>-1,94*2,31</t>
  </si>
  <si>
    <t>-1,94*1,53</t>
  </si>
  <si>
    <t>-1,94*1,47*2</t>
  </si>
  <si>
    <t>6,42*5,43</t>
  </si>
  <si>
    <t>3,53*5,43</t>
  </si>
  <si>
    <t>8,6*5,43</t>
  </si>
  <si>
    <t>5,03*2,65</t>
  </si>
  <si>
    <t>2,16*2,0</t>
  </si>
  <si>
    <t>2,9*((2,0+3,05)/2)</t>
  </si>
  <si>
    <t>-1,09*(2,31-0,48)*2</t>
  </si>
  <si>
    <t>-1,69*(1,13-0,48)</t>
  </si>
  <si>
    <t>-1,72*1,21</t>
  </si>
  <si>
    <t>-1,69*1,21</t>
  </si>
  <si>
    <t>-0,51*1,15</t>
  </si>
  <si>
    <t>-0,53*1,05*2</t>
  </si>
  <si>
    <t>-1,09*1,47*2</t>
  </si>
  <si>
    <t>-1,69*1,28</t>
  </si>
  <si>
    <t>-1,72*1,47</t>
  </si>
  <si>
    <t>-1,69*1,47</t>
  </si>
  <si>
    <t>3,03*2,8</t>
  </si>
  <si>
    <t>(6,43+10,72)*5,53</t>
  </si>
  <si>
    <t>6,43*0,5</t>
  </si>
  <si>
    <t>6,43*1,4/2</t>
  </si>
  <si>
    <t>0,25*5,4</t>
  </si>
  <si>
    <t>3,03*((2,68+1,6)/2)</t>
  </si>
  <si>
    <t>-0,90*1,53</t>
  </si>
  <si>
    <t>-0,94*1,53*2</t>
  </si>
  <si>
    <t>-1,13*1,47</t>
  </si>
  <si>
    <t>-0,5*1,1</t>
  </si>
  <si>
    <t>-0,94*1,37*2</t>
  </si>
  <si>
    <t>-0,94*1,47*2</t>
  </si>
  <si>
    <t>-0,5*1,47</t>
  </si>
  <si>
    <t>"Nezpůsobilé aktivity projektu" -63,628</t>
  </si>
  <si>
    <t>125</t>
  </si>
  <si>
    <t>63151535</t>
  </si>
  <si>
    <t>deska tepelně izolační minerální kontaktních fasád kolmé vlákno λ=0,040-0,041 tl 200mm</t>
  </si>
  <si>
    <t>1735379329</t>
  </si>
  <si>
    <t>126</t>
  </si>
  <si>
    <t>62222200.1R</t>
  </si>
  <si>
    <t>Vytvoření šambrán (předsazení o 10mm, šířka 100mm) vč.materiálu</t>
  </si>
  <si>
    <t>-316990100</t>
  </si>
  <si>
    <t>(1,94+2,51)*2</t>
  </si>
  <si>
    <t>2,41+1,94+2,41</t>
  </si>
  <si>
    <t>(1,94+1,67)*2*2</t>
  </si>
  <si>
    <t>(2,41+1,09+2,41)*2</t>
  </si>
  <si>
    <t>(1,69+1,33)*2</t>
  </si>
  <si>
    <t>(1,72+1,41)*2</t>
  </si>
  <si>
    <t>(1,69+1,41)*2</t>
  </si>
  <si>
    <t>(0,51+1,35)*2</t>
  </si>
  <si>
    <t>(0,53+1,25)*2*2</t>
  </si>
  <si>
    <t>(1,09+1,67)*2*2</t>
  </si>
  <si>
    <t>(1,69+1,48)*2</t>
  </si>
  <si>
    <t>(1,72+1,67)*2</t>
  </si>
  <si>
    <t>(1,69+1,67)*2</t>
  </si>
  <si>
    <t>2,13+0,9+2,13</t>
  </si>
  <si>
    <t>(0,94+1,73)*2*2</t>
  </si>
  <si>
    <t>(1,13+1,67)*2</t>
  </si>
  <si>
    <t>(0,5+1,3)*2</t>
  </si>
  <si>
    <t>(0,94+1,57)*2*2</t>
  </si>
  <si>
    <t>(0,94+1,67)*2*2</t>
  </si>
  <si>
    <t>(0,5+1,67)*2</t>
  </si>
  <si>
    <t>"Nezpůsobilé aktivity projektu" -40,28</t>
  </si>
  <si>
    <t>127</t>
  </si>
  <si>
    <t>622252001</t>
  </si>
  <si>
    <t>Montáž profilů kontaktního zateplení připevněných mechanicky</t>
  </si>
  <si>
    <t>1473837168</t>
  </si>
  <si>
    <t>Montáž profilů kontaktního zateplení zakládacích soklových připevněných hmoždinkami</t>
  </si>
  <si>
    <t>https://podminky.urs.cz/item/CS_URS_2025_01/622252001</t>
  </si>
  <si>
    <t>6,815+6,37+13,735+17,275+0,4+9,43+5,0+10,72+18,225-1,09-1,09-1,94-1,94-1,69-0,92</t>
  </si>
  <si>
    <t>"Nezpůsobilé aktivity projektu" -28,575</t>
  </si>
  <si>
    <t>128</t>
  </si>
  <si>
    <t>59051657</t>
  </si>
  <si>
    <t>profil zakládací Al tl 0,7mm pro ETICS pro izolant tl 200mm</t>
  </si>
  <si>
    <t>-1193923816</t>
  </si>
  <si>
    <t>50,725*1,05 'Přepočtené koeficientem množství</t>
  </si>
  <si>
    <t>129</t>
  </si>
  <si>
    <t>622252002</t>
  </si>
  <si>
    <t>Montáž profilů kontaktního zateplení lepených</t>
  </si>
  <si>
    <t>627033602</t>
  </si>
  <si>
    <t>Montáž profilů kontaktního zateplení ostatních stěnových, dilatačních apod. lepených do tmelu</t>
  </si>
  <si>
    <t>https://podminky.urs.cz/item/CS_URS_2025_01/622252002</t>
  </si>
  <si>
    <t>"rohové" 7,0+(6,17*4)+3,75+3,34+6,63+7,52</t>
  </si>
  <si>
    <t xml:space="preserve">"okenní" </t>
  </si>
  <si>
    <t>((2,31+1,09+2,31)*2)+((2,31+1,94+2,31)*2)+(1,13+1,69+1,13)+((1,72+1,21)*2)+((1,69+1,21)*2)+((0,51+1,05)*2)+((0,53*1,05)*2*2)</t>
  </si>
  <si>
    <t>(2,03+0,92+2,03)+((0,94+1,53)*2*2)+((1,13+1,47)*2)+((0,5+1,1)*2)+((0,94+1,37)*2*2)</t>
  </si>
  <si>
    <t>((1,09+1,47)*2*2)+((1,94+1,47)*2*2)+((1,69+1,28)*2)+((1,72+1,47)*2)+((1,69+1,47)*2)+((0,94+1,47)*2*2)+((1,13+1,47)*2)+((0,5+1,47)*2)+((0,94+1,47)*2*2)</t>
  </si>
  <si>
    <t>"Nezpůsobilé aktivity projektu" -45,748</t>
  </si>
  <si>
    <t>130</t>
  </si>
  <si>
    <t>19416052</t>
  </si>
  <si>
    <t>profil rohový Al s výztužnou tkaninou š 100/150mm</t>
  </si>
  <si>
    <t>1712775998</t>
  </si>
  <si>
    <t>"Nezpůsobilé aktivity projektu" -10,34</t>
  </si>
  <si>
    <t>42,58*1,05 'Přepočtené koeficientem množství</t>
  </si>
  <si>
    <t>131</t>
  </si>
  <si>
    <t>59051476</t>
  </si>
  <si>
    <t>profil napojovací okenní PVC s výztužnou tkaninou 9mm</t>
  </si>
  <si>
    <t>1733695472</t>
  </si>
  <si>
    <t>"Nezpůsobilé aktivity projektu" -37,695</t>
  </si>
  <si>
    <t>111,241*1,05 'Přepočtené koeficientem množství</t>
  </si>
  <si>
    <t>132</t>
  </si>
  <si>
    <t>622325102</t>
  </si>
  <si>
    <t>Oprava vnější vápenocementové hladké omítky složitosti 1 stěn v rozsahu přes 10 do 30 %</t>
  </si>
  <si>
    <t>-249561034</t>
  </si>
  <si>
    <t>Oprava vápenocementové omítky vnějších ploch stupně členitosti 1 hladké stěn, v rozsahu opravované plochy přes 10 do 30%</t>
  </si>
  <si>
    <t>https://podminky.urs.cz/item/CS_URS_2025_01/622325102</t>
  </si>
  <si>
    <t>v.č.D1.1.10, D1.1.11, D1.1.12, D1.1.13</t>
  </si>
  <si>
    <t>plochy změřeny programem PDF XChange Editor</t>
  </si>
  <si>
    <t>"pohled JZ" 114,814+5,441-(0,8*1,97)-(1,0*1,56*2)-(1,19*1,5)-(0,56*1,14)-(0,9*1,66*2)</t>
  </si>
  <si>
    <t>"pohled JV" 40,345+34,912+19,823+7,719-(0,8*1,97)-(1,15*1,2)-(0,98*1,2)-(1,12*1,2)-(1,78*1,24)-(1,75*1,24)-(0,57*1,18)-(0,59*1,08*2)</t>
  </si>
  <si>
    <t>"pohled SV" 44,996+53,208-(1,3*2,08)-(0,57*1,13)-(0,6*0,9)-(0,9*1,97*2)-(0,6*1,08)-(0,38*0,58)+(1,35*3,0)</t>
  </si>
  <si>
    <t>"pohled JV" 99,585-(1,74*1,14)-(0,59*1,14)</t>
  </si>
  <si>
    <t>odpočet</t>
  </si>
  <si>
    <t>"v prostoru nové přístavby" -(((3,7+3,14+1,379+10,83)*3,5)-(0,98*1,2)-(1,12*1,2)-(1,3*2,08)-(0,57*1,13)-(0,6*0,9)-(0,9*1,97*2)-(0,6*1,08)-(0,38*0,58))</t>
  </si>
  <si>
    <t>"Nezpůsobilé aktivity projektu" -78,226</t>
  </si>
  <si>
    <t>133</t>
  </si>
  <si>
    <t>622511112</t>
  </si>
  <si>
    <t>Tenkovrstvá akrylátová mozaiková střednězrnná omítka vnějších stěn</t>
  </si>
  <si>
    <t>-40951596</t>
  </si>
  <si>
    <t>Omítka tenkovrstvá akrylátová vnějších ploch probarvená bez penetrace mozaiková střednězrnná stěn</t>
  </si>
  <si>
    <t>https://podminky.urs.cz/item/CS_URS_2025_01/622511112</t>
  </si>
  <si>
    <t>"Nezpůsobilé aktivity projektu" -15,748</t>
  </si>
  <si>
    <t>134</t>
  </si>
  <si>
    <t>622521012</t>
  </si>
  <si>
    <t>Tenkovrstvá silikátová zatíraná omítka zrnitost 1,5 mm vnějších stěn</t>
  </si>
  <si>
    <t>-30665939</t>
  </si>
  <si>
    <t>Omítka tenkovrstvá silikátová vnějších ploch probarvená bez penetrace zatíraná (škrábaná ), zrnitost 1,5 mm stěn</t>
  </si>
  <si>
    <t>https://podminky.urs.cz/item/CS_URS_2025_01/622521012</t>
  </si>
  <si>
    <t>135</t>
  </si>
  <si>
    <t>629991011</t>
  </si>
  <si>
    <t>Zakrytí výplní otvorů a svislých ploch fólií přilepenou lepící páskou</t>
  </si>
  <si>
    <t>-913128628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</si>
  <si>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</si>
  <si>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</si>
  <si>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0,6*0,55</t>
  </si>
  <si>
    <t>(0,9*1,97*2)+(1,94*2,31*2)+(1,69*1,13)+(1,72*1,21)+(1,69*1,21)+(0,51*1,05)+(0,53*1,05)+(0,53*1,05)+(0,92*2,03)</t>
  </si>
  <si>
    <t>(0,94*1,53*2)+(1,13*1,47)+(0,5*1,1)+(0,94*1,37*2)</t>
  </si>
  <si>
    <t>(1,09*1,47*2)+(1,94*1,47*2)+(1,69*1,28)+(1,72*1,47)+(1,69*1,47)+(0,94*1,47*2)+(1,13*1,47)+(0,5*1,47)+(0,94*1,47*2)</t>
  </si>
  <si>
    <t>"Nezpůsobilé aktivity projektu" -10,587</t>
  </si>
  <si>
    <t>136</t>
  </si>
  <si>
    <t>629995101</t>
  </si>
  <si>
    <t>Očištění vnějších ploch tlakovou vodou</t>
  </si>
  <si>
    <t>-754502935</t>
  </si>
  <si>
    <t>Očištění vnějších ploch tlakovou vodou omytím tlakovou vodou</t>
  </si>
  <si>
    <t>https://podminky.urs.cz/item/CS_URS_2025_01/629995101</t>
  </si>
  <si>
    <t>"podezdívka plotu" ((6,27+11,48)*0,7)+((0,4+0,8+1,0+0,4+0,4)*0,9*2)</t>
  </si>
  <si>
    <t>"Nezpůsobilé aktivity projektu" -79,376</t>
  </si>
  <si>
    <t>137</t>
  </si>
  <si>
    <t>631311125</t>
  </si>
  <si>
    <t>Mazanina tl přes 80 do 120 mm z betonu prostého bez zvýšených nároků na prostředí tř. C 20/25</t>
  </si>
  <si>
    <t>-1686376338</t>
  </si>
  <si>
    <t>Mazanina z betonu prostého bez zvýšených nároků na prostředí tl. přes 80 do 120 mm tř. C 20/25</t>
  </si>
  <si>
    <t>https://podminky.urs.cz/item/CS_URS_2025_01/631311125</t>
  </si>
  <si>
    <t>138</t>
  </si>
  <si>
    <t>632441215</t>
  </si>
  <si>
    <t>Potěr anhydritový samonivelační litý C20 tl přes 45 do 50 mm</t>
  </si>
  <si>
    <t>-1408066894</t>
  </si>
  <si>
    <t>Potěr anhydritový samonivelační litý tř. C 20, tl. přes 45 do 50 mm</t>
  </si>
  <si>
    <t>https://podminky.urs.cz/item/CS_URS_2025_01/632441215</t>
  </si>
  <si>
    <t>"m.č.101" 10,0</t>
  </si>
  <si>
    <t>"m.č.102" 9,6</t>
  </si>
  <si>
    <t>"m.č.103" 4,1</t>
  </si>
  <si>
    <t>"m.č.104" 2,96</t>
  </si>
  <si>
    <t>"m.č.105" 11,9</t>
  </si>
  <si>
    <t>"m.č.106" 15,7</t>
  </si>
  <si>
    <t>"m.č.107" 25,7</t>
  </si>
  <si>
    <t>"m.č.108" 4,8</t>
  </si>
  <si>
    <t>"m.č.109" 14,2</t>
  </si>
  <si>
    <t>"m.č.120" 13,25</t>
  </si>
  <si>
    <t>"m.č.123" 9,9</t>
  </si>
  <si>
    <t>"m.č.125" 3,3</t>
  </si>
  <si>
    <t>"m.č.201" 13,4</t>
  </si>
  <si>
    <t>"m.č.202" 10,0</t>
  </si>
  <si>
    <t>"m.č.203" 15,0</t>
  </si>
  <si>
    <t>"m.č.204" 7,5</t>
  </si>
  <si>
    <t>"m.č.205" 2,8</t>
  </si>
  <si>
    <t>"m.č.206" 3,25</t>
  </si>
  <si>
    <t>"m.č.207" 25,3</t>
  </si>
  <si>
    <t>"m.č.208" 8,6</t>
  </si>
  <si>
    <t>"m.č.209" 12,0</t>
  </si>
  <si>
    <t>"m.č.210" 12,2</t>
  </si>
  <si>
    <t>"m.č.211" 12,0</t>
  </si>
  <si>
    <t>"m.č.212" 22,6</t>
  </si>
  <si>
    <t>"m.č.213" 10,0</t>
  </si>
  <si>
    <t>"m.č.214" 1,3</t>
  </si>
  <si>
    <t>"m.č.215" 1,5</t>
  </si>
  <si>
    <t>"m.č.216" 4,5</t>
  </si>
  <si>
    <t>"m.č.217" 12,1</t>
  </si>
  <si>
    <t>"m.č.218" 12,1</t>
  </si>
  <si>
    <t>"m.č.219" 12,4</t>
  </si>
  <si>
    <t>"m.č.220" 12,4</t>
  </si>
  <si>
    <t>"m.č.222" 10,4</t>
  </si>
  <si>
    <t>"m.č.102" 5,61-9,6</t>
  </si>
  <si>
    <t>"m.č.106" 19,69-15,7</t>
  </si>
  <si>
    <t>"m.č.107" 20,5-25,7</t>
  </si>
  <si>
    <t>"m.č.108" 4,9-4,8</t>
  </si>
  <si>
    <t>"m.č.108A" 4,62</t>
  </si>
  <si>
    <t>"m.č.109" 12,56-14,2</t>
  </si>
  <si>
    <t>"m.č.123" 14,3-9,9</t>
  </si>
  <si>
    <t>139</t>
  </si>
  <si>
    <t>632450132</t>
  </si>
  <si>
    <t>Vyrovnávací cementový potěr tl přes 20 do 30 mm ze suchých směsí provedený v ploše</t>
  </si>
  <si>
    <t>1704355034</t>
  </si>
  <si>
    <t>Potěr cementový vyrovnávací ze suchých směsí v ploše o průměrné (střední) tl. přes 20 do 30 mm</t>
  </si>
  <si>
    <t>https://podminky.urs.cz/item/CS_URS_2025_01/632450132</t>
  </si>
  <si>
    <t>"původní část" 11,9+10,0+(0,839*0,78)+15,1-(3,2*2,33)+(1,06*0,82)+(4,43*6,89)+19,69+(3,74*3,28)+(1,405*0,66)</t>
  </si>
  <si>
    <t>"přístavba" (3,14*3,125)+(7,06*1,745)+(3,14*3,155)+(1,02*1,36)+((13,75+3,16)*0,3)</t>
  </si>
  <si>
    <t>Ostatní konstrukce a práce, bourání</t>
  </si>
  <si>
    <t>140</t>
  </si>
  <si>
    <t>941211111</t>
  </si>
  <si>
    <t>Montáž lešení řadového rámového lehkého zatížení do 200 kg/m2 š od 0,6 do 0,9 m v do 10 m</t>
  </si>
  <si>
    <t>-1393909147</t>
  </si>
  <si>
    <t>Lešení řadové rámové lehké pracovní s podlahami s provozním zatížením tř. 3 do 200 kg/m2 šířky tř. SW06 od 0,6 do 0,9 m výšky do 10 m montáž</t>
  </si>
  <si>
    <t>https://podminky.urs.cz/item/CS_URS_2025_01/941211111</t>
  </si>
  <si>
    <t>"JZ" 138,374</t>
  </si>
  <si>
    <t>"JV" 161,665</t>
  </si>
  <si>
    <t>"SV" 104,192</t>
  </si>
  <si>
    <t>"SZ" 125,848</t>
  </si>
  <si>
    <t>"rozšíření lešení" 7,0*0,9*3</t>
  </si>
  <si>
    <t>141</t>
  </si>
  <si>
    <t>941211211</t>
  </si>
  <si>
    <t>Příplatek k lešení řadovému rámovému lehkému do 200 kg/m2 š od 0,6 do 0,9 m v do 10 m za každý den použití</t>
  </si>
  <si>
    <t>1560347761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</si>
  <si>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</si>
  <si>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https://podminky.urs.cz/item/CS_URS_2025_01/941211211</t>
  </si>
  <si>
    <t>548,979*60 'Přepočtené koeficientem množství</t>
  </si>
  <si>
    <t>142</t>
  </si>
  <si>
    <t>941211811</t>
  </si>
  <si>
    <t>Demontáž lešení řadového rámového lehkého zatížení do 200 kg/m2 š od 0,6 do 0,9 m v do 10 m</t>
  </si>
  <si>
    <t>187643692</t>
  </si>
  <si>
    <t>Lešení řadové rámové lehké pracovní s podlahami s provozním zatížením tř. 3 do 200 kg/m2 šířky tř. SW06 od 0,6 do 0,9 m výšky do 10 m demontáž</t>
  </si>
  <si>
    <t>https://podminky.urs.cz/item/CS_URS_2025_01/941211811</t>
  </si>
  <si>
    <t>143</t>
  </si>
  <si>
    <t>944511111</t>
  </si>
  <si>
    <t>Montáž ochranné sítě z textilie z umělých vláken</t>
  </si>
  <si>
    <t>-2056995870</t>
  </si>
  <si>
    <t>Síť ochranná zavěšená na konstrukci lešení z textilie z umělých vláken montáž</t>
  </si>
  <si>
    <t>https://podminky.urs.cz/item/CS_URS_2025_01/944511111</t>
  </si>
  <si>
    <t>144</t>
  </si>
  <si>
    <t>944511211</t>
  </si>
  <si>
    <t>Příplatek k ochranné síti za každý den použití</t>
  </si>
  <si>
    <t>672446965</t>
  </si>
  <si>
    <t>Síť ochranná zavěšená na konstrukci lešení z textilie z umělých vláken příplatek k ceně za každý den použití</t>
  </si>
  <si>
    <t>https://podminky.urs.cz/item/CS_URS_2025_01/944511211</t>
  </si>
  <si>
    <t>145</t>
  </si>
  <si>
    <t>944511811</t>
  </si>
  <si>
    <t>Demontáž ochranné sítě z textilie z umělých vláken</t>
  </si>
  <si>
    <t>1404333394</t>
  </si>
  <si>
    <t>Síť ochranná zavěšená na konstrukci lešení z textilie z umělých vláken demontáž</t>
  </si>
  <si>
    <t>https://podminky.urs.cz/item/CS_URS_2025_01/944511811</t>
  </si>
  <si>
    <t>146</t>
  </si>
  <si>
    <t>944711111</t>
  </si>
  <si>
    <t>Montáž záchytné stříšky š do 1,5 m</t>
  </si>
  <si>
    <t>-947618758</t>
  </si>
  <si>
    <t>Stříška záchytná zřizovaná současně s lehkým nebo těžkým lešením šířky do 1,5 m montáž</t>
  </si>
  <si>
    <t>https://podminky.urs.cz/item/CS_URS_2025_01/944711111</t>
  </si>
  <si>
    <t>6,37+13,735+1,2+17,275+1,2+20,15+4,04+1,2</t>
  </si>
  <si>
    <t>147</t>
  </si>
  <si>
    <t>944711211</t>
  </si>
  <si>
    <t>Příplatek k záchytné stříšce š přes do 1,5 m za každý den použití</t>
  </si>
  <si>
    <t>859127725</t>
  </si>
  <si>
    <t>Stříška záchytná zřizovaná současně s lehkým nebo těžkým lešením šířky do 1,5 m příplatek k ceně za každý den použití</t>
  </si>
  <si>
    <t>https://podminky.urs.cz/item/CS_URS_2025_01/944711211</t>
  </si>
  <si>
    <t>65,17*60 'Přepočtené koeficientem množství</t>
  </si>
  <si>
    <t>148</t>
  </si>
  <si>
    <t>944711811</t>
  </si>
  <si>
    <t>Demontáž záchytné stříšky š přes do 1,5 m</t>
  </si>
  <si>
    <t>-329914648</t>
  </si>
  <si>
    <t>Stříška záchytná zřizovaná současně s lehkým nebo těžkým lešením šířky do 1,5 m demontáž</t>
  </si>
  <si>
    <t>https://podminky.urs.cz/item/CS_URS_2025_01/944711811</t>
  </si>
  <si>
    <t>149</t>
  </si>
  <si>
    <t>949101111</t>
  </si>
  <si>
    <t>Lešení pomocné pro objekty pozemních staveb s lešeňovou podlahou v do 1,9 m zatížení do 150 kg/m2</t>
  </si>
  <si>
    <t>-817068588</t>
  </si>
  <si>
    <t>Lešení pomocné pracovní pro objekty pozemních staveb pro zatížení do 150 kg/m2, o výšce lešeňové podlahy do 1,9 m</t>
  </si>
  <si>
    <t>https://podminky.urs.cz/item/CS_URS_2025_01/949101111</t>
  </si>
  <si>
    <t>150</t>
  </si>
  <si>
    <t>952901111</t>
  </si>
  <si>
    <t>Vyčištění budov bytové a občanské výstavby při výšce podlaží do 4 m</t>
  </si>
  <si>
    <t>-137087191</t>
  </si>
  <si>
    <t>Vyčištění budov nebo objektů před předáním do užívání budov bytové nebo občanské výstavby, světlé výšky podlaží do 4 m</t>
  </si>
  <si>
    <t>https://podminky.urs.cz/item/CS_URS_2025_01/952901111</t>
  </si>
  <si>
    <t>151</t>
  </si>
  <si>
    <t>961055111</t>
  </si>
  <si>
    <t>Bourání základů ze ŽB</t>
  </si>
  <si>
    <t>-856363009</t>
  </si>
  <si>
    <t>Bourání základů z betonu železového</t>
  </si>
  <si>
    <t>https://podminky.urs.cz/item/CS_URS_2025_01/961055111</t>
  </si>
  <si>
    <t>"pro dojezd výtahu" 3,2*2,33*0,1</t>
  </si>
  <si>
    <t>"sklepy" ((2,12*2,88)+(2,57*2,63)+(0,72*0,15)+(4,69*3,58)-(0,53*0,25)+(0,76*0,67)-(3,14*0,6*0,6))*0,1</t>
  </si>
  <si>
    <t>"sklad" 11,8*0,1</t>
  </si>
  <si>
    <t>"pokoj" (10,0+18,8)*0,1</t>
  </si>
  <si>
    <t>"kuchyně" (15,1-(3,2*2,33))*0,1</t>
  </si>
  <si>
    <t>"koupelna" (6,6+3,2)*0,1</t>
  </si>
  <si>
    <t>"chodba" (4,3+2,9+(8,7-(0,5*3,26)))*0,1</t>
  </si>
  <si>
    <t>"WC" (1,6-(0,5*0,83))*0,1</t>
  </si>
  <si>
    <t>"místnost pro nácvik dovedností" (18,6-(2,4*3,28))*0,1</t>
  </si>
  <si>
    <t>152</t>
  </si>
  <si>
    <t>962023391</t>
  </si>
  <si>
    <t>Bourání zdiva nadzákladového smíšeného na MV nebo MVC přes 1 m3</t>
  </si>
  <si>
    <t>455866063</t>
  </si>
  <si>
    <t>Bourání zdiva nadzákladového smíšeného na maltu vápennou nebo vápenocementovou, objemu přes 1 m3</t>
  </si>
  <si>
    <t>https://podminky.urs.cz/item/CS_URS_2025_01/962023391</t>
  </si>
  <si>
    <t>obvodové stěny</t>
  </si>
  <si>
    <t>((9,83-0,885)*2,4*0,33)-(1,1*0,95*0,33)-(1,25*0,95*0,33)</t>
  </si>
  <si>
    <t>(2,17*4,3*0,55)+(((2,1*4,3)-(0,59*1,17))*0,7)+(1,379*((4,3+3,4)/2)*0,49)+(((2,9*3,4)-(0,6*1,17)-(0,58*1,17)-(0,59*1,17))*0,49)</t>
  </si>
  <si>
    <t>(1,213*2,8)+(((4,66*3,57)-(1,75*1,19*2))*0,54)</t>
  </si>
  <si>
    <t>(4,47*0,6*0,505*2)+(6,21*0,6*0,603)+(6,21*2,78/2*0,603)+(10,72*0,6*0,603)</t>
  </si>
  <si>
    <t>vnitřní stěny</t>
  </si>
  <si>
    <t>(((5,2*2,35)-(0,8*1,97))*0,46)+(3,74*2,35*1,255)+((4,54+1,96+0,5)*2,35*0,41)+((0,4+1,3+0,8+1,3)*2,35*0,36)+(1,0*2,35*0,39)</t>
  </si>
  <si>
    <t>153</t>
  </si>
  <si>
    <t>962031132</t>
  </si>
  <si>
    <t>Bourání příček nebo přizdívek z cihel pálených tl do 100 mm</t>
  </si>
  <si>
    <t>-502568172</t>
  </si>
  <si>
    <t>Bourání příček nebo přizdívek z cihel pálených plných nebo dutých, tl. do 100 mm</t>
  </si>
  <si>
    <t>https://podminky.urs.cz/item/CS_URS_2025_01/962031132</t>
  </si>
  <si>
    <t>v.č.D1.1.3, D1.1.4</t>
  </si>
  <si>
    <t xml:space="preserve"> ((1,55+1,55+0,9+1,51)*2,8)-(0,8*1,97)-(0,6*1,97*2)</t>
  </si>
  <si>
    <t>((3,44+0,4+1,56)*2,35)-(0,8*1,97)</t>
  </si>
  <si>
    <t>154</t>
  </si>
  <si>
    <t>962031133</t>
  </si>
  <si>
    <t>Bourání příček nebo přizdívek z cihel pálených tl přes 100 do 150 mm</t>
  </si>
  <si>
    <t>-518422324</t>
  </si>
  <si>
    <t>Bourání příček nebo přizdívek z cihel pálených plných nebo dutých, tl. přes 100 do 150 mm</t>
  </si>
  <si>
    <t>https://podminky.urs.cz/item/CS_URS_2025_01/962031133</t>
  </si>
  <si>
    <t>((2,12+2,19+1,69+3,33+1,4+1,43)*2,35)-((0,7+0,6+0,8)*1,97)</t>
  </si>
  <si>
    <t>155</t>
  </si>
  <si>
    <t>962032231</t>
  </si>
  <si>
    <t>Bourání zdiva z cihel pálených nebo vápenopískových na MV nebo MVC přes 1 m3</t>
  </si>
  <si>
    <t>873641659</t>
  </si>
  <si>
    <t>Bourání zdiva nadzákladového z cihel pálených plných nebo lícových nebo vápenopískových na maltu vápennou nebo vápenocementovou, objemu přes 1 m3</t>
  </si>
  <si>
    <t>https://podminky.urs.cz/item/CS_URS_2025_01/962032231</t>
  </si>
  <si>
    <t>(((4,53+2,5)*2,8)-(0,8*1,97))*0,2</t>
  </si>
  <si>
    <t>(((5,42*2,26)+(5,42*2,688/2))*0,3)+(0,9*4,948*0,215)</t>
  </si>
  <si>
    <t>((7,0+0,6+7,3+2,46+1,83)*2,35*0,2)-((0,8+0,7)*1,97*0,2)</t>
  </si>
  <si>
    <t>((1,43+1,5)*2,35*0,19)-(1,0*2,0*0,19)</t>
  </si>
  <si>
    <t>(1,82*2,35*0,3)</t>
  </si>
  <si>
    <t>(1,445*2,35*0,25)-(0,8*1,97*0,25)</t>
  </si>
  <si>
    <t>3,56*2,35*0,18</t>
  </si>
  <si>
    <t>156</t>
  </si>
  <si>
    <t>962032631</t>
  </si>
  <si>
    <t>Bourání zdiva komínového z cihel pálených, šamotových nebo vápenopískových na MV nebo MVC</t>
  </si>
  <si>
    <t>1866591493</t>
  </si>
  <si>
    <t>Bourání zdiva nadzákladového komínového z cihel pálených, šamotových nebo vápenopískových, na maltu vápennou nebo vápenocementovou</t>
  </si>
  <si>
    <t>https://podminky.urs.cz/item/CS_URS_2025_01/962032631</t>
  </si>
  <si>
    <t>0,7*0,5*6,3</t>
  </si>
  <si>
    <t>157</t>
  </si>
  <si>
    <t>962081141</t>
  </si>
  <si>
    <t>Bourání příček ze skleněných tvárnic tl přes 100 do 150 mm</t>
  </si>
  <si>
    <t>-1873056910</t>
  </si>
  <si>
    <t>Bourání příček nebo přizdívek ze skleněných tvárnic, tl. přes 100 do 150 mm</t>
  </si>
  <si>
    <t>https://podminky.urs.cz/item/CS_URS_2025_01/962081141</t>
  </si>
  <si>
    <t>(1,1*0,95)+(1,25*0,95)+(1,0*0,95)</t>
  </si>
  <si>
    <t>158</t>
  </si>
  <si>
    <t>963031432</t>
  </si>
  <si>
    <t>Bourání cihelných kleneb na MV nebo MVC tl do 150 mm</t>
  </si>
  <si>
    <t>394459951</t>
  </si>
  <si>
    <t>Bourání cihelných kleneb na maltu vápennou nebo vápenocementovou, tl. do 150 mm</t>
  </si>
  <si>
    <t>https://podminky.urs.cz/item/CS_URS_2025_01/963031432</t>
  </si>
  <si>
    <t>4,79*2,725</t>
  </si>
  <si>
    <t>159</t>
  </si>
  <si>
    <t>963053936</t>
  </si>
  <si>
    <t>Bourání ŽB schodišťových ramen monolitických samonosných</t>
  </si>
  <si>
    <t>-1651822968</t>
  </si>
  <si>
    <t>Bourání železobetonových monolitických schodišťových ramen samonosných</t>
  </si>
  <si>
    <t>https://podminky.urs.cz/item/CS_URS_2025_01/963053936</t>
  </si>
  <si>
    <t>v.č.D1.1.3, D1.1.8</t>
  </si>
  <si>
    <t>(3,0+0,6+3,5)*1,41</t>
  </si>
  <si>
    <t>160</t>
  </si>
  <si>
    <t>964061141</t>
  </si>
  <si>
    <t>Uvolnění zhlaví trámů ze zdiva kamenného průřezu zhlaví přes 0,05 m2</t>
  </si>
  <si>
    <t>-465813557</t>
  </si>
  <si>
    <t>Uvolnění zhlaví trámu pro jakoukoliv délku uložení, ze zdiva kamenného nebo smíšeného, o průřezu zhlaví přes 0,05 m2</t>
  </si>
  <si>
    <t>https://podminky.urs.cz/item/CS_URS_2025_01/964061141</t>
  </si>
  <si>
    <t>"odhad" 38</t>
  </si>
  <si>
    <t>161</t>
  </si>
  <si>
    <t>965042141</t>
  </si>
  <si>
    <t>Bourání podkladů pod dlažby nebo mazanin betonových nebo z litého asfaltu tl do 100 mm pl přes 4 m2</t>
  </si>
  <si>
    <t>-1056895700</t>
  </si>
  <si>
    <t>Bourání mazanin betonových nebo z litého asfaltu tl. do 100 mm, plochy přes 4 m2</t>
  </si>
  <si>
    <t>https://podminky.urs.cz/item/CS_URS_2025_01/965042141</t>
  </si>
  <si>
    <t>162</t>
  </si>
  <si>
    <t>965081213</t>
  </si>
  <si>
    <t>Bourání podlah z dlaždic keramických nebo xylolitových tl do 10 mm plochy přes 1 m2</t>
  </si>
  <si>
    <t>-267794249</t>
  </si>
  <si>
    <t>Bourání podlah z dlaždic bez podkladního lože nebo mazaniny, s jakoukoliv výplní spár keramických nebo xylolitových tl. do 10 mm, plochy přes 1 m2</t>
  </si>
  <si>
    <t>https://podminky.urs.cz/item/CS_URS_2025_01/965081213</t>
  </si>
  <si>
    <t>"koupelna" 6,6+3,2</t>
  </si>
  <si>
    <t>"chodba" 4,3+2,9+8,7</t>
  </si>
  <si>
    <t>"WC" 1,6</t>
  </si>
  <si>
    <t>"terasa" 22,1</t>
  </si>
  <si>
    <t>"koupelna" 3,3+3,2+3,7</t>
  </si>
  <si>
    <t>"chodba" 6,4+15,3</t>
  </si>
  <si>
    <t>"WC" 1,1</t>
  </si>
  <si>
    <t>163</t>
  </si>
  <si>
    <t>965082933</t>
  </si>
  <si>
    <t>Odstranění násypů pod podlahami tl do 200 mm pl přes 2 m2</t>
  </si>
  <si>
    <t>615046378</t>
  </si>
  <si>
    <t>Odstranění násypu pod podlahami nebo ochranného násypu na střechách tl. do 200 mm, plochy přes 2 m2</t>
  </si>
  <si>
    <t>https://podminky.urs.cz/item/CS_URS_2025_01/965082933</t>
  </si>
  <si>
    <t>"půda" (20,3*0,13)+(4,79*2,725*0,17)</t>
  </si>
  <si>
    <t>"pokoj" (10,2+16,3+15,4+20,1+23,2)*0,13</t>
  </si>
  <si>
    <t>"kuchyně" (5,3+14,9)*0,13</t>
  </si>
  <si>
    <t>"chodba" (6,4+15,3)*0,13</t>
  </si>
  <si>
    <t>"komora" (3,6+4,4)*0,13</t>
  </si>
  <si>
    <t>"koupelna" (3,3+3,3+3,7)*0,13</t>
  </si>
  <si>
    <t>164</t>
  </si>
  <si>
    <t>967031734</t>
  </si>
  <si>
    <t>Přisekání plošné zdiva z cihel pálených na MV nebo MVC tl do 300 mm</t>
  </si>
  <si>
    <t>1781816577</t>
  </si>
  <si>
    <t>Přisekání (špicování) plošné nebo rovných ostění zdiva z cihel pálených plošné, na maltu vápennou nebo vápenocementovou, tl. na maltu vápennou nebo vápenocementovou, tl. do 300 mm</t>
  </si>
  <si>
    <t>https://podminky.urs.cz/item/CS_URS_2025_01/967031734</t>
  </si>
  <si>
    <t>0,6*1,0</t>
  </si>
  <si>
    <t>165</t>
  </si>
  <si>
    <t>967042714</t>
  </si>
  <si>
    <t>Odsekání zdiva z kamene nebo betonu plošné tl do 300 mm</t>
  </si>
  <si>
    <t>151453713</t>
  </si>
  <si>
    <t>Odsekání zdiva z kamene nebo betonu plošné, tl. do 300 mm</t>
  </si>
  <si>
    <t>https://podminky.urs.cz/item/CS_URS_2025_01/967042714</t>
  </si>
  <si>
    <t>v.č.D.1.2.b.03</t>
  </si>
  <si>
    <t>(3,3+1,93+0,25)*0,55</t>
  </si>
  <si>
    <t>(0,3*2,0*2)+(1,0*1,0)+(0,6*1,0)</t>
  </si>
  <si>
    <t>0,5*0,5</t>
  </si>
  <si>
    <t>1,4*2,0*2</t>
  </si>
  <si>
    <t>166</t>
  </si>
  <si>
    <t>968062244</t>
  </si>
  <si>
    <t>Vybourání dřevěných rámů oken jednoduchých včetně křídel pl do 1 m2</t>
  </si>
  <si>
    <t>-928973261</t>
  </si>
  <si>
    <t>Vybourání dřevěných rámů oken s křídly, dveřních zárubní, vrat, stěn, ostění nebo obkladů rámů oken s křídly jednoduchých, plochy do 1 m2</t>
  </si>
  <si>
    <t>https://podminky.urs.cz/item/CS_URS_2025_01/968062244</t>
  </si>
  <si>
    <t>"sklep" 0,6*0,55</t>
  </si>
  <si>
    <t>167</t>
  </si>
  <si>
    <t>968062354</t>
  </si>
  <si>
    <t>Vybourání dřevěných rámů oken dvojitých včetně křídel pl do 1 m2</t>
  </si>
  <si>
    <t>-505396685</t>
  </si>
  <si>
    <t>Vybourání dřevěných rámů oken s křídly, dveřních zárubní, vrat, stěn, ostění nebo obkladů rámů oken s křídly dvojitých, plochy do 1 m2</t>
  </si>
  <si>
    <t>https://podminky.urs.cz/item/CS_URS_2025_01/968062354</t>
  </si>
  <si>
    <t>"přízemí" (0,56*1,17*2)+(0,38*0,6)+(0,6*0,9)+(0,6*1,08)+(0,57*1,18)+(0,59*1,08*2)</t>
  </si>
  <si>
    <t>"1.patro" (0,59*1,17*2)+(0,6*1,17)+(0,58*1,17)+(0,56*1,17)+(0,56*1,5)+(0,59*1,14)</t>
  </si>
  <si>
    <t>"Nezpůsobilé aktivity projektu" -1,947</t>
  </si>
  <si>
    <t>168</t>
  </si>
  <si>
    <t>968062355</t>
  </si>
  <si>
    <t>Vybourání dřevěných rámů oken dvojitých včetně křídel pl do 2 m2</t>
  </si>
  <si>
    <t>206948897</t>
  </si>
  <si>
    <t>Vybourání dřevěných rámů oken s křídly, dveřních zárubní, vrat, stěn, ostění nebo obkladů rámů oken s křídly dvojitých, plochy do 2 m2</t>
  </si>
  <si>
    <t>https://podminky.urs.cz/item/CS_URS_2025_01/968062355</t>
  </si>
  <si>
    <t>"přízení" (1,15*1,5*2)+(1,08*1,5)+(1,29*1,5)+(1,0*1,6*2)+(1,0*1,56*2)</t>
  </si>
  <si>
    <t>"1.patro" (1,25*0,95)+(1,18*1,17)+(1,0*1,5)+(1,74*1,14)</t>
  </si>
  <si>
    <t>"Nezpůsobilé aktivity projektu" -3,12</t>
  </si>
  <si>
    <t>169</t>
  </si>
  <si>
    <t>968062356</t>
  </si>
  <si>
    <t>Vybourání dřevěných rámů oken dvojitých včetně křídel pl do 4 m2</t>
  </si>
  <si>
    <t>-1951803296</t>
  </si>
  <si>
    <t>Vybourání dřevěných rámů oken s křídly, dveřních zárubní, vrat, stěn, ostění nebo obkladů rámů oken s křídly dvojitých, plochy do 4 m2</t>
  </si>
  <si>
    <t>https://podminky.urs.cz/item/CS_URS_2025_01/968062356</t>
  </si>
  <si>
    <t>"přízení" (1,78*1,24)+(1,75*1,24)</t>
  </si>
  <si>
    <t>"1.patro" (1,75*1,19*2)+(1,27*1,71*2)+(1,74*1,5*2)</t>
  </si>
  <si>
    <t>"Nezpůsobilé aktivity projektu" -4,377</t>
  </si>
  <si>
    <t>170</t>
  </si>
  <si>
    <t>968072455</t>
  </si>
  <si>
    <t>Vybourání kovových dveřních zárubní pl do 2 m2</t>
  </si>
  <si>
    <t>-241318746</t>
  </si>
  <si>
    <t>Vybourání kovových rámů oken s křídly, dveřních zárubní, vrat, stěn, ostění nebo obkladů dveřních zárubní, plochy do 2 m2</t>
  </si>
  <si>
    <t>https://podminky.urs.cz/item/CS_URS_2025_01/968072455</t>
  </si>
  <si>
    <t>"přízemí" (0,8*1,97*5)+(0,7*1,97)+(0,6*1,97*3)+(0,9*1,97*2)+(0,8*1,97)</t>
  </si>
  <si>
    <t>"1.patro" (0,8*1,97*6)+(0,6*1,97*2)+(0,7*1,97*2)</t>
  </si>
  <si>
    <t>"změna 1"</t>
  </si>
  <si>
    <t>"přízemí" 0,8*1,97</t>
  </si>
  <si>
    <t>"Nezpůsobilé aktivity projektu" -1,949</t>
  </si>
  <si>
    <t>171</t>
  </si>
  <si>
    <t>968072456</t>
  </si>
  <si>
    <t>Vybourání kovových dveřních zárubní pl přes 2 m2</t>
  </si>
  <si>
    <t>1779718803</t>
  </si>
  <si>
    <t>Vybourání kovových rámů oken s křídly, dveřních zárubní, vrat, stěn, ostění nebo obkladů dveřních zárubní, plochy přes 2 m2</t>
  </si>
  <si>
    <t>https://podminky.urs.cz/item/CS_URS_2025_01/968072456</t>
  </si>
  <si>
    <t>"přízemí" 1,3*2,08</t>
  </si>
  <si>
    <t>172</t>
  </si>
  <si>
    <t>971028481</t>
  </si>
  <si>
    <t>Vybourání otvorů ve zdivu smíšeném pl do 0,25 m2 tl do 900 mm</t>
  </si>
  <si>
    <t>1337910713</t>
  </si>
  <si>
    <t>Vybourání otvorů ve zdivu základovém nebo nadzákladovém kamenném, smíšeném smíšeném, plochy do 0,25 m2, tl. do 900 mm</t>
  </si>
  <si>
    <t>https://podminky.urs.cz/item/CS_URS_2025_01/971028481</t>
  </si>
  <si>
    <t>173</t>
  </si>
  <si>
    <t>971028581</t>
  </si>
  <si>
    <t>Vybourání otvorů ve zdivu smíšeném pl do 1 m2 tl do 900 mm</t>
  </si>
  <si>
    <t>-575310207</t>
  </si>
  <si>
    <t>Vybourání otvorů ve zdivu základovém nebo nadzákladovém kamenném, smíšeném smíšeném, plochy do 1 m2, tl. do 900 mm</t>
  </si>
  <si>
    <t>https://podminky.urs.cz/item/CS_URS_2025_01/971028581</t>
  </si>
  <si>
    <t>((1,15*2,34)-(1,15*((1,38+1,51)/2)))*0,79*2</t>
  </si>
  <si>
    <t>((1,08*2,3)-(1,08*2,27))*0,82</t>
  </si>
  <si>
    <t>((1,2*2,1)-(0,839*2,0))*0,78</t>
  </si>
  <si>
    <t>174</t>
  </si>
  <si>
    <t>971028661</t>
  </si>
  <si>
    <t>Vybourání otvorů ve zdivu smíšeném pl do 4 m2 tl do 600 mm</t>
  </si>
  <si>
    <t>702123935</t>
  </si>
  <si>
    <t>Vybourání otvorů ve zdivu základovém nebo nadzákladovém kamenném, smíšeném smíšeném, plochy do 4 m2, tl. do 600 mm</t>
  </si>
  <si>
    <t>https://podminky.urs.cz/item/CS_URS_2025_01/971028661</t>
  </si>
  <si>
    <t>1,0*2,1*0,535</t>
  </si>
  <si>
    <t>((2,66*2,2)-(1,31*2,02))*0,52</t>
  </si>
  <si>
    <t>1,2*2,45*0,565</t>
  </si>
  <si>
    <t>((1,8*2,3)-(0,8*1,97))*0,33</t>
  </si>
  <si>
    <t>1,2*2,1*0,36</t>
  </si>
  <si>
    <t>175</t>
  </si>
  <si>
    <t>974029666</t>
  </si>
  <si>
    <t>Vysekání rýh ve zdivu kamenném pro vtahování nosníků hl do 150 mm v do 250 mm</t>
  </si>
  <si>
    <t>1854620385</t>
  </si>
  <si>
    <t>Vysekání rýh ve zdivu kamenném pro vtahování nosníků, před vybouráním otvoru do hl. 150 mm, při výšce nosníku do 250 mm</t>
  </si>
  <si>
    <t>https://podminky.urs.cz/item/CS_URS_2025_01/974029666</t>
  </si>
  <si>
    <t>"IPN 120" 0,8*2*2</t>
  </si>
  <si>
    <t>"IPN 160" (1,5*4)+(1,6*2)</t>
  </si>
  <si>
    <t>"IPN 200" 1,7*4</t>
  </si>
  <si>
    <t>"IPN 120" 0,8*2</t>
  </si>
  <si>
    <t>1,8*4</t>
  </si>
  <si>
    <t>176</t>
  </si>
  <si>
    <t>974029668</t>
  </si>
  <si>
    <t>Vysekání rýh ve zdivu kamenném pro vtahování nosníků hl do 150 mm v do 350 mm</t>
  </si>
  <si>
    <t>-1898491461</t>
  </si>
  <si>
    <t>Vysekání rýh ve zdivu kamenném pro vtahování nosníků, před vybouráním otvoru do hl. 150 mm, při výšce nosníku do 350 mm</t>
  </si>
  <si>
    <t>https://podminky.urs.cz/item/CS_URS_2025_01/974029668</t>
  </si>
  <si>
    <t>"IPN 260" 3,45*4</t>
  </si>
  <si>
    <t>177</t>
  </si>
  <si>
    <t>974031666</t>
  </si>
  <si>
    <t>Vysekání rýh ve zdivu cihelném pro vtahování nosníků hl do 150 mm v do 250 mm</t>
  </si>
  <si>
    <t>-409697265</t>
  </si>
  <si>
    <t>Vysekání rýh ve zdivu cihelném na maltu vápennou nebo vápenocementovou pro vtahování nosníků do zdí, před vybouráním otvoru do hl. 150 mm, při v. nosníku do 250 mm</t>
  </si>
  <si>
    <t>https://podminky.urs.cz/item/CS_URS_2025_01/974031666</t>
  </si>
  <si>
    <t>"HEB 240" 2,3*2</t>
  </si>
  <si>
    <t>178</t>
  </si>
  <si>
    <t>974049164</t>
  </si>
  <si>
    <t>Vysekání rýh v betonových zdech hl do 150 mm š do 150 mm</t>
  </si>
  <si>
    <t>476986354</t>
  </si>
  <si>
    <t>Vysekání rýh v betonových zdech do hl. 150 mm a šířky do 150 mm</t>
  </si>
  <si>
    <t>https://podminky.urs.cz/item/CS_URS_2025_01/974049164</t>
  </si>
  <si>
    <t>3,65+3,14+1,379+7,08+1,41+3,217</t>
  </si>
  <si>
    <t>179</t>
  </si>
  <si>
    <t>977151118</t>
  </si>
  <si>
    <t>Jádrové vrty diamantovými korunkami do stavebních materiálů D přes 90 do 100 mm</t>
  </si>
  <si>
    <t>1280432183</t>
  </si>
  <si>
    <t>Jádrové vrty diamantovými korunkami do stavebních materiálů (železobetonu, betonu, cihel, obkladů, dlažeb, kamene) průměru přes 90 do 100 mm</t>
  </si>
  <si>
    <t>https://podminky.urs.cz/item/CS_URS_2025_01/977151118</t>
  </si>
  <si>
    <t>"sklepy" 0,99*2</t>
  </si>
  <si>
    <t>180</t>
  </si>
  <si>
    <t>977151123</t>
  </si>
  <si>
    <t>Jádrové vrty diamantovými korunkami do stavebních materiálů D přes 130 do 150 mm</t>
  </si>
  <si>
    <t>1812559618</t>
  </si>
  <si>
    <t>Jádrové vrty diamantovými korunkami do stavebních materiálů (železobetonu, betonu, cihel, obkladů, dlažeb, kamene) průměru přes 130 do 150 mm</t>
  </si>
  <si>
    <t>https://podminky.urs.cz/item/CS_URS_2025_01/977151123</t>
  </si>
  <si>
    <t>0,935+0,535+0,78+0,82+0,6+0,565</t>
  </si>
  <si>
    <t>181</t>
  </si>
  <si>
    <t>977151125</t>
  </si>
  <si>
    <t>Jádrové vrty diamantovými korunkami do stavebních materiálů D přes 180 do 200 mm</t>
  </si>
  <si>
    <t>352123404</t>
  </si>
  <si>
    <t>Jádrové vrty diamantovými korunkami do stavebních materiálů (železobetonu, betonu, cihel, obkladů, dlažeb, kamene) průměru přes 180 do 200 mm</t>
  </si>
  <si>
    <t>https://podminky.urs.cz/item/CS_URS_2025_01/977151125</t>
  </si>
  <si>
    <t>0,66</t>
  </si>
  <si>
    <t>182</t>
  </si>
  <si>
    <t>978011191</t>
  </si>
  <si>
    <t>Otlučení (osekání) vnitřní vápenné nebo vápenocementové omítky stropů v rozsahu přes 50 do 100 %</t>
  </si>
  <si>
    <t>-1679696588</t>
  </si>
  <si>
    <t>Otlučení vápenných nebo vápenocementových omítek vnitřních ploch stropů, v rozsahu přes 50 do 100 %</t>
  </si>
  <si>
    <t>https://podminky.urs.cz/item/CS_URS_2025_01/978011191</t>
  </si>
  <si>
    <t>"sklepy" 12,8+16,6</t>
  </si>
  <si>
    <t>183</t>
  </si>
  <si>
    <t>978012191</t>
  </si>
  <si>
    <t>Otlučení (osekání) vnitřní vápenné nebo vápenocementové omítky stropů rákosových v rozsahu přes 50 do 100 %</t>
  </si>
  <si>
    <t>-2067812684</t>
  </si>
  <si>
    <t>Otlučení vápenných nebo vápenocementových omítek vnitřních ploch stropů rákosovaných, v rozsahu přes 50 do 100 %</t>
  </si>
  <si>
    <t>https://podminky.urs.cz/item/CS_URS_2025_01/978012191</t>
  </si>
  <si>
    <t>"kuchyně" 15,1</t>
  </si>
  <si>
    <t>"chodba" 4,3+2,9+(8,7-(0,5*2,32))</t>
  </si>
  <si>
    <t>"pokoj" 18,8</t>
  </si>
  <si>
    <t>"WC" 1,6-(0,5*0,83)</t>
  </si>
  <si>
    <t>"místnost pro nácvik dovedností" 0,9*3,28</t>
  </si>
  <si>
    <t>"pokoj" 10,2+16,3+15,1+20,1+23,2</t>
  </si>
  <si>
    <t>"komora" 4,4+3,6</t>
  </si>
  <si>
    <t>"kuchyně" 5,3+14,9</t>
  </si>
  <si>
    <t>"koupelna" 3,2+3,3+3,7</t>
  </si>
  <si>
    <t>184</t>
  </si>
  <si>
    <t>978013191</t>
  </si>
  <si>
    <t>Otlučení (osekání) vnitřní vápenné nebo vápenocementové omítky stěn v rozsahu přes 50 do 100 %</t>
  </si>
  <si>
    <t>-26542470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</si>
  <si>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</si>
  <si>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</si>
  <si>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"sklepy" ((4,69+2,63+2,57+0,65+0,53+0,25+2,04+3,58+3,06+0,67+0,67+0,87+3,58+1,4+0,15+1,4+2,88)*1,98)-(0,6*0,55)+((0,6+0,55)*2*0,7)</t>
  </si>
  <si>
    <t>"schodiště" (1,0*1,98)+((2,4+0,9+2,3)*((1,98+0)/2))</t>
  </si>
  <si>
    <t>"sklad" ((4,79+2,46+4,854+2,51)*2,43)-(1,5*((2,24+2,4)/2))+((2,24+1,6+2,24)*0,6)</t>
  </si>
  <si>
    <t>"pokoj" ((4,547+2,19+4,604+2,3)*2,43)-(1,5*((2,24+2,4)/2))+((2,24+1,6+2,24)*0,6)-(0,839*2,05)+((2,05+0,839+2,05)*0,68)</t>
  </si>
  <si>
    <t xml:space="preserve">"kuchyně" </t>
  </si>
  <si>
    <t>((4,6+3,43+4,459+3,55)*2,43)-(0,8*1,97*2)+((2,05+1,06+2,05)*0,5)-(1,08*1,2)+((2,27+1,2+2,27)*0,7)-(1,15*1,2)+((2,28+1,3+2,28)*0,7)</t>
  </si>
  <si>
    <t>"koupelna" (2,75+2,85)*(2,43-1,5)</t>
  </si>
  <si>
    <t>"chodba" ((1,66+2,59)*2,43)-(0,8*1,97*2)+((1,5+2,18+1,5)*0,5)</t>
  </si>
  <si>
    <t>"pokoj" ((4,53+4,15+4,35)*2,43)-(0,8*1,97)-(1,0*1,16*2)+(((2,47+((1,25+1,0)/2)+2,47)*0,33)*2)</t>
  </si>
  <si>
    <t>"chodba" ((1,55+1,92+1,92)*2,8)-(1,92*2,45)-(1,3*2,08)+((2,42+1,5+2,42)*0,55)-(1,2*2,18)</t>
  </si>
  <si>
    <t>"chodba" ((1,4+2,9+0,7+1,51+2,32)*2,8)-(1,1*2,1)+((2,24+1,2+2,23)*0,4)</t>
  </si>
  <si>
    <t>"koupelna" ((0,667+2,05)*(2,8-1,5))-(0,56*1,14)+((1,17+0,56+1,17)*0,25)+(0,5*(2,8-2,0))</t>
  </si>
  <si>
    <t>"WC" ((0,83+1,52)*(2,8-1,5))</t>
  </si>
  <si>
    <t>"místnost pro nácvik dovedností" ((5,68+2,38)*2*2,8)-(1,2*2,45)-(1,8*2,3)-(0,8*1,97)-(1,29*1,5)+((1,5+1,29+1,5)*0,5)</t>
  </si>
  <si>
    <t>"půda" (((5,594+5,4)*2,26)+(5,594*2,688/2))+((5,15+3,83)*2,26)+(5,15*2,688/2)</t>
  </si>
  <si>
    <t>"pokoj" (((4,7+2,02)*2,35)-(1,74*1,14))+(((5,0+3,14)*2,35)-(1,0*1,5))+((3,3+1,427)*2,35)+(((4,47+5,2+4,47)*2,35)-(1,27*1,5)-(1,25*1,5))</t>
  </si>
  <si>
    <t>"komora" (1,08*2,35)-(0,56*1,5)</t>
  </si>
  <si>
    <t>"koupelna" 1,01*(2,35-1,5)</t>
  </si>
  <si>
    <t>"kuchyně" (3,24*2,35)-(1,19*1,5)</t>
  </si>
  <si>
    <t>185</t>
  </si>
  <si>
    <t>978015341</t>
  </si>
  <si>
    <t>Otlučení (osekání) vnější vápenné nebo vápenocementové omítky stupně členitosti 1 a 2 v rozsahu přes 20 do 30 %</t>
  </si>
  <si>
    <t>1927129291</t>
  </si>
  <si>
    <t>Otlučení vápenných nebo vápenocementových omítek vnějších ploch s vyškrabáním spar a s očištěním zdiva stupně členitosti 1 a 2, v rozsahu přes 10 do 30 %</t>
  </si>
  <si>
    <t>https://podminky.urs.cz/item/CS_URS_2025_01/978015341</t>
  </si>
  <si>
    <t>186</t>
  </si>
  <si>
    <t>978015391</t>
  </si>
  <si>
    <t>Otlučení (osekání) vnější vápenné nebo vápenocementové omítky stupně členitosti 1 a 2 v rozsahu přes 80 do 100 %</t>
  </si>
  <si>
    <t>-1646667914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</si>
  <si>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</si>
  <si>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</si>
  <si>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"v prostoru nové přístavby" ((3,7+3,14+1,379+10,83)*3,5)-(0,98*1,2)-(1,12*1,2)-(1,3*2,08)-(0,57*1,13)-(0,6*0,9)-(0,9*1,97*2)-(0,6*1,08)-(0,38*0,58)</t>
  </si>
  <si>
    <t>187</t>
  </si>
  <si>
    <t>978059541</t>
  </si>
  <si>
    <t>Odsekání a odebrání obkladů stěn z vnitřních obkládaček plochy přes 1 m2</t>
  </si>
  <si>
    <t>-1571913142</t>
  </si>
  <si>
    <t>Odsekání obkladů stěn včetně otlučení podkladní omítky až na zdivo z obkládaček vnitřních, z jakýchkoliv materiálů, plochy přes 1 m2</t>
  </si>
  <si>
    <t>https://podminky.urs.cz/item/CS_URS_2025_01/978059541</t>
  </si>
  <si>
    <t>v.č.D1.1.4</t>
  </si>
  <si>
    <t>"kuchyně" 3,084*0,6</t>
  </si>
  <si>
    <t>"koupelna" (2,75+2,85)*1,5</t>
  </si>
  <si>
    <t>"koupelna" ((0,667+2,05)*1,5)+(0,5*2,0)-(0,56*0,26)</t>
  </si>
  <si>
    <t>"WC" (0,83+1,52)*1,5</t>
  </si>
  <si>
    <t>"místnost pro nácvik dovedností" (0,7+0,8+1,2+2,15)*0,6</t>
  </si>
  <si>
    <t>188</t>
  </si>
  <si>
    <t>985223110</t>
  </si>
  <si>
    <t>Přezdívání cihelného zdiva do aktivované malty objemu do 1 m3</t>
  </si>
  <si>
    <t>-833173837</t>
  </si>
  <si>
    <t>Přezdívání zdiva do aktivované malty cihelného, objemu do 1 m3</t>
  </si>
  <si>
    <t>https://podminky.urs.cz/item/CS_URS_2025_01/985223110</t>
  </si>
  <si>
    <t>"Nezpůsobilé aktivity projektu" -0,782</t>
  </si>
  <si>
    <t>189</t>
  </si>
  <si>
    <t>59610001</t>
  </si>
  <si>
    <t>cihla pálená plná do P15 290x140x65mm</t>
  </si>
  <si>
    <t>265204401</t>
  </si>
  <si>
    <t>190</t>
  </si>
  <si>
    <t>989991001R</t>
  </si>
  <si>
    <t>Demontážní práce pro profese vč.likvidace</t>
  </si>
  <si>
    <t>kpl</t>
  </si>
  <si>
    <t>-294769650</t>
  </si>
  <si>
    <t>191</t>
  </si>
  <si>
    <t>989991002R</t>
  </si>
  <si>
    <t>Prachotěsné oddělení stavby od místností bez zásahu</t>
  </si>
  <si>
    <t>-1809307525</t>
  </si>
  <si>
    <t>997</t>
  </si>
  <si>
    <t>Přesun sutě</t>
  </si>
  <si>
    <t>192</t>
  </si>
  <si>
    <t>997013112</t>
  </si>
  <si>
    <t>Vnitrostaveništní doprava suti a vybouraných hmot pro budovy v přes 6 do 9 m</t>
  </si>
  <si>
    <t>-1834669844</t>
  </si>
  <si>
    <t>Vnitrostaveništní doprava suti a vybouraných hmot vodorovně do 50 m s naložením základní pro budovy a haly výšky přes 6 do 9 m</t>
  </si>
  <si>
    <t>https://podminky.urs.cz/item/CS_URS_2025_01/997013112</t>
  </si>
  <si>
    <t>193</t>
  </si>
  <si>
    <t>997013501</t>
  </si>
  <si>
    <t>Odvoz suti a vybouraných hmot na skládku nebo meziskládku do 1 km se složením</t>
  </si>
  <si>
    <t>-8614391</t>
  </si>
  <si>
    <t>Odvoz suti a vybouraných hmot na skládku nebo meziskládku se složením, na vzdálenost do 1 km</t>
  </si>
  <si>
    <t>https://podminky.urs.cz/item/CS_URS_2025_01/997013501</t>
  </si>
  <si>
    <t>194</t>
  </si>
  <si>
    <t>997013509</t>
  </si>
  <si>
    <t>Příplatek k odvozu suti a vybouraných hmot na skládku ZKD 1 km přes 1 km</t>
  </si>
  <si>
    <t>-998696166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</si>
  <si>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</si>
  <si>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</si>
  <si>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195</t>
  </si>
  <si>
    <t>997013861</t>
  </si>
  <si>
    <t>Poplatek za uložení stavebního odpadu na recyklační skládce (skládkovné) z prostého betonu kód odpadu 17 01 01</t>
  </si>
  <si>
    <t>1061739084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</si>
  <si>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</si>
  <si>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</si>
  <si>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26,554+0,974</t>
  </si>
  <si>
    <t>196</t>
  </si>
  <si>
    <t>997013862</t>
  </si>
  <si>
    <t>Poplatek za uložení stavebního odpadu na recyklační skládce (skládkovné) z armovaného betonu kód odpadu 17 01 01</t>
  </si>
  <si>
    <t>-1545729253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</si>
  <si>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</si>
  <si>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</si>
  <si>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28,967+4,325</t>
  </si>
  <si>
    <t>197</t>
  </si>
  <si>
    <t>997013863</t>
  </si>
  <si>
    <t>Poplatek za uložení stavebního odpadu na recyklační skládce (skládkovné) cihelného kód odpadu 17 01 02</t>
  </si>
  <si>
    <t>-1015309448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</si>
  <si>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</si>
  <si>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</si>
  <si>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"smíšené zdivo (40% cihla)" ((12,41-10,596)+(8,748-4,548)+(5,832-5,314))/100*40</t>
  </si>
  <si>
    <t>"Nezpůsobilé aktivity projektu" -1,862</t>
  </si>
  <si>
    <t>198</t>
  </si>
  <si>
    <t>997013867</t>
  </si>
  <si>
    <t>Poplatek za uložení stavebního odpadu na recyklační skládce (skládkovné) z tašek a keramických výrobků kód odpadu 17 01 03</t>
  </si>
  <si>
    <t>1914894183</t>
  </si>
  <si>
    <t>Poplatek za uložení stavebního odpadu na recyklační skládce (skládkovné) z tašek a keramických výrobků zatříděného do Katalogu odpadů pod kódem 17 01 03</t>
  </si>
  <si>
    <t>https://podminky.urs.cz/item/CS_URS_2025_01/997013867</t>
  </si>
  <si>
    <t>2,884+1,47+20,129</t>
  </si>
  <si>
    <t>199</t>
  </si>
  <si>
    <t>997013871</t>
  </si>
  <si>
    <t>Poplatek za uložení stavebního odpadu na recyklační skládce (skládkovné) směsného stavebního a demoličního kód odpadu 17 09 04</t>
  </si>
  <si>
    <t>-1839215070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</si>
  <si>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</si>
  <si>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</si>
  <si>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557,205-27,528-33,292-206,705-24,483-217,14-1,328</t>
  </si>
  <si>
    <t>-(557,205-27,528-33,292-206,705-24,483-217,14-1,328)+(563,857-27,528-33,292-209,318-24,483-221,059-1,328)</t>
  </si>
  <si>
    <t>"Vedlejší aktivity projektu" -0,488</t>
  </si>
  <si>
    <t>"Nezpůsobilé aktivity projektu" -0,759</t>
  </si>
  <si>
    <t>200</t>
  </si>
  <si>
    <t>997013873</t>
  </si>
  <si>
    <t>-57957847</t>
  </si>
  <si>
    <t>https://podminky.urs.cz/item/CS_URS_2025_01/997013873</t>
  </si>
  <si>
    <t>"smíšené zdivo (60% kámen)" (222,396+2,85+4,548+0,457+4,62+10,596+5,314+1,49+12,028)/100*60</t>
  </si>
  <si>
    <t>"smíšené zdivo (60% cihla)" ((12,41-10,596)+(8,748-4,548)+(5,832-5,314))/100*60</t>
  </si>
  <si>
    <t>"Nezpůsobilé aktivity projektu" -0,915</t>
  </si>
  <si>
    <t>201</t>
  </si>
  <si>
    <t>997013875</t>
  </si>
  <si>
    <t>Poplatek za uložení stavebního odpadu na recyklační skládce (skládkovné) asfaltového bez obsahu dehtu zatříděného do Katalogu odpadů pod kódem 17 03 02</t>
  </si>
  <si>
    <t>349258479</t>
  </si>
  <si>
    <t>https://podminky.urs.cz/item/CS_URS_2025_01/997013875</t>
  </si>
  <si>
    <t>998</t>
  </si>
  <si>
    <t>Přesun hmot</t>
  </si>
  <si>
    <t>202</t>
  </si>
  <si>
    <t>998011002</t>
  </si>
  <si>
    <t>Přesun hmot pro budovy zděné v přes 6 do 12 m</t>
  </si>
  <si>
    <t>-1615580690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</si>
  <si>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</si>
  <si>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</si>
  <si>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</si>
  <si>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</si>
  <si>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</si>
  <si>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</si>
  <si>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203</t>
  </si>
  <si>
    <t>711111001</t>
  </si>
  <si>
    <t>Provedení izolace proti zemní vlhkosti vodorovné za studena nátěrem penetračním</t>
  </si>
  <si>
    <t>-1157347325</t>
  </si>
  <si>
    <t>Provedení izolace proti zemní vlhkosti natěradly a tmely za studena na ploše vodorovné V nátěrem penetračním</t>
  </si>
  <si>
    <t>https://podminky.urs.cz/item/CS_URS_2025_01/711111001</t>
  </si>
  <si>
    <t>"původní část" 11,9+10,0+(0,839*0,78)+15,1-(3,2*2,33)+(1,06*0,82)+(4,53*6,89)+19,69+(3,74*3,28)+(1,405*0,66)</t>
  </si>
  <si>
    <t>"přístavba" (3,14*3,125)+(7,06*1,745)+(3,14*3,155)+((13,75+3,16)*0,3)+(1,02*1,36)</t>
  </si>
  <si>
    <t>204</t>
  </si>
  <si>
    <t>11163150</t>
  </si>
  <si>
    <t>lak penetrační asfaltový</t>
  </si>
  <si>
    <t>1422528393</t>
  </si>
  <si>
    <t>163,933*0,0003 'Přepočtené koeficientem množství</t>
  </si>
  <si>
    <t>205</t>
  </si>
  <si>
    <t>711112001</t>
  </si>
  <si>
    <t>Provedení izolace proti zemní vlhkosti svislé za studena nátěrem penetračním</t>
  </si>
  <si>
    <t>-1657638458</t>
  </si>
  <si>
    <t>Provedení izolace proti zemní vlhkosti natěradly a tmely za studena na ploše svislé S nátěrem penetračním</t>
  </si>
  <si>
    <t>https://podminky.urs.cz/item/CS_URS_2025_01/711112001</t>
  </si>
  <si>
    <t>(4,69+2,63+2,57+0,7+0,53+0,3+2,04+3,58+3,06+0,65+0,65+0,87+3,58+1,4+0,15+1,4+2,88)*0,15</t>
  </si>
  <si>
    <t>"původní část"</t>
  </si>
  <si>
    <t>((4,79+0,575+0,79+0,79+0,735+4,854+2,46)+(4,547+0,735+0,79+0,79+0,305+4,604+2,19+0,78+0,78)+(5,19+4,04+2,33+1,27+3,42+0,82+0,82))*0,325</t>
  </si>
  <si>
    <t>(((4,53+6,89+0,55)*2)+(0,55+3,74+2,03+3,26+1,095+0,44+0,47+1,07+0,465+1,33+0,66+0,145+1,0+0,5+1,31+0,5+1,4+0,5+1,1+0,5+2,26)+((3,74*3,28)*2))*0,325</t>
  </si>
  <si>
    <t>"přístavba" (3,14+1,38+7,07+1,43+3,14+1,02+1,02)*0,325</t>
  </si>
  <si>
    <t>206</t>
  </si>
  <si>
    <t>78508396</t>
  </si>
  <si>
    <t>50,059*0,00034 'Přepočtené koeficientem množství</t>
  </si>
  <si>
    <t>207</t>
  </si>
  <si>
    <t>711141559</t>
  </si>
  <si>
    <t>Provedení izolace proti zemní vlhkosti pásy přitavením vodorovné NAIP</t>
  </si>
  <si>
    <t>-1243208857</t>
  </si>
  <si>
    <t>Provedení izolace proti zemní vlhkosti pásy přitavením NAIP na ploše vodorovné V</t>
  </si>
  <si>
    <t>https://podminky.urs.cz/item/CS_URS_2025_01/711141559</t>
  </si>
  <si>
    <t>(17,35+12,92)*2</t>
  </si>
  <si>
    <t>"původní část" (11,9+10,0+(0,839*0,78)+15,1-(3,2*2,33)+(1,06*0,82)+(4,53*6,89)+19,69+(3,74*3,28)+(1,405*0,66))*2</t>
  </si>
  <si>
    <t>"přístavba" ((3,14*3,125)+(7,06*1,745)+(3,14*3,155)+((13,75+3,16)*0,3)+(1,02*1,36))*2</t>
  </si>
  <si>
    <t>208</t>
  </si>
  <si>
    <t>62855002</t>
  </si>
  <si>
    <t>pás asfaltový natavitelný modifikovaný SBS s vložkou z polyesterové rohože a spalitelnou PE fólií nebo jemnozrnným minerálním posypem na horním povrchu tl 5,0mm</t>
  </si>
  <si>
    <t>679542631</t>
  </si>
  <si>
    <t>315,046659588402*1,1655 'Přepočtené koeficientem množství</t>
  </si>
  <si>
    <t>209</t>
  </si>
  <si>
    <t>711141821</t>
  </si>
  <si>
    <t>Odstranění izolace proti vodě, vlhkosti a plynům z pásů NAIP přitavených dvouvrstvých z plochy vodorovné</t>
  </si>
  <si>
    <t>2048189370</t>
  </si>
  <si>
    <t>Odstranění izolace proti vodě, vlhkosti a plynům z přitavených pásů NAIP z plochy vodorovné V dvouvrstvé</t>
  </si>
  <si>
    <t>https://podminky.urs.cz/item/CS_URS_2025_01/711141821</t>
  </si>
  <si>
    <t>"pro dojezd výtahu" 2,33*3,2</t>
  </si>
  <si>
    <t>"sklepy" (2,12*2,88)+(2,57*2,63)+(0,72*0,15)+(4,69*3,58)-(0,53*0,25)+(0,76*0,67)-(3,14*0,6*0,6)</t>
  </si>
  <si>
    <t>"sklad" 11,8</t>
  </si>
  <si>
    <t>"pokoj" 10,0+18,8</t>
  </si>
  <si>
    <t>"kuchyně" 15,1-(3,2*2,33)</t>
  </si>
  <si>
    <t>"chodba" 4,3+2,9+(8,7-(0,5*3,26))</t>
  </si>
  <si>
    <t>"místnost pro nácvik dovedností" 18,6-(2,4*3,28)</t>
  </si>
  <si>
    <t>210</t>
  </si>
  <si>
    <t>711142559</t>
  </si>
  <si>
    <t>Provedení izolace proti zemní vlhkosti pásy přitavením svislé NAIP</t>
  </si>
  <si>
    <t>-471229667</t>
  </si>
  <si>
    <t>Provedení izolace proti zemní vlhkosti pásy přitavením NAIP na ploše svislé S</t>
  </si>
  <si>
    <t>https://podminky.urs.cz/item/CS_URS_2025_01/711142559</t>
  </si>
  <si>
    <t>211</t>
  </si>
  <si>
    <t>1477039313</t>
  </si>
  <si>
    <t>50,059*1,221 'Přepočtené koeficientem množství</t>
  </si>
  <si>
    <t>212</t>
  </si>
  <si>
    <t>711161274</t>
  </si>
  <si>
    <t>Provedení izolace proti zemní vlhkosti svislé z nopové fólie výška nopu do 20 mm</t>
  </si>
  <si>
    <t>-1694836192</t>
  </si>
  <si>
    <t>Provedení izolace proti zemní vlhkosti nopovou fólií na ploše svislé S výška nopu do 20 mm</t>
  </si>
  <si>
    <t>https://podminky.urs.cz/item/CS_URS_2025_01/711161274</t>
  </si>
  <si>
    <t>"Nezpůsobilé aktivity projektu" -25,173</t>
  </si>
  <si>
    <t>213</t>
  </si>
  <si>
    <t>28323509</t>
  </si>
  <si>
    <t>fólie profilovaná (nopová) drenážní HDPE s výškou nopů 4mm</t>
  </si>
  <si>
    <t>-253178665</t>
  </si>
  <si>
    <t>63,816*1,221 'Přepočtené koeficientem množství</t>
  </si>
  <si>
    <t>214</t>
  </si>
  <si>
    <t>711491172</t>
  </si>
  <si>
    <t>Provedení doplňků izolace proti vodě na vodorovné ploše z textilií vrstva ochranná</t>
  </si>
  <si>
    <t>198744501</t>
  </si>
  <si>
    <t>Provedení doplňků izolace proti vodě textilií na ploše vodorovné V vrstva ochranná</t>
  </si>
  <si>
    <t>https://podminky.urs.cz/item/CS_URS_2025_01/711491172</t>
  </si>
  <si>
    <t>(3,44*3,65)+(7,08*2,271)+(3,367*3,681)</t>
  </si>
  <si>
    <t>8,423/0,1</t>
  </si>
  <si>
    <t>pod podlahové vytápění</t>
  </si>
  <si>
    <t>215</t>
  </si>
  <si>
    <t>69311081</t>
  </si>
  <si>
    <t>geotextilie netkaná separační, ochranná, filtrační, drenážní PES 300g/m2</t>
  </si>
  <si>
    <t>-829953720</t>
  </si>
  <si>
    <t>280,939*1,05 'Přepočtené koeficientem množství</t>
  </si>
  <si>
    <t>216</t>
  </si>
  <si>
    <t>998711202</t>
  </si>
  <si>
    <t>Přesun hmot procentní pro izolace proti vodě, vlhkosti a plynům v objektech v přes 6 do 12 m</t>
  </si>
  <si>
    <t>%</t>
  </si>
  <si>
    <t>-1130283493</t>
  </si>
  <si>
    <t>Přesun hmot pro izolace proti vodě, vlhkosti a plynům stanovený procentní sazbou (%) z ceny vodorovná dopravní vzdálenost do 50 m základní v objektech výšky přes 6 do 12 m</t>
  </si>
  <si>
    <t>https://podminky.urs.cz/item/CS_URS_2025_01/998711202</t>
  </si>
  <si>
    <t>712</t>
  </si>
  <si>
    <t>Povlakové krytiny</t>
  </si>
  <si>
    <t>217</t>
  </si>
  <si>
    <t>71236335.1R</t>
  </si>
  <si>
    <t>D+M okapnice na pojistnou izolaci šikmé střechy</t>
  </si>
  <si>
    <t>1476278761</t>
  </si>
  <si>
    <t>218</t>
  </si>
  <si>
    <t>712461703</t>
  </si>
  <si>
    <t>Provedení povlakové krytiny střech přes 10° do 30° fólií přilepenou v plné ploše</t>
  </si>
  <si>
    <t>516287419</t>
  </si>
  <si>
    <t>Provedení povlakové krytiny střech šikmých přes 10° do 30° fólií přilepenou lepidlem v plné ploše</t>
  </si>
  <si>
    <t>https://podminky.urs.cz/item/CS_URS_2025_01/712461703</t>
  </si>
  <si>
    <t>((5,0+8,35)/2)*3,55*2</t>
  </si>
  <si>
    <t>14,25*7,6/2</t>
  </si>
  <si>
    <t>21,52*7,6</t>
  </si>
  <si>
    <t>-6,71*4,55/2</t>
  </si>
  <si>
    <t>-0,66*1,18</t>
  </si>
  <si>
    <t>-0,6*0,4</t>
  </si>
  <si>
    <t>-7,125*7,6/2</t>
  </si>
  <si>
    <t>-5,7*6,0/2</t>
  </si>
  <si>
    <t>-6,1*0,4</t>
  </si>
  <si>
    <t>((8,36+14,0+14,03)/3)*7,6</t>
  </si>
  <si>
    <t>-0,4*0,4</t>
  </si>
  <si>
    <t>5,4*6,0/2</t>
  </si>
  <si>
    <t>2,8*((3,0+6,0)/2)/2</t>
  </si>
  <si>
    <t>9,72*3,0</t>
  </si>
  <si>
    <t>((9,72+5,42)/2)*4,54</t>
  </si>
  <si>
    <t xml:space="preserve">"Změna 1" </t>
  </si>
  <si>
    <t>-2,0*1,2*2</t>
  </si>
  <si>
    <t>"Změna únor 2025" 25,0</t>
  </si>
  <si>
    <t>219</t>
  </si>
  <si>
    <t>28342411</t>
  </si>
  <si>
    <t>fólie hydroizolační střešní mPVC s nakašírovaným PES rounem určená k lepení tl 1,5mm</t>
  </si>
  <si>
    <t>1667357728</t>
  </si>
  <si>
    <t>399,673*1,1655 'Přepočtené koeficientem množství</t>
  </si>
  <si>
    <t>220</t>
  </si>
  <si>
    <t>998712202</t>
  </si>
  <si>
    <t>Přesun hmot procentní pro krytiny povlakové v objektech v přes 6 do 12 m</t>
  </si>
  <si>
    <t>-837459004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</si>
  <si>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</si>
  <si>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</si>
  <si>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</t>
  </si>
  <si>
    <t>Izolace tepelné</t>
  </si>
  <si>
    <t>221</t>
  </si>
  <si>
    <t>713121111</t>
  </si>
  <si>
    <t>Montáž izolace tepelné podlah volně kladenými rohožemi, pásy, dílci, deskami 1 vrstva</t>
  </si>
  <si>
    <t>-1413651485</t>
  </si>
  <si>
    <t>Montáž tepelné izolace podlah rohožemi, pásy, deskami, dílci, bloky (izolační materiál ve specifikaci) kladenými volně jednovrstvá</t>
  </si>
  <si>
    <t>https://podminky.urs.cz/item/CS_URS_2025_01/713121111</t>
  </si>
  <si>
    <t>222</t>
  </si>
  <si>
    <t>28376553</t>
  </si>
  <si>
    <t>deska polystyrénová pro snížení kročejového hluku (max. zatížení 4 kN/m2) tl 30mm</t>
  </si>
  <si>
    <t>536655656</t>
  </si>
  <si>
    <t>221,35*1,05 'Přepočtené koeficientem množství</t>
  </si>
  <si>
    <t>223</t>
  </si>
  <si>
    <t>713121121</t>
  </si>
  <si>
    <t>Montáž izolace tepelné podlah volně kladenými rohožemi, pásy, dílci, deskami 2 vrstvy</t>
  </si>
  <si>
    <t>-515966362</t>
  </si>
  <si>
    <t>Montáž tepelné izolace podlah rohožemi, pásy, deskami, dílci, bloky (izolační materiál ve specifikaci) kladenými volně dvouvrstvá</t>
  </si>
  <si>
    <t>https://podminky.urs.cz/item/CS_URS_2025_01/713121121</t>
  </si>
  <si>
    <t>224</t>
  </si>
  <si>
    <t>28375907</t>
  </si>
  <si>
    <t>deska EPS 150 pro konstrukce s vysokým zatížením λ=0,035 tl 30mm</t>
  </si>
  <si>
    <t>-2082449209</t>
  </si>
  <si>
    <t>127,69*1,05 'Přepočtené koeficientem množství</t>
  </si>
  <si>
    <t>225</t>
  </si>
  <si>
    <t>28375990</t>
  </si>
  <si>
    <t>deska EPS 150 pro konstrukce s vysokým zatížením λ=0,035 tl 140mm</t>
  </si>
  <si>
    <t>-315079097</t>
  </si>
  <si>
    <t>226</t>
  </si>
  <si>
    <t>713121122</t>
  </si>
  <si>
    <t>Montáž izolace tepelné podlah volně kladenými mezi trámy nebo rošt rohožemi, pásy, dílci, deskami 2 vrstvy</t>
  </si>
  <si>
    <t>-708497817</t>
  </si>
  <si>
    <t>Montáž tepelné izolace podlah rohožemi, pásy, deskami, dílci, bloky (izolační materiál ve specifikaci) kladenými volně dvouvrstvá mezi trámy nebo rošt</t>
  </si>
  <si>
    <t>https://podminky.urs.cz/item/CS_URS_2025_01/713121122</t>
  </si>
  <si>
    <t>půda</t>
  </si>
  <si>
    <t>(5,21*4,93)+(18,99*10,96)+(5,06*3,1)+(5,14*2,71)</t>
  </si>
  <si>
    <t>-2,0*1,5*2</t>
  </si>
  <si>
    <t>227</t>
  </si>
  <si>
    <t>63148011</t>
  </si>
  <si>
    <t>deska tepelně izolační minerální univerzální λ=0,038-0,039 tl 200mm</t>
  </si>
  <si>
    <t>-1324163669</t>
  </si>
  <si>
    <t>257,431*2,1 'Přepočtené koeficientem množství</t>
  </si>
  <si>
    <t>228</t>
  </si>
  <si>
    <t>713121131</t>
  </si>
  <si>
    <t>Montáž izolace tepelné podlah parotěsné reflexní tl do 5 mm</t>
  </si>
  <si>
    <t>-1461458434</t>
  </si>
  <si>
    <t>Montáž tepelné izolace podlah parotěsnými reflexními pásy, tloušťka izolace do 5 mm</t>
  </si>
  <si>
    <t>https://podminky.urs.cz/item/CS_URS_2025_01/713121131</t>
  </si>
  <si>
    <t>"půda" -2,0*1,5*2</t>
  </si>
  <si>
    <t>229</t>
  </si>
  <si>
    <t>28355304</t>
  </si>
  <si>
    <t>pás podlahový parotěsný tepelně izolační s reflexní Al vrstvou tl 3mm</t>
  </si>
  <si>
    <t>572619268</t>
  </si>
  <si>
    <t>478,781*1,05 'Přepočtené koeficientem množství</t>
  </si>
  <si>
    <t>230</t>
  </si>
  <si>
    <t>713151111</t>
  </si>
  <si>
    <t>Montáž izolace tepelné střech šikmých kladené volně mezi krokve rohoží, pásů, desek</t>
  </si>
  <si>
    <t>1728352749</t>
  </si>
  <si>
    <t>Montáž tepelné izolace střech šikmých rohožemi, pásy, deskami (izolační materiál ve specifikaci) kladenými volně mezi krokve</t>
  </si>
  <si>
    <t>https://podminky.urs.cz/item/CS_URS_2025_01/713151111</t>
  </si>
  <si>
    <t>231</t>
  </si>
  <si>
    <t>63141195</t>
  </si>
  <si>
    <t>deska tepelně izolační minerální do šikmých střech a stěn λ=0,035-0,038 tl 200mm</t>
  </si>
  <si>
    <t>1755354307</t>
  </si>
  <si>
    <t>232</t>
  </si>
  <si>
    <t>713151144</t>
  </si>
  <si>
    <t>Montáž izolace tepelné střech šikmých parotěsné reflexní tl přes 5 do 16 mm</t>
  </si>
  <si>
    <t>1695614034</t>
  </si>
  <si>
    <t>Montáž tepelné izolace střech šikmých rohožemi, pásy, deskami (izolační materiál ve specifikaci) připevněné sponkami reflexní pod krokve parotěsné , tloušťka izolace přes 5 do 16 mm</t>
  </si>
  <si>
    <t>https://podminky.urs.cz/item/CS_URS_2025_01/713151144</t>
  </si>
  <si>
    <t>233</t>
  </si>
  <si>
    <t>-1659617899</t>
  </si>
  <si>
    <t>234</t>
  </si>
  <si>
    <t>998713212</t>
  </si>
  <si>
    <t>Přesun hmot procentní pro izolace tepelné s omezením mechanizace v objektech v přes 6 do 12 m</t>
  </si>
  <si>
    <t>1625697289</t>
  </si>
  <si>
    <t>Přesun hmot pro izolace tepelné stanovený procentní sazbou (%) z ceny vodorovná dopravní vzdálenost do 50 m s omezením mechanizace v objektech výšky přes 6 m do 12 m</t>
  </si>
  <si>
    <t>https://podminky.urs.cz/item/CS_URS_2025_01/998713212</t>
  </si>
  <si>
    <t>761</t>
  </si>
  <si>
    <t>Konstrukce prosvětlovací</t>
  </si>
  <si>
    <t>235</t>
  </si>
  <si>
    <t>761661001</t>
  </si>
  <si>
    <t>Osazení sklepních světlíků (anglických dvorků) hl do 0,60 m š do 1,0 m</t>
  </si>
  <si>
    <t>1393413733</t>
  </si>
  <si>
    <t>Osazení sklepních světlíků (anglických dvorků) včetně osazení roštu, osazení odvodňovacího prvku a osazení pojistky (proti vloupání ) hloubky do 0,60 m, šířky do 1,0 m</t>
  </si>
  <si>
    <t>https://podminky.urs.cz/item/CS_URS_2025_01/761661001</t>
  </si>
  <si>
    <t>236</t>
  </si>
  <si>
    <t>56245292</t>
  </si>
  <si>
    <t>světlík sklepní (anglický dvorek) pojízdný včetně odvodňovacího prvku plast vyztužený skleněnými vlákny rošt mřížkový 1000x1000x400mm</t>
  </si>
  <si>
    <t>1272024592</t>
  </si>
  <si>
    <t>237</t>
  </si>
  <si>
    <t>998761212</t>
  </si>
  <si>
    <t>Přesun hmot procentní pro konstrukce prosvětlovací s omezením mechanizace v objektech v přes 6 do 12 m</t>
  </si>
  <si>
    <t>301855944</t>
  </si>
  <si>
    <t>Přesun hmot pro konstrukce prosvětlovací stanovený procentní sazbou (%) z ceny vodorovná dopravní vzdálenost do 50 m s omezením mechanizace v objektech výšky přes 6 do 12 m</t>
  </si>
  <si>
    <t>https://podminky.urs.cz/item/CS_URS_2025_01/998761212</t>
  </si>
  <si>
    <t>762</t>
  </si>
  <si>
    <t>Konstrukce tesařské</t>
  </si>
  <si>
    <t>238</t>
  </si>
  <si>
    <t>762083121</t>
  </si>
  <si>
    <t>Impregnace řeziva proti dřevokaznému hmyzu, houbám a plísním máčením třída ohrožení 1 a 2</t>
  </si>
  <si>
    <t>-593036529</t>
  </si>
  <si>
    <t>Impregnace řeziva máčením proti dřevokaznému hmyzu, houbám a plísním, třída ohrožení 1 a 2 (dřevo v interiéru)</t>
  </si>
  <si>
    <t>https://podminky.urs.cz/item/CS_URS_2025_01/762083121</t>
  </si>
  <si>
    <t>7,119+4,24+0,51+0,602+0,235+1,704+0,98+1,46+3,825+1,434</t>
  </si>
  <si>
    <t>239</t>
  </si>
  <si>
    <t>762331812</t>
  </si>
  <si>
    <t>Demontáž vázaných kcí krovů z hranolů průřezové pl přes 120 do 224 cm2</t>
  </si>
  <si>
    <t>906722131</t>
  </si>
  <si>
    <t>Demontáž vázaných konstrukcí krovů sklonu do 60° z hranolů, hranolků, fošen, průřezové plochy přes 120 do 224 cm2</t>
  </si>
  <si>
    <t>https://podminky.urs.cz/item/CS_URS_2025_01/762331812</t>
  </si>
  <si>
    <t>240</t>
  </si>
  <si>
    <t>762331813</t>
  </si>
  <si>
    <t>Demontáž vázaných kcí krovů z hranolů průřezové pl přes 224 do 288 cm2</t>
  </si>
  <si>
    <t>55106715</t>
  </si>
  <si>
    <t>Demontáž vázaných konstrukcí krovů sklonu do 60° z hranolů, hranolků, fošen, průřezové plochy přes 224 do 288 cm2</t>
  </si>
  <si>
    <t>https://podminky.urs.cz/item/CS_URS_2025_01/762331813</t>
  </si>
  <si>
    <t>"odhad" 26,0</t>
  </si>
  <si>
    <t>241</t>
  </si>
  <si>
    <t>762331814</t>
  </si>
  <si>
    <t>Demontáž vázaných kcí krovů z hranolů průřezové pl přes 288 do 450 cm2</t>
  </si>
  <si>
    <t>753117275</t>
  </si>
  <si>
    <t>Demontáž vázaných konstrukcí krovů sklonu do 60° z hranolů, hranolků, fošen, průřezové plochy přes 288 do 450 cm2</t>
  </si>
  <si>
    <t>https://podminky.urs.cz/item/CS_URS_2025_01/762331814</t>
  </si>
  <si>
    <t>"odhad" 113,0</t>
  </si>
  <si>
    <t>242</t>
  </si>
  <si>
    <t>762332122</t>
  </si>
  <si>
    <t>Montáž vázaných kcí krovů pravidelných pomocí ocelových spojek z hraněného řeziva pl přes 120 do 224 cm2</t>
  </si>
  <si>
    <t>381056931</t>
  </si>
  <si>
    <t>Montáž vázaných konstrukcí krovů střech pultových, sedlových, valbových, stanových čtvercového nebo obdélníkového půdorysu z řeziva hraněného pomocí ocelových spojek (spojky ve specifikaci) průřezové plochy přes 120 do 224 cm2</t>
  </si>
  <si>
    <t>https://podminky.urs.cz/item/CS_URS_2025_01/762332122</t>
  </si>
  <si>
    <t xml:space="preserve">"100/200" </t>
  </si>
  <si>
    <t>(4,8*10)+(4,1*1)+(2,9*3)+(2,0*2)+(1,0*8)+(3,8*5)+(3,7*4)+(1,6*6)+(2,7*2)+(5,9*2)+(5,1*1)+(6,2*1)+(6,3*1)+(8,0*13)+(6,4*1)+(6,9*5)+(3,2*1)+(5,3*1)</t>
  </si>
  <si>
    <t>"80/160" 5,2*4</t>
  </si>
  <si>
    <t>"140/140" 1,0*20</t>
  </si>
  <si>
    <t>"160/100" (6,4*1)+(9,7*1)+(11,0*1)+(5,0*2)+(3,5*1)+(8,3*1)+(7,05*2)+(0,75*1)</t>
  </si>
  <si>
    <t>243</t>
  </si>
  <si>
    <t>60512130</t>
  </si>
  <si>
    <t>hranol stavební řezivo průřezu do 224cm2 do dl 6m</t>
  </si>
  <si>
    <t>-1685472462</t>
  </si>
  <si>
    <t>((4,8*10)+(4,1*1)+(2,9*3)+(2,0*2)+(1,0*8)+(3,8*5)+(3,7*4)+(1,6*6)+(2,7*2)+(5,9*2)+(5,1*1)+(3,2*1)+(5,3*1))*0,1*0,2</t>
  </si>
  <si>
    <t>((5,4*1)+(5,0*1)+(4,6*4)+(3,6*4)+(2,6*4)+(5,7*3)+(2,2*2)+(3,3*2)+(3,9*8)+(4,9*1)+(3,9*1)+(4,6*1)+(3,0*4))*0,1*0,2</t>
  </si>
  <si>
    <t>"80/160" 5,2*4*0,08*0,16</t>
  </si>
  <si>
    <t>"140/140" 1,0*20*0,14*0,14</t>
  </si>
  <si>
    <t>"160/100" ((5,0*2)+(3,5*1)+(0,75*1))*0,16*0,1</t>
  </si>
  <si>
    <t>244</t>
  </si>
  <si>
    <t>60512131</t>
  </si>
  <si>
    <t>hranol stavební řezivo průřezu do 224cm2 dl 6-8m</t>
  </si>
  <si>
    <t>882671409</t>
  </si>
  <si>
    <t>((6,2*1)+(6,3*1)+(8,0*13)+(6,4*1)+(6,9*5))*0,1*0,2</t>
  </si>
  <si>
    <t>((7,9*1)+(7,6*1)+(7,0*1))*0,1*0,2</t>
  </si>
  <si>
    <t>"160/100" ((6,4*1)+(7,05*2))*0,16*0,1</t>
  </si>
  <si>
    <t>245</t>
  </si>
  <si>
    <t>60512132</t>
  </si>
  <si>
    <t>hranol stavební řezivo průřezu do 224cm2 přes dl 8m</t>
  </si>
  <si>
    <t>662343743</t>
  </si>
  <si>
    <t>"160/100"((9,7*1)+(11,0*1)+(8,3*1))*0,16*0,1</t>
  </si>
  <si>
    <t>246</t>
  </si>
  <si>
    <t>762332123</t>
  </si>
  <si>
    <t>Montáž vázaných kcí krovů pravidelných pomocí ocelových spojek z hraněného řeziva pl přes 224 do 288 cm2</t>
  </si>
  <si>
    <t>309814287</t>
  </si>
  <si>
    <t>Montáž vázaných konstrukcí krovů střech pultových, sedlových, valbových, stanových čtvercového nebo obdélníkového půdorysu z řeziva hraněného pomocí ocelových spojek (spojky ve specifikaci) průřezové plochy přes 224 do 288 cm2</t>
  </si>
  <si>
    <t>https://podminky.urs.cz/item/CS_URS_2025_01/762332123</t>
  </si>
  <si>
    <t>"160/160" (8,5*1)+(3,6*1)+(2,0*4)+(1,6*5)+(2,15*1)</t>
  </si>
  <si>
    <t>247</t>
  </si>
  <si>
    <t>60512135</t>
  </si>
  <si>
    <t>hranol stavební řezivo průřezu do 288cm2 do dl 6m</t>
  </si>
  <si>
    <t>1224175170</t>
  </si>
  <si>
    <t>"160/160" ((3,6*1)+(2,0*4)+(1,6*5)+(2,15*1))*0,16*0,16</t>
  </si>
  <si>
    <t>0,557*1,08 'Přepočtené koeficientem množství</t>
  </si>
  <si>
    <t>248</t>
  </si>
  <si>
    <t>60512137</t>
  </si>
  <si>
    <t>hranol stavební řezivo průřezu do 288cm2 přes dl 8m</t>
  </si>
  <si>
    <t>936152082</t>
  </si>
  <si>
    <t>"160/160" (8,5*1)*0,16*0,16</t>
  </si>
  <si>
    <t>0,218*1,08 'Přepočtené koeficientem množství</t>
  </si>
  <si>
    <t>249</t>
  </si>
  <si>
    <t>762332124</t>
  </si>
  <si>
    <t>Montáž vázaných kcí krovů pravidelných pomocí ocelových spojek z hraněného řeziva pl přes 288 do 450 cm2</t>
  </si>
  <si>
    <t>-1951551236</t>
  </si>
  <si>
    <t>Montáž vázaných konstrukcí krovů střech pultových, sedlových, valbových, stanových čtvercového nebo obdélníkového půdorysu z řeziva hraněného pomocí ocelových spojek (spojky ve specifikaci) průřezové plochy přes 288 do 450 cm2</t>
  </si>
  <si>
    <t>https://podminky.urs.cz/item/CS_URS_2025_01/762332124</t>
  </si>
  <si>
    <t>"160/220" (6,6*1)+(8,5*1)+(8,9*1)+(10,5*2)+(5,1*2)</t>
  </si>
  <si>
    <t>"180/180" 2,0*4</t>
  </si>
  <si>
    <t>"160/200" (6,8*2)+(5,8*2)+(4,4*2)+(4,3*1)+(5,3*1)+(7,5*1)</t>
  </si>
  <si>
    <t>250</t>
  </si>
  <si>
    <t>60512140</t>
  </si>
  <si>
    <t>hranol stavební řezivo průřezu do 450cm2 do dl 6m</t>
  </si>
  <si>
    <t>-947951450</t>
  </si>
  <si>
    <t>"160/220" (5,1*2)*0,16*0,22</t>
  </si>
  <si>
    <t>"180/180" 2,0*4*0,18*0,18</t>
  </si>
  <si>
    <t>"160/200" ((5,8*2)+(4,4*2)+(4,3*1)+(5,3*1))*0,16*0,2</t>
  </si>
  <si>
    <t>251</t>
  </si>
  <si>
    <t>60512141</t>
  </si>
  <si>
    <t>hranol stavební řezivo průřezu do 450cm2 dl 6-8m</t>
  </si>
  <si>
    <t>11687896</t>
  </si>
  <si>
    <t>"160/220" (6,6*1)*0,16*0,22</t>
  </si>
  <si>
    <t>"160/200" ((6,8*2)+(7,5*1))*0,16*0,2</t>
  </si>
  <si>
    <t>0,907*1,08 'Přepočtené koeficientem množství</t>
  </si>
  <si>
    <t>252</t>
  </si>
  <si>
    <t>60512142</t>
  </si>
  <si>
    <t>hranol stavební řezivo průřezu do 450cm2 přes dl 8m</t>
  </si>
  <si>
    <t>-433062391</t>
  </si>
  <si>
    <t>"160/220" ((8,5*1)+(8,9*1)+(10,5*2))*0,16*0,22</t>
  </si>
  <si>
    <t>253</t>
  </si>
  <si>
    <t>762341027</t>
  </si>
  <si>
    <t>Bednění střech rovných sklon do 60° z desek OSB tl 25 mm na pero a drážku šroubovaných na krokve</t>
  </si>
  <si>
    <t>-774994159</t>
  </si>
  <si>
    <t>Bednění střech střech rovných sklonu do 60° s vyřezáním otvorů z dřevoštěpkových desek OSB šroubovaných na krokve na pero a drážku, tloušťky desky 25 mm</t>
  </si>
  <si>
    <t>https://podminky.urs.cz/item/CS_URS_2025_01/762341027</t>
  </si>
  <si>
    <t>v.č.D1.1.17, D1.1.18, D1.1.19, D1.1.20</t>
  </si>
  <si>
    <t>254</t>
  </si>
  <si>
    <t>762341811</t>
  </si>
  <si>
    <t>Demontáž bednění střech z prken</t>
  </si>
  <si>
    <t>77403181</t>
  </si>
  <si>
    <t>Demontáž bednění a laťování bednění střech rovných, obloukových, sklonu do 60° se všemi nadstřešními konstrukcemi z prken hrubých, hoblovaných tl. do 32 mm</t>
  </si>
  <si>
    <t>https://podminky.urs.cz/item/CS_URS_2025_01/762341811</t>
  </si>
  <si>
    <t>v.č.D1.1.6</t>
  </si>
  <si>
    <t>(2,4*3,5)+(7,413*5,2)+(2,973*1,6)+(5,19*2,0)+(7,38*2,9)+(4,77*2,0)</t>
  </si>
  <si>
    <t>"boky vikýřů" (3,9*1,2/2*2)+(1,8*0,8/2*2)+(2,0*0,8/2*2)+(2,0*0,8/2*2)</t>
  </si>
  <si>
    <t>255</t>
  </si>
  <si>
    <t>762342214</t>
  </si>
  <si>
    <t>Montáž laťování na střechách jednoduchých sklonu do 60° osové vzdálenosti přes 150 do 360 mm</t>
  </si>
  <si>
    <t>-2075230998</t>
  </si>
  <si>
    <t>Montáž laťování střech jednoduchých sklonu do 60° při osové vzdálenosti latí přes 150 do 360 mm</t>
  </si>
  <si>
    <t>https://podminky.urs.cz/item/CS_URS_2025_01/762342214</t>
  </si>
  <si>
    <t>256</t>
  </si>
  <si>
    <t>60514114</t>
  </si>
  <si>
    <t>řezivo jehličnaté lať impregnovaná dl 4 m</t>
  </si>
  <si>
    <t>808274602</t>
  </si>
  <si>
    <t>-2,0*1,5*2*4*0,04*0,06</t>
  </si>
  <si>
    <t>"Změna únor 2025" 25,0*4*0,04*0,06</t>
  </si>
  <si>
    <t>257</t>
  </si>
  <si>
    <t>762342511</t>
  </si>
  <si>
    <t>Montáž kontralatí na podklad bez tepelné izolace</t>
  </si>
  <si>
    <t>-697644345</t>
  </si>
  <si>
    <t>Montáž laťování montáž kontralatí na podklad bez tepelné izolace</t>
  </si>
  <si>
    <t>https://podminky.urs.cz/item/CS_URS_2025_01/762342511</t>
  </si>
  <si>
    <t>-2,0*1,5*2*1,5</t>
  </si>
  <si>
    <t>"Změna únor 2025" 25,0*1,5</t>
  </si>
  <si>
    <t>258</t>
  </si>
  <si>
    <t>1785675518</t>
  </si>
  <si>
    <t>-2,0*1,5*2*1,5*0,04*0,06</t>
  </si>
  <si>
    <t>"Změna únor 2025" 25,0*1,5*0,04*0,06</t>
  </si>
  <si>
    <t>259</t>
  </si>
  <si>
    <t>762342811</t>
  </si>
  <si>
    <t>Demontáž laťování střech z latí osové vzdálenosti do 0,22 m</t>
  </si>
  <si>
    <t>1742035174</t>
  </si>
  <si>
    <t>Demontáž bednění a laťování laťování střech sklonu do 60° se všemi nadstřešními konstrukcemi, z latí průřezové plochy do 25 cm2 při osové vzdálenosti do 0,22 m</t>
  </si>
  <si>
    <t>https://podminky.urs.cz/item/CS_URS_2025_01/762342811</t>
  </si>
  <si>
    <t>(((13,7+10,3)/2)*4,7*2)+(10,3*1,2)</t>
  </si>
  <si>
    <t>8,803*6,02/2*2</t>
  </si>
  <si>
    <t>((20,63+12,3)/2)*5,2*2</t>
  </si>
  <si>
    <t>((9,411+5,13)/2)*4,45*2</t>
  </si>
  <si>
    <t>-((6,412*4,39/2)+(9,679*3,6)+(7,38*2,8)+(6,71*4,75/2)+(5,19*1,87)+(4,77*1,99))</t>
  </si>
  <si>
    <t>Součet</t>
  </si>
  <si>
    <t>260</t>
  </si>
  <si>
    <t>76239500.1R</t>
  </si>
  <si>
    <t>D+M těsnící páska pod kontralatě</t>
  </si>
  <si>
    <t>-1059873588</t>
  </si>
  <si>
    <t>261</t>
  </si>
  <si>
    <t>762395000</t>
  </si>
  <si>
    <t>Spojovací prostředky krovů, bednění, laťování, nadstřešních konstrukcí</t>
  </si>
  <si>
    <t>-2127120059</t>
  </si>
  <si>
    <t>Spojovací prostředky krovů, bednění a laťování, nadstřešních konstrukcí svorníky, prkna, hřebíky, pásová ocel, vruty</t>
  </si>
  <si>
    <t>https://podminky.urs.cz/item/CS_URS_2025_01/762395000</t>
  </si>
  <si>
    <t>7,119+4,24+0,464+0,602+0,235+1,704+0,907+1,46+(379,473*0,012)+2,277+0,8544</t>
  </si>
  <si>
    <t>-(22,277+0,8544)+(2,241+0,834)</t>
  </si>
  <si>
    <t xml:space="preserve">"Změna únor 2025" </t>
  </si>
  <si>
    <t>"odpočet stácající celkové výměry" -4,36</t>
  </si>
  <si>
    <t>7,119+4,24+0,464+0,602+0,235+1,704+0,907+1,46+(398,473*0,012)+2,391+0,896</t>
  </si>
  <si>
    <t>262</t>
  </si>
  <si>
    <t>762420024</t>
  </si>
  <si>
    <t>Obložení stropu z cementotřískových desek tl 18 mm nebroušených na pero a drážku šroubovaných</t>
  </si>
  <si>
    <t>1974174515</t>
  </si>
  <si>
    <t>Obložení stropů nebo střešních podhledů z cementotřískových desek šroubovaných na pero a drážku nebroušených, tloušťky desky 18 mm</t>
  </si>
  <si>
    <t>https://podminky.urs.cz/item/CS_URS_2025_01/762420024</t>
  </si>
  <si>
    <t>263</t>
  </si>
  <si>
    <t>762495000</t>
  </si>
  <si>
    <t>Spojovací prostředky pro montáž olištování, obložení stropů, střešních podhledů a stěn</t>
  </si>
  <si>
    <t>-1197708720</t>
  </si>
  <si>
    <t>Spojovací prostředky olištování spár, obložení stropů, střešních podhledů a stěn hřebíky, vruty</t>
  </si>
  <si>
    <t>https://podminky.urs.cz/item/CS_URS_2025_01/762495000</t>
  </si>
  <si>
    <t>264</t>
  </si>
  <si>
    <t>762511241</t>
  </si>
  <si>
    <t>Podlahové kce podkladové z desek OSB tl 10 mm na sraz šroubovaných</t>
  </si>
  <si>
    <t>-1319170299</t>
  </si>
  <si>
    <t>Podlahové konstrukce podkladové z dřevoštěpkových desek OSB jednovrstvých šroubovaných na sraz, tloušťky desky 10 mm</t>
  </si>
  <si>
    <t>https://podminky.urs.cz/item/CS_URS_2025_01/762511241</t>
  </si>
  <si>
    <t>265</t>
  </si>
  <si>
    <t>762512261</t>
  </si>
  <si>
    <t>Montáž podlahové kce podkladového roštu</t>
  </si>
  <si>
    <t>-448003849</t>
  </si>
  <si>
    <t>Podlahové konstrukce podkladové montáž roštu podkladového</t>
  </si>
  <si>
    <t>https://podminky.urs.cz/item/CS_URS_2025_01/762512261</t>
  </si>
  <si>
    <t>((5,21*4,93)+(18,99*10,96)+(5,06*3,1)+(5,14*2,71))*3</t>
  </si>
  <si>
    <t>-2,0*1,5*2*3</t>
  </si>
  <si>
    <t>266</t>
  </si>
  <si>
    <t>-2084004107</t>
  </si>
  <si>
    <t>((5,21*4,93)+(18,99*10,96)+(5,06*3,1)+(5,14*2,71))*3*0,0224</t>
  </si>
  <si>
    <t>267</t>
  </si>
  <si>
    <t>762512811</t>
  </si>
  <si>
    <t>Demontáž kce podkladového roštu</t>
  </si>
  <si>
    <t>-975177851</t>
  </si>
  <si>
    <t>Demontáž podlahové konstrukce podkladové roštu podkladového</t>
  </si>
  <si>
    <t>https://podminky.urs.cz/item/CS_URS_2025_01/762512811</t>
  </si>
  <si>
    <t>"půda" 20,3+(4,79*2,725)</t>
  </si>
  <si>
    <t>"pokoj" 10,2+16,3+15,4+20,1+23,2</t>
  </si>
  <si>
    <t>"komora" 3,6+4,4</t>
  </si>
  <si>
    <t>"koupelna" 3,3+3,3+3,7</t>
  </si>
  <si>
    <t>"podlaha půdy" 19,04*7,3</t>
  </si>
  <si>
    <t>268</t>
  </si>
  <si>
    <t>762522811</t>
  </si>
  <si>
    <t>Demontáž podlah s polštáři z prken tloušťky do 32 mm</t>
  </si>
  <si>
    <t>1150303596</t>
  </si>
  <si>
    <t>Demontáž podlah s polštáři z prken tl. do 32 mm</t>
  </si>
  <si>
    <t>https://podminky.urs.cz/item/CS_URS_2025_01/762522811</t>
  </si>
  <si>
    <t>"půda" 20,3</t>
  </si>
  <si>
    <t>"pokoj" 10,2+16,3</t>
  </si>
  <si>
    <t>"kuchyně" 5,3</t>
  </si>
  <si>
    <t>"chodba" (6,4-(1,56*0,15))+(0,5*(1,43-0,15))</t>
  </si>
  <si>
    <t>"koupelna" (0,65*3,33)+3,3</t>
  </si>
  <si>
    <t>"strop nad 1.patrem" 19,04*7,3</t>
  </si>
  <si>
    <t>269</t>
  </si>
  <si>
    <t>762595001</t>
  </si>
  <si>
    <t>Spojovací prostředky pro položení dřevěných podlah a zakrytí kanálů</t>
  </si>
  <si>
    <t>-304114598</t>
  </si>
  <si>
    <t>Spojovací prostředky podlah a podkladových konstrukcí hřebíky, vruty</t>
  </si>
  <si>
    <t>https://podminky.urs.cz/item/CS_URS_2025_01/762595001</t>
  </si>
  <si>
    <t>((5,21*4,93)+(18,99*10,96)+(5,06*3,1)+(5,14*2,71))*0,01</t>
  </si>
  <si>
    <t>-2,0*1,5*2*0,01</t>
  </si>
  <si>
    <t>-2,0*1,5*2*3*0,0224</t>
  </si>
  <si>
    <t>270</t>
  </si>
  <si>
    <t>762811811</t>
  </si>
  <si>
    <t>Demontáž záklopů stropů z hrubých prken tl do 32 mm</t>
  </si>
  <si>
    <t>-1996589944</t>
  </si>
  <si>
    <t>Demontáž záklopů stropů vrchních a zapuštěných z hrubých prken, tl. do 32 mm</t>
  </si>
  <si>
    <t>https://podminky.urs.cz/item/CS_URS_2025_01/762811811</t>
  </si>
  <si>
    <t>"chodba" (1,56*0,15)+15,3-((0,5*(1,43-0,15)))</t>
  </si>
  <si>
    <t>"koupelna" ((0,36*2,46)+(0,15*0,87))+3,7</t>
  </si>
  <si>
    <t>"kuchyně" 14,9</t>
  </si>
  <si>
    <t>"pokoj" 15,1+20,1+23,2</t>
  </si>
  <si>
    <t>271</t>
  </si>
  <si>
    <t>762812811</t>
  </si>
  <si>
    <t>Demontáž záklopů stropů z hoblovaných prken tl do 32 mm</t>
  </si>
  <si>
    <t>-122573433</t>
  </si>
  <si>
    <t>Demontáž záklopů stropů vrchních a zapuštěných z hoblovaných prken s olištováním, tl. do 32 mm</t>
  </si>
  <si>
    <t>https://podminky.urs.cz/item/CS_URS_2025_01/762812811</t>
  </si>
  <si>
    <t>272</t>
  </si>
  <si>
    <t>762841812</t>
  </si>
  <si>
    <t>Demontáž podbíjení obkladů stropů a střech sklonu do 60° z hrubých prken s omítkou</t>
  </si>
  <si>
    <t>-829445382</t>
  </si>
  <si>
    <t>Demontáž podbíjení obkladů stropů a střech sklonu do 60° z hrubých prken tl. do 35 mm s omítkou</t>
  </si>
  <si>
    <t>https://podminky.urs.cz/item/CS_URS_2025_01/762841812</t>
  </si>
  <si>
    <t>273</t>
  </si>
  <si>
    <t>76299101R</t>
  </si>
  <si>
    <t xml:space="preserve">Dočasné zakrytí zdemontované střechy </t>
  </si>
  <si>
    <t>746323322</t>
  </si>
  <si>
    <t>(6,415*18,225)+(13,735*8,305)+(6,23*5,04)</t>
  </si>
  <si>
    <t>274</t>
  </si>
  <si>
    <t>998762202</t>
  </si>
  <si>
    <t>Přesun hmot procentní pro kce tesařské v objektech v přes 6 do 12 m</t>
  </si>
  <si>
    <t>-1883569311</t>
  </si>
  <si>
    <t>Přesun hmot pro konstrukce tesařské stanovený procentní sazbou (%) z ceny vodorovná dopravní vzdálenost do 50 m základní v objektech výšky přes 6 do 12 m</t>
  </si>
  <si>
    <t>https://podminky.urs.cz/item/CS_URS_2025_01/998762202</t>
  </si>
  <si>
    <t>763</t>
  </si>
  <si>
    <t>Konstrukce suché výstavby</t>
  </si>
  <si>
    <t>275</t>
  </si>
  <si>
    <t>763111411</t>
  </si>
  <si>
    <t>SDK příčka tl 100 mm profil CW+UW 50 desky 2xA 12,5 s izolací EI 60 Rw do 51 dB</t>
  </si>
  <si>
    <t>175810903</t>
  </si>
  <si>
    <t>Příčka ze sádrokartonových desek s nosnou konstrukcí z jednoduchých ocelových profilů UW, CW dvojitě opláštěná deskami standardními A tl. 2 x 12,5 mm s izolací, EI 60, příčka tl. 100 mm, profil 50, Rw do 51 dB</t>
  </si>
  <si>
    <t>https://podminky.urs.cz/item/CS_URS_2025_01/763111411</t>
  </si>
  <si>
    <t>1,25*3,2*2</t>
  </si>
  <si>
    <t>-1,25*3,2*2</t>
  </si>
  <si>
    <t>3,1*3,2</t>
  </si>
  <si>
    <t>(1,1+1,2)*3,2</t>
  </si>
  <si>
    <t>276</t>
  </si>
  <si>
    <t>763111417</t>
  </si>
  <si>
    <t>SDK příčka tl 150 mm profil CW+UW 100 desky 2xA 12,5 s izolací EI 60 Rw do 56 dB</t>
  </si>
  <si>
    <t>-2063911120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</si>
  <si>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</si>
  <si>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https://podminky.urs.cz/item/CS_URS_2025_01/763111417</t>
  </si>
  <si>
    <t>-(3,8+2,1+1,0)*3,2</t>
  </si>
  <si>
    <t>(1,035+1,235+2,305+1,65+3,33+1,9)*3,2</t>
  </si>
  <si>
    <t>277</t>
  </si>
  <si>
    <t>763111431</t>
  </si>
  <si>
    <t>SDK příčka tl 100 mm profil CW+UW 50 desky 2xH2 12,5 s izolací EI 60 Rw do 51 dB</t>
  </si>
  <si>
    <t>624960290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</si>
  <si>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</si>
  <si>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https://podminky.urs.cz/item/CS_URS_2025_01/763111431</t>
  </si>
  <si>
    <t>(2,71+2,71+0,6)*3,2</t>
  </si>
  <si>
    <t>1,97*3,2</t>
  </si>
  <si>
    <t>278</t>
  </si>
  <si>
    <t>763111437</t>
  </si>
  <si>
    <t>SDK příčka tl 150 mm profil CW+UW 100 desky 2xH2 12,5 s izolací EI 60 Rw do 56 dB</t>
  </si>
  <si>
    <t>-1727638807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</si>
  <si>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</si>
  <si>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https://podminky.urs.cz/item/CS_URS_2025_01/763111437</t>
  </si>
  <si>
    <t>(2,54+3,155+3,05+2,48+2,215+1,7+1,7)*3,2</t>
  </si>
  <si>
    <t>-(3,155+3,05+0,7+2,215+1,7)*3,2</t>
  </si>
  <si>
    <t>(1,97+0,15+2,9+1,7+2,265+0,15+2,1)*3,2</t>
  </si>
  <si>
    <t>279</t>
  </si>
  <si>
    <t>763111717</t>
  </si>
  <si>
    <t>SDK příčka základní penetrační nátěr (oboustranně)</t>
  </si>
  <si>
    <t>295153616</t>
  </si>
  <si>
    <t>Příčka ze sádrokartonových desek ostatní konstrukce a práce na příčkách ze sádrokartonových desek základní penetrační nátěr (oboustranný)</t>
  </si>
  <si>
    <t>https://podminky.urs.cz/item/CS_URS_2025_01/763111717</t>
  </si>
  <si>
    <t>8,0+152,992+19,264+53,888</t>
  </si>
  <si>
    <t>-(8,0+152,992+19,264+53,888)</t>
  </si>
  <si>
    <t>9,92+167,568+19,264+55,216+29,4+7,68</t>
  </si>
  <si>
    <t>6,304+7,36</t>
  </si>
  <si>
    <t>280</t>
  </si>
  <si>
    <t>763111720</t>
  </si>
  <si>
    <t>SDK příčka vyztužení pro osazení skříněk, polic atd.</t>
  </si>
  <si>
    <t>-1010927329</t>
  </si>
  <si>
    <t>Příčka ze sádrokartonových desek ostatní konstrukce a práce na příčkách ze sádrokartonových desek vyztužení příčky pro osazení skříněk, polic atd.</t>
  </si>
  <si>
    <t>https://podminky.urs.cz/item/CS_URS_2025_01/763111720</t>
  </si>
  <si>
    <t>"m.č.203" 3,0</t>
  </si>
  <si>
    <t>"m.č.204" 1,6</t>
  </si>
  <si>
    <t>"m.č.207" 3,12</t>
  </si>
  <si>
    <t>"m.č.213" 1,7+1,65</t>
  </si>
  <si>
    <t>281</t>
  </si>
  <si>
    <t>763112315</t>
  </si>
  <si>
    <t>SDK příčka mezibytová tl 205 mm zdvojený profil CW+UW 75 desky 2xA 12,5 s dvojitou izolací EI 60 Rw do 64 dB</t>
  </si>
  <si>
    <t>-1164190673</t>
  </si>
  <si>
    <t>Příčka mezibytová ze sádrokartonových desek s nosnou konstrukcí ze zdvojených ocelových profilů UW, CW dvojitě opláštěná deskami standardními A tl. 2 x 12,5 mm s dvojitou izolací, EI 60, příčka tl. 205 mm, profil 75, Rw do 64 dB</t>
  </si>
  <si>
    <t>https://podminky.urs.cz/item/CS_URS_2025_01/763112315</t>
  </si>
  <si>
    <t>282</t>
  </si>
  <si>
    <t>763113341</t>
  </si>
  <si>
    <t>SDK příčka instalační tl 155 - 650 mm zdvojený profil CW+UW 50 desky 2xH2 12,5 s izolací EI 60 Rw do 54 dB</t>
  </si>
  <si>
    <t>-1303849292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</si>
  <si>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</si>
  <si>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https://podminky.urs.cz/item/CS_URS_2025_01/763113341</t>
  </si>
  <si>
    <t>(0,15+2,1+0,15)*3,2</t>
  </si>
  <si>
    <t>283</t>
  </si>
  <si>
    <t>763121411</t>
  </si>
  <si>
    <t>SDK stěna předsazená tl 62,5 mm profil CW+UW 50 deska 1xA 12,5 bez izolace EI 15</t>
  </si>
  <si>
    <t>-1816141966</t>
  </si>
  <si>
    <t>Stěna předsazená ze sádrokartonových desek s nosnou konstrukcí z ocelových profilů CW, UW jednoduše opláštěná deskou standardní A tl. 12,5 mm bez izolace, EI 15, stěna tl. 62,5 mm, profil 50</t>
  </si>
  <si>
    <t>https://podminky.urs.cz/item/CS_URS_2025_01/763121411</t>
  </si>
  <si>
    <t>"m.č.105" (4,75+2,36)*3,3</t>
  </si>
  <si>
    <t>"m.č.103" 2,19*3,3</t>
  </si>
  <si>
    <t>"m.č.102" 4,11*3,3</t>
  </si>
  <si>
    <t>"m.č.107" 6,89*3,3</t>
  </si>
  <si>
    <t>1,7*3,2</t>
  </si>
  <si>
    <t>284</t>
  </si>
  <si>
    <t>763121714</t>
  </si>
  <si>
    <t>SDK stěna předsazená základní penetrační nátěr</t>
  </si>
  <si>
    <t>1188841937</t>
  </si>
  <si>
    <t>Stěna předsazená ze sádrokartonových desek ostatní konstrukce a práce na předsazených stěnách ze sádrokartonových desek základní penetrační nátěr</t>
  </si>
  <si>
    <t>https://podminky.urs.cz/item/CS_URS_2025_01/763121714</t>
  </si>
  <si>
    <t>285</t>
  </si>
  <si>
    <t>763131521</t>
  </si>
  <si>
    <t>SDK podhled desky 2xA 12,5 bez izolace jednovrstvá spodní kce profil CD+UD, EI 30</t>
  </si>
  <si>
    <t>-1470207260</t>
  </si>
  <si>
    <t>Podhled ze sádrokartonových desek jednovrstvá zavěšená spodní konstrukce z ocelových profilů CD, UD dvojitě opláštěná deskami standardními A, tl. 2 x 12,5 mm, bez izolace, EI 30</t>
  </si>
  <si>
    <t>https://podminky.urs.cz/item/CS_URS_2025_01/763131521</t>
  </si>
  <si>
    <t>"m.č.221" 5,4</t>
  </si>
  <si>
    <t>"m.č.223" 0,9</t>
  </si>
  <si>
    <t>"m.č.224" 4,7</t>
  </si>
  <si>
    <t>"m.č.109" 12,25-14,2</t>
  </si>
  <si>
    <t>"m.č.114" 6,46</t>
  </si>
  <si>
    <t>"m.č.202" 6,3-10,0</t>
  </si>
  <si>
    <t>"m.č.207" 18,6-25,3</t>
  </si>
  <si>
    <t>"m.č.212" 13,7-22,6</t>
  </si>
  <si>
    <t>"m.č.213" 18,05-10,0</t>
  </si>
  <si>
    <t>"m.č.214" 3,9</t>
  </si>
  <si>
    <t>"m.č.215" 3,24</t>
  </si>
  <si>
    <t>"m.č.222" 13,1-10,4</t>
  </si>
  <si>
    <t>"m.č.225" 5,7</t>
  </si>
  <si>
    <t>"m.č.108A" -4,62+4,8</t>
  </si>
  <si>
    <t>"m.č.216A" 1,2</t>
  </si>
  <si>
    <t>"m.č.212" -22,6+12,9</t>
  </si>
  <si>
    <t>286</t>
  </si>
  <si>
    <t>763131561</t>
  </si>
  <si>
    <t>SDK podhled desky 2xH2 12,5 bez izolace jednovrstvá spodní kce profil CD+UD EI 30</t>
  </si>
  <si>
    <t>2050651518</t>
  </si>
  <si>
    <t>Podhled ze sádrokartonových desek jednovrstvá zavěšená spodní konstrukce z ocelových profilů CD, UD dvojitě opláštěná deskami impregnovanými H2, tl. 2 x 12,5 mm, bez izolace, EI 30</t>
  </si>
  <si>
    <t>https://podminky.urs.cz/item/CS_URS_2025_01/763131561</t>
  </si>
  <si>
    <t>"m.č.208" 5,7-8,6</t>
  </si>
  <si>
    <t>"m.č.214" -1,3</t>
  </si>
  <si>
    <t>"m.č.215" -1,5</t>
  </si>
  <si>
    <t>"m.č.216" 4,7-4,5</t>
  </si>
  <si>
    <t>"m.č.108" -4,8+4,14</t>
  </si>
  <si>
    <t>"m.č.108B" 1,5</t>
  </si>
  <si>
    <t>"m.č.208" -8,6+3,1</t>
  </si>
  <si>
    <t>"m.č.208A" 2,4</t>
  </si>
  <si>
    <t>"m.č.216" -4,5+4,7</t>
  </si>
  <si>
    <t>287</t>
  </si>
  <si>
    <t>763131714</t>
  </si>
  <si>
    <t>SDK podhled základní penetrační nátěr</t>
  </si>
  <si>
    <t>-959205933</t>
  </si>
  <si>
    <t>Podhled ze sádrokartonových desek ostatní práce a konstrukce na podhledech ze sádrokartonových desek základní penetrační nátěr</t>
  </si>
  <si>
    <t>https://podminky.urs.cz/item/CS_URS_2025_01/763131714</t>
  </si>
  <si>
    <t>326,91+30,85</t>
  </si>
  <si>
    <t>-(326,91+30,85)+(339,53+25,35)</t>
  </si>
  <si>
    <t>0,18-0,66+1,5</t>
  </si>
  <si>
    <t>-5,5+2,4+0,2+1,2-9,7</t>
  </si>
  <si>
    <t>288</t>
  </si>
  <si>
    <t>763183111</t>
  </si>
  <si>
    <t>Montáž pouzdra posuvných dveří s jednou kapsou pro jedno křídlo š do 800 mm do SDK příčky</t>
  </si>
  <si>
    <t>-809968421</t>
  </si>
  <si>
    <t>Výplně otvorů konstrukcí ze sádrokartonových desek montáž stavebního pouzdra posuvných dveří do sádrokartonové příčky s jednou kapsou pro jedno dveřní křídlo, průchozí šířky do 800 mm</t>
  </si>
  <si>
    <t>https://podminky.urs.cz/item/CS_URS_2025_01/763183111</t>
  </si>
  <si>
    <t>"D5" 2</t>
  </si>
  <si>
    <t>289</t>
  </si>
  <si>
    <t>55331691</t>
  </si>
  <si>
    <t>pouzdro stavební do SDK pro 1 křídlo posuvných dveří š 700mm v do 2100mm</t>
  </si>
  <si>
    <t>-655225028</t>
  </si>
  <si>
    <t>290</t>
  </si>
  <si>
    <t>998763402</t>
  </si>
  <si>
    <t>Přesun hmot procentní pro konstrukce montované z desek v objektech v přes 6 do 12 m</t>
  </si>
  <si>
    <t>1321488763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</si>
  <si>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</si>
  <si>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https://podminky.urs.cz/item/CS_URS_2025_01/998763402</t>
  </si>
  <si>
    <t>764</t>
  </si>
  <si>
    <t>Konstrukce klempířské</t>
  </si>
  <si>
    <t>291</t>
  </si>
  <si>
    <t>764001821</t>
  </si>
  <si>
    <t>Demontáž krytiny ze svitků nebo tabulí do suti</t>
  </si>
  <si>
    <t>-772806183</t>
  </si>
  <si>
    <t>Demontáž klempířských konstrukcí krytiny ze svitků nebo tabulí do suti</t>
  </si>
  <si>
    <t>https://podminky.urs.cz/item/CS_URS_2025_01/764001821</t>
  </si>
  <si>
    <t>292</t>
  </si>
  <si>
    <t>764001881</t>
  </si>
  <si>
    <t>Demontáž nároží z hřebenáčů do suti</t>
  </si>
  <si>
    <t>-1676352816</t>
  </si>
  <si>
    <t>Demontáž klempířských konstrukcí oplechování nároží z hřebenáčů do suti</t>
  </si>
  <si>
    <t>https://podminky.urs.cz/item/CS_URS_2025_01/764001881</t>
  </si>
  <si>
    <t>3,5+5,2+2,0+2,0+2,9+2,9+2,0+2,0</t>
  </si>
  <si>
    <t>293</t>
  </si>
  <si>
    <t>764001891</t>
  </si>
  <si>
    <t>Demontáž úžlabí do suti</t>
  </si>
  <si>
    <t>-54210254</t>
  </si>
  <si>
    <t>Demontáž klempířských konstrukcí oplechování úžlabí do suti</t>
  </si>
  <si>
    <t>https://podminky.urs.cz/item/CS_URS_2025_01/764001891</t>
  </si>
  <si>
    <t>9,679+5,19+7,38+4,77+((6,2+7,6+6,2+7,6+2,2+3,8+2,0+2,0)*2)</t>
  </si>
  <si>
    <t>294</t>
  </si>
  <si>
    <t>764002812</t>
  </si>
  <si>
    <t>Demontáž okapového plechu do suti v krytině skládané</t>
  </si>
  <si>
    <t>100058483</t>
  </si>
  <si>
    <t>Demontáž klempířských konstrukcí okapového plechu do suti, v krytině skládané</t>
  </si>
  <si>
    <t>https://podminky.urs.cz/item/CS_URS_2025_01/764002812</t>
  </si>
  <si>
    <t>9,971+3,853+3,34+7,38+5,13+6,5+3,2+2,7+5,19+2,7+3,818+2,973+7,413+2,4+9,8</t>
  </si>
  <si>
    <t>295</t>
  </si>
  <si>
    <t>764002851</t>
  </si>
  <si>
    <t>Demontáž oplechování parapetů do suti</t>
  </si>
  <si>
    <t>987342348</t>
  </si>
  <si>
    <t>Demontáž klempířských konstrukcí oplechování parapetů do suti</t>
  </si>
  <si>
    <t>https://podminky.urs.cz/item/CS_URS_2025_01/764002851</t>
  </si>
  <si>
    <t>0,6</t>
  </si>
  <si>
    <t>1,15+0,98+1,12+0,57+0,6+0,6+0,38+1,78+1,75+0,57+0,59+0,59+1,0+1,0+1,19+0,56+0,9+0,9</t>
  </si>
  <si>
    <t>1,25+1,1+1,25+1,0+0,59+0,6+0,58+0,59+0,58+1,18+1,75+1,75+1,125+1,135+1,19+0,56+1,0+0,59+1,74</t>
  </si>
  <si>
    <t>"Nezpůsobilé aktivity projektu" -7,28</t>
  </si>
  <si>
    <t>296</t>
  </si>
  <si>
    <t>764004801</t>
  </si>
  <si>
    <t>Demontáž podokapního žlabu do suti</t>
  </si>
  <si>
    <t>2097551048</t>
  </si>
  <si>
    <t>Demontáž klempířských konstrukcí žlabu podokapního do suti</t>
  </si>
  <si>
    <t>https://podminky.urs.cz/item/CS_URS_2025_01/764004801</t>
  </si>
  <si>
    <t>297</t>
  </si>
  <si>
    <t>764004841</t>
  </si>
  <si>
    <t>Demontáž háku do suti</t>
  </si>
  <si>
    <t>1995746689</t>
  </si>
  <si>
    <t>Demontáž klempířských konstrukcí háku do suti</t>
  </si>
  <si>
    <t>https://podminky.urs.cz/item/CS_URS_2025_01/764004841</t>
  </si>
  <si>
    <t>298</t>
  </si>
  <si>
    <t>764004861</t>
  </si>
  <si>
    <t>Demontáž svodu do suti</t>
  </si>
  <si>
    <t>-601979634</t>
  </si>
  <si>
    <t>Demontáž klempířských konstrukcí svodu do suti</t>
  </si>
  <si>
    <t>https://podminky.urs.cz/item/CS_URS_2025_01/764004861</t>
  </si>
  <si>
    <t>v.č.D1.1.6, D1.1.10, D1.1.11, D1.1.12, D1.1.13</t>
  </si>
  <si>
    <t>0,8+5,65+1,9+3,9+2,3+3,65+0,8+2,0+0,7+4,85+1,56+0,6+4,25+2,2+5,2</t>
  </si>
  <si>
    <t>299</t>
  </si>
  <si>
    <t>K1.01.1</t>
  </si>
  <si>
    <t>K01a D+M Parapet vnější, hliníkový plech 0,6 mm, vč. Příslušenství, RŠ = 290 mm, délka = 500 mm</t>
  </si>
  <si>
    <t>-540457033</t>
  </si>
  <si>
    <t>P</t>
  </si>
  <si>
    <t>Poznámka k položce:_x000D_
Bližší a přesné informace viz tabulka klempířských prvků</t>
  </si>
  <si>
    <t>300</t>
  </si>
  <si>
    <t>K1.01.2</t>
  </si>
  <si>
    <t>K01b D+M Parapet vnější, hliníkový plech 0,6 mm, vč. Příslušenství, RŠ = 290 mm, délka = 940 mm</t>
  </si>
  <si>
    <t>-911370587</t>
  </si>
  <si>
    <t>301</t>
  </si>
  <si>
    <t>K1.01.3</t>
  </si>
  <si>
    <t>K01c D+M Parapet vnější, hliníkový plech 0,6 mm, vč. Příslušenství, RŠ = 290 mm, délka = 1 090 mm</t>
  </si>
  <si>
    <t>-798295442</t>
  </si>
  <si>
    <t>302</t>
  </si>
  <si>
    <t>K1.01.4</t>
  </si>
  <si>
    <t>K01d D+M Parapet vnější, hliníkový plech 0,6 mm, vč. Příslušenství, RŠ = 290 mm, délka = 1 130 mm</t>
  </si>
  <si>
    <t>34096545</t>
  </si>
  <si>
    <t>303</t>
  </si>
  <si>
    <t>K1.01.5</t>
  </si>
  <si>
    <t>K01e D+M Parapet vnější, hliníkový plech 0,6 mm, vč. Příslušenství, RŠ = 290 mm, délka = 1 700 mm</t>
  </si>
  <si>
    <t>-1912415890</t>
  </si>
  <si>
    <t>304</t>
  </si>
  <si>
    <t>K1.01.6</t>
  </si>
  <si>
    <t>K01f D+M Parapet vnější, hliníkový plech 0,6 mm, vč. Příslušenství, RŠ = 290 mm, délka = 1 940 mm</t>
  </si>
  <si>
    <t>438245404</t>
  </si>
  <si>
    <t>305</t>
  </si>
  <si>
    <t>K1.02</t>
  </si>
  <si>
    <t>K02 D+M Okapový žlab půlkruhový, titanzinkový plech 0,6 mm, včetně příslušenství (rohy, háky, čílka),RŠ = 350 mm, délka = 66,0 m</t>
  </si>
  <si>
    <t>871734192</t>
  </si>
  <si>
    <t>306</t>
  </si>
  <si>
    <t>K1.03</t>
  </si>
  <si>
    <t>K03 D+M Okapový svod kruhový, titanzinkový plech 0,6 mm, včetně příslušenství (objímky, hroty)průměr = 100 mm, délka = 28,0 m</t>
  </si>
  <si>
    <t>1037451413</t>
  </si>
  <si>
    <t>307</t>
  </si>
  <si>
    <t>K1.04</t>
  </si>
  <si>
    <t>K04 D+M Okapový kotlík, titanzinkový plech 0,6 mm</t>
  </si>
  <si>
    <t>-1222984339</t>
  </si>
  <si>
    <t>308</t>
  </si>
  <si>
    <t>K1.06</t>
  </si>
  <si>
    <t>K06 D+M Oplechování atiky, materiál titanzinek, tl. 0,6 mm, RŠ = 550 mm, délka = 18,5 m, včetně kotvícího materiálu</t>
  </si>
  <si>
    <t>34329811</t>
  </si>
  <si>
    <t>309</t>
  </si>
  <si>
    <t>K1.07</t>
  </si>
  <si>
    <t>K07 D+M Oplechování komína, materiál titanzinek, tl. 0,6 mm, RŠ = 250 mm, délka = 2,4 m, včetně kotvícího materiálu</t>
  </si>
  <si>
    <t>1278401588</t>
  </si>
  <si>
    <t>310</t>
  </si>
  <si>
    <t>K1.08.1</t>
  </si>
  <si>
    <t>K08a D+M Lemování VZT potrubí, materiál titanzinek, tl. 0,6 mm, RŠ = 250 mm, prostup VZT 200 x 200 mm, včetně kotvícího materiálu</t>
  </si>
  <si>
    <t>-1186648688</t>
  </si>
  <si>
    <t>311</t>
  </si>
  <si>
    <t>K1.08.2</t>
  </si>
  <si>
    <t>K08b D+M Lemování VZT potrubí, materiál titanzinek, tl. 0,6 mm, RŠ = 250 mm, prostup VZT 350 x 350 mm, včetně kotvícího materiálu</t>
  </si>
  <si>
    <t>-1203237025</t>
  </si>
  <si>
    <t>312</t>
  </si>
  <si>
    <t>K1.08.3</t>
  </si>
  <si>
    <t>K08c D+M Lemování VZT potrubí, materiál titanzinek, tl. 0,6 mm, RŠ = 250 mm, prostup VZT 450 x 450 mm, včetně kotvícího materiálu</t>
  </si>
  <si>
    <t>-58477672</t>
  </si>
  <si>
    <t>313</t>
  </si>
  <si>
    <t>K1.09.1</t>
  </si>
  <si>
    <t>K09a D+M Oplechování úžlabí, materiál titanzinek, tl. 0,6 mm, RŠ = 620 mm, délka = 6,2 m (1x), včetně kotvícího materiálu</t>
  </si>
  <si>
    <t>1278915332</t>
  </si>
  <si>
    <t>314</t>
  </si>
  <si>
    <t>K1.09.2</t>
  </si>
  <si>
    <t>K09b D+M Oplechování úžlabí, materiál titanzinek, tl. 0,6 mm, RŠ = 620 mm, délka = 4,8 m (2x), včetně kotvícího materiálu</t>
  </si>
  <si>
    <t>915368352</t>
  </si>
  <si>
    <t>315</t>
  </si>
  <si>
    <t>K1.10</t>
  </si>
  <si>
    <t>K10 D+M Oplechování soklu, materiál titanzinek, tl. 0,6 mm, RŠ = 295 mm, délka = 54,0 m, včetně kotvícího materiálu</t>
  </si>
  <si>
    <t>2081382624</t>
  </si>
  <si>
    <t>316</t>
  </si>
  <si>
    <t>K1.12</t>
  </si>
  <si>
    <t>K12 D+M Oplecování střechy sousedního objektu, hliníkový plech 0,6 mm, vč. Příslušenství</t>
  </si>
  <si>
    <t>-1220595061</t>
  </si>
  <si>
    <t>317</t>
  </si>
  <si>
    <t>998764212</t>
  </si>
  <si>
    <t>Přesun hmot procentní pro konstrukce klempířské s omezením mechanizace v objektech v přes 6 do 12 m</t>
  </si>
  <si>
    <t>-136654593</t>
  </si>
  <si>
    <t>Přesun hmot pro konstrukce klempířské stanovený procentní sazbou (%) z ceny vodorovná dopravní vzdálenost do 50 m základní v objektech výšky přes 6 do 12 m</t>
  </si>
  <si>
    <t>https://podminky.urs.cz/item/CS_URS_2025_01/998764212</t>
  </si>
  <si>
    <t>765</t>
  </si>
  <si>
    <t>Krytina skládaná</t>
  </si>
  <si>
    <t>318</t>
  </si>
  <si>
    <t>765111805</t>
  </si>
  <si>
    <t>Demontáž krytiny keramické drážkové sklonu do 30° se zvětralou maltou do suti</t>
  </si>
  <si>
    <t>1400220195</t>
  </si>
  <si>
    <t>Demontáž krytiny keramické drážkové, sklonu do 30° se zvětralou maltou do suti</t>
  </si>
  <si>
    <t>https://podminky.urs.cz/item/CS_URS_2025_01/765111805</t>
  </si>
  <si>
    <t>319</t>
  </si>
  <si>
    <t>765111811</t>
  </si>
  <si>
    <t>Příplatek k demontáži krytiny keramické drážkové do suti za sklon přes 30°</t>
  </si>
  <si>
    <t>852968648</t>
  </si>
  <si>
    <t>Demontáž krytiny keramické Příplatek k cenám za sklon přes 30° do suti</t>
  </si>
  <si>
    <t>https://podminky.urs.cz/item/CS_URS_2025_01/765111811</t>
  </si>
  <si>
    <t>320</t>
  </si>
  <si>
    <t>765111865</t>
  </si>
  <si>
    <t>Demontáž krytiny keramické hřebenů a nároží sklonu do 30° se zvětralou maltou do suti</t>
  </si>
  <si>
    <t>1088994200</t>
  </si>
  <si>
    <t>Demontáž krytiny keramické hřebenů a nároží, sklonu do 30° z hřebenáčů se zvětralou maltou do suti</t>
  </si>
  <si>
    <t>https://podminky.urs.cz/item/CS_URS_2025_01/765111865</t>
  </si>
  <si>
    <t>12,3+13,6+9,411</t>
  </si>
  <si>
    <t>321</t>
  </si>
  <si>
    <t>765111881</t>
  </si>
  <si>
    <t>Příplatek k demontáži krytiny keramické hřebenů a nároží z prejzů do suti za sklon přes 30°</t>
  </si>
  <si>
    <t>2143266600</t>
  </si>
  <si>
    <t>https://podminky.urs.cz/item/CS_URS_2025_01/765111881</t>
  </si>
  <si>
    <t>322</t>
  </si>
  <si>
    <t>765113013</t>
  </si>
  <si>
    <t>Krytina keramická drážková velkoformátová (do 12 ks/m2) glazovaná sklonu do 30° na sucho</t>
  </si>
  <si>
    <t>807627487</t>
  </si>
  <si>
    <t>Krytina keramická drážková sklonu střechy do 30° na sucho velkoformátová (do 12ks/m2) glazovaná</t>
  </si>
  <si>
    <t>https://podminky.urs.cz/item/CS_URS_2025_01/765113013</t>
  </si>
  <si>
    <t>323</t>
  </si>
  <si>
    <t>765113121</t>
  </si>
  <si>
    <t>Krytina keramická okapová hrana s větrací mřížkou jednoduchou</t>
  </si>
  <si>
    <t>-515650925</t>
  </si>
  <si>
    <t>Krytina keramická drážková sklonu střechy do 30° okapová hrana s větrací mřížkou jednoduchou</t>
  </si>
  <si>
    <t>https://podminky.urs.cz/item/CS_URS_2025_01/765113121</t>
  </si>
  <si>
    <t>324</t>
  </si>
  <si>
    <t>765113213</t>
  </si>
  <si>
    <t>Krytina keramická drážková nárožní hrana z hřebenáčů glazovaných na sucho s větracím pásem kovovým</t>
  </si>
  <si>
    <t>1865027194</t>
  </si>
  <si>
    <t>Krytina keramická drážková sklonu střechy do 30° nárožní hrana na sucho s větracím lepícím pásem kovovým z hřebenáčů glazovaných</t>
  </si>
  <si>
    <t>https://podminky.urs.cz/item/CS_URS_2025_01/765113213</t>
  </si>
  <si>
    <t>325</t>
  </si>
  <si>
    <t>765113323</t>
  </si>
  <si>
    <t>Krytina keramická drážková hřeben z hřebenáčů glazovaných na sucho s větracím pásem hliníkovým</t>
  </si>
  <si>
    <t>995541847</t>
  </si>
  <si>
    <t>Krytina keramická drážková sklonu střechy do 30° hřeben na sucho s větracím pásem hliníkovým z hřebenáčů glazovaných</t>
  </si>
  <si>
    <t>https://podminky.urs.cz/item/CS_URS_2025_01/765113323</t>
  </si>
  <si>
    <t>9,715+8,355+8,35</t>
  </si>
  <si>
    <t>326</t>
  </si>
  <si>
    <t>765113412</t>
  </si>
  <si>
    <t>Krytina keramická úžlabí na plech na sucho s těsnicím pásem</t>
  </si>
  <si>
    <t>-1476519073</t>
  </si>
  <si>
    <t>Krytina keramická drážková sklonu střechy do 30° úžlabí na plech na sucho s těsnícími pásy</t>
  </si>
  <si>
    <t>https://podminky.urs.cz/item/CS_URS_2025_01/765113412</t>
  </si>
  <si>
    <t>6,5+4,3+8,7+(11,2*2)+(5,3*2)</t>
  </si>
  <si>
    <t>327</t>
  </si>
  <si>
    <t>765113557</t>
  </si>
  <si>
    <t>Krytina keramická drážková štítová hrana z maloformátových (přes 3 ks/m) okrajových tašek glazovaných na sucho</t>
  </si>
  <si>
    <t>1675224530</t>
  </si>
  <si>
    <t>Krytina keramická drážková sklonu střechy do 30° štítová hrana na sucho z okrajových tašek maloformátových (přes 3ks/m) glazovaných</t>
  </si>
  <si>
    <t>https://podminky.urs.cz/item/CS_URS_2025_01/765113557</t>
  </si>
  <si>
    <t>7,5</t>
  </si>
  <si>
    <t>328</t>
  </si>
  <si>
    <t>76511501.1R</t>
  </si>
  <si>
    <t>D+M stoupací tašky</t>
  </si>
  <si>
    <t>809884157</t>
  </si>
  <si>
    <t>329</t>
  </si>
  <si>
    <t>76511501.2R</t>
  </si>
  <si>
    <t>D+M protisněhové zábrany - žebříčky ve dvou řadách</t>
  </si>
  <si>
    <t>1530508190</t>
  </si>
  <si>
    <t>330</t>
  </si>
  <si>
    <t>76511501.3R</t>
  </si>
  <si>
    <t>D+M námětků, bednění a PE fólie zaatikového žlabu</t>
  </si>
  <si>
    <t>-2122684003</t>
  </si>
  <si>
    <t>331</t>
  </si>
  <si>
    <t>765115012</t>
  </si>
  <si>
    <t>Montáž keramické speciální tašky (větrací, protisněhové, prostupové) drážkové maloformátové (přes 12 ks/m2) na sucho</t>
  </si>
  <si>
    <t>-270111038</t>
  </si>
  <si>
    <t>Montáž střešních doplňků krytiny keramické speciálních tašek větracích, protisněhových, prostupových, ukončovacích drážkových na sucho maloformátových (přes 12 ks/m2)</t>
  </si>
  <si>
    <t>https://podminky.urs.cz/item/CS_URS_2025_01/765115012</t>
  </si>
  <si>
    <t>332</t>
  </si>
  <si>
    <t>59660883</t>
  </si>
  <si>
    <t>taška ražená drážková glazura maloformátová (přes 12 ks/m2) větrací</t>
  </si>
  <si>
    <t>-1087121547</t>
  </si>
  <si>
    <t>160*1,03 'Přepočtené koeficientem množství</t>
  </si>
  <si>
    <t>333</t>
  </si>
  <si>
    <t>998765202</t>
  </si>
  <si>
    <t>Přesun hmot procentní pro krytiny skládané v objektech v přes 6 do 12 m</t>
  </si>
  <si>
    <t>831591247</t>
  </si>
  <si>
    <t>Přesun hmot pro krytiny skládané stanovený procentní sazbou (%) z ceny vodorovná dopravní vzdálenost do 50 m základní v objektech výšky přes 6 do 12 m</t>
  </si>
  <si>
    <t>https://podminky.urs.cz/item/CS_URS_2025_01/998765202</t>
  </si>
  <si>
    <t>766</t>
  </si>
  <si>
    <t>Konstrukce truhlářské</t>
  </si>
  <si>
    <t>334</t>
  </si>
  <si>
    <t>766691811</t>
  </si>
  <si>
    <t>Demontáž parapetních desek dřevěných nebo plastových šířky do 300 mm</t>
  </si>
  <si>
    <t>-2137555067</t>
  </si>
  <si>
    <t>Demontáž parapetních desek šířky do 300 mm</t>
  </si>
  <si>
    <t>https://podminky.urs.cz/item/CS_URS_2025_01/766691811</t>
  </si>
  <si>
    <t>v.č.D1.1.3. D1.1.4</t>
  </si>
  <si>
    <t>(((1,25+1,0)/2)*2)+0,56+(0,6*2)+0,38+(0,59*2)</t>
  </si>
  <si>
    <t>"Nezpůsobilé aktivity projektu" -1,18</t>
  </si>
  <si>
    <t>335</t>
  </si>
  <si>
    <t>766691812</t>
  </si>
  <si>
    <t>Demontáž parapetních desek dřevěných nebo plastových šířky přes 300 mm</t>
  </si>
  <si>
    <t>-1992520515</t>
  </si>
  <si>
    <t>Demontáž parapetních desek šířky přes 300 mm</t>
  </si>
  <si>
    <t>https://podminky.urs.cz/item/CS_URS_2025_01/766691812</t>
  </si>
  <si>
    <t>(1,15*2)+1,08+0,57+1,78+1,75+0,57+(1,0*2)+1,19</t>
  </si>
  <si>
    <t>"Nezpůsobilé aktivity projektu" -4,1</t>
  </si>
  <si>
    <t>336</t>
  </si>
  <si>
    <t>T2.766.01</t>
  </si>
  <si>
    <t>F01 D+M Okno 1 křídlé 1000x1450 mm, OS, dřevěné z vícevrstvých lepených hranolů, 2xtěsnění, stavební hl. 85-95 mm, izolační trojsklo Ug=0,6W/m2K,teplý distanční rámeček</t>
  </si>
  <si>
    <t>845255938</t>
  </si>
  <si>
    <t>Poznámka k položce:_x000D_
Bližší a přesné informace viz tabulka fasádních prvků</t>
  </si>
  <si>
    <t>337</t>
  </si>
  <si>
    <t>T2.766.02</t>
  </si>
  <si>
    <t>F02 D+M Okno 1 křídlé 560x1170 mm, OS, dřevěné z vícevrstvých lepených hranolů, 2xtěsnění, stavební hl. 85-95 mm, izolační trojsklo Ug=0,6W/m2K,teplý distanční rámeček</t>
  </si>
  <si>
    <t>-1731680170</t>
  </si>
  <si>
    <t>338</t>
  </si>
  <si>
    <t>T2.766.03</t>
  </si>
  <si>
    <t>F03 D+M Okno 2 křídlé 1190x1500 mm, OS/O, dřevěné z vícevrstvých lepených hranolů, 2xtěsnění, stavební hl. 85-95 mm, izolační trojsklo Ug=0,6W/m2K,teplý distanční rámeček</t>
  </si>
  <si>
    <t>1214030805</t>
  </si>
  <si>
    <t>339</t>
  </si>
  <si>
    <t>T2.766.04</t>
  </si>
  <si>
    <t>F04 D+M Dveře 2 křídlé 1750x1160 mm, O/O, plastové, plné, zateplené</t>
  </si>
  <si>
    <t>-1631531536</t>
  </si>
  <si>
    <t>340</t>
  </si>
  <si>
    <t>T2.766.05</t>
  </si>
  <si>
    <t>F06 D+M Okno 6 křídlé 2000x2340 mm, O, boční spodní křídla otevíravá a sklopná,tři horní a střední spodní křídlo pevné, dřevěné z vícevrstvých lepených hranolů, 2xtěsnění, stavební hl. 85-95 mm, izolační trojsklo Ug=0,6W/m2K,teplý distanční rámeček</t>
  </si>
  <si>
    <t>-1238484195</t>
  </si>
  <si>
    <t>341</t>
  </si>
  <si>
    <t>T2.766.06</t>
  </si>
  <si>
    <t>F08 D+M Okno 2 křídlé 1150x1500 mm, OS/O, dřevěné z vícevrstvých lepených hranolů, 2xtěsnění, stavební hl. 85-95 mm, izolační trojsklo Ug=0,6W/m2K,teplý distanční rámeček</t>
  </si>
  <si>
    <t>1209079326</t>
  </si>
  <si>
    <t>342</t>
  </si>
  <si>
    <t>T2.766.07</t>
  </si>
  <si>
    <t>F09 D+M Okno 3 křídlé 2000x1500 mm, P/OS/P ,boční světlíky pevné, dřevěné z vícevrstvých lepených hranolů, 2xtěsnění, stavební hl. 85-95 mm, izolační trojsklo Ug=0,6W/m2K,teplý distanční rámeček</t>
  </si>
  <si>
    <t>-69506652</t>
  </si>
  <si>
    <t>343</t>
  </si>
  <si>
    <t>T2.766.08</t>
  </si>
  <si>
    <t>F10 D+M Okno 2 křídlé 1750x1310 mm, OS/O, dřevěné z vícevrstvých lepených hranolů, 2xtěsnění, stavební hl. 85-95 mm, izolační trojsklo Ug=0,6W/m2K,teplý distanční rámeček</t>
  </si>
  <si>
    <t>-1134307293</t>
  </si>
  <si>
    <t>344</t>
  </si>
  <si>
    <t>T2.766.09</t>
  </si>
  <si>
    <t>F11 D+M Okno 2 křídlé 1780x1500 mm, OS/O, dřevěné z vícevrstvých lepených hranolů, 2xtěsnění, stavební hl. 85-95 mm, izolační trojsklo Ug=0,6W/m2K,teplý distanční rámeček</t>
  </si>
  <si>
    <t>1809840883</t>
  </si>
  <si>
    <t>345</t>
  </si>
  <si>
    <t>T2.766.10</t>
  </si>
  <si>
    <t>F12 D+M Okno 1 křídlé 1140x1500 mm, OS/O, dřevěné z vícevrstvých lepených hranolů, 2xtěsnění, stavební hl. 85-95 mm, izolační trojsklo Ug=0,6W/m2K,teplý distanční rámeček</t>
  </si>
  <si>
    <t>648901010</t>
  </si>
  <si>
    <t>346</t>
  </si>
  <si>
    <t>T2.766.11</t>
  </si>
  <si>
    <t>F13 D+M Okno 2 křídlé 1190x1500 mm, OS/O, dřevěné z vícevrstvých lepených hranolů, 2xtěsnění, stavební hl. 85-95 mm, izolační trojsklo Ug=0,6W/m2K,teplý distanční rámeček</t>
  </si>
  <si>
    <t>1914390485</t>
  </si>
  <si>
    <t>347</t>
  </si>
  <si>
    <t>T2.766.12</t>
  </si>
  <si>
    <t>F14 D+M Okno 1 křídlé 560x1500 mm, OS, dřevěné z vícevrstvých lepených hranolů, 2xtěsnění, stavební hl. 85-95 mm, izolační trojsklo Ug=0,6W/m2K,teplý distanční rámeček</t>
  </si>
  <si>
    <t>502787393</t>
  </si>
  <si>
    <t>348</t>
  </si>
  <si>
    <t>T2.766.13</t>
  </si>
  <si>
    <t>F15 D+M Okno 1 křídlé 1000x1500 mm, OS, dřevěné z vícevrstvých lepených hranolů, 2xtěsnění, stavební hl. 85-95 mm, izolační trojsklo Ug=0,6W/m2K,teplý distanční rámeček</t>
  </si>
  <si>
    <t>-437221528</t>
  </si>
  <si>
    <t>349</t>
  </si>
  <si>
    <t>T2.766.14</t>
  </si>
  <si>
    <t>F16 D+M Okno 1 křídlé 660x1180 mm, O, dřevěné z vícevrstvých lepených hranolů, 2xtěsnění, stavební hl. 85-95 mm, izolační trojsklo Ug=0,6W/m2K,teplý distanční rámeček</t>
  </si>
  <si>
    <t>2099289686</t>
  </si>
  <si>
    <t>350</t>
  </si>
  <si>
    <t>T2.766.15</t>
  </si>
  <si>
    <t>F17 D+M Okno 1 křídlé 600x300 mm, OS, dřevěné z vícevrstvých lepených hranolů, 2xtěsnění, stavební hl. 85-95 mm, izolační trojsklo Ug=0,6W/m2K,teplý distanční rámeček</t>
  </si>
  <si>
    <t>-2062785409</t>
  </si>
  <si>
    <t>351</t>
  </si>
  <si>
    <t>T2.766.19</t>
  </si>
  <si>
    <t>F22 D+M Střešní okno kyvné 2x780x1180, elektricky ovládané, osazené ve dvojici, dřevěné jádro s bezúdržbovou PU vrstvou, barevně a tvarově stálé, odolné proti škůdcům, max Ug=06W/m2K, max Uw=1,0W/m2K, vč.lemování</t>
  </si>
  <si>
    <t>-444178848</t>
  </si>
  <si>
    <t>352</t>
  </si>
  <si>
    <t>T3.D1.01</t>
  </si>
  <si>
    <t>D1 D+M Dveře 1 křídlé otočné s polodrážkou 800x1970, DTD, povrch HPL lamino, hrany ABS, zárubeň obložková, klikaxklika, spol. štítek, cylindrická vložka</t>
  </si>
  <si>
    <t>-1373565306</t>
  </si>
  <si>
    <t>Poznámka k položce:_x000D_
Bližší a přesné informace viz tabulka dveří a vnitřních oken</t>
  </si>
  <si>
    <t>353</t>
  </si>
  <si>
    <t>T3.D2.02</t>
  </si>
  <si>
    <t>D2 D+M Dveře 1 křídlé otočné s polodrážkou 900x1970, DTD, povrch HPL lamino, hrany ABS, zárubeň obložková, klikaxklika+wc zámek, spol. štítek, cylindrická vložka</t>
  </si>
  <si>
    <t>718587304</t>
  </si>
  <si>
    <t>354</t>
  </si>
  <si>
    <t>T3.D3.03</t>
  </si>
  <si>
    <t>D3 D+M Dveře 1 křídlé otočné s polodrážkou 900x1970, DTD, povrch HPL lamino, hrany ABS, zárubeň obložková, klikaxklika, spol. štítek, cylindrická vložka</t>
  </si>
  <si>
    <t>-1253423977</t>
  </si>
  <si>
    <t>355</t>
  </si>
  <si>
    <t>T3.D4.04</t>
  </si>
  <si>
    <t>D4 D+M Dveře 1 křídlé otočné s polodrážkou 900x1970, DTD, povrch HPL lamino, hrany ABS, zárubeň obložková, klikaxklika, spol. štítek, cylindrická vložka</t>
  </si>
  <si>
    <t>2016812277</t>
  </si>
  <si>
    <t>356</t>
  </si>
  <si>
    <t>T3.D5.05</t>
  </si>
  <si>
    <t>D5 D+M Dveře 1 křídlé posuvné do pouzdra 700x1970, DTD, povrch HPL lamino, hrany ABS, zárubeň obložková, kování mušle, bez vložky</t>
  </si>
  <si>
    <t>-2029135828</t>
  </si>
  <si>
    <t>357</t>
  </si>
  <si>
    <t>T3.D6.06</t>
  </si>
  <si>
    <t>D6 D+M Dveře 1 křídlé posuvné po stěně 1800x2300, povrch HPL lamino, hrany ABS, zárubeň obložková, kování mušle, bez vložky vč.konstrukce pojezdu</t>
  </si>
  <si>
    <t>-849139883</t>
  </si>
  <si>
    <t>358</t>
  </si>
  <si>
    <t>T3.D100</t>
  </si>
  <si>
    <t>Podříznutí dveří dle požadavku PBŘ</t>
  </si>
  <si>
    <t>1343338812</t>
  </si>
  <si>
    <t>"D1" 1</t>
  </si>
  <si>
    <t>"D2" 6</t>
  </si>
  <si>
    <t>"D3" 14</t>
  </si>
  <si>
    <t>359</t>
  </si>
  <si>
    <t>T3.D101</t>
  </si>
  <si>
    <t>Madlo na dveře</t>
  </si>
  <si>
    <t>-470514402</t>
  </si>
  <si>
    <t>"D2" 3</t>
  </si>
  <si>
    <t>360</t>
  </si>
  <si>
    <t>T3.DP1.07</t>
  </si>
  <si>
    <t>DP1 D+M Dveře 1 křídlé otočné 1100x1970, DTD, povrch HPL lamino, hrany ABS, prosklené boční a horní světlíky bezpečnostním sklem 2B2, zárubeň obložková, koulexklika, spol. štítek, cylindrická vložka, pož. odolnost El2 30 DP1+S200+C</t>
  </si>
  <si>
    <t>333084511</t>
  </si>
  <si>
    <t>361</t>
  </si>
  <si>
    <t>T3.DP2.08</t>
  </si>
  <si>
    <t>DP2 D+M Dveře 1 křídlé otočné 900x1970, DTD, povrch HPL lamino, hrany ABS, zárubeň obložková, koulexklika, spol. štítek, cylindrická vložka, samozavírač, pož. odolnost El2 30 DP3+S200+C</t>
  </si>
  <si>
    <t>188407428</t>
  </si>
  <si>
    <t>362</t>
  </si>
  <si>
    <t>T3.DP4.09</t>
  </si>
  <si>
    <t>DP4 D+M Dveře 1 křídlé otočné 900x1970, DTD, povrch HPL lamino, hrany ABS, zárubeň obložková, koulexklika, spol. štítek, cylindrická vložka, samozavírač, pož. odolnost El2 30 DP3+S200+C</t>
  </si>
  <si>
    <t>-434320197</t>
  </si>
  <si>
    <t>363</t>
  </si>
  <si>
    <t>T3.DP5.10</t>
  </si>
  <si>
    <t>DP5 D+M Dveře 1 křídlé otočné 1100x1970, DTD, povrch HPL lamino, hrany ABS, prosklené boční a horní světlíky bezpečnostním sklem 2B2, zárubeň obložková, klikaxklika, spol. štítek, cylindrická vložka, pož. odolnost El2 30 DP3+S200+C</t>
  </si>
  <si>
    <t>-2039211742</t>
  </si>
  <si>
    <t>364</t>
  </si>
  <si>
    <t>T3.DP8.11</t>
  </si>
  <si>
    <t>DP8 D+M Dveře 1 křídlé otočné 800x1970, DTD, povrch HPL lamino, hrany ABS, zárubeň obložková, koulexklika, spol. štítek, cylindrická vložka, pož. odolnost El2 30 DP3+S200+C</t>
  </si>
  <si>
    <t>-962322988</t>
  </si>
  <si>
    <t>365</t>
  </si>
  <si>
    <t>998766202</t>
  </si>
  <si>
    <t>Přesun hmot procentní pro kce truhlářské v objektech v přes 6 do 12 m</t>
  </si>
  <si>
    <t>-1753352431</t>
  </si>
  <si>
    <t>Přesun hmot pro konstrukce truhlářské stanovený procentní sazbou (%) z ceny vodorovná dopravní vzdálenost do 50 m základní v objektech výšky přes 6 do 12 m</t>
  </si>
  <si>
    <t>https://podminky.urs.cz/item/CS_URS_2025_01/998766202</t>
  </si>
  <si>
    <t>767</t>
  </si>
  <si>
    <t>Konstrukce zámečnické</t>
  </si>
  <si>
    <t>366</t>
  </si>
  <si>
    <t>767810811.1R</t>
  </si>
  <si>
    <t>Demontáž průvětrníků kruhových</t>
  </si>
  <si>
    <t>-1047949072</t>
  </si>
  <si>
    <t>"v.č.D1.1.3" 3</t>
  </si>
  <si>
    <t>"v.č.D1.1.5" 3</t>
  </si>
  <si>
    <t>367</t>
  </si>
  <si>
    <t>767995101</t>
  </si>
  <si>
    <t>Montáž atypických zámečnických konstrukcí hmotnosti do 1 kg</t>
  </si>
  <si>
    <t>kg</t>
  </si>
  <si>
    <t>1563719272</t>
  </si>
  <si>
    <t>Montáž ostatních atypických zámečnických konstrukcí hmotnosti do 1 kg</t>
  </si>
  <si>
    <t>https://podminky.urs.cz/item/CS_URS_2025_01/767995101</t>
  </si>
  <si>
    <t>2,41</t>
  </si>
  <si>
    <t>368</t>
  </si>
  <si>
    <t>13511116.2R</t>
  </si>
  <si>
    <t>ocel plochá jakost S235JR 80x8mm</t>
  </si>
  <si>
    <t>-1106873580</t>
  </si>
  <si>
    <t>2,41/1000</t>
  </si>
  <si>
    <t>369</t>
  </si>
  <si>
    <t>767995111</t>
  </si>
  <si>
    <t>Montáž atypických zámečnických konstrukcí hmotnosti přes 3 do 5 kg</t>
  </si>
  <si>
    <t>-377492686</t>
  </si>
  <si>
    <t>Montáž ostatních atypických zámečnických konstrukcí hmotnosti přes 3 do 5 kg</t>
  </si>
  <si>
    <t>https://podminky.urs.cz/item/CS_URS_2025_01/767995111</t>
  </si>
  <si>
    <t>81,39</t>
  </si>
  <si>
    <t>370</t>
  </si>
  <si>
    <t>13511116.1R</t>
  </si>
  <si>
    <t>ocel plochá jakost S235JR 60x8mm</t>
  </si>
  <si>
    <t>-569681080</t>
  </si>
  <si>
    <t>81,39/1000</t>
  </si>
  <si>
    <t>371</t>
  </si>
  <si>
    <t>767995114</t>
  </si>
  <si>
    <t>Montáž atypických zámečnických konstrukcí hmotnosti přes 20 do 50 kg</t>
  </si>
  <si>
    <t>-2109009000</t>
  </si>
  <si>
    <t>Montáž ostatních atypických zámečnických konstrukcí hmotnosti přes 20 do 50 kg</t>
  </si>
  <si>
    <t>https://podminky.urs.cz/item/CS_URS_2025_01/767995114</t>
  </si>
  <si>
    <t>"O2.12" 44,83</t>
  </si>
  <si>
    <t>372</t>
  </si>
  <si>
    <t>14550319.1R</t>
  </si>
  <si>
    <t>profil ocelový jakost S235 průřez čtvercový 80x80x8mm</t>
  </si>
  <si>
    <t>-563652627</t>
  </si>
  <si>
    <t>"O2.12" 44,83/1000</t>
  </si>
  <si>
    <t>0,045*1,08 'Přepočtené koeficientem množství</t>
  </si>
  <si>
    <t>373</t>
  </si>
  <si>
    <t>Z1.767.01</t>
  </si>
  <si>
    <t>Z01 D+M MADLO na schodišti do 1.PP, půdorys. délka 3,0 m, ocel, pú. antikorozní nátěr, kovářská čerň, kotvení do stěny</t>
  </si>
  <si>
    <t>974263950</t>
  </si>
  <si>
    <t>D+M MADLO na schodišti do 1.PP, půdorys. délka 3,0 m, ocel, pú. antikorozní nátěr, kovářská čerň, kotvení do stěny</t>
  </si>
  <si>
    <t>Poznámka k položce:_x000D_
Bližší a přesné informace viz tabulka zámečnických prvků</t>
  </si>
  <si>
    <t>374</t>
  </si>
  <si>
    <t>Z1.767.02</t>
  </si>
  <si>
    <t>Z02 D+M MADLO na schodišti do 2.NP, půdorys.délka 2,8 m, dřevo+nerez, pú. lakované dřevo, kotvení do stěny</t>
  </si>
  <si>
    <t>1247357722</t>
  </si>
  <si>
    <t>D+M MADLO na schodišti do 2.NP, půdorys.délka 2,8 m, dřevo+nerez, pú. lakované dřevo, kotvení do stěny</t>
  </si>
  <si>
    <t>375</t>
  </si>
  <si>
    <t>Z1.767.03</t>
  </si>
  <si>
    <t>Z03 D+M ZÁBRADLÍ na schodišti do 2.NP, půdorys.délka 7,2 m, dřevo+nerez, pú. lakované dřevo, sloupky kotveny přes roznášecí plechy ke schodišti</t>
  </si>
  <si>
    <t>1648680543</t>
  </si>
  <si>
    <t>D+M ZÁBRADLÍ na schodišti do 2.NP, půdorys.délka 7,2 m, dřevo+nerez, pú. lakované dřevo, sloupky kotveny přes roznášecí plechy ke schodišti</t>
  </si>
  <si>
    <t>376</t>
  </si>
  <si>
    <t>Z1.767.06</t>
  </si>
  <si>
    <t>F05 D+M Dveře 1 křídlé otočné, plné 2000x2340 mm, hliníkové, pevné prosklené boční a horní světlíky, trojsklo Ug=0,6W/m2K, teplý distanční rámeček, zárubeň hliníková, 3x těsnění</t>
  </si>
  <si>
    <t>497740274</t>
  </si>
  <si>
    <t>377</t>
  </si>
  <si>
    <t>Z1.767.07</t>
  </si>
  <si>
    <t>F07 D+M Dveře 1 křídlé otočné, plné 1150x2340 mm, hliníkové, pevný prosklený horní světlík, trojsklo Ug=0,6W/m2K, teplý distanční rámeček, zárubeň hliníková, 3x těsnění</t>
  </si>
  <si>
    <t>-331772977</t>
  </si>
  <si>
    <t>378</t>
  </si>
  <si>
    <t>Z1.767.09</t>
  </si>
  <si>
    <t>DP9 D+M Dveře 1 křídlé otočné, plné 800x1970 mm, ocelové, min 3 vrstvy lakované, zárubeň ocelová s polodrážkou, plech FeZn, 2x základní a 3x vrchní nátěr, koulexklika, pož. odolnost EW 30 DP3+C,</t>
  </si>
  <si>
    <t>-1453879200</t>
  </si>
  <si>
    <t>Poznámka k položce:_x000D_
Bližší a přesné informace viz tabulka dveří</t>
  </si>
  <si>
    <t>379</t>
  </si>
  <si>
    <t>Z1.767.10</t>
  </si>
  <si>
    <t>OP01 D+M Vnitřní okno s pevným prosklením, 470x2290 mm, hliníkový rám, sklo bezpečnostní B2B mléčné, celoobvodové těsnění, pož. odolnost EI 30 DP1</t>
  </si>
  <si>
    <t>1431513263</t>
  </si>
  <si>
    <t>380</t>
  </si>
  <si>
    <t>Z1.767.11</t>
  </si>
  <si>
    <t>OP02 D+M Vnitřní okno s pevným prosklením, 600x1080 mm, hliníkový rám, sklo bezpečnostní B2B mléčné, celoobvodové těsnění, pož. odolnost EI 30 DP1</t>
  </si>
  <si>
    <t>2113757179</t>
  </si>
  <si>
    <t>381</t>
  </si>
  <si>
    <t>Z1.767.12</t>
  </si>
  <si>
    <t>OP03 D+M Vnitřní okno s pevným prosklením, 1300x2400 mm, hliníkový rám, sklo bezpečnostní B2B mléčné, celoobvodové těsnění, pož. odolnost EI 30 DP1</t>
  </si>
  <si>
    <t>349625918</t>
  </si>
  <si>
    <t>382</t>
  </si>
  <si>
    <t>Z1.767.13</t>
  </si>
  <si>
    <t>OP04 - D+M Vnitřní okno s pevným prosklením, 1760x2400 mm, hliníkový rám, sklo bezpečnostní B2B mléčné, celoobvodové těsnění, pož. odolnost EI 30 DP1</t>
  </si>
  <si>
    <t>-1042136863</t>
  </si>
  <si>
    <t>383</t>
  </si>
  <si>
    <t>Z1.767.14</t>
  </si>
  <si>
    <t>OP05 - D+M Vnitřní okno s pevným prosklením, 1400x2340 mm, hliníkový rám, sklo bezpečnostní B2B mléčné, celoobvodové těsnění, pož. odolnost EI 30 DP1</t>
  </si>
  <si>
    <t>683672326</t>
  </si>
  <si>
    <t>384</t>
  </si>
  <si>
    <t>767881132</t>
  </si>
  <si>
    <t>Montáž bodů záchytného systému do šikmé střechy se střešní krytinou falcovanou</t>
  </si>
  <si>
    <t>-530121144</t>
  </si>
  <si>
    <t>Montáž záchytného systému proti pádu bodů samostatných nebo v systému s poddajným kotvícím vedením na šikmé střechy (přes 15 °) se střešní krytinou drážkovanou</t>
  </si>
  <si>
    <t>https://podminky.urs.cz/item/CS_URS_2025_01/767881132</t>
  </si>
  <si>
    <t>385</t>
  </si>
  <si>
    <t>70921424.R</t>
  </si>
  <si>
    <t>TSL-DH04Z střešní hák zalomený k montáži na šikmé střechy se skládanou taškovou krytinou</t>
  </si>
  <si>
    <t>24722400</t>
  </si>
  <si>
    <t>386</t>
  </si>
  <si>
    <t>998767202</t>
  </si>
  <si>
    <t>Přesun hmot procentní pro zámečnické konstrukce v objektech v přes 6 do 12 m</t>
  </si>
  <si>
    <t>1964743499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</si>
  <si>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</si>
  <si>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</si>
  <si>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771</t>
  </si>
  <si>
    <t>Podlahy z dlaždic</t>
  </si>
  <si>
    <t>387</t>
  </si>
  <si>
    <t>771111011</t>
  </si>
  <si>
    <t>Vysátí podkladu před pokládkou dlažby</t>
  </si>
  <si>
    <t>2103561499</t>
  </si>
  <si>
    <t>Příprava podkladu před provedením dlažby vysátí podlah</t>
  </si>
  <si>
    <t>https://podminky.urs.cz/item/CS_URS_2025_01/771111011</t>
  </si>
  <si>
    <t>"m.č.001" 17,35</t>
  </si>
  <si>
    <t>"m.č.002" 12,92</t>
  </si>
  <si>
    <t>"m.č.126" 9,0*0,9</t>
  </si>
  <si>
    <t>"m.č.214" 3,9-1,3</t>
  </si>
  <si>
    <t>"m.č.215" 3,24-1,5</t>
  </si>
  <si>
    <t>"m.č.108" -4,9+4,14</t>
  </si>
  <si>
    <t>388</t>
  </si>
  <si>
    <t>771111012.1R</t>
  </si>
  <si>
    <t>Vysátí schodiště před pokládkou dlažby</t>
  </si>
  <si>
    <t>751165019</t>
  </si>
  <si>
    <t>Příprava podkladu před provedením dlažby vysátí schodišť</t>
  </si>
  <si>
    <t>0,8*12</t>
  </si>
  <si>
    <t>v.č.D1.1.15, D1.1.16</t>
  </si>
  <si>
    <t>1,58*20</t>
  </si>
  <si>
    <t>389</t>
  </si>
  <si>
    <t>771121011</t>
  </si>
  <si>
    <t>Nátěr penetrační na podlahu</t>
  </si>
  <si>
    <t>87094475</t>
  </si>
  <si>
    <t>Příprava podkladu před provedením dlažby nátěr penetrační na podlahu</t>
  </si>
  <si>
    <t>https://podminky.urs.cz/item/CS_URS_2025_01/771121011</t>
  </si>
  <si>
    <t>schodiště</t>
  </si>
  <si>
    <t>0,8*12*(0,25+0,17)</t>
  </si>
  <si>
    <t>1,58*20*(0,3+0,165)</t>
  </si>
  <si>
    <t>390</t>
  </si>
  <si>
    <t>771151022</t>
  </si>
  <si>
    <t>Samonivelační stěrka podlah pevnosti 30 MPa tl přes 3 do 5 mm</t>
  </si>
  <si>
    <t>-1131467512</t>
  </si>
  <si>
    <t>Příprava podkladu před provedením dlažby samonivelační stěrka min. pevnosti 30 MPa, tloušťky přes 3 do 5 mm</t>
  </si>
  <si>
    <t>https://podminky.urs.cz/item/CS_URS_2025_01/771151022</t>
  </si>
  <si>
    <t>391</t>
  </si>
  <si>
    <t>771274113</t>
  </si>
  <si>
    <t>Montáž obkladů stupnic z dlaždic keramických hladkých lepených cementovým flexibilním lepidlem š přes 250 do 300 mm</t>
  </si>
  <si>
    <t>713518172</t>
  </si>
  <si>
    <t>Montáž obkladů schodišť z dlaždic keramických lepených cementovým flexibilním lepidlem stupnic hladkých, šířky přes 250 do 300 mm</t>
  </si>
  <si>
    <t>https://podminky.urs.cz/item/CS_URS_2025_01/771274113</t>
  </si>
  <si>
    <t>392</t>
  </si>
  <si>
    <t>59761177</t>
  </si>
  <si>
    <t>dlažba keramická nemrazuvzdorná R9 povrch hladký/matný tl do 10mm přes 4 do 6ks/m2</t>
  </si>
  <si>
    <t>77316629</t>
  </si>
  <si>
    <t>0,8*12*0,25</t>
  </si>
  <si>
    <t>1,58*20*0,3</t>
  </si>
  <si>
    <t>11,88*1,08 'Přepočtené koeficientem množství</t>
  </si>
  <si>
    <t>393</t>
  </si>
  <si>
    <t>771274232</t>
  </si>
  <si>
    <t>Montáž obkladů podstupnic z dlaždic keramických hladkých lepených cementovým flexibilním lepidlem v přes 150 do 200 mm</t>
  </si>
  <si>
    <t>-16352573</t>
  </si>
  <si>
    <t>Montáž obkladů schodišť z dlaždic keramických lepených cementovým flexibilním lepidlem podstupnic hladkých, výšky přes 150 do 200 mm</t>
  </si>
  <si>
    <t>https://podminky.urs.cz/item/CS_URS_2025_01/771274232</t>
  </si>
  <si>
    <t>394</t>
  </si>
  <si>
    <t>92453461</t>
  </si>
  <si>
    <t>0,8*12*0,17</t>
  </si>
  <si>
    <t>1,58*20*0,165</t>
  </si>
  <si>
    <t>6,846*1,08 'Přepočtené koeficientem množství</t>
  </si>
  <si>
    <t>395</t>
  </si>
  <si>
    <t>771474113</t>
  </si>
  <si>
    <t>Montáž soklů z dlaždic keramických rovných lepených cementovým flexibilním lepidlem v přes 90 do 120 mm</t>
  </si>
  <si>
    <t>447333248</t>
  </si>
  <si>
    <t>Montáž soklů z dlaždic keramických lepených cementovým flexibilním lepidlem rovných, výšky přes 90 do 120 mm</t>
  </si>
  <si>
    <t>https://podminky.urs.cz/item/CS_URS_2025_01/771474113</t>
  </si>
  <si>
    <t>"m.č.001" 0,53+0,25+2,04+3,58+3,06+0,7+0,7+0,87+3,58+1,4</t>
  </si>
  <si>
    <t>"m.č.002" 4,69+2,63+2,57+0,65+0,15+1,4+2,63</t>
  </si>
  <si>
    <t>"m.č.101" ((5,74+1,745)*2)-2,0+(0,3*2)-1,745-0,95-0,92</t>
  </si>
  <si>
    <t>"m.č.102" 4,11+2,985+0,67+1,06+0,67+0,945+1,1+3,9+3,0+1,1-0,8-0,9</t>
  </si>
  <si>
    <t>"m.č.104" ((1,15+2,19+0,435)*2)-0,8</t>
  </si>
  <si>
    <t>"m.č.105" 4,69+2,36+4,75+2,36+0,89+0,89-0,8-0,9</t>
  </si>
  <si>
    <t>"m.č.123" 2,34+1,38+1,0+0,77+0,3+0,3+1,59+1,02+1,975-1,1-0,9</t>
  </si>
  <si>
    <t>"m.č.125" ((1,15+2,19+0,69)*2)-0,9</t>
  </si>
  <si>
    <t>"m.č.201" 1,4+0,2+0,2+0,81+1,41+0,4+1,58+2,865+0,3+0,3+0,875</t>
  </si>
  <si>
    <t>"m.č.202" 5,055+1,235+3,52+2,33+1,63+3,565-0,9-0,9</t>
  </si>
  <si>
    <t>"m.č.222" 2,34+1,38+1,0+0,77+0,3+0,3+1,59+1,02+1,975+0,4+0,4-1,6-0,9</t>
  </si>
  <si>
    <t>"m.č.224" 1,5+3,16+1,5</t>
  </si>
  <si>
    <t>"m.č.102" -(4,11+2,985+0,67+1,06+0,67+0,945+1,1+3,9+3,0+1,1-0,8-0,9)+(1,9+1,1+1,0+3,0+1,16+0,68+3,43-0,8-1,4-0,9)</t>
  </si>
  <si>
    <t>"m.č.123" -(2,34+1,38+1,0+0,77+0,3+0,3+1,59+1,02+1,975-1,1-0,9)+(2,925+0,66+0,66+0,465+1,38+1,0+0,8+0,3+0,3+1,5+1,02+0,76+2,925+1,1-0,9)</t>
  </si>
  <si>
    <t>"m.č.108A" ((2,06+2,285+0,72)*2)-(0,9*3)</t>
  </si>
  <si>
    <t>"m.č.202" -(5,055+1,235+3,52+2,33+1,63+3,565-0,9-0,9)+(2,08+1,235+0,545+2,33+1,63+3,565-0,9-0,9)</t>
  </si>
  <si>
    <t>"m.č.222" -(2,34+1,38+1,0+0,77+0,3+0,3+1,59+1,02+1,975+0,4+0,4-1,6-0,9)+(3,9+1,38+1,0+0,77+0,3+0,3+1,59+1,02+0,975+0,5+0,235+2,825+1,235-0,9-0,9)</t>
  </si>
  <si>
    <t>"m.č.214" ((2,155+1,65+0,54)*2)-(0,9*3)</t>
  </si>
  <si>
    <t>"m.č.215" ((1,9+1,5+0,36)*2)-(0,9*3)</t>
  </si>
  <si>
    <t>"m.č.108A" -(((2,06+2,285+0,72)*2)-(0,9*3))+(((1,83+2,285+0,72)*2)-(0,9*4))</t>
  </si>
  <si>
    <t>396</t>
  </si>
  <si>
    <t>59761187</t>
  </si>
  <si>
    <t>sokl keramický mrazuvzdorný povrch hladký/lapovaný tl do 10mm výšky přes 90 do 120mm</t>
  </si>
  <si>
    <t>884434557</t>
  </si>
  <si>
    <t>150,795*1,1 'Přepočtené koeficientem množství</t>
  </si>
  <si>
    <t>397</t>
  </si>
  <si>
    <t>771474133</t>
  </si>
  <si>
    <t>Montáž soklů z dlaždic keramických schodišťových stupňovitých lepených cementovým flexibilním lepidlem v přes 90 do 120 mm</t>
  </si>
  <si>
    <t>2074570572</t>
  </si>
  <si>
    <t>Montáž soklů z dlaždic keramických lepených cementovým flexibilním lepidlem schodišťových stupňovitých, výšky přes 90 do 120 mm</t>
  </si>
  <si>
    <t>https://podminky.urs.cz/item/CS_URS_2025_01/771474133</t>
  </si>
  <si>
    <t>(0,25+0,17)*12*2</t>
  </si>
  <si>
    <t>(0,3+0,165)*20*2</t>
  </si>
  <si>
    <t>398</t>
  </si>
  <si>
    <t>-494551262</t>
  </si>
  <si>
    <t>28,68*1,1 'Přepočtené koeficientem množství</t>
  </si>
  <si>
    <t>399</t>
  </si>
  <si>
    <t>771574414</t>
  </si>
  <si>
    <t>Montáž podlah keramických hladkých lepených cementovým flexibilním lepidlem přes 4 do 6 ks/m2</t>
  </si>
  <si>
    <t>782969850</t>
  </si>
  <si>
    <t>Montáž podlah z dlaždic keramických lepených cementovým flexibilním lepidlem hladkých, tloušťky do 10 mm přes 4 do 6 ks/m2</t>
  </si>
  <si>
    <t>https://podminky.urs.cz/item/CS_URS_2025_01/771574414</t>
  </si>
  <si>
    <t>400</t>
  </si>
  <si>
    <t>692401098</t>
  </si>
  <si>
    <t>142,57*1,15 'Přepočtené koeficientem množství</t>
  </si>
  <si>
    <t>401</t>
  </si>
  <si>
    <t>771574473</t>
  </si>
  <si>
    <t>Montáž podlah keramických pro mechanické zatížení lepených cementovým flexibilním lepidlem přes 2 do 4 ks/m2</t>
  </si>
  <si>
    <t>1965353692</t>
  </si>
  <si>
    <t>Montáž podlah z dlaždic keramických lepených cementovým flexibilním lepidlem pro vysoké mechanické zatížení, tloušťky přes 10 mm přes 2 do 4 ks/m2</t>
  </si>
  <si>
    <t>https://podminky.urs.cz/item/CS_URS_2025_01/771574473</t>
  </si>
  <si>
    <t>402</t>
  </si>
  <si>
    <t>59761144</t>
  </si>
  <si>
    <t>dlažba keramická slinutá mrazuvzdorná R11/B povrch reliéfní/matný tl přes 15 do 20mm přes 2 do 4ks/m2</t>
  </si>
  <si>
    <t>-1759872781</t>
  </si>
  <si>
    <t>8,1*1,15 'Přepočtené koeficientem množství</t>
  </si>
  <si>
    <t>403</t>
  </si>
  <si>
    <t>771591112</t>
  </si>
  <si>
    <t>Izolace pod dlažbu nátěrem nebo stěrkou ve dvou vrstvách</t>
  </si>
  <si>
    <t>1619330064</t>
  </si>
  <si>
    <t>Izolace podlahy pod dlažbu nátěrem nebo stěrkou ve dvou vrstvách</t>
  </si>
  <si>
    <t>https://podminky.urs.cz/item/CS_URS_2025_01/771591112</t>
  </si>
  <si>
    <t>404</t>
  </si>
  <si>
    <t>998771202</t>
  </si>
  <si>
    <t>Přesun hmot procentní pro podlahy z dlaždic v objektech v přes 6 do 12 m</t>
  </si>
  <si>
    <t>-435178681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</si>
  <si>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</si>
  <si>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</si>
  <si>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776</t>
  </si>
  <si>
    <t>Podlahy povlakové</t>
  </si>
  <si>
    <t>405</t>
  </si>
  <si>
    <t>776111115</t>
  </si>
  <si>
    <t>Broušení podkladu povlakových podlah před litím stěrky</t>
  </si>
  <si>
    <t>-823270966</t>
  </si>
  <si>
    <t>Příprava podkladu povlakových podlah a stěn broušení podlah stávajícího podkladu před litím stěrky</t>
  </si>
  <si>
    <t>https://podminky.urs.cz/item/CS_URS_2025_01/776111115</t>
  </si>
  <si>
    <t>406</t>
  </si>
  <si>
    <t>776111311</t>
  </si>
  <si>
    <t>Vysátí podkladu povlakových podlah</t>
  </si>
  <si>
    <t>1068959539</t>
  </si>
  <si>
    <t>Příprava podkladu povlakových podlah a stěn vysátí podlah</t>
  </si>
  <si>
    <t>https://podminky.urs.cz/item/CS_URS_2025_01/776111311</t>
  </si>
  <si>
    <t>"m.č.109" 12,26-14,2</t>
  </si>
  <si>
    <t>"m.č.207" 18,06-25,3</t>
  </si>
  <si>
    <t>407</t>
  </si>
  <si>
    <t>776121321</t>
  </si>
  <si>
    <t>Neředěná penetrace savého podkladu povlakových podlah</t>
  </si>
  <si>
    <t>-759312819</t>
  </si>
  <si>
    <t>Příprava podkladu povlakových podlah a stěn penetrace neředěná podlah</t>
  </si>
  <si>
    <t>https://podminky.urs.cz/item/CS_URS_2025_01/776121321</t>
  </si>
  <si>
    <t>408</t>
  </si>
  <si>
    <t>776141122</t>
  </si>
  <si>
    <t>Stěrka podlahová nivelační pro vyrovnání podkladu povlakových podlah pevnosti 30 MPa tl přes 3 do 5 mm</t>
  </si>
  <si>
    <t>1148573978</t>
  </si>
  <si>
    <t>Příprava podkladu povlakových podlah a stěn vyrovnání samonivelační stěrkou podlah min.pevnosti 30 MPa, tloušťky přes 3 do 5 mm</t>
  </si>
  <si>
    <t>https://podminky.urs.cz/item/CS_URS_2025_01/776141122</t>
  </si>
  <si>
    <t>409</t>
  </si>
  <si>
    <t>776201812</t>
  </si>
  <si>
    <t>Demontáž lepených povlakových podlah s podložkou ručně</t>
  </si>
  <si>
    <t>386037576</t>
  </si>
  <si>
    <t>Demontáž povlakových podlahovin lepených ručně s podložkou</t>
  </si>
  <si>
    <t>https://podminky.urs.cz/item/CS_URS_2025_01/776201812</t>
  </si>
  <si>
    <t>410</t>
  </si>
  <si>
    <t>776221111</t>
  </si>
  <si>
    <t>Lepení pásů z PVC standardním lepidlem</t>
  </si>
  <si>
    <t>2132526281</t>
  </si>
  <si>
    <t>Montáž podlahovin z PVC lepením standardním lepidlem z pásů</t>
  </si>
  <si>
    <t>https://podminky.urs.cz/item/CS_URS_2025_01/776221111</t>
  </si>
  <si>
    <t>411</t>
  </si>
  <si>
    <t>28411102</t>
  </si>
  <si>
    <t>podlahovina vinylová homogenní zátěžová úprava PUR, třída zátěže 34/43, hořlavost Bfl S1 tl 2,00 mm,</t>
  </si>
  <si>
    <t>1628424855</t>
  </si>
  <si>
    <t>222,12*1,1 'Přepočtené koeficientem množství</t>
  </si>
  <si>
    <t>412</t>
  </si>
  <si>
    <t>776411212</t>
  </si>
  <si>
    <t>Montáž tahaných obvodových soklíků z PVC výšky do 100 mm</t>
  </si>
  <si>
    <t>-2137308628</t>
  </si>
  <si>
    <t>Montáž soklíků tahaných (fabiony) z PVC obvodových, výšky přes 80 do 100 mm</t>
  </si>
  <si>
    <t>https://podminky.urs.cz/item/CS_URS_2025_01/776411212</t>
  </si>
  <si>
    <t>"m.č.106" 1,55+1,48+2,0+3,26+3,58+0,5+1,0+5,17+0,5+0,5+0,5+0,5-1,1-1,1-0,9-1,1</t>
  </si>
  <si>
    <t>"m.č.107" 4,43+4,41+2,21+2,48+2,22+6,89-1,1</t>
  </si>
  <si>
    <t>"m.č.109" 1,55+0,84+0,565+0,84+2,99+3,28+2,99+1,24+2,15+2,11-1,1</t>
  </si>
  <si>
    <t>"m.č.203" 5,055+2,955+5,115+2,955-0,8-0,9</t>
  </si>
  <si>
    <t>"m.č.204"2,595+2,71+3,195+0,83+0,6+1,88-0,8-0,7</t>
  </si>
  <si>
    <t>"m.č.207" 4,6+1,3+1,325+3,12+5,925+4,25-1,1-1,1-1,7-0,9-1,1</t>
  </si>
  <si>
    <t>"m.č.209" ((3,005+4,0)*2)-1,1</t>
  </si>
  <si>
    <t>"m.č.210" ((4,6+2,65)*2)-1,1</t>
  </si>
  <si>
    <t>"m.č.211" ((3,0+4,0)*2)-1,1</t>
  </si>
  <si>
    <t>"m.č.212, 213" 4,365+7,3+3,45+1,5+2,74+3,13+3,8+0,15+1,4+1,25+1,8+2,5+2,365+1,72-(1,1*4)-1,93-1,3-0,9+(0,4*2)+(0,2*2)</t>
  </si>
  <si>
    <t>"m.č.217" ((2,525+4,78)*2)-1,1</t>
  </si>
  <si>
    <t>"m.č.218" ((2,525+4,78)*2)-1,1</t>
  </si>
  <si>
    <t>"m.č.219" ((3,47+3,575)*2)-1,1</t>
  </si>
  <si>
    <t>"m.č.220" ((3,47+3,575)*2)-1,1</t>
  </si>
  <si>
    <t>"m.č.106" -(1,55+1,48+2,0+3,26+3,58+0,5+1,0+5,17+0,5+0,5+0,5+0,5-1,1-1,1-0,9-1,1)</t>
  </si>
  <si>
    <t>1,55+0,91+0,465+1,2+0,465+1,63+2,05+3,26+1,095+0,47+0,6+0,465+0,67+0,145+1,0+0,5+1,31+0,5+1,4+0,5+1,1+0,5+2,26-(0,9*3)</t>
  </si>
  <si>
    <t>"m.č.107" -(4,43+4,41+2,21+2,48+2,22+6,89-1,1)+(((4,43+4,505)*2)-0,9)</t>
  </si>
  <si>
    <t>"m.č.109" -(1,55+0,84+0,565+0,84+2,99+3,28+2,99+1,24+2,15+2,11-1,1)+(((3,74+3,28)*2)-0,9)</t>
  </si>
  <si>
    <t>"m.č.114" ((1,79+3,28)*2)-1,8</t>
  </si>
  <si>
    <t>"m.č.207" -(4,6+1,3+1,325+3,12+5,925+4,25-1,1-1,1-1,7-0,9-1,1)+(1,035+4,655+3,12+0,6+0,37+2,295+0,37+1,135+0,12+0,625+1,8+2,305+1,2-1,765-0,9)</t>
  </si>
  <si>
    <t>"m.č.212, 213" -(4,365+7,3+3,45+1,5+2,74+3,13+3,8+0,15+1,4+1,25+1,8+2,5+2,365+1,72-(1,1*4)-1,93-1,3-0,9+(0,4*2)+(0,2*2))</t>
  </si>
  <si>
    <t>"m.č.212" 4,365+5,65+1,9+4,44+2,465+1,21-(0,9*6)</t>
  </si>
  <si>
    <t>"m.č.213" 1,82+0,6+1,7+0,6+0,67+3,1+1,45+1,43+2,74+4,53-0,9</t>
  </si>
  <si>
    <t>"m.č.225" ((4,6+1,2+0,15)*2)-(0,9*3)-1,27</t>
  </si>
  <si>
    <t>413</t>
  </si>
  <si>
    <t>-788762252</t>
  </si>
  <si>
    <t>233,96*0,115 'Přepočtené koeficientem množství</t>
  </si>
  <si>
    <t>414</t>
  </si>
  <si>
    <t>776411213</t>
  </si>
  <si>
    <t>Montáž tahaných soklíků z PVC vnitřních rohů</t>
  </si>
  <si>
    <t>-1340623312</t>
  </si>
  <si>
    <t>Montáž soklíků tahaných (fabiony) z PVC vnitřních rohů</t>
  </si>
  <si>
    <t>https://podminky.urs.cz/item/CS_URS_2025_01/776411213</t>
  </si>
  <si>
    <t>"m.č.106" 10</t>
  </si>
  <si>
    <t>"m.č.107" 6</t>
  </si>
  <si>
    <t>"m.č.109" 10</t>
  </si>
  <si>
    <t>"m.č.203" 6</t>
  </si>
  <si>
    <t>"m.č.204" 7</t>
  </si>
  <si>
    <t>"m.č.207" 8</t>
  </si>
  <si>
    <t>"m.č.209" 4</t>
  </si>
  <si>
    <t>"m.č.210" 4</t>
  </si>
  <si>
    <t>"m.č.211" 4</t>
  </si>
  <si>
    <t>"m.č.212, 213" 13</t>
  </si>
  <si>
    <t>"m.č.217" 4</t>
  </si>
  <si>
    <t>"m.č.218" 4</t>
  </si>
  <si>
    <t>"m.č.219" 4</t>
  </si>
  <si>
    <t>"m.č.220" 4</t>
  </si>
  <si>
    <t>"m.č.106" -10+11</t>
  </si>
  <si>
    <t>"m.č.107" -6+4</t>
  </si>
  <si>
    <t>"m.č.109" -10+4</t>
  </si>
  <si>
    <t>"m.č.114" 4</t>
  </si>
  <si>
    <t>"m.č.207" -8+7</t>
  </si>
  <si>
    <t>"m.č.212, 213" -13</t>
  </si>
  <si>
    <t>"m.č.212" 5</t>
  </si>
  <si>
    <t>"m.č.213" 7</t>
  </si>
  <si>
    <t>"m.č.225" 4</t>
  </si>
  <si>
    <t>415</t>
  </si>
  <si>
    <t>1598052869</t>
  </si>
  <si>
    <t>87*0,02875 'Přepočtené koeficientem množství</t>
  </si>
  <si>
    <t>416</t>
  </si>
  <si>
    <t>776411214</t>
  </si>
  <si>
    <t>Montáž tahaných soklíků z PVC vnějších rohů</t>
  </si>
  <si>
    <t>1738792949</t>
  </si>
  <si>
    <t>Montáž soklíků tahaných (fabiony) z PVC vnějších rohů</t>
  </si>
  <si>
    <t>https://podminky.urs.cz/item/CS_URS_2025_01/776411214</t>
  </si>
  <si>
    <t>"m.č.106" 7</t>
  </si>
  <si>
    <t>"m.č.107" 2</t>
  </si>
  <si>
    <t>"m.č.109" 4</t>
  </si>
  <si>
    <t>"m.č.203" 2</t>
  </si>
  <si>
    <t>"m.č.204" 3</t>
  </si>
  <si>
    <t>"m.č.207" 4</t>
  </si>
  <si>
    <t>"m.č.209" 0</t>
  </si>
  <si>
    <t>"m.č.210" 0</t>
  </si>
  <si>
    <t>"m.č.211" 0</t>
  </si>
  <si>
    <t>"m.č.212, 213" 9</t>
  </si>
  <si>
    <t>"m.č.217" 0</t>
  </si>
  <si>
    <t>"m.č.218" 0</t>
  </si>
  <si>
    <t>"m.č.219" 0</t>
  </si>
  <si>
    <t>"m.č.220" 0</t>
  </si>
  <si>
    <t>"m.č.106" -7+8</t>
  </si>
  <si>
    <t>"m.č.107" -2+0</t>
  </si>
  <si>
    <t>"m.č.109" -4+2</t>
  </si>
  <si>
    <t>"m.č.114" 2</t>
  </si>
  <si>
    <t>"m.č.207" -4+4</t>
  </si>
  <si>
    <t>"m.č.212, 213" -9</t>
  </si>
  <si>
    <t>"m.č.212" 1</t>
  </si>
  <si>
    <t>"m.č.213" 3</t>
  </si>
  <si>
    <t>"m.č.225" 2</t>
  </si>
  <si>
    <t>417</t>
  </si>
  <si>
    <t>1344168854</t>
  </si>
  <si>
    <t>27*0,02875 'Přepočtené koeficientem množství</t>
  </si>
  <si>
    <t>418</t>
  </si>
  <si>
    <t>998776202</t>
  </si>
  <si>
    <t>Přesun hmot procentní pro podlahy povlakové v objektech v přes 6 do 12 m</t>
  </si>
  <si>
    <t>-723822370</t>
  </si>
  <si>
    <t>Přesun hmot pro podlahy povlakové stanovený procentní sazbou (%) z ceny vodorovná dopravní vzdálenost do 50 m základní v objektech výšky přes 6 do 12 m</t>
  </si>
  <si>
    <t>https://podminky.urs.cz/item/CS_URS_2025_01/998776202</t>
  </si>
  <si>
    <t>781</t>
  </si>
  <si>
    <t>Dokončovací práce - obklady</t>
  </si>
  <si>
    <t>419</t>
  </si>
  <si>
    <t>781111011</t>
  </si>
  <si>
    <t>Ometení (oprášení) stěny při přípravě podkladu</t>
  </si>
  <si>
    <t>2135630883</t>
  </si>
  <si>
    <t>Příprava podkladu před provedením obkladu oprášení (ometení) stěny</t>
  </si>
  <si>
    <t>https://podminky.urs.cz/item/CS_URS_2025_01/781111011</t>
  </si>
  <si>
    <t>"m.č.103" ((1,845+2,19+1,9+2,19)*2,0)-(0,8*1,97)</t>
  </si>
  <si>
    <t xml:space="preserve">"m.č.106" (0,6+3,26+0,6)*0,6 </t>
  </si>
  <si>
    <t xml:space="preserve">"m.č.108" ((2,06+2,38)*2*2,0)-(0,9*1,97) </t>
  </si>
  <si>
    <t>"m.č.205" ((1,24+2,71)*2,0)-(0,7*1,97*2)</t>
  </si>
  <si>
    <t>"m.č.206" ((1,2+2,71)*2*2,0)-(0,7*1,97)</t>
  </si>
  <si>
    <t>"m.č.207" (0,6+3,12+0,6)*0,6</t>
  </si>
  <si>
    <t>"m.č.208" ((3,005+2,9)*2*2,0)-(0,9*1,97)</t>
  </si>
  <si>
    <t>"m.č.213" (0,6+3,8+0,6)*0,6</t>
  </si>
  <si>
    <t>"m.č.214" ((1,02+1,25)*2*2,0)-(0,7*1,97*2)</t>
  </si>
  <si>
    <t>"m.č.215" ((1,2+1,25)*2*2,0)-(0,7*1,97)</t>
  </si>
  <si>
    <t>"m.č.216" ((2,215+2,18)*2*2,0)-(0,9*1,97)</t>
  </si>
  <si>
    <t>"m.č.108" -(((2,06+2,38)*2*2,0)-(0,9*1,97) )+(((2,22+2,235)*2*2,0)-(0,9*1,97))</t>
  </si>
  <si>
    <t>"m.č.114" (0,6+3,28+0,6)*0,6</t>
  </si>
  <si>
    <t>"m.č.208" -(((3,005+2,9)*2*2,0)-(0,9*1,97))+(((1,97+2,9)*2*2,0)-(0,9*1,97))</t>
  </si>
  <si>
    <t>"m.č.213" -((0,6+3,8+0,6)*0,6)+((0,6+1,7+0,6+0,6+1,65)*0,6)</t>
  </si>
  <si>
    <t>"m.č.214" -(((1,02+1,25)*2*2,0)-(0,7*1,97*2))</t>
  </si>
  <si>
    <t>"m.č.215" -(((1,2+1,25)*2*2,0)-(0,7*1,97))</t>
  </si>
  <si>
    <t>"m.č.216" -(((2,215+2,18)*2*2,0)-(0,9*1,97))+(((2,265+2,1)*2*2,0)-(0,9*1,97))</t>
  </si>
  <si>
    <t>"m.č.108" -(((2,22+2,235)*2*2,0)-(0,9*1,97))+(((2,5+2,2356+0,32)*2*2,0)-(0,9*1,97))</t>
  </si>
  <si>
    <t>"m.č.108B" ((1,35+1,08)*2*2,0)-(0,9*1,97)</t>
  </si>
  <si>
    <t>"m.č.208" -(((1,97+2,9)*2*2,0)-(0,9*1,97))+(((1,97+1,6)*2*2,0)-(0,9*1,97))</t>
  </si>
  <si>
    <t>"m.č.208A" ((1,97+1,2)*2*2,0)-(0,9*1,97)</t>
  </si>
  <si>
    <t>"m.č.2¨16A" ((1,0+1,2)*2*2,0)-(0,9*1,97)</t>
  </si>
  <si>
    <t>420</t>
  </si>
  <si>
    <t>781121011</t>
  </si>
  <si>
    <t>Nátěr penetrační na stěnu</t>
  </si>
  <si>
    <t>1041600983</t>
  </si>
  <si>
    <t>Příprava podkladu před provedením obkladu nátěr penetrační na stěnu</t>
  </si>
  <si>
    <t>https://podminky.urs.cz/item/CS_URS_2025_01/781121011</t>
  </si>
  <si>
    <t>421</t>
  </si>
  <si>
    <t>781131112</t>
  </si>
  <si>
    <t>Izolace pod obklad nátěrem nebo stěrkou ve dvou vrstvách</t>
  </si>
  <si>
    <t>-1337806442</t>
  </si>
  <si>
    <t>Izolace stěny pod obklad izolace nátěrem nebo stěrkou ve dvou vrstvách</t>
  </si>
  <si>
    <t>https://podminky.urs.cz/item/CS_URS_2025_01/781131112</t>
  </si>
  <si>
    <t>"m.č.103" ((1,845+2,19+1,9+2,19)*0,5)-(0,8*0,5)</t>
  </si>
  <si>
    <t>"m.č.108" ((2,06+2,38)*2*0,5)-(0,9*0,5)+((2,06+2,38)*(2,0-0,5))</t>
  </si>
  <si>
    <t>"m.č.205" ((1,24+2,71)*0,5)-(0,7*0,5*2)+((1,0+0,64+0,9)*(2,0-0,5))</t>
  </si>
  <si>
    <t>"m.č.206" ((1,2+2,71)*2*0,5)-(0,7*0,5)</t>
  </si>
  <si>
    <t>"m.č.208" ((3,005+2,9)*2*0,5)-(0,9*0,5)+((3,005+1,9)*(2,0-0,5))</t>
  </si>
  <si>
    <t>"m.č.214" ((1,02+1,25)*2*0,5)-(0,7*0,5*2)</t>
  </si>
  <si>
    <t>"m.č.215" ((1,2+1,25)*2*0,5)-(0,7*0,5)</t>
  </si>
  <si>
    <t>"m.č.216" ((2,215+2,18)*2*0,5)-(0,9*0,5)+((2,215+2,18)*(2,0-0,5))</t>
  </si>
  <si>
    <t>"m.č.108" -(((2,06+2,38)*2*0,5)-(0,9*0,5)+((2,06+2,38)*(2,0-0,5)))+(((2,22+2,235)*2*0,5)-(0,9*0,5)+((1,2+1,2)*(2,0-0,5)))</t>
  </si>
  <si>
    <t>"m.č.208" -(((3,005+2,9)*2*0,5)-(0,9*0,5)+((3,005+1,9)*(2,0-0,5)))+(((1,97+2,9)*2*0,5)-(0,9*0,5)+((1,2+1,2)*(2,0-0,5)))</t>
  </si>
  <si>
    <t>"m.č.214" -(((1,02+1,25)*2*0,5)-(0,7*0,5*2))</t>
  </si>
  <si>
    <t>"m.č.215" -(((1,2+1,25)*2*0,5)-(0,7*0,5))</t>
  </si>
  <si>
    <t>"m.č.216" -(((2,215+2,18)*2*0,5)-(0,9*0,5)+((2,215+2,18)*(2,0-0,5)))+(((2,265+2,1)*2*0,5)-(0,9*0,5)+((1,2+1,2)+(2,0-0,5)))</t>
  </si>
  <si>
    <t xml:space="preserve"> "m.č.108" </t>
  </si>
  <si>
    <t xml:space="preserve"> -(((2,22+2,235)*2*0,5)+((2,0+2,0)*(2,0-0,5))-(0,9*0,5))+(((2,5+2,235+0,32)*2*0,5)+((1,185+1,0+1,185)*(2,0-0,5))+((0,32+1,05+0,32)*(1,5-0,5)))</t>
  </si>
  <si>
    <t>"m.č.108B" ((1,35+1,085)*2*0,5)-(0,9*0,5)</t>
  </si>
  <si>
    <t>"m.č.208" -(((1,97+2,9)*2*0,5)+((2,0+2,0)*(2,0-0,5))-(0,9*0,5))+(((1,97+1,6)*2*0,5)+((2,0+2,0)*(2,0-0,5))-(0,9*0,5))</t>
  </si>
  <si>
    <t>"m.č.208A" ((1,97+1,2)*2*0,5)-(0,9*0,5)</t>
  </si>
  <si>
    <t>"m.č.216A" ((1,0+1,2)*2*0,5)-(0,9*0,5)</t>
  </si>
  <si>
    <t>422</t>
  </si>
  <si>
    <t>781131241</t>
  </si>
  <si>
    <t>Izolace pod obklad těsnícími pásy vnitřní kout</t>
  </si>
  <si>
    <t>-901901307</t>
  </si>
  <si>
    <t>Izolace stěny pod obklad izolace těsnícími izolačními pásy vnitřní kout</t>
  </si>
  <si>
    <t>https://podminky.urs.cz/item/CS_URS_2025_01/781131241</t>
  </si>
  <si>
    <t>"m.č.103" 4</t>
  </si>
  <si>
    <t>"m.č.108" 6</t>
  </si>
  <si>
    <t>"m.č.108B" 4</t>
  </si>
  <si>
    <t>"m.č.205" 5</t>
  </si>
  <si>
    <t>"m.č.206" 4</t>
  </si>
  <si>
    <t>"m.č.208" 5</t>
  </si>
  <si>
    <t>"m.č.214" 4</t>
  </si>
  <si>
    <t>"m.č.215" 4</t>
  </si>
  <si>
    <t>"m.č.216" 5</t>
  </si>
  <si>
    <t>"m.č.208" -5+4</t>
  </si>
  <si>
    <t>"m.č.214" -4</t>
  </si>
  <si>
    <t>"m.č.215" -4</t>
  </si>
  <si>
    <t>"m.č.216" -5+4</t>
  </si>
  <si>
    <t>"m.č.208" -4+4</t>
  </si>
  <si>
    <t>"m.č.208A" 4</t>
  </si>
  <si>
    <t>"m.č.216" -4+5</t>
  </si>
  <si>
    <t>"m.č.216A" 4</t>
  </si>
  <si>
    <t>423</t>
  </si>
  <si>
    <t>781131242</t>
  </si>
  <si>
    <t>Izolace pod obklad těsnícími pásy vnější roh</t>
  </si>
  <si>
    <t>-592982341</t>
  </si>
  <si>
    <t>Izolace stěny pod obklad izolace těsnícími izolačními pásy vnější roh</t>
  </si>
  <si>
    <t>https://podminky.urs.cz/item/CS_URS_2025_01/781131242</t>
  </si>
  <si>
    <t>"m.č.103" 0</t>
  </si>
  <si>
    <t>"m.č.108" 2</t>
  </si>
  <si>
    <t>"m.č.108B" 0</t>
  </si>
  <si>
    <t>"m.č.205" 1</t>
  </si>
  <si>
    <t>"m.č.206" 0</t>
  </si>
  <si>
    <t>"m.č.208" 1</t>
  </si>
  <si>
    <t>"m.č.216" 1</t>
  </si>
  <si>
    <t>"m.č.108" -1+1</t>
  </si>
  <si>
    <t>"m.č.208" -1+0</t>
  </si>
  <si>
    <t>"m.č.216" -1+0</t>
  </si>
  <si>
    <t>424</t>
  </si>
  <si>
    <t>781131264</t>
  </si>
  <si>
    <t>Izolace pod obklad těsnícími pásy mezi podlahou a stěnou</t>
  </si>
  <si>
    <t>1808100274</t>
  </si>
  <si>
    <t>Izolace stěny pod obklad izolace těsnícími izolačními pásy mezi podlahou a stěnu</t>
  </si>
  <si>
    <t>https://podminky.urs.cz/item/CS_URS_2025_01/781131264</t>
  </si>
  <si>
    <t>"m.č.103" 1,845+2,19+1,9+2,19-0,8</t>
  </si>
  <si>
    <t>"m.č.108" ((2,06+2,38)*2)-0,9</t>
  </si>
  <si>
    <t>"m.č.205" ((1,24+2,71)*2)-(0,7*2)</t>
  </si>
  <si>
    <t>"m.č.206" ((1,2+2,71)*2)-0,7</t>
  </si>
  <si>
    <t>"m.č.208" ((3,005+2,9)*2)-0,9</t>
  </si>
  <si>
    <t>"m.č.214" ((1,02+1,25)*2)-(0,7*2)</t>
  </si>
  <si>
    <t>"m.č.215" ((1,2+1,25)*2)-0,7</t>
  </si>
  <si>
    <t>"m.č.216" ((2,215+2,18)*2)-0,9</t>
  </si>
  <si>
    <t>"vnitřní a vnější rohy" (36+4)*2,0</t>
  </si>
  <si>
    <t>"m.č.108" -(((2,06+2,38)*2)-0,9)+(((2,22+2,235)*2)-0,9)</t>
  </si>
  <si>
    <t>"m.č.208" -(((3,005+2,9)*2)-0,9)+(((1,97+2,9)*2)-0,9)</t>
  </si>
  <si>
    <t>"m.č.214" -(((1,02+1,25)*2)-(0,7*2))</t>
  </si>
  <si>
    <t>"m.č.215" -(((1,2+1,25)*2)-0,7)</t>
  </si>
  <si>
    <t>"m.č.216" -(((2,215+2,18)*2)-0,9)+(((2,265+2,1)*2)-0,9)</t>
  </si>
  <si>
    <t>"vnitřní a vnější rohy" -((36+4)*2,0)+((26+2)*2,0)</t>
  </si>
  <si>
    <t>"m.č.108" -(((2,22+2,235)*2)-0,9)+(((2,5+2,2356+0,32)*2)-0,9)</t>
  </si>
  <si>
    <t>"m.č.108B" ((1,35+1,08)*2)-0,9</t>
  </si>
  <si>
    <t>"m.č.208" -(((1,97+2,9)*2)-0,9)+(((1,97+1,6)*2)-0,9)</t>
  </si>
  <si>
    <t>"m.č.208A" ((1,97+1,2)*2)-0,9</t>
  </si>
  <si>
    <t>"vnitřní a vnější rohy" -(6*2,0)+(12*2,0)+(9*2,0)</t>
  </si>
  <si>
    <t>425</t>
  </si>
  <si>
    <t>781472214</t>
  </si>
  <si>
    <t>Montáž obkladů keramických hladkých lepených cementovým flexibilním lepidlem přes 4 do 6 ks/m2</t>
  </si>
  <si>
    <t>1071345634</t>
  </si>
  <si>
    <t>Montáž keramických obkladů stěn lepených cementovým flexibilním lepidlem hladkých přes 4 do 6 ks/m2</t>
  </si>
  <si>
    <t>https://podminky.urs.cz/item/CS_URS_2025_01/781472214</t>
  </si>
  <si>
    <t>"m.č.216A" ((1,0+1,2)*2*2,0)-(0,9*1,97)</t>
  </si>
  <si>
    <t>426</t>
  </si>
  <si>
    <t>59761717</t>
  </si>
  <si>
    <t>obklad keramický nemrazuvzdorný povrch hladký/matný tl do 10mm přes 4 do 6ks/m2</t>
  </si>
  <si>
    <t>244357859</t>
  </si>
  <si>
    <t>117,647*1,15 'Přepočtené koeficientem množství</t>
  </si>
  <si>
    <t>427</t>
  </si>
  <si>
    <t>781492211</t>
  </si>
  <si>
    <t>Montáž profilů rohových lepených flexibilním cementovým lepidlem</t>
  </si>
  <si>
    <t>-823434570</t>
  </si>
  <si>
    <t>Obklad - dokončující práce montáž profilu lepeného flexibilním cementovým lepidlem rohového</t>
  </si>
  <si>
    <t>https://podminky.urs.cz/item/CS_URS_2025_01/781492211</t>
  </si>
  <si>
    <t>"m.č.108" 1*2,0</t>
  </si>
  <si>
    <t>"m.č.205" 1*2,0</t>
  </si>
  <si>
    <t>"m.č.208" 1*2,0</t>
  </si>
  <si>
    <t>"m.č.216" 1*2,0</t>
  </si>
  <si>
    <t>"m.č.108" -(1*2,0)+(1*2,0)</t>
  </si>
  <si>
    <t>"m.č.208" -(1*2,0)+0</t>
  </si>
  <si>
    <t>"m.č.216" -(1*2,0)+0</t>
  </si>
  <si>
    <t>"m.č.108" -(1*2,0)+(2*2,0)</t>
  </si>
  <si>
    <t>428</t>
  </si>
  <si>
    <t>28342003</t>
  </si>
  <si>
    <t>lišta ukončovací z PVC 10mm</t>
  </si>
  <si>
    <t>-1515682567</t>
  </si>
  <si>
    <t>6*1,05 'Přepočtené koeficientem množství</t>
  </si>
  <si>
    <t>429</t>
  </si>
  <si>
    <t>998781202</t>
  </si>
  <si>
    <t>Přesun hmot procentní pro obklady keramické v objektech v přes 6 do 12 m</t>
  </si>
  <si>
    <t>1740293267</t>
  </si>
  <si>
    <t>Přesun hmot pro obklady keramické stanovený procentní sazbou (%) z ceny vodorovná dopravní vzdálenost do 50 m základní v objektech výšky přes 6 do 12 m</t>
  </si>
  <si>
    <t>https://podminky.urs.cz/item/CS_URS_2025_01/998781202</t>
  </si>
  <si>
    <t>784</t>
  </si>
  <si>
    <t>Dokončovací práce - malby a tapety</t>
  </si>
  <si>
    <t>430</t>
  </si>
  <si>
    <t>784111001</t>
  </si>
  <si>
    <t>Oprášení (ometení ) podkladu v místnostech v do 3,80 m</t>
  </si>
  <si>
    <t>-87744976</t>
  </si>
  <si>
    <t>Oprášení (ometení) podkladu v místnostech výšky do 3,80 m</t>
  </si>
  <si>
    <t>https://podminky.urs.cz/item/CS_URS_2025_01/784111001</t>
  </si>
  <si>
    <t>"na omítku" 806,233</t>
  </si>
  <si>
    <t>"na SDK stěny" (234,144*2)+66,99</t>
  </si>
  <si>
    <t>"na SDK podhledy" 357,76</t>
  </si>
  <si>
    <t>"na omítku" -806,233+854,578</t>
  </si>
  <si>
    <t>"na SDK stěny" -((234,144*2)+66,99)+((289,048*2)+72,43)</t>
  </si>
  <si>
    <t>"na SDK podhledy" -357,76+364,88</t>
  </si>
  <si>
    <t>"odpočet obkladů" -110,729+94,564</t>
  </si>
  <si>
    <t>"odpočet původní celkové výměry" -1743,09</t>
  </si>
  <si>
    <t>"na omítku" (9,8+30,27)+(56,244+866,715)</t>
  </si>
  <si>
    <t>"na SDK stěny" (302,712*2)+72,43</t>
  </si>
  <si>
    <t>"na SDK podhledy" 354,5</t>
  </si>
  <si>
    <t>431</t>
  </si>
  <si>
    <t>784171101</t>
  </si>
  <si>
    <t>Zakrytí vnitřních podlah včetně pozdějšího odkrytí</t>
  </si>
  <si>
    <t>1457482965</t>
  </si>
  <si>
    <t>Zakrytí nemalovaných ploch (materiál ve specifikaci) včetně pozdějšího odkrytí podlah</t>
  </si>
  <si>
    <t>https://podminky.urs.cz/item/CS_URS_2025_01/784171101</t>
  </si>
  <si>
    <t>"dlažba" 174,106</t>
  </si>
  <si>
    <t>"vinyl" 221,2</t>
  </si>
  <si>
    <t>"dlažba" -174,106+179,876</t>
  </si>
  <si>
    <t>"vinyl" -221,2+222,12</t>
  </si>
  <si>
    <t>"dlažba" -5,77+169,396</t>
  </si>
  <si>
    <t>432</t>
  </si>
  <si>
    <t>58124842</t>
  </si>
  <si>
    <t>fólie pro malířské potřeby zakrývací tl 7µ 4x5m</t>
  </si>
  <si>
    <t>1056405784</t>
  </si>
  <si>
    <t>565,622*1,05 'Přepočtené koeficientem množství</t>
  </si>
  <si>
    <t>433</t>
  </si>
  <si>
    <t>784171111</t>
  </si>
  <si>
    <t>Zakrytí vnitřních ploch stěn v místnostech v do 3,80 m</t>
  </si>
  <si>
    <t>246125658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</si>
  <si>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</si>
  <si>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</si>
  <si>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výplně otvorů v obvodových zdech</t>
  </si>
  <si>
    <t>výplně otvorů ve vnitřních zdech</t>
  </si>
  <si>
    <t>((0,8*1,97*3)+(0,9*2,27)+(1,1*2,27*2)+(0,47*2,29)+(0,9*1,97*2)+(0,6*2,0)+(1,1*1,97*2))*2</t>
  </si>
  <si>
    <t>((0,7*1,97*4)+(0,8*1,97)+(0,9*1,97*4)+(1,1*1,97*7)+(1,745*2,27)+(1,6*2,0))*2</t>
  </si>
  <si>
    <t>434</t>
  </si>
  <si>
    <t>411118067</t>
  </si>
  <si>
    <t>170,932*1,05 'Přepočtené koeficientem množství</t>
  </si>
  <si>
    <t>435</t>
  </si>
  <si>
    <t>784181121</t>
  </si>
  <si>
    <t>Hloubková jednonásobná bezbarvá penetrace podkladu v místnostech v do 3,80 m</t>
  </si>
  <si>
    <t>-981228240</t>
  </si>
  <si>
    <t>Penetrace podkladu jednonásobná hloubková akrylátová bezbarvá v místnostech výšky do 3,80 m</t>
  </si>
  <si>
    <t>https://podminky.urs.cz/item/CS_URS_2025_01/784181121</t>
  </si>
  <si>
    <t>436</t>
  </si>
  <si>
    <t>784191003</t>
  </si>
  <si>
    <t>Čištění vnitřních ploch oken dvojitých nebo zdvojených po provedení malířských prací</t>
  </si>
  <si>
    <t>787970300</t>
  </si>
  <si>
    <t>Čištění vnitřních ploch hrubý úklid po provedení malířských prací omytím oken dvojitých nebo zdvojených</t>
  </si>
  <si>
    <t>https://podminky.urs.cz/item/CS_URS_2025_01/784191003</t>
  </si>
  <si>
    <t>437</t>
  </si>
  <si>
    <t>784191005</t>
  </si>
  <si>
    <t>Čištění vnitřních ploch dveří nebo vrat po provedení malířských prací</t>
  </si>
  <si>
    <t>883599022</t>
  </si>
  <si>
    <t>Čištění vnitřních ploch hrubý úklid po provedení malířských prací omytím dveří nebo vrat</t>
  </si>
  <si>
    <t>https://podminky.urs.cz/item/CS_URS_2025_01/784191005</t>
  </si>
  <si>
    <t>438</t>
  </si>
  <si>
    <t>784191007</t>
  </si>
  <si>
    <t>Čištění vnitřních ploch podlah po provedení malířských prací</t>
  </si>
  <si>
    <t>704932189</t>
  </si>
  <si>
    <t>Čištění vnitřních ploch hrubý úklid po provedení malířských prací omytím podlah</t>
  </si>
  <si>
    <t>https://podminky.urs.cz/item/CS_URS_2025_01/784191007</t>
  </si>
  <si>
    <t>439</t>
  </si>
  <si>
    <t>784211011</t>
  </si>
  <si>
    <t>Jednonásobné bílé malby ze směsí za mokra velmi dobře oděruvzdorných v místnostech v do 3,80 m</t>
  </si>
  <si>
    <t>1182910133</t>
  </si>
  <si>
    <t>Malby z malířských směsí oděruvzdorných za mokra jednonásobné, bílé za mokra oděruvzdorné velmi dobře v místnostech výšky do 3,80 m</t>
  </si>
  <si>
    <t>https://podminky.urs.cz/item/CS_URS_2025_01/784211011</t>
  </si>
  <si>
    <t>OST</t>
  </si>
  <si>
    <t>Ostatní</t>
  </si>
  <si>
    <t>OS1</t>
  </si>
  <si>
    <t>440</t>
  </si>
  <si>
    <t>OS1.OS1</t>
  </si>
  <si>
    <t>D+M Podlahová přechodová lišta, nerezová, délka 0,7m s nízkým profilem a skrytým kotvením</t>
  </si>
  <si>
    <t>2133929674</t>
  </si>
  <si>
    <t>Poznámka k položce:_x000D_
Bližší a přesné informace viz tabulka ostatních prvků</t>
  </si>
  <si>
    <t>441</t>
  </si>
  <si>
    <t>OS1.OS2</t>
  </si>
  <si>
    <t>D+M Podlahová přechodová lišta, nerezová, délka 0,8m s nízkým profilem a skrytým kotvením</t>
  </si>
  <si>
    <t>504977629</t>
  </si>
  <si>
    <t>442</t>
  </si>
  <si>
    <t>OS1.OS3</t>
  </si>
  <si>
    <t>D+M Podlahová přechodová lišta, nerezová, délka 0,9m s nízkým profilem a skrytým kotvením</t>
  </si>
  <si>
    <t>-984643086</t>
  </si>
  <si>
    <t>443</t>
  </si>
  <si>
    <t>OS1.OS4</t>
  </si>
  <si>
    <t>D+M Podlahová přechodová lišta, nerezová, délka 1,1m s nízkým profilem a skrytým kotvením</t>
  </si>
  <si>
    <t>964069453</t>
  </si>
  <si>
    <t>444</t>
  </si>
  <si>
    <t>OS1.OS5</t>
  </si>
  <si>
    <t>D+M Ochranný roh 75x75 mm, výška 2,0 m, lepený</t>
  </si>
  <si>
    <t>1043081375</t>
  </si>
  <si>
    <t>Poznámka k položce:_x000D_
Bližší a přesné informace viz tabulka ostatních prvků Ref. Acrovyn</t>
  </si>
  <si>
    <t>445</t>
  </si>
  <si>
    <t>OS1.OS6</t>
  </si>
  <si>
    <t>D+M Ochrana stěn, tl. 2mm, výška 900 mm, lepený</t>
  </si>
  <si>
    <t>78317373</t>
  </si>
  <si>
    <t>446</t>
  </si>
  <si>
    <t>OS1.OS16.1</t>
  </si>
  <si>
    <t>D+M Hasicí přístroj PG 21A, 113B, C</t>
  </si>
  <si>
    <t>-200953161</t>
  </si>
  <si>
    <t>447</t>
  </si>
  <si>
    <t>OS1.OS16.2</t>
  </si>
  <si>
    <t>D+M Hasicí přístroj PG 34A, 183, C</t>
  </si>
  <si>
    <t>-882710426</t>
  </si>
  <si>
    <t>448</t>
  </si>
  <si>
    <t>OS1.OS17</t>
  </si>
  <si>
    <t>D+M Sprchový závěs, 2000x2000 mm</t>
  </si>
  <si>
    <t>-1404032650</t>
  </si>
  <si>
    <t>449</t>
  </si>
  <si>
    <t>OS1.OS18</t>
  </si>
  <si>
    <t>D+M Orientační a informační systém vč. požárních a evakuačních plánů, značení a popisů</t>
  </si>
  <si>
    <t>-1256873602</t>
  </si>
  <si>
    <t>450</t>
  </si>
  <si>
    <t>OS1.OS19.1</t>
  </si>
  <si>
    <t>D+M Zarážky dveří nástěnné, průměr 45 mm, guma</t>
  </si>
  <si>
    <t>1219354635</t>
  </si>
  <si>
    <t>451</t>
  </si>
  <si>
    <t>OS1.OS19.2</t>
  </si>
  <si>
    <t>D+M Zarážky dveří podlahové, nerez + guma</t>
  </si>
  <si>
    <t>-1045696942</t>
  </si>
  <si>
    <t>452</t>
  </si>
  <si>
    <t>OS1.OS21</t>
  </si>
  <si>
    <t>D+M Čistící zóna vnitřní, zapuštěná včetně lemování, kobercová, spodní strana s protiskluznou úpravou 1200x1500 mm</t>
  </si>
  <si>
    <t>-23736796</t>
  </si>
  <si>
    <t>453</t>
  </si>
  <si>
    <t>OS1.OS22</t>
  </si>
  <si>
    <t>D+M Stahovací schody, zateplené U=1,1W/m2K, požární odolnost EI 60, brzdící mechanismus proti prudkému otevření, rozměr 600 x 1200 mm, možnost úpravy počtu stupňů</t>
  </si>
  <si>
    <t>724003201</t>
  </si>
  <si>
    <t>454</t>
  </si>
  <si>
    <t>OS1.OS23</t>
  </si>
  <si>
    <t>D+M Revizní dvířka, pož.odollnost El30 DP1 osazena do podhledů dle požadavku tzb, 600X600 mm se skrytými panty</t>
  </si>
  <si>
    <t>-433238479</t>
  </si>
  <si>
    <t>455</t>
  </si>
  <si>
    <t>OS1.OS24</t>
  </si>
  <si>
    <t xml:space="preserve">D+M Vyvložkování komína, nerez vložka </t>
  </si>
  <si>
    <t>129297677</t>
  </si>
  <si>
    <t>456</t>
  </si>
  <si>
    <t>OS1.OS25</t>
  </si>
  <si>
    <t>D+M Hydrantová skříň z ocel.plechu tl.1mm, 750x750x300mm, dveře bílé osazeny zámkem a magnety</t>
  </si>
  <si>
    <t>-2015627256</t>
  </si>
  <si>
    <t>OS2</t>
  </si>
  <si>
    <t>Výtah</t>
  </si>
  <si>
    <t>457</t>
  </si>
  <si>
    <t>OS1.V01</t>
  </si>
  <si>
    <t>D+M Lůžkový výtah, nosnost 1350 kg / 18 osob, rychlost 1m/s, zdvih 3m, počet stanic 2, rozměr šachty 1930 x 2800 mm</t>
  </si>
  <si>
    <t>-1282113701</t>
  </si>
  <si>
    <t>Poznámka k položce:_x000D_
Bližší a přesné informace viz specifikace a podmínky pro výtah</t>
  </si>
  <si>
    <t>D1.4.1-1 - ZTI</t>
  </si>
  <si>
    <t>1 - Potrubí</t>
  </si>
  <si>
    <t xml:space="preserve">    1.1. - Potrubí - Pitný a požární a vodovod</t>
  </si>
  <si>
    <t xml:space="preserve">    D1 - Potrubí - Teplá voda a cirkulace</t>
  </si>
  <si>
    <t xml:space="preserve">    1.2. - Návleková tepelná izolace</t>
  </si>
  <si>
    <t xml:space="preserve">    1.3. - Armatury a zařízení</t>
  </si>
  <si>
    <t xml:space="preserve">    1.4. - Ostatní náklady</t>
  </si>
  <si>
    <t>2. - Splašková kanalizace</t>
  </si>
  <si>
    <t xml:space="preserve">    2.1. - Potrubí včetně tvarovek, šachty</t>
  </si>
  <si>
    <t xml:space="preserve">    2.2. - Koncové a potrubní elementy</t>
  </si>
  <si>
    <t xml:space="preserve">    2.3. - Zemní práce</t>
  </si>
  <si>
    <t xml:space="preserve">    2.4. - Ostatní náklady</t>
  </si>
  <si>
    <t>3. - Zařizovací předměty a baterie</t>
  </si>
  <si>
    <t>4. - Finální náklady</t>
  </si>
  <si>
    <t>Potrubí</t>
  </si>
  <si>
    <t>1.1.</t>
  </si>
  <si>
    <t>Potrubí - Pitný a požární a vodovod</t>
  </si>
  <si>
    <t>ZTI.1.1.001</t>
  </si>
  <si>
    <t>D+M Potrubí PP-RTC PN22 20x2,3</t>
  </si>
  <si>
    <t>ZTI.1.1.002</t>
  </si>
  <si>
    <t>D+M Potrubí PP-RTC PN22 25x2,8</t>
  </si>
  <si>
    <t>ZTI.1.1.003</t>
  </si>
  <si>
    <t>D+M Potrubí PP-RTC PN22 32x3,6</t>
  </si>
  <si>
    <t>ZTI.1.1.004</t>
  </si>
  <si>
    <t>D+M Potrubí PP-RTC PN22 40x4,5</t>
  </si>
  <si>
    <t>ZTI.1.1.005</t>
  </si>
  <si>
    <t>D+M Pozinkovaná uhlíková ocel 35x1,5</t>
  </si>
  <si>
    <t>ZTI.1.1.006</t>
  </si>
  <si>
    <t>D+M PE D40 SDR11</t>
  </si>
  <si>
    <t>D1</t>
  </si>
  <si>
    <t>Potrubí - Teplá voda a cirkulace</t>
  </si>
  <si>
    <t>ZTI.1.1.007</t>
  </si>
  <si>
    <t>D+M Potrubí PPR PN22 16x18</t>
  </si>
  <si>
    <t>ZTI.1.1.008</t>
  </si>
  <si>
    <t>D+M Potrubí PPR PN22 20x2,3</t>
  </si>
  <si>
    <t>ZTI.1.1.009</t>
  </si>
  <si>
    <t>D+M Potrubí PPR PN22 25x2,8</t>
  </si>
  <si>
    <t>ZTI.1.1.010</t>
  </si>
  <si>
    <t>D+M Potrubí PPR PN22 32x3,6</t>
  </si>
  <si>
    <t>1.2.</t>
  </si>
  <si>
    <t>Návleková tepelná izolace</t>
  </si>
  <si>
    <t>ZTI.1.2.001</t>
  </si>
  <si>
    <t>D+M Pro potrubí pro 20x2,3 (13 mm)</t>
  </si>
  <si>
    <t>ZTI.1.2.002</t>
  </si>
  <si>
    <t>D+M Pro potrubí pro 25x2,8 (13 mm)</t>
  </si>
  <si>
    <t>ZTI.1.2.003</t>
  </si>
  <si>
    <t>D+M Pro potrubí pro 32x3,6 (13 mm)</t>
  </si>
  <si>
    <t>ZTI.1.2.004</t>
  </si>
  <si>
    <t>D+M Pro potrubí pro 40x4,5 (13 mm)</t>
  </si>
  <si>
    <t>ZTI.1.2.005</t>
  </si>
  <si>
    <t>D+M Pro potrubí pro 16x1,8 (20 mm)</t>
  </si>
  <si>
    <t>ZTI.1.2.006</t>
  </si>
  <si>
    <t>D+M Pro potrubí pro 20x2,3 (20 mm)</t>
  </si>
  <si>
    <t>ZTI.1.2.007</t>
  </si>
  <si>
    <t>D+M Pro potrubí pro 25x2,8 (20 mm)</t>
  </si>
  <si>
    <t>ZTI.1.2.008</t>
  </si>
  <si>
    <t>D+M Pro potrubí pro 32x3,6 (25 mm)</t>
  </si>
  <si>
    <t>1.3.</t>
  </si>
  <si>
    <t>Armatury a zařízení</t>
  </si>
  <si>
    <t>ZTI.1.3.003</t>
  </si>
  <si>
    <t>D+M Kulový kohout DN20</t>
  </si>
  <si>
    <t>ks</t>
  </si>
  <si>
    <t>ZTI.1.3.004</t>
  </si>
  <si>
    <t>D+M Kulový kohout DN32</t>
  </si>
  <si>
    <t>ZTI.1.3.005</t>
  </si>
  <si>
    <t>D+M Kulový kohout DN15</t>
  </si>
  <si>
    <t>ZTI.1.3.007</t>
  </si>
  <si>
    <t>D+M Kontrolovatelná zpětná klapka DN32</t>
  </si>
  <si>
    <t>ZTI.1.3.008</t>
  </si>
  <si>
    <t>D+M Kulový kohout DN15 se zajištěním při provozu</t>
  </si>
  <si>
    <t>ZTI.1.3.009</t>
  </si>
  <si>
    <t>D+M Filtr DN15</t>
  </si>
  <si>
    <t>ZTI.1.3.010</t>
  </si>
  <si>
    <t>D+M Cirkulační čerpadlo V 0,15 m3/h dP 8 kPa</t>
  </si>
  <si>
    <t>ZTI.1.3.011</t>
  </si>
  <si>
    <t>D+M Zpětná klapka DN15</t>
  </si>
  <si>
    <t>ZTI.1.3.012</t>
  </si>
  <si>
    <t>D+M Potrubní oddělovač BA DN20</t>
  </si>
  <si>
    <t>ZTI.1.3.013</t>
  </si>
  <si>
    <t>D+M Podružný vodoměr Qn 1,5 DN15</t>
  </si>
  <si>
    <t>ZTI.1.3.014</t>
  </si>
  <si>
    <t>D+M Podružný vodoměr Qn 2,5 DN20</t>
  </si>
  <si>
    <t>ZTI.1.3.015</t>
  </si>
  <si>
    <t>D+M Revizní dvířka dle velikosti obkladu</t>
  </si>
  <si>
    <t>ZTI.1.3.016</t>
  </si>
  <si>
    <t>D+M Rohový ventil s filtrem DN15</t>
  </si>
  <si>
    <t>ZTI.1.3.017</t>
  </si>
  <si>
    <t>D+M Pojistná sada 6 bar</t>
  </si>
  <si>
    <t>ZTI.1.3.018</t>
  </si>
  <si>
    <t>D+M Cirkulační termostatický ventil DN15</t>
  </si>
  <si>
    <t>ZTI.1.3.019</t>
  </si>
  <si>
    <t>D+M Tlaková expanzní nádoba pro pitnou vodu o objemu 25 l</t>
  </si>
  <si>
    <t>ZTI.1.3.020</t>
  </si>
  <si>
    <t>D+M RV DN15</t>
  </si>
  <si>
    <t>ZTI.1.3.021</t>
  </si>
  <si>
    <t>D+M Přechodka PP-RCT/PE D40</t>
  </si>
  <si>
    <t>ZTI.1.3.023</t>
  </si>
  <si>
    <t>D+M Požární hydrant s tvarově stálou hadicí D19, délka 30 m</t>
  </si>
  <si>
    <t>1.4.</t>
  </si>
  <si>
    <t>Ostatní náklady</t>
  </si>
  <si>
    <t>ZTI.1.4.001</t>
  </si>
  <si>
    <t>D+M Tlaková zkouška vodovodu</t>
  </si>
  <si>
    <t>ZTI.1.4.002</t>
  </si>
  <si>
    <t>D+M Proplach a dezinfekce potrubí</t>
  </si>
  <si>
    <t>ZTI.1.4.003</t>
  </si>
  <si>
    <t>D+M Závěsný sytém potrubních rozvodů</t>
  </si>
  <si>
    <t>ZTI.1.4.004</t>
  </si>
  <si>
    <t>D+M Těsnění požárních prostupů pro rozvody vody formou protipožární pěny, tmelu nebo pásky</t>
  </si>
  <si>
    <t>2.</t>
  </si>
  <si>
    <t>Splašková kanalizace</t>
  </si>
  <si>
    <t>2.1.</t>
  </si>
  <si>
    <t>Potrubí včetně tvarovek, šachty</t>
  </si>
  <si>
    <t>ZTI.2.1.001</t>
  </si>
  <si>
    <t>D+M Potrubí PVC DN110</t>
  </si>
  <si>
    <t>ZTI.2.1.002</t>
  </si>
  <si>
    <t>D+M Potrubí PVC DN125</t>
  </si>
  <si>
    <t>ZTI.2.1.003</t>
  </si>
  <si>
    <t>D+M Potrubí PVC DN150</t>
  </si>
  <si>
    <t>ZTI.2.1.004</t>
  </si>
  <si>
    <t>D+M Potrubí PP DN32</t>
  </si>
  <si>
    <t>ZTI.2.1.005</t>
  </si>
  <si>
    <t>D+M Potrubí PP DN40</t>
  </si>
  <si>
    <t>ZTI.2.1.006</t>
  </si>
  <si>
    <t>D+M Potrubí PP DN50</t>
  </si>
  <si>
    <t>ZTI.2.1.007</t>
  </si>
  <si>
    <t>D+M Potrubí PP DN75</t>
  </si>
  <si>
    <t>ZTI.2.1.008</t>
  </si>
  <si>
    <t>D+M Potrubí PP DN110</t>
  </si>
  <si>
    <t>ZTI.2.1.009</t>
  </si>
  <si>
    <t>D+M Čistící kus DN110</t>
  </si>
  <si>
    <t>ZTI.2.1.010</t>
  </si>
  <si>
    <t>D+M Čistící kus DN75</t>
  </si>
  <si>
    <t>ZTI.2.1.011</t>
  </si>
  <si>
    <t>D+M Větrací hlavice DN110</t>
  </si>
  <si>
    <t>ZTI.2.1.012</t>
  </si>
  <si>
    <t>D+M Větrací hlavice DN75</t>
  </si>
  <si>
    <t>ZTI.2.1.013</t>
  </si>
  <si>
    <t>D+M Plastová revizní šachta splaškové kanalizace DN400, hl, do 1,75 m</t>
  </si>
  <si>
    <t>ZTI.2.1.014</t>
  </si>
  <si>
    <t>D+M Plastová revizní šachta splaškové kanalizace DN400, hl, do 2,5 m</t>
  </si>
  <si>
    <t>ZTI.2.1.014.1</t>
  </si>
  <si>
    <t>D+M Plastová revizní šachta dešťové kanalizace DN400, hl, do 1,75 m</t>
  </si>
  <si>
    <t>ZTI.2.1.015</t>
  </si>
  <si>
    <t>D+M Plastová filtrační šachta dešťové kanalizace DN425, hl, do 1,75 m</t>
  </si>
  <si>
    <t>ZTI.2.1.016</t>
  </si>
  <si>
    <t>D+M Pojezdná retenční nádrž o rozměrech 2x2x1,7 m</t>
  </si>
  <si>
    <t>Poznámka k položce:_x000D_
Min. rtenční objem 5,5 m3, poklop DN600 mm, osazen vírový ventil 1,0 l/s</t>
  </si>
  <si>
    <t>2.2.</t>
  </si>
  <si>
    <t>Koncové a potrubní elementy</t>
  </si>
  <si>
    <t>ZTI.2.2.001</t>
  </si>
  <si>
    <t>D+M Umyvadlová zápachová uzávěrka DN40</t>
  </si>
  <si>
    <t>ZTI.2.2.002</t>
  </si>
  <si>
    <t>D+M Umyvadlová zápachová uzávěrka DN40 pro invalidní umyvadlo</t>
  </si>
  <si>
    <t>ZTI.2.2.003</t>
  </si>
  <si>
    <t>D+M Dřezová zápachová uzávěrka DN50</t>
  </si>
  <si>
    <t>ZTI.2.2.004</t>
  </si>
  <si>
    <t>D+M Kalich pro úkapy od pojišťovacích ventilů</t>
  </si>
  <si>
    <t>ZTI.2.2.005</t>
  </si>
  <si>
    <t>D+M Samonosný systém pro závěsné WC</t>
  </si>
  <si>
    <t>ZTI.2.2.006</t>
  </si>
  <si>
    <t>D+M Podlahová vpusť se suchou zápachovou uzávěrkou DN110</t>
  </si>
  <si>
    <t>ZTI.2.2.007</t>
  </si>
  <si>
    <t>D+M Podomítková zápachová uzávěrka pro klimatizační jednotky DN32</t>
  </si>
  <si>
    <t>ZTI.2.2.008</t>
  </si>
  <si>
    <t>D+M Liniový odtokový žlab s vodorovnýn odtokem DN50 dl. 800 mm</t>
  </si>
  <si>
    <t>ZTI.2.2.009</t>
  </si>
  <si>
    <t>D+M Podomítková zápachová uzávěrka pro pračku DN50</t>
  </si>
  <si>
    <t>ZTI.2.2.010</t>
  </si>
  <si>
    <t>D+M Čerpadlo kondenzátu pro instalaci do FCU jednotky</t>
  </si>
  <si>
    <t>2.3.</t>
  </si>
  <si>
    <t>ZTI.2.3.001</t>
  </si>
  <si>
    <t>D+M Hloubení jámy pro revizní šachty 1,0 x 1,0 x 1,0 m</t>
  </si>
  <si>
    <t>ZTI.2.3.002</t>
  </si>
  <si>
    <t>D+M Hloubení jámy pro revizní šachty 1,0 x 1,0 x 1,5 m</t>
  </si>
  <si>
    <t>ZTI.2.3.003</t>
  </si>
  <si>
    <t>D+M Hloubení jámy pro revizní šachty 1,0 x 1,0 x 2,5 m</t>
  </si>
  <si>
    <t>ZTI.2.3.004</t>
  </si>
  <si>
    <t>D+M Lože pod šachtu štěrkopísek se zhutněním (95% PS)</t>
  </si>
  <si>
    <t>ZTI.2.3.005</t>
  </si>
  <si>
    <t>D+M Zásyp kolem šachet vytěženou zeminou se zhutněním (98% PS)</t>
  </si>
  <si>
    <t>ZTI.2.3.006</t>
  </si>
  <si>
    <t>D+M Hloubení rýhy š. 0,8 m, do hl. 1,0 m</t>
  </si>
  <si>
    <t>ZTI.2.3.007</t>
  </si>
  <si>
    <t>D+M Hloubení rýhy š. 0,9 m, do hl. 2,0 m</t>
  </si>
  <si>
    <t>ZTI.2.3.008</t>
  </si>
  <si>
    <t>D+M Hloubení rýhy š. 0,9 m, do hl. 3,0 m</t>
  </si>
  <si>
    <t>ZTI.2.3.009</t>
  </si>
  <si>
    <t>D+M Lože a obsyp potrubí štěrkopískem se zhutněním (95% PS)</t>
  </si>
  <si>
    <t>ZTI.2.3.010</t>
  </si>
  <si>
    <t>D+M Zásyp rýhy vytěženou zeminou se zhutněním (98% PS)</t>
  </si>
  <si>
    <t>ZTI.2.3.011</t>
  </si>
  <si>
    <t>D+M Hloubení jámy pro retenční nádrž 3,0 x 3,0 x 2,1 m</t>
  </si>
  <si>
    <t>ZTI.2.3.012</t>
  </si>
  <si>
    <t>D+M Zásyp kolem nádrže se zhutněním (95% PS)</t>
  </si>
  <si>
    <t>ZTI.2.3.013</t>
  </si>
  <si>
    <t>D+M Lože pod retenční nádrž (95% PS)</t>
  </si>
  <si>
    <t>ZTI.2.3.007.1</t>
  </si>
  <si>
    <t>D+M Vodorovné přemístění výkopku na mezideponii a zpět pro zásyp vč. naložení na mezideponii</t>
  </si>
  <si>
    <t>ZTI.2.3.008.1</t>
  </si>
  <si>
    <t>D+M Vodorovné přemístění výkopku na skládku vč. poplatku</t>
  </si>
  <si>
    <t>ZTI.2.3.009.1</t>
  </si>
  <si>
    <t>D+M Zřízení a rozepření rýh a jam příložné d m vč, odstranění</t>
  </si>
  <si>
    <t>2.4.</t>
  </si>
  <si>
    <t>ZTI.2.4.001</t>
  </si>
  <si>
    <t>D+M Zkouška těsnosti kanalizace</t>
  </si>
  <si>
    <t>ZTI.2.4.002</t>
  </si>
  <si>
    <t>D+M Těsnění požárních prostupů pro rozvody spl. kanalizace formou protipožární pěny, tmelu nebo pásky</t>
  </si>
  <si>
    <t>3.</t>
  </si>
  <si>
    <t>Zařizovací předměty a baterie</t>
  </si>
  <si>
    <t>ZTI.3.001</t>
  </si>
  <si>
    <t>D+M Umyvadlo závěsné keramické</t>
  </si>
  <si>
    <t>ZTI.3.002</t>
  </si>
  <si>
    <t>D+M Závěsný klozet včetně sedátka</t>
  </si>
  <si>
    <t>ZTI.3.003</t>
  </si>
  <si>
    <t>D+M Splachovací tlačítko pro dvoumnožstevní splachování</t>
  </si>
  <si>
    <t>ZTI.3.004</t>
  </si>
  <si>
    <t>D+M Invalidní keramické umyvaldo</t>
  </si>
  <si>
    <t>ZTI.3.005</t>
  </si>
  <si>
    <t>D+M Kombinovaný invalidní záchod včetně sedátka</t>
  </si>
  <si>
    <t>ZTI.3.006</t>
  </si>
  <si>
    <t>D+M Stojánková umyvadlová baterie včetně připojovacích hadiček</t>
  </si>
  <si>
    <t>ZTI.3.007</t>
  </si>
  <si>
    <t>D+M Stojánková umyvadlová baterie pro invalidní umyvadlo</t>
  </si>
  <si>
    <t>ZTI.3.008</t>
  </si>
  <si>
    <t>D+M Sprchový set - ruční i hlavová sprcha</t>
  </si>
  <si>
    <t>ZTI.3.009</t>
  </si>
  <si>
    <t>D+M Samostatně stojící výlevka včetně mříže</t>
  </si>
  <si>
    <t>ZTI.3.010</t>
  </si>
  <si>
    <t>D+M Nástěnná výlevková baterie s prodlouženým ramínkem</t>
  </si>
  <si>
    <t>ZTI.3.011</t>
  </si>
  <si>
    <t>D+M Nerezový dřez do nábytku</t>
  </si>
  <si>
    <t>ZTI.3.012</t>
  </si>
  <si>
    <t>D+M Dřezová stojánková baterie včetně připojovacích hadiček</t>
  </si>
  <si>
    <t>4.</t>
  </si>
  <si>
    <t>Finální náklady</t>
  </si>
  <si>
    <t>ZTI.4.001</t>
  </si>
  <si>
    <t>D+M Stavební přípomoce  - drážky, průvrty, průrazy, vrty doplnění skladebných souvrství atd. vč. začištění (zkrátka veškeré provedení a zpětné obnovení stavebních zásahů) + přesuny hmot</t>
  </si>
  <si>
    <t>D+M Stavební přípomoce - drážky, průvrty, průrazy, vrty doplnění skladebných souvrství atd. vč. začištění (zkrátka veškeré provedení a zpětné obnovení stavebních zásahů) + přesuny hmot</t>
  </si>
  <si>
    <t>D1.4.1-2 - Vodovodní přípojka</t>
  </si>
  <si>
    <t>D1 - Přípojka vodovodu</t>
  </si>
  <si>
    <t xml:space="preserve">    1.1. - Armatury a šachty</t>
  </si>
  <si>
    <t xml:space="preserve">    1.2. - Potrubí</t>
  </si>
  <si>
    <t xml:space="preserve">    1.3 - Zemní práce</t>
  </si>
  <si>
    <t xml:space="preserve">    1.4 - Ostatní náklady</t>
  </si>
  <si>
    <t>Přípojka vodovodu</t>
  </si>
  <si>
    <t>Armatury a šachty</t>
  </si>
  <si>
    <t>PV.1.1.001</t>
  </si>
  <si>
    <t>D+M Navrtávací armatura s rohovým ventilem DN32, zemní souprava</t>
  </si>
  <si>
    <t>PV.1.1.002</t>
  </si>
  <si>
    <t>D+M Pojezdná vodoměrná šachta 1200x900 mm hl. 1,8 m, včetně poklopu 600x600 mm</t>
  </si>
  <si>
    <t>PV.1.1.003</t>
  </si>
  <si>
    <t>D+M Vodoměrná sestava DN20, obchodní vodoměr DN20 Q3 4,0</t>
  </si>
  <si>
    <t>PV.1.1.004</t>
  </si>
  <si>
    <t>D+M Signalizační vodič CY 2,5 mm2</t>
  </si>
  <si>
    <t>PV.1.2.001</t>
  </si>
  <si>
    <t>D+M PE 40 SDR11</t>
  </si>
  <si>
    <t>1.3</t>
  </si>
  <si>
    <t>PV.1.3.001</t>
  </si>
  <si>
    <t>D+M Hloubení jámy pro vodoměrnou šachtu 1,8 x 1,6 x 2,1 m</t>
  </si>
  <si>
    <t>PV.1.3.002</t>
  </si>
  <si>
    <t>PV.1.3.003</t>
  </si>
  <si>
    <t>D+M Zásyp kolem šachty vytěženou zeminou se zhutněním (98% PS)</t>
  </si>
  <si>
    <t>PV.1.3.004</t>
  </si>
  <si>
    <t>D+M Hloubení rýhy 0,8 x 1,5 x 18 m</t>
  </si>
  <si>
    <t>PV.1.3.005</t>
  </si>
  <si>
    <t>D+M Lože a obsyp potrubí pískem se zhutněním (95% PS)</t>
  </si>
  <si>
    <t>PV.1.3.006</t>
  </si>
  <si>
    <t>PV.1.3.007</t>
  </si>
  <si>
    <t>PV.1.3.008</t>
  </si>
  <si>
    <t>1.4</t>
  </si>
  <si>
    <t>PV.1.4.001</t>
  </si>
  <si>
    <t>Tlaková zkouška</t>
  </si>
  <si>
    <t>PV.1.4.002</t>
  </si>
  <si>
    <t>Desinfekce potrubí</t>
  </si>
  <si>
    <t>PV.1.4.003</t>
  </si>
  <si>
    <t>Odpojení od stávající přípojky na sousedním pozemku, úprava a zaslepení v šachtě</t>
  </si>
  <si>
    <t>PV.1.4.004</t>
  </si>
  <si>
    <t>Stavební přípomoce  - drážky, průvrty, průrazy, vrty doplnění skladebných souvrství atd. vč. začištěníVeškeré provedení a zpětné obnovení stavebních zásahů) + přesuny hmot</t>
  </si>
  <si>
    <t>Stavební přípomoce - drážky, průvrty, průrazy, vrty doplnění skladebných souvrství atd. vč. začištěníVeškeré provedení a zpětné obnovení stavebních zásahů) + přesuny hmot</t>
  </si>
  <si>
    <t>Poznámka k položce:_x000D_
Veškeré provedení a zpětné obnovení stavebních zásahů) + přesuny hmot</t>
  </si>
  <si>
    <t>D1.4.1-3 - Přípojka splaškové kanalizace</t>
  </si>
  <si>
    <t>2 - Přípojka splaškové kanalizace</t>
  </si>
  <si>
    <t xml:space="preserve">    2.1. - Zemní práce</t>
  </si>
  <si>
    <t xml:space="preserve">    2.2. - Trubní vedení  a šachty</t>
  </si>
  <si>
    <t xml:space="preserve">    2.3. - Ostatní náklady</t>
  </si>
  <si>
    <t>SPL.2.1.001</t>
  </si>
  <si>
    <t>Hloubení rýhy š. 0,9 m; hl. do 3,0 m</t>
  </si>
  <si>
    <t>SPL.2.1.002</t>
  </si>
  <si>
    <t>Hloubení jámy pro kanalizační šachtu 2,0 x 2,0 x 3,0 m</t>
  </si>
  <si>
    <t>SPL.2.1.002A</t>
  </si>
  <si>
    <t>Pažení rýhy a jámy</t>
  </si>
  <si>
    <t>1767874212</t>
  </si>
  <si>
    <t>SPL.2.1.003</t>
  </si>
  <si>
    <t>Zásyp kolem šachty vytěženou zeminou se zhutněním (98% PS)</t>
  </si>
  <si>
    <t>SPL.2.1.007</t>
  </si>
  <si>
    <t>Lože a obsyp potrubí štěrkopískem se zhutněním (95% PS)</t>
  </si>
  <si>
    <t>SPL.2.1.008</t>
  </si>
  <si>
    <t>Lože pod šachtu štěrkopísek se zhutněním (95% PS)</t>
  </si>
  <si>
    <t>SPL.2.1.009</t>
  </si>
  <si>
    <t>Zásyp rýhy vytěženou zeminou se zhutněním (98% PS)</t>
  </si>
  <si>
    <t>SPL.2.1.011</t>
  </si>
  <si>
    <t>Vodorovné přemístění výkopku na mezideponii a zpět pro zásyp vč. naložení na mezideponii</t>
  </si>
  <si>
    <t>Trubní vedení  a šachty</t>
  </si>
  <si>
    <t>SPL.2.2.001</t>
  </si>
  <si>
    <t>Potrubí kanalizační PVC DN150</t>
  </si>
  <si>
    <t>SPL.2.2.003</t>
  </si>
  <si>
    <t>Betonové šachtové dno TZZ-Q 1000/800</t>
  </si>
  <si>
    <t>SPL.2.3.001</t>
  </si>
  <si>
    <t>Zkouška těsnosti kanalizace</t>
  </si>
  <si>
    <t>SPL.2.3.002</t>
  </si>
  <si>
    <t>SPL.2.3.003</t>
  </si>
  <si>
    <t>Stavební přípomoce  - drážky, průvrty, průrazy, vrty doplnění skladebných souvrství atd. včetně začištění</t>
  </si>
  <si>
    <t>Stavební přípomoce - drážky, průvrty, průrazy, vrty doplnění skladebných souvrství atd. včetně začištění</t>
  </si>
  <si>
    <t>D1.4.1-4 - Přípojka dešťové kanalizace</t>
  </si>
  <si>
    <t>2 - Přípojka dešťové kanalizace</t>
  </si>
  <si>
    <t>DES.2.1.001</t>
  </si>
  <si>
    <t>Hloubení rýhy š. 0,9 m; hl. do 2,0 m</t>
  </si>
  <si>
    <t>DES.2.1.002</t>
  </si>
  <si>
    <t>Hloubení jámy pro kanalizační šachtu 2,0 x 2,0 x 2,5 m</t>
  </si>
  <si>
    <t>-166705718</t>
  </si>
  <si>
    <t>DES.2.1.003</t>
  </si>
  <si>
    <t>DES.2.1.004</t>
  </si>
  <si>
    <t>DES.2.1.005</t>
  </si>
  <si>
    <t>DES.2.1.006</t>
  </si>
  <si>
    <t>DES.2.1.007</t>
  </si>
  <si>
    <t>DES.2.2.001</t>
  </si>
  <si>
    <t>Potrubí kanalizační PP DN150</t>
  </si>
  <si>
    <t>DES.2.2.002</t>
  </si>
  <si>
    <t>DES.2.3.001</t>
  </si>
  <si>
    <t>DES.2.3.002</t>
  </si>
  <si>
    <t>Stavební přípomoce  - drážky, průvrty, průrazy, vrty doplnění skladebných souvrství atd. vč. Začištění</t>
  </si>
  <si>
    <t>Stavební přípomoce - drážky, průvrty, průrazy, vrty doplnění skladebných souvrství atd. vč. Začištění</t>
  </si>
  <si>
    <t>D1.4.2-1 - Vytápění</t>
  </si>
  <si>
    <t>D1 - Vytápění</t>
  </si>
  <si>
    <t xml:space="preserve">    D2 - Zdroj tepla a chladu, technická místnost, zařízení</t>
  </si>
  <si>
    <t xml:space="preserve">    D3 - Potrubní rozvody vytápění</t>
  </si>
  <si>
    <t xml:space="preserve">    D4 - Izolace rozvodů vytápění</t>
  </si>
  <si>
    <t xml:space="preserve">    D5 - Otopná tělesa a armatury</t>
  </si>
  <si>
    <t xml:space="preserve">    D6 - Teplovodní podlahové vytápění</t>
  </si>
  <si>
    <t xml:space="preserve">    D7 - Ostatní náklady</t>
  </si>
  <si>
    <t>D2</t>
  </si>
  <si>
    <t>Zdroj tepla a chladu, technická místnost, zařízení</t>
  </si>
  <si>
    <t>UT.1.1.001</t>
  </si>
  <si>
    <t>D+M Venkovní jednotka tepelného čerpadla vzduch/voda</t>
  </si>
  <si>
    <t>Poznámka k položce:_x000D_
TOPNÝ VÝKON PŘI A-7/W35 - 12,86 KW, CHLADICÍ VÝKON PŘI A35/W7 - 14,88 KW, BIVALENTNÍ EL. KOTEL O PŘÍKONU 8,8 kW, AKUSTICKÝ TLAK VENKOVNÍ JEDNOTKY - 55 dB, SCOP 35°C 4,76</t>
  </si>
  <si>
    <t>UT.1.1.002</t>
  </si>
  <si>
    <t>D+M Akumulační nádoba otopné/chladné vody 400 l, včetně parotěsné izolace</t>
  </si>
  <si>
    <t>UT.1.1.003</t>
  </si>
  <si>
    <t>D+M Tlaková expanzní nádoba o objemu 35 l  pro otopné a chladicí systémy</t>
  </si>
  <si>
    <t>D+M Tlaková expanzní nádoba o objemu 35 l pro otopné a chladicí systémy</t>
  </si>
  <si>
    <t>UT.1.1.004</t>
  </si>
  <si>
    <t>D+M Kulový kohout DN15 se zajištěním proti manipulaci při provozu</t>
  </si>
  <si>
    <t>UT.1.1.005</t>
  </si>
  <si>
    <t>D+M Ekvitermní regulátor včetně venkovního čidla a kabeláže</t>
  </si>
  <si>
    <t>UT.1.1.006</t>
  </si>
  <si>
    <t>D+M Webové rozhraní pro obsluhu zdroje tepla a chladu</t>
  </si>
  <si>
    <t>Poznámka k položce:_x000D_
Dodávka slaboproudu</t>
  </si>
  <si>
    <t>UT.1.1.007</t>
  </si>
  <si>
    <t>D+M Prostorový regulátor pro rozšíření funkce ekvitemrní regulace</t>
  </si>
  <si>
    <t>UT.1.1.008</t>
  </si>
  <si>
    <t>D+M Pojistná armatura 3,0 bar</t>
  </si>
  <si>
    <t>UT.1.1.009</t>
  </si>
  <si>
    <t>UT.1.1.010</t>
  </si>
  <si>
    <t>D+M Kulový kohout DN40</t>
  </si>
  <si>
    <t>UT.1.1.011</t>
  </si>
  <si>
    <t>D+M Zpětná klapka DN32</t>
  </si>
  <si>
    <t>UT.1.1.012</t>
  </si>
  <si>
    <t>D+M Filtr DN32</t>
  </si>
  <si>
    <t>UT.1.1.013</t>
  </si>
  <si>
    <t>D+M Čerpadlová skupina pro nabíjení zásobníku TV</t>
  </si>
  <si>
    <t>Poznámka k položce:_x000D_
Součást tepelného čerpadla</t>
  </si>
  <si>
    <t>UT.1.1.014</t>
  </si>
  <si>
    <t>D+M Čerpadlová skupina pro nabíjení akumulace</t>
  </si>
  <si>
    <t>UT.1.1.015</t>
  </si>
  <si>
    <t>D+M El. topná patrona do zásobníku TV o příkonu 6,0 kW</t>
  </si>
  <si>
    <t>UT.1.1.016</t>
  </si>
  <si>
    <t>D+M Kombinovaný rozdělovač/sběrač modul 80 pro dva okruhy, včetně konzole a parotěsné izolace!</t>
  </si>
  <si>
    <t>UT.1.1.017</t>
  </si>
  <si>
    <t>D+M Předizolované potrubí 2x 40x23,7/175</t>
  </si>
  <si>
    <t>UT.1.1.018</t>
  </si>
  <si>
    <t>D+M Přechodka PE-Xa na Cu</t>
  </si>
  <si>
    <t>UT.1.1.019</t>
  </si>
  <si>
    <t>D+M Úpravna vody pro dopuštění otopného systému - dle místních podmínek ve vodovodu</t>
  </si>
  <si>
    <t>UT.1.1.020</t>
  </si>
  <si>
    <t>D+M Trojcestný směšovací ventil včetně pohonu 0-10 V DN20 Kvs 6,3</t>
  </si>
  <si>
    <t>UT.1.1.021</t>
  </si>
  <si>
    <t>D+M Elektronické oběhové čerpadlo V 1,92 m3/h dP 25 kPa</t>
  </si>
  <si>
    <t>UT.1.1.022</t>
  </si>
  <si>
    <t>D+M Havarijní příložný termostat pro podlahové vytápění</t>
  </si>
  <si>
    <t>D3</t>
  </si>
  <si>
    <t>Potrubní rozvody vytápění</t>
  </si>
  <si>
    <t>UT.1.2.001</t>
  </si>
  <si>
    <t>Montážní práce</t>
  </si>
  <si>
    <t>UT.1.2.003</t>
  </si>
  <si>
    <t>Měděné potrubí Cu 22x1</t>
  </si>
  <si>
    <t>UT.1.2.004</t>
  </si>
  <si>
    <t>Měděné potrubí Cu 28x1,5</t>
  </si>
  <si>
    <t>UT.1.2.005</t>
  </si>
  <si>
    <t>Měděné potrubí Cu 35x1,5</t>
  </si>
  <si>
    <t>UT.1.2.006</t>
  </si>
  <si>
    <t>Měděné potrubí Cu 42x1,5</t>
  </si>
  <si>
    <t>D4</t>
  </si>
  <si>
    <t>Izolace rozvodů vytápění</t>
  </si>
  <si>
    <t>UT.1.3.001</t>
  </si>
  <si>
    <t>UT.1.3.003</t>
  </si>
  <si>
    <t>Návleková izolace pro potrubí 22x1 (20 mm)</t>
  </si>
  <si>
    <t>UT.1.3.004</t>
  </si>
  <si>
    <t>Návleková izolace pro potrubí 28x1,5 (20 mm)</t>
  </si>
  <si>
    <t>UT.1.3.005</t>
  </si>
  <si>
    <t>Návleková izolace pro potrubí 35x1,5 (25 mm)</t>
  </si>
  <si>
    <t>UT.1.3.005.1</t>
  </si>
  <si>
    <t>Kaučuková izolace pro potrubí 35x1,5 (19 mm)</t>
  </si>
  <si>
    <t>UT.1.3.006</t>
  </si>
  <si>
    <t>Kaučuková izolace pro potrubí 42x1,5 (19 mm)</t>
  </si>
  <si>
    <t>D5</t>
  </si>
  <si>
    <t>Otopná tělesa a armatury</t>
  </si>
  <si>
    <t>UT.1.4.001</t>
  </si>
  <si>
    <t>UT.1.4.002</t>
  </si>
  <si>
    <t>Kombinované trubkové otopné těleso 1820x450 mm</t>
  </si>
  <si>
    <t>UT.1.4.003</t>
  </si>
  <si>
    <t>Kombinované trubkové otopné těleso 1820x600 mm</t>
  </si>
  <si>
    <t>UT.1.4.004</t>
  </si>
  <si>
    <t>Vyvažovací ventil DN15</t>
  </si>
  <si>
    <t>UT.1.4.005</t>
  </si>
  <si>
    <t>Kulový kohout DN20</t>
  </si>
  <si>
    <t>UT.1.4.006</t>
  </si>
  <si>
    <t>Kulový kohout DN25</t>
  </si>
  <si>
    <t>UT.1.4.007</t>
  </si>
  <si>
    <t>Designová sada pro napojení trubkových otopných těles DN15, včetně termostatické hlavice</t>
  </si>
  <si>
    <t>UT.1.4.008</t>
  </si>
  <si>
    <t>El. topná patrona pro trubková otopná tělesa 450 W, včetně prostorové regulace</t>
  </si>
  <si>
    <t>UT.1.4.009</t>
  </si>
  <si>
    <t>El. topná patrona pro trubková otopná tělesa 300 W, včetně prostorové regulace</t>
  </si>
  <si>
    <t>D6</t>
  </si>
  <si>
    <t>Teplovodní podlahové vytápění</t>
  </si>
  <si>
    <t>UT.1.5.001</t>
  </si>
  <si>
    <t>UT.1.5.002</t>
  </si>
  <si>
    <t>Trubka PE-Xa 17x2,0</t>
  </si>
  <si>
    <t>UT.1.5.003</t>
  </si>
  <si>
    <t>Systémová deska 30 mm</t>
  </si>
  <si>
    <t>UT.1.5.004</t>
  </si>
  <si>
    <t>Rozdělovač NEREZ (vnější závit) 3</t>
  </si>
  <si>
    <t>UT.1.5.005</t>
  </si>
  <si>
    <t>Rozdělovač NEREZ (vnější závit) 5</t>
  </si>
  <si>
    <t>UT.1.5.006</t>
  </si>
  <si>
    <t>Rozdělovač NEREZ (vnější závit) 6</t>
  </si>
  <si>
    <t>UT.1.5.007</t>
  </si>
  <si>
    <t>Rozdělovač NEREZ (vnější závit) 8</t>
  </si>
  <si>
    <t>UT.1.5.008</t>
  </si>
  <si>
    <t>Ochranná trubka pro trubku 16x2,0/17x2,0 (50 m) ( 50 m )</t>
  </si>
  <si>
    <t>UT.1.5.009</t>
  </si>
  <si>
    <t>Skříňka rozdělovače do stěny 550</t>
  </si>
  <si>
    <t>UT.1.5.010</t>
  </si>
  <si>
    <t>Skříňka rozdělovače do stěny 750</t>
  </si>
  <si>
    <t>UT.1.5.011</t>
  </si>
  <si>
    <t>Dilatační profil 1,2 m</t>
  </si>
  <si>
    <t>UT.1.5.012</t>
  </si>
  <si>
    <t>prostorový termostat - vlhkost, teplota, bus-kabel, bílý</t>
  </si>
  <si>
    <t>UT.1.5.013</t>
  </si>
  <si>
    <t>rozvadeč pro regulaci 24 V hybrid=bus+bezdrátový</t>
  </si>
  <si>
    <t>UT.1.5.014</t>
  </si>
  <si>
    <t>transformátor 24 V</t>
  </si>
  <si>
    <t>UT.1.5.015</t>
  </si>
  <si>
    <t>Okrajová dilatační páska PE s fólií 8/150mm ( 100 m )</t>
  </si>
  <si>
    <t>UT.1.5.016</t>
  </si>
  <si>
    <t>Plastifikátor P ( 10 kg )</t>
  </si>
  <si>
    <t>UT.1.5.017</t>
  </si>
  <si>
    <t>Spojovací pás 0,04 ks na m2 desky</t>
  </si>
  <si>
    <t>UT.1.5.018</t>
  </si>
  <si>
    <t>Ukončovací pás 0,18 ks na m2 desky</t>
  </si>
  <si>
    <t>UT.1.5.019</t>
  </si>
  <si>
    <t>upevňovací skoba</t>
  </si>
  <si>
    <t>UT.1.5.020</t>
  </si>
  <si>
    <t>Termopohon 24 V</t>
  </si>
  <si>
    <t>UT.1.5.021</t>
  </si>
  <si>
    <t>Fixační oblouk 90°, 17</t>
  </si>
  <si>
    <t>UT.1.5.022</t>
  </si>
  <si>
    <t>Kolenová připojovací garnitura 17/250</t>
  </si>
  <si>
    <t>pár</t>
  </si>
  <si>
    <t>UT.1.5.023</t>
  </si>
  <si>
    <t>Násuvná objímka 17 x 2,0</t>
  </si>
  <si>
    <t>UT.1.5.024</t>
  </si>
  <si>
    <t>Přechodový kus 1/2 x 3/4</t>
  </si>
  <si>
    <t>UT.1.5.025</t>
  </si>
  <si>
    <t>Svěrné šroubení 17 x 2,0</t>
  </si>
  <si>
    <t>UT.1.5.026</t>
  </si>
  <si>
    <t>Svěrné šroubení G 3/4-15</t>
  </si>
  <si>
    <t>D7</t>
  </si>
  <si>
    <t>UT.1.6.001</t>
  </si>
  <si>
    <t>UT.1.6.002</t>
  </si>
  <si>
    <t>Topná a provozní zkouška</t>
  </si>
  <si>
    <t>UT.1.6.003</t>
  </si>
  <si>
    <t>Zaškolení obsluhy</t>
  </si>
  <si>
    <t>UT.1.6.004</t>
  </si>
  <si>
    <t>Stavební přípomoce  - drážky, průvrty, průrazy, vrty doplnění skladebných souvrství atd. vč. začištění (zkrátka veškeré provedení a zpětné obnovení stavebních zásahů) + přesuny hmot</t>
  </si>
  <si>
    <t>Stavební přípomoce - drážky, průvrty, průrazy, vrty doplnění skladebných souvrství atd. vč. začištění (zkrátka veškeré provedení a zpětné obnovení stavebních zásahů) + přesuny hmot</t>
  </si>
  <si>
    <t>UT.1.6.005</t>
  </si>
  <si>
    <t>Vyregulování otopné soustavy</t>
  </si>
  <si>
    <t>UT.1.6.006</t>
  </si>
  <si>
    <t>Revize</t>
  </si>
  <si>
    <t>D1.4.2-2 - Chlazení</t>
  </si>
  <si>
    <t>1 - Zařízení pro ochlazování staveb</t>
  </si>
  <si>
    <t xml:space="preserve">    1.1. - Zdroj tepla a chladu, technická místnost, zařízení</t>
  </si>
  <si>
    <t xml:space="preserve">    1.2. - Potrubní rozvody chlazení</t>
  </si>
  <si>
    <t xml:space="preserve">    1.3. - Izolace rozvodů chlazení </t>
  </si>
  <si>
    <t xml:space="preserve">    1.4. - FCU a armatury</t>
  </si>
  <si>
    <t xml:space="preserve">    1.5. - Chlazení UPS</t>
  </si>
  <si>
    <t xml:space="preserve">    1.6. - Ostatní náklady</t>
  </si>
  <si>
    <t>Zařízení pro ochlazování staveb</t>
  </si>
  <si>
    <t>CHL.1.1.001</t>
  </si>
  <si>
    <t>CHL.1.1.002</t>
  </si>
  <si>
    <t>D+M Filtr DN40</t>
  </si>
  <si>
    <t>CHL.1.1.003</t>
  </si>
  <si>
    <t>D+M Zpětná klapka DN40</t>
  </si>
  <si>
    <t>CHL.1.1.004</t>
  </si>
  <si>
    <t>D+M Kotvicí rám na šikmou střechu pro klimatizační jednotku</t>
  </si>
  <si>
    <t>CHL.1.1.005</t>
  </si>
  <si>
    <t>D+M Elektronické oběhové čerpadlo V3,4 m3/h dP 48 kPa</t>
  </si>
  <si>
    <t>Potrubní rozvody chlazení</t>
  </si>
  <si>
    <t>CHL.1.2.001</t>
  </si>
  <si>
    <t>CHL.1.2.002</t>
  </si>
  <si>
    <t>Měděné potrubí Cu 18x1</t>
  </si>
  <si>
    <t>CHL.1.2.003</t>
  </si>
  <si>
    <t>CHL.1.2.004</t>
  </si>
  <si>
    <t>CHL.1.2.005</t>
  </si>
  <si>
    <t>CHL.1.2.006</t>
  </si>
  <si>
    <t xml:space="preserve">Izolace rozvodů chlazení </t>
  </si>
  <si>
    <t>CHL.1.3.001</t>
  </si>
  <si>
    <t>CHL.1.3.002</t>
  </si>
  <si>
    <t>Kaučuková izolace pro potrubí 18x1 (19 mm)</t>
  </si>
  <si>
    <t>CHL.1.3.003</t>
  </si>
  <si>
    <t>Kaučuková izolace pro potrubí 22x1 (19 mm)</t>
  </si>
  <si>
    <t>CHL.1.3.004</t>
  </si>
  <si>
    <t>Kaučuková izolace pro potrubí 28x1,5 (19 mm)</t>
  </si>
  <si>
    <t>CHL.1.3.005</t>
  </si>
  <si>
    <t>CHL.1.3.005.1</t>
  </si>
  <si>
    <t>FCU a armatury</t>
  </si>
  <si>
    <t>CHL.1.4.001</t>
  </si>
  <si>
    <t>D+M Tlakově nezávislý ventil DN10 65 - 370 l/h; 15 - 600 kPa</t>
  </si>
  <si>
    <t>CHL.1.4.002</t>
  </si>
  <si>
    <t>CHL.1.4.003</t>
  </si>
  <si>
    <t>D+M Tlakově nezávislý ventil DN10 30 - 200 l/h; 15 - 600 kPa</t>
  </si>
  <si>
    <t>CHL.1.4.004</t>
  </si>
  <si>
    <t>D+M Automatický odvzdušňovací ventil DN10</t>
  </si>
  <si>
    <t>CHL.1.4.005</t>
  </si>
  <si>
    <t>D+M Dvoutrubkový nástěnný FCU o chladicím výkonu 1,1 až 1,8 kW, včetně dálkového ovladače</t>
  </si>
  <si>
    <t>1.5.</t>
  </si>
  <si>
    <t>Chlazení UPS</t>
  </si>
  <si>
    <t>CHL.1.5.001</t>
  </si>
  <si>
    <t>D+M Venkovní kondenzační jednotka o chladicím výkonu 3,5 kW</t>
  </si>
  <si>
    <t>CHL.1.5.002</t>
  </si>
  <si>
    <t>D+M Vnitřní nástěnná klimatizační jednotka o výkonu 3,5 kW</t>
  </si>
  <si>
    <t>CHL.1.5.003</t>
  </si>
  <si>
    <t>D+M Prostorový termostat</t>
  </si>
  <si>
    <t>CHL.1.5.004</t>
  </si>
  <si>
    <t>D+M Chladivo R32</t>
  </si>
  <si>
    <t>CHL.1.5.005</t>
  </si>
  <si>
    <t>D+M Předizolované měděné trubky Cu 8x1/Cu10x1</t>
  </si>
  <si>
    <t>1.6.</t>
  </si>
  <si>
    <t>CHL.1.6.001</t>
  </si>
  <si>
    <t>CHL.1.6.002</t>
  </si>
  <si>
    <t>Provozní zkouška</t>
  </si>
  <si>
    <t>CHL.1.6.003</t>
  </si>
  <si>
    <t>CHL.1.6.004</t>
  </si>
  <si>
    <t>CHL.1.6.005</t>
  </si>
  <si>
    <t>Vyregulování soustavy chladu</t>
  </si>
  <si>
    <t>CHL.1.6.006</t>
  </si>
  <si>
    <t>D1.4.3 - VZT</t>
  </si>
  <si>
    <t>01 - Zařízení č. 01: Hygienické zařízení</t>
  </si>
  <si>
    <t>02 - Zařízení č. 02: Kuchyně</t>
  </si>
  <si>
    <t>03 - Zařízení č. 03: Úklidová místnost</t>
  </si>
  <si>
    <t>04 - Zařízení č. 04: CHUC B Schodiště</t>
  </si>
  <si>
    <t>05 - Zařízení č. 05: CHUC B Výtah</t>
  </si>
  <si>
    <t>06 - Zařízení č. 06: Doplňkový materiál</t>
  </si>
  <si>
    <t>01</t>
  </si>
  <si>
    <t>Zařízení č. 01: Hygienické zařízení</t>
  </si>
  <si>
    <t>01.01</t>
  </si>
  <si>
    <t>Ventilátor do kruhového potrubí DN 160 Výkon 190 m3/h Externí tlak 130 Pa Příslušenství: 2 spojovací manžety, 5 stupňová regulace</t>
  </si>
  <si>
    <t>01.02</t>
  </si>
  <si>
    <t>Ventilátor do kruhového potrubí DN 160 Výkon 290 m3/h Externí tlak 130 Pa Příslušenství: 2 spojovací manžety, 5 stupňová regulace</t>
  </si>
  <si>
    <t>01.03</t>
  </si>
  <si>
    <t>Kruhový ohebný tlumič hluku DN 160, L=1000mm</t>
  </si>
  <si>
    <t>01.04</t>
  </si>
  <si>
    <t>Průvětrník ∅160, 30m3/h, 15Pa, (60m3/h 45Pa)</t>
  </si>
  <si>
    <t>01.05</t>
  </si>
  <si>
    <t>Talířový ventil odovdní ø 125 (50-100m3/h)</t>
  </si>
  <si>
    <t>01.06</t>
  </si>
  <si>
    <t>Výfuková hlavice ø 160</t>
  </si>
  <si>
    <t>01.20</t>
  </si>
  <si>
    <t>Sonoflex ohebná hadice ø 125</t>
  </si>
  <si>
    <t>bm</t>
  </si>
  <si>
    <t>01.30.1</t>
  </si>
  <si>
    <t>Spiro potrubí z pozink. plechu ø 125 (10% tvarovek)</t>
  </si>
  <si>
    <t>01.30.2</t>
  </si>
  <si>
    <t>Spiro potrubí z pozink. plechu ø 160 (40% tvarovek)</t>
  </si>
  <si>
    <t>01.50</t>
  </si>
  <si>
    <t>Tepelná izolace s AL polepem tl.40mm</t>
  </si>
  <si>
    <t>02</t>
  </si>
  <si>
    <t>Zařízení č. 02: Kuchyně</t>
  </si>
  <si>
    <t>02.01</t>
  </si>
  <si>
    <t>Kuchyňská digestoř, 180m3/h, max 300Pa, Výkon 0.046kW, 230V</t>
  </si>
  <si>
    <t>02.02</t>
  </si>
  <si>
    <t>Zpětná klapka ø 160</t>
  </si>
  <si>
    <t>02.03</t>
  </si>
  <si>
    <t>Výfuková hlavice ø 225</t>
  </si>
  <si>
    <t>02.20</t>
  </si>
  <si>
    <t>Sonoflex ohebná hadice ø 160</t>
  </si>
  <si>
    <t>02.30.1</t>
  </si>
  <si>
    <t>Spiro potrubí z pozink. plechu ø 160 (10% tvarovek)</t>
  </si>
  <si>
    <t>02.30.2</t>
  </si>
  <si>
    <t>Spiro potrubí z pozink. plechu ø 225 (50% tvarovek)</t>
  </si>
  <si>
    <t>02.50</t>
  </si>
  <si>
    <t>03</t>
  </si>
  <si>
    <t>Zařízení č. 03: Úklidová místnost</t>
  </si>
  <si>
    <t>03.01</t>
  </si>
  <si>
    <t>Malý axiální ventilátor IP44 (instalovat min. do zóny 2) Připojení ø125 Výkon 50 m3/h 20Pa Příkon 24 W Akustický tlak 41 dB(A) Příslušenství: zpětná klapka; doběh</t>
  </si>
  <si>
    <t>03.02</t>
  </si>
  <si>
    <t>Plastová větrací mřížka s okapničkou a síťkou proti hmyzu 125x125mm</t>
  </si>
  <si>
    <t>03.30</t>
  </si>
  <si>
    <t>Spiro potrubí z pozink. plechu ø 100 (0% tvarovek)</t>
  </si>
  <si>
    <t>04</t>
  </si>
  <si>
    <t>Zařízení č. 04: CHUC B Schodiště</t>
  </si>
  <si>
    <t>04.01</t>
  </si>
  <si>
    <t>Ventilátor do čtyřhranného potrubí Rozměr 600x350 mm Výkon 3800m3/h Externí tlak 300 Pa</t>
  </si>
  <si>
    <t>04.02</t>
  </si>
  <si>
    <t>Vyústka přívodní komfortní dvouřadá do čtyř. potrubí bez regulace 1000x300mm</t>
  </si>
  <si>
    <t>04.03</t>
  </si>
  <si>
    <t>Nasávací hrdlo se síťkou proti hmyzu 450x450mm</t>
  </si>
  <si>
    <t>04.40</t>
  </si>
  <si>
    <t>Čtyřhranné potrubí (50% tvarovek); pozink. plech</t>
  </si>
  <si>
    <t>04.60</t>
  </si>
  <si>
    <t>Protipožární izolace ve vnitřním prostoru s požární odolností do 45min s jednostranným směrem působení tepelného namáhání</t>
  </si>
  <si>
    <t>05</t>
  </si>
  <si>
    <t>Zařízení č. 05: CHUC B Výtah</t>
  </si>
  <si>
    <t>05.01</t>
  </si>
  <si>
    <t>Ventilátor do čtyřhranného potrubí Rozměr 500x250 mm Výkon 860 m3/h Externí tlak 300 Pa</t>
  </si>
  <si>
    <t>05.02</t>
  </si>
  <si>
    <t>Uzavírací klapka se servopohonem 230V 350x350 - těsná, při ztrátě proudu otevřeno</t>
  </si>
  <si>
    <t>05.03</t>
  </si>
  <si>
    <t>Vyústka přívodní komfortní dvouřadá do čtyř. potrubí bez regulace 150x300mm</t>
  </si>
  <si>
    <t>05.04</t>
  </si>
  <si>
    <t>Nasávací hrdlo se síťkou proti hmyzu 200x200mm</t>
  </si>
  <si>
    <t>05.05</t>
  </si>
  <si>
    <t>Výfukové hrdlo se síťkou proti hmyzu 350x350mm</t>
  </si>
  <si>
    <t>05.40</t>
  </si>
  <si>
    <t>Čtyřhranné potrubí (30% tvarovek); pozink. plech</t>
  </si>
  <si>
    <t>05.60</t>
  </si>
  <si>
    <t>06</t>
  </si>
  <si>
    <t>Zařízení č. 06: Doplňkový materiál</t>
  </si>
  <si>
    <t>06.01</t>
  </si>
  <si>
    <t>Závěsový systém</t>
  </si>
  <si>
    <t>06.02</t>
  </si>
  <si>
    <t>Spojovací materiál</t>
  </si>
  <si>
    <t>06.03</t>
  </si>
  <si>
    <t>Těsnící materiál</t>
  </si>
  <si>
    <t>06.04</t>
  </si>
  <si>
    <t>Profilová ocel</t>
  </si>
  <si>
    <t>06.05</t>
  </si>
  <si>
    <t>Otvory do potrubí</t>
  </si>
  <si>
    <t>06.06</t>
  </si>
  <si>
    <t>Tmel</t>
  </si>
  <si>
    <t>06.07</t>
  </si>
  <si>
    <t>Samolepící páska</t>
  </si>
  <si>
    <t>06.08</t>
  </si>
  <si>
    <t>Závěs s objímkou</t>
  </si>
  <si>
    <t>06.09</t>
  </si>
  <si>
    <t>Spojka vnitřní SV</t>
  </si>
  <si>
    <t>06.10</t>
  </si>
  <si>
    <t>Páska QIP</t>
  </si>
  <si>
    <t>06.11</t>
  </si>
  <si>
    <t>Mimostaveništní doprava</t>
  </si>
  <si>
    <t>06.12</t>
  </si>
  <si>
    <t>06.13</t>
  </si>
  <si>
    <t>Komplexní zkoušky</t>
  </si>
  <si>
    <t>06.14</t>
  </si>
  <si>
    <t>Dokumentace skutečného provedení</t>
  </si>
  <si>
    <t>06.15</t>
  </si>
  <si>
    <t>Zařízení staveniště</t>
  </si>
  <si>
    <t>D1.1.4 - Elektro - silnoproud</t>
  </si>
  <si>
    <t>003 - Silnoproud</t>
  </si>
  <si>
    <t>003</t>
  </si>
  <si>
    <t>Silnoproud</t>
  </si>
  <si>
    <t>741.003.001</t>
  </si>
  <si>
    <t>Montáž rozvaděče ER1</t>
  </si>
  <si>
    <t>741.003.002</t>
  </si>
  <si>
    <t>Rozvaděč ER1 - ER - 3-fázové přímé jednotarifové měření - 3x 63 A - prodrátování 100 A, provedení PRE - příprava pro připojení FVE, betonový skelet - plastové dveře - zapuštěný - š 540 x v 570 x h 250 mm - krytí IP 44, přívod - smyčkové propojení 4x50 mm2</t>
  </si>
  <si>
    <t>Rozvaděč ER1 - ER - 3-fázové přímé jednotarifové měření - 3x 63 A - prodrátování 100 A, provedení PRE - příprava pro připojení FVE, betonový skelet - plastové dveře - zapuštěný - š 540 x v 570 x h 250 mm - krytí IP 44, přívod - smyčkové propojení 4x50 mm2 do ER2,  vývod  4x25 mm2</t>
  </si>
  <si>
    <t>741.003.003</t>
  </si>
  <si>
    <t>Montáž jističe 3/B/63A</t>
  </si>
  <si>
    <t>741.003.004</t>
  </si>
  <si>
    <t>Jistič 3/B/63A</t>
  </si>
  <si>
    <t>741.003.005</t>
  </si>
  <si>
    <t>Montáž rozvaděče ER2</t>
  </si>
  <si>
    <t>741.003.006</t>
  </si>
  <si>
    <t>Rozvaděč ER2 - ER - 3-fázové přímé dvojtarifové měření - 3x 32 A, provedení PRE - HDO, betonový skelet - plastové dveře - zapuštěný - š 540 x v 570 x h 250 mm - krytí IP 44, přívod 4x 50 mm2 - vývod 4x10 mm2</t>
  </si>
  <si>
    <t>741.003.007</t>
  </si>
  <si>
    <t>Montáž jističe 3/B/32A</t>
  </si>
  <si>
    <t>741.003.008</t>
  </si>
  <si>
    <t>Jistič 3/B/32A</t>
  </si>
  <si>
    <t>741.003.009</t>
  </si>
  <si>
    <t>Montáž rozvaděče R2</t>
  </si>
  <si>
    <t>741.003.010</t>
  </si>
  <si>
    <t>Rozvaděč R1, zapuštěná rozvodnice 231 modulů - 11 řad po 21 modulech - 590 x 1605 x 250 mm -IP 40/20, Instalační konstrukce - plastové panely - 500 x 1490 x 160 mm, rozvodnice vč. příslušenství - kryty, svorky PEN, PE, N, nosníky, lišty apod.</t>
  </si>
  <si>
    <t>741.003.011</t>
  </si>
  <si>
    <t>Montáž modulového 3-pólového svodiče bleskových proudů TN-C</t>
  </si>
  <si>
    <t>741.003.012</t>
  </si>
  <si>
    <t>Modulový 3-pólový svodič bleskových proudů TN-C, signalizace stavu, 75 kA (10/350 ms), 180 kA /8/20), max zkratový proud 100 kAeff, Up = 1,5 kV</t>
  </si>
  <si>
    <t>741.003.013</t>
  </si>
  <si>
    <t>Montáž spínače 125-3 - 3x 125 A na DIN lištu</t>
  </si>
  <si>
    <t>741.003.014</t>
  </si>
  <si>
    <t>Spínač 125-3 - 3x 125 A - napěťová vypínací cívka pro spínač - 230 V</t>
  </si>
  <si>
    <t>741.003.015</t>
  </si>
  <si>
    <t>Montáž páčkového spínače do 25 A</t>
  </si>
  <si>
    <t>741.003.016</t>
  </si>
  <si>
    <t>Páčkový spínač do 25 A - řazení kontaků 11</t>
  </si>
  <si>
    <t>741.003.017</t>
  </si>
  <si>
    <t>Montáž zvonku 230 V AC</t>
  </si>
  <si>
    <t>741.003.018</t>
  </si>
  <si>
    <t>Zvonek 230 V AC - 1 modul</t>
  </si>
  <si>
    <t>741.003.019</t>
  </si>
  <si>
    <t>Montáž jističů</t>
  </si>
  <si>
    <t>741.003.020</t>
  </si>
  <si>
    <t>Jistič 6B-1 - 6 A</t>
  </si>
  <si>
    <t>741.003.021</t>
  </si>
  <si>
    <t>Jistič 10B-1 - 10 A</t>
  </si>
  <si>
    <t>741.003.022</t>
  </si>
  <si>
    <t>Jistič 16B-1 - 16 A</t>
  </si>
  <si>
    <t>741.003.023</t>
  </si>
  <si>
    <t>741.003.024</t>
  </si>
  <si>
    <t>Jistič 16B-3 - 3x 16 A</t>
  </si>
  <si>
    <t>741.003.025</t>
  </si>
  <si>
    <t>Jistič 25B-3N - 3x 25 A</t>
  </si>
  <si>
    <t>741.003.026</t>
  </si>
  <si>
    <t>Jistič 40B-3N - 3x 40 A</t>
  </si>
  <si>
    <t>741.003.027</t>
  </si>
  <si>
    <t>Jistič 40C-3N - 3x 40 A</t>
  </si>
  <si>
    <t>741.003.028</t>
  </si>
  <si>
    <t>Montáž chrániče s jističem 10B-1N-030A</t>
  </si>
  <si>
    <t>741.003.029</t>
  </si>
  <si>
    <t>Chránič s jističem 10B-1N-030A - 10 A/30 mA</t>
  </si>
  <si>
    <t>741.003.030</t>
  </si>
  <si>
    <t>Montáž proudového chrániče 25-4-030A</t>
  </si>
  <si>
    <t>741.003.031</t>
  </si>
  <si>
    <t>Proudový chránič 25-4-030A - 25 A/30 mA</t>
  </si>
  <si>
    <t>741.003.032</t>
  </si>
  <si>
    <t>Montáž odpínače 3/125A</t>
  </si>
  <si>
    <t>741.003.033</t>
  </si>
  <si>
    <t>Odpínač 3/125A</t>
  </si>
  <si>
    <t>741.003.034</t>
  </si>
  <si>
    <t>Montáž válcové pojistky</t>
  </si>
  <si>
    <t>741.003.035</t>
  </si>
  <si>
    <t>Válcová pojistka 22 - 100A gG</t>
  </si>
  <si>
    <t>741.003.036</t>
  </si>
  <si>
    <t>Montáž svorkovnice</t>
  </si>
  <si>
    <t>741.003.037</t>
  </si>
  <si>
    <t>Svorkovnice N 7x16 mm</t>
  </si>
  <si>
    <t>741.003.038</t>
  </si>
  <si>
    <t>Svorkovnice PE 7x16 mm</t>
  </si>
  <si>
    <t>741.003.039</t>
  </si>
  <si>
    <t>Montáž svorka řadové</t>
  </si>
  <si>
    <t>741.003.040</t>
  </si>
  <si>
    <t>Svorka řadová 2.5 mm2</t>
  </si>
  <si>
    <t>741.003.041</t>
  </si>
  <si>
    <t>Svorka řadová  4 mm2</t>
  </si>
  <si>
    <t>741.003.042</t>
  </si>
  <si>
    <t>Svorka řadová  6 mm2</t>
  </si>
  <si>
    <t>741.003.043</t>
  </si>
  <si>
    <t>Svorka řadová  10 mm2</t>
  </si>
  <si>
    <t>741.003.044</t>
  </si>
  <si>
    <t>Svorka řadová  25 mm2</t>
  </si>
  <si>
    <t>741.003.045</t>
  </si>
  <si>
    <t>741.003.046</t>
  </si>
  <si>
    <t>Rozvaděč R2, zapuštěná rozvodnice 231 modulů - 11 řad po 21 modulech - 590 x 1605 x 250 mm -IP 40/20, Instalační konstrukce - plastové panely - 500 x 1490 x 160 mm, úprava zapuštěného rámu s požární odolností EI 30 DP1 + Sm (kouřotěsná), rozvodnice vč. př</t>
  </si>
  <si>
    <t>Rozvaděč R2, zapuštěná rozvodnice 231 modulů - 11 řad po 21 modulech - 590 x 1605 x 250 mm -IP 40/20, Instalační konstrukce - plastové panely - 500 x 1490 x 160 mm, úprava zapuštěného rámu s požární odolností EI 30 DP1 + Sm (kouřotěsná), rozvodnice vč. příslušenství - kryty, svorky PEN, PE, N, nosníky, lišty apod.</t>
  </si>
  <si>
    <t>741.003.047</t>
  </si>
  <si>
    <t>Montáž svodičů, spínačů</t>
  </si>
  <si>
    <t>741.003.048</t>
  </si>
  <si>
    <t>Svodič TN-S - Imax = 25 kA (10/350 ms), Up = 1,5 kV, signalizace poruchy</t>
  </si>
  <si>
    <t>741.003.049</t>
  </si>
  <si>
    <t>Spínač 63-3N - 3x 63 A - montáž na DIN lištu</t>
  </si>
  <si>
    <t>741.003.050</t>
  </si>
  <si>
    <t>741.003.051</t>
  </si>
  <si>
    <t>Montáž zvonku a jističů</t>
  </si>
  <si>
    <t>741.003.052</t>
  </si>
  <si>
    <t>Zvonek 230 V AC - 1 modul - montáž na DIN lištu</t>
  </si>
  <si>
    <t>741.003.053</t>
  </si>
  <si>
    <t>741.003.054</t>
  </si>
  <si>
    <t>741.003.055</t>
  </si>
  <si>
    <t>Montáž jističe, chráničů a svorkovnic</t>
  </si>
  <si>
    <t>741.003.056</t>
  </si>
  <si>
    <t>Jistič 16B-3 - 16 A</t>
  </si>
  <si>
    <t>741.003.057</t>
  </si>
  <si>
    <t>741.003.058</t>
  </si>
  <si>
    <t>Prodový chránič 25-4-030A - 25 A/30 mA</t>
  </si>
  <si>
    <t>741.003.059</t>
  </si>
  <si>
    <t>741.003.060</t>
  </si>
  <si>
    <t>741.003.061</t>
  </si>
  <si>
    <t>741.003.062</t>
  </si>
  <si>
    <t>741.003.063</t>
  </si>
  <si>
    <t>Montáž rozvaděče R3</t>
  </si>
  <si>
    <t>741.003.064</t>
  </si>
  <si>
    <t>Rozvaděč R3, nástěnná plastová rozvodnice - 18 modulů, š 418 x v 302 x h 151 mm - krytí IP 65/20 - jmenovitý proud 63 A, rozvodnice vč. příslušenství - kryty, svorky PEN, PE, N, nosníky, lišty apod.</t>
  </si>
  <si>
    <t>741.003.065</t>
  </si>
  <si>
    <t>Montáž spínačů a chráničů</t>
  </si>
  <si>
    <t>741.003.066</t>
  </si>
  <si>
    <t>Spínač 32-3N - 3x 32 A - montáž na DIN lištu</t>
  </si>
  <si>
    <t>741.003.067</t>
  </si>
  <si>
    <t>Proudový chránič s jističem 10B-1N-030A - 10 A/30 mA</t>
  </si>
  <si>
    <t>741.003.068</t>
  </si>
  <si>
    <t>Proudový chránič s jističem 16B-1N-030A - 16 A/30 mA</t>
  </si>
  <si>
    <t>741.003.069</t>
  </si>
  <si>
    <t>Montáž rozvaděče R4</t>
  </si>
  <si>
    <t>741.003.070</t>
  </si>
  <si>
    <t>Rozvaděč R4, nástěnná plastová rozvodnice - 24 modulů, š 310 x v 427 x h 151 mm - krytí IP 65/20 - jmenovitý proud 63 A, rozvodnice vč. příslušenství - kryty, svorky PEN, PE, N, nosníky, lišty apod.</t>
  </si>
  <si>
    <t>741.003.071</t>
  </si>
  <si>
    <t>741.003.072</t>
  </si>
  <si>
    <t>741.003.073</t>
  </si>
  <si>
    <t>741.003.074</t>
  </si>
  <si>
    <t>741.003.075</t>
  </si>
  <si>
    <t>741.003.076</t>
  </si>
  <si>
    <t>741.003.077</t>
  </si>
  <si>
    <t>741.003.078</t>
  </si>
  <si>
    <t>741.003.079</t>
  </si>
  <si>
    <t>Montáž proudových chráničů</t>
  </si>
  <si>
    <t>741.003.080</t>
  </si>
  <si>
    <t>741.003.081</t>
  </si>
  <si>
    <t>741.003.082</t>
  </si>
  <si>
    <t>Montáž rozvaděče RPO</t>
  </si>
  <si>
    <t>741.003.083</t>
  </si>
  <si>
    <t>Rozvaděč RPO, Nástěnná rozvodnice 231 modulů - 11 řad po 21 modulech - 590 x 1605 x 200 mm - IP 40/20, Instalační konstrukce - plastové panely - 500 x 1490 x 160 mm, úprava nástěnného rámu a dveří s požární odolností EI 30 DP1, rozvodnice vč. příslušenstv</t>
  </si>
  <si>
    <t>Rozvaděč RPO, Nástěnná rozvodnice 231 modulů - 11 řad po 21 modulech - 590 x 1605 x 200 mm - IP 40/20, Instalační konstrukce - plastové panely - 500 x 1490 x 160 mm, úprava nástěnného rámu a dveří s požární odolností EI 30 DP1, rozvodnice vč. příslušenství - kryty, svorky PEN, PE, N, nosníky, lišty apod.</t>
  </si>
  <si>
    <t>741.003.084</t>
  </si>
  <si>
    <t>Montáž svodičů, spínačů, přepínačů</t>
  </si>
  <si>
    <t>741.003.085</t>
  </si>
  <si>
    <t>741.003.086</t>
  </si>
  <si>
    <t>4-pólový automatický přepínač sítí 40 A/4p - montáž na DIN lištu</t>
  </si>
  <si>
    <t>741.003.087</t>
  </si>
  <si>
    <t>Spínač 63-3N - 3x 63 A - montáž na DIN lištu, 340x350x80 mm</t>
  </si>
  <si>
    <t>741.003.088</t>
  </si>
  <si>
    <t>741.003.089</t>
  </si>
  <si>
    <t>Montáž zvonku</t>
  </si>
  <si>
    <t>741.003.090</t>
  </si>
  <si>
    <t>741.003.091</t>
  </si>
  <si>
    <t>Montáž jističe a napěťové vypínací spouště</t>
  </si>
  <si>
    <t>741.003.092</t>
  </si>
  <si>
    <t>Jistič 40C-4 - 3x 40 A</t>
  </si>
  <si>
    <t>741.003.093</t>
  </si>
  <si>
    <t>Napěťová vypínací spoušť</t>
  </si>
  <si>
    <t>741.003.094</t>
  </si>
  <si>
    <t>Montáž jističů a pomocného kontaktu</t>
  </si>
  <si>
    <t>741.003.095</t>
  </si>
  <si>
    <t>Pomocný kontakt 1Z/1R</t>
  </si>
  <si>
    <t>741.003.096</t>
  </si>
  <si>
    <t>741.003.097</t>
  </si>
  <si>
    <t>741.003.098</t>
  </si>
  <si>
    <t>741.003.099</t>
  </si>
  <si>
    <t>Jistič 10B-3 - 10 A</t>
  </si>
  <si>
    <t>741.003.100</t>
  </si>
  <si>
    <t>Jistič 25D-3 - 3x 25 A</t>
  </si>
  <si>
    <t>741.003.101</t>
  </si>
  <si>
    <t>Jistič 10D-3 - 3x 10 A</t>
  </si>
  <si>
    <t>741.003.102</t>
  </si>
  <si>
    <t>Jistič 6D-3 - 3x 6 A</t>
  </si>
  <si>
    <t>741.003.103</t>
  </si>
  <si>
    <t>Montáž pomocných kontaktů</t>
  </si>
  <si>
    <t>741.003.104</t>
  </si>
  <si>
    <t>741.003.105</t>
  </si>
  <si>
    <t>Montáž relé, stykačů a proudového chrániče</t>
  </si>
  <si>
    <t>741.003.106</t>
  </si>
  <si>
    <t>Časové relé 1Z/1R - 16 A - zpožděný rozběh - cívka 230 V</t>
  </si>
  <si>
    <t>741.003.107</t>
  </si>
  <si>
    <t>Monitorovací relé napěťové 400 V</t>
  </si>
  <si>
    <t>741.003.108</t>
  </si>
  <si>
    <t>Proudový chránič s jističem 10B-1N-030A - 10 A/30 mA (OEZ OLI-10B-1N-030A)</t>
  </si>
  <si>
    <t>741.003.109</t>
  </si>
  <si>
    <t>Instalační stykač 1R/20 A - ovl. cívka 24 V DC, manuál. ovládání</t>
  </si>
  <si>
    <t>741.003.110</t>
  </si>
  <si>
    <t>Instalační stykač 3Z/40 A - ovl. cívka 230 V, manuál. ovládání</t>
  </si>
  <si>
    <t>741.003.111</t>
  </si>
  <si>
    <t>Instalační relé 1Z/1R /16 A - ovl. cívka 230 V, manuál. ovládání</t>
  </si>
  <si>
    <t>741.003.112</t>
  </si>
  <si>
    <t>Montáž svorek řadových</t>
  </si>
  <si>
    <t>741.003.113</t>
  </si>
  <si>
    <t>741.003.114</t>
  </si>
  <si>
    <t>741.003.115</t>
  </si>
  <si>
    <t>Montáž rozvaděče RT</t>
  </si>
  <si>
    <t>741.003.116</t>
  </si>
  <si>
    <t>Rozvaděč RT nástěnná plastová rozvodnice - 48 modulů, š 310 x v 677 x h 151 mm - krytí IP 65/20 - jmenovitý proud 63 A, rozvodnice vč. příslušenství - kryty, svorky PEN, PE, N, nosníky, lišty apod.</t>
  </si>
  <si>
    <t>741.003.117</t>
  </si>
  <si>
    <t>741.003.118</t>
  </si>
  <si>
    <t>741.003.119</t>
  </si>
  <si>
    <t>Spínač 40-3 - 3x 40 A - montáž na DIN lištu</t>
  </si>
  <si>
    <t>741.003.120</t>
  </si>
  <si>
    <t>741.003.121</t>
  </si>
  <si>
    <t>741.003.122</t>
  </si>
  <si>
    <t>741.003.123</t>
  </si>
  <si>
    <t>741.003.124</t>
  </si>
  <si>
    <t>Jistič 13B-1 - 13 A</t>
  </si>
  <si>
    <t>741.003.125</t>
  </si>
  <si>
    <t>741.003.126</t>
  </si>
  <si>
    <t>Montáž jističů a proudových chráničů</t>
  </si>
  <si>
    <t>741.003.127</t>
  </si>
  <si>
    <t>Jistič 16B-3 - 3x 16  A</t>
  </si>
  <si>
    <t>741.003.128</t>
  </si>
  <si>
    <t>741.003.129</t>
  </si>
  <si>
    <t>741.003.130</t>
  </si>
  <si>
    <t>741.003.131</t>
  </si>
  <si>
    <t>Proudový chránič 25-4-030F-G - 25 A/30 mA (pro kompresor venkovní jednotky)</t>
  </si>
  <si>
    <t>741.003.132</t>
  </si>
  <si>
    <t>Montáž kabelu</t>
  </si>
  <si>
    <t>741.003.133</t>
  </si>
  <si>
    <t>Kabel uložený pod omítkou Cu jádro,  plášť PVC odolný proti UV záření, třída reakce na oheň Dcas3d2a3, samozhášivost dle ČSN EN 60332-1-2. J 4x25</t>
  </si>
  <si>
    <t>741.003.134</t>
  </si>
  <si>
    <t>Montáž kabelů</t>
  </si>
  <si>
    <t>741.003.135</t>
  </si>
  <si>
    <t>Kabel uložený volně Cu jádro,  plášť PVC odolný proti UV záření, třída reakce na oheň Dcas3d2a3, samozhášivost dle ČSN EN 60332-1-2. J 3x1,5</t>
  </si>
  <si>
    <t>741.003.136</t>
  </si>
  <si>
    <t>Kabel uložený volně Cu jádro,  plášť PVC odolný proti UV záření, třída reakce na oheň Dcas3d2a3, samozhášivost dle ČSN EN 60332-1-2. J 3x2,5</t>
  </si>
  <si>
    <t>741.003.137</t>
  </si>
  <si>
    <t>Kabel uložený v trubce, Cu jádro,  plášť PVC odolný proti UV záření, třída reakce na oheň Dcas3d2a3, samozhášivost dle ČSN EN 60332-1-2. J 3x1,5</t>
  </si>
  <si>
    <t>741.003.138</t>
  </si>
  <si>
    <t>Kabel uložený v trubce, Cu jádro,  plášť PVC odolný proti UV záření, třída reakce na oheň Dcas3d2a3, samozhášivost dle ČSN EN 60332-1-2. O 3x1,5</t>
  </si>
  <si>
    <t>741.003.139</t>
  </si>
  <si>
    <t>Kabel uložený v trubce, Cu jádro,  plášť PVC odolný proti UV záření, třída reakce na oheň Dcas3d2a3, samozhášivost dle ČSN EN 60332-1-2. J 3x2,5</t>
  </si>
  <si>
    <t>741.003.140</t>
  </si>
  <si>
    <t>Kabel uložený pod omítkou Cu jádro,  stíněný, odolnost proti šíření plamene dle ČSN EN 60332-1-2. 2x1</t>
  </si>
  <si>
    <t>741.003.141</t>
  </si>
  <si>
    <t>Kabel uložený volně Cu jádro,  stíněný, odolnost proti šíření plamene dle ČSN EN 60332-1-2. 2x1</t>
  </si>
  <si>
    <t>741.003.142</t>
  </si>
  <si>
    <t>Kabel uložený volně Cu jádro,  stíněný, odolnost proti šíření plamene dle ČSN EN 60332-1-2. 4x1</t>
  </si>
  <si>
    <t>741.003.143</t>
  </si>
  <si>
    <t>Kabel uložený v trubce Cu jádro, žíly stočené do duše, třída reakce na oheň B2ca s1d1a1 2x1</t>
  </si>
  <si>
    <t>741.003.144</t>
  </si>
  <si>
    <t>Kabel uložený v trubce Cu jádro, žíly stočené do duše, třída reakce na oheň B2ca s1d1a1 4x1</t>
  </si>
  <si>
    <t>741.003.145</t>
  </si>
  <si>
    <t>Kabel uložený pod omítkou Cu jádro, žíly stočené do duše, třída reakce na oheň B2ca s1d1a1 J 3x1,5</t>
  </si>
  <si>
    <t>741.003.146</t>
  </si>
  <si>
    <t>Kabel uložený pod omítkou Cu jádro, žíly stočené do duše, třída reakce na oheň B2ca s1d1a1 O 3x1,5</t>
  </si>
  <si>
    <t>741.003.147</t>
  </si>
  <si>
    <t>Kabel uložený pod omítkou Cu jádro, žíly stočené do duše, třída reakce na oheň B2ca s1d1a1 O 4x1,5</t>
  </si>
  <si>
    <t>741.003.148</t>
  </si>
  <si>
    <t>Kabel uložený pod omítkou Cu jádro, žíly stočené do duše, třída reakce na oheň B2ca s1d1a1 J 3x2,5</t>
  </si>
  <si>
    <t>741.003.149</t>
  </si>
  <si>
    <t>Kabel uložený pod omítkou Cu jádro, žíly stočené do duše, třída reakce na oheň B2ca s1d1a1 J 5x4</t>
  </si>
  <si>
    <t>741.003.150</t>
  </si>
  <si>
    <t>Kabel uložený volně Cu jádro, žíly stočené do duše, třída reakce na oheň B2ca s1d1a1 J 3x1,5</t>
  </si>
  <si>
    <t>741.003.151</t>
  </si>
  <si>
    <t>Kabel uložený v trubce Cu jádro, žíly stočené do duše, třída reakce na oheň B2ca s1d1a1 J 3x1,5</t>
  </si>
  <si>
    <t>741.003.152</t>
  </si>
  <si>
    <t>Kabel uložený v trubce Cu jádro, žíly stočené do duše, třída reakce na oheň B2ca s1d1a1 O 3x1,5</t>
  </si>
  <si>
    <t>741.003.153</t>
  </si>
  <si>
    <t>Kabel uložený v trubce Cu jádro, žíly stočené do duše, třída reakce na oheň B2ca s1d1a1 J 3x2,5</t>
  </si>
  <si>
    <t>741.003.154</t>
  </si>
  <si>
    <t>741.003.155</t>
  </si>
  <si>
    <t>Kabel uložený pod omítkou  Cu jádro,  plášť PVC odolný proti UV záření, třída reakce na oheň Dcas3d2a3, samozhášivost dle ČSN EN 60332-1-2. J 5x1,5</t>
  </si>
  <si>
    <t>741.003.156</t>
  </si>
  <si>
    <t>Kabel uložený volně Cu jádro,  plášť PVC odolný proti UV záření, třída reakce na oheň Dcas3d2a3, samozhášivost dle ČSN EN 60332-1-2. J 5x2,5</t>
  </si>
  <si>
    <t>741.003.157</t>
  </si>
  <si>
    <t>Kabel uložený v trubce, Cu jádro,  plášť PVC odolný proti UV záření, třída reakce na oheň Dcas3d2a3, samozhášivost dle ČSN EN 60332-1-2. J 5x2,5</t>
  </si>
  <si>
    <t>741.003.158</t>
  </si>
  <si>
    <t>Kabel uložený pod omítkou Cu jádro, žíly stočené do duše, třída reakce na oheň B2ca s1d1a1 J 5x1,5</t>
  </si>
  <si>
    <t>741.003.159</t>
  </si>
  <si>
    <t>Kabel uložený pod omítkou Cu jádro, žíly stočené do duše, třída reakce na oheň B2ca s1d1a1 J 5x2,5</t>
  </si>
  <si>
    <t>741.003.160</t>
  </si>
  <si>
    <t>741.003.161</t>
  </si>
  <si>
    <t>Kabel uložený pod omítkou Cu jádro,  plášť PVC odolný proti UV záření, třída reakce na oheň Dcas3d2a3, samozhášivost dle ČSN EN 60332-1-2. J 4x10</t>
  </si>
  <si>
    <t>741.003.162</t>
  </si>
  <si>
    <t>Kabel uložený pod omítkou Cu jádro,  plášť PVC odolný proti UV záření, třída reakce na oheň Dcas3d2a3, samozhášivost dle ČSN EN 60332-1-2. J 5x6</t>
  </si>
  <si>
    <t>741.003.163</t>
  </si>
  <si>
    <t>Kabel uložený pod omítkou Cu jádro, žíly stočené do duše, třída reakce na oheň B2ca s1d1a1 J 5x10</t>
  </si>
  <si>
    <t>741.003.164</t>
  </si>
  <si>
    <t>741.003.165</t>
  </si>
  <si>
    <t>741.003.166</t>
  </si>
  <si>
    <t>741.003.167</t>
  </si>
  <si>
    <t>Kabel uložený v trubce, Cu jádro,  plášť PVC odolný proti UV záření, třída reakce na oheň Dcas3d2a3, samozhášivost dle ČSN EN 60332-1-2. J 4x50</t>
  </si>
  <si>
    <t>741.003.168</t>
  </si>
  <si>
    <t>Montáž trubek</t>
  </si>
  <si>
    <t>741.003.169</t>
  </si>
  <si>
    <t>Trubka tuhá bezhalogenová 16/13,1 mm - pevně uložená</t>
  </si>
  <si>
    <t>741.003.170</t>
  </si>
  <si>
    <t>Trubka tuhá bezhalogenová 20/17,1 mm - pevně uložená</t>
  </si>
  <si>
    <t>741.003.171</t>
  </si>
  <si>
    <t>Tuhá trubka 6/13,1 mm - pevně uložená</t>
  </si>
  <si>
    <t>741.003.172</t>
  </si>
  <si>
    <t>Tuhá dvouplášťová korugovaná chránička - průměr 63/52 mm - pod omítkou</t>
  </si>
  <si>
    <t>741.003.173</t>
  </si>
  <si>
    <t>741.003.174</t>
  </si>
  <si>
    <t>Tuhá trubka 20/17,1 mm - pevně uložená</t>
  </si>
  <si>
    <t>741.003.175</t>
  </si>
  <si>
    <t>Tuhá trubka 25/21,6 mm - pevně uložená</t>
  </si>
  <si>
    <t>741.003.176</t>
  </si>
  <si>
    <t>Montáž příchytek</t>
  </si>
  <si>
    <t>741.003.177</t>
  </si>
  <si>
    <t>Příchytka trubky průměru 16 mm</t>
  </si>
  <si>
    <t>741.003.178</t>
  </si>
  <si>
    <t>Příchytka trubky průměru 20 mm</t>
  </si>
  <si>
    <t>741.003.179</t>
  </si>
  <si>
    <t>Příchytka trubky průměru 25 mm</t>
  </si>
  <si>
    <t>741.003.180</t>
  </si>
  <si>
    <t>Montáž chráničky</t>
  </si>
  <si>
    <t>741.003.181</t>
  </si>
  <si>
    <t>Tuhá dvouplášťová korugovaná chránička - průměr 40/32 mm - ve výkopu</t>
  </si>
  <si>
    <t>741.003.182</t>
  </si>
  <si>
    <t>Montáž kabelového žlabu</t>
  </si>
  <si>
    <t>741.003.183</t>
  </si>
  <si>
    <t>GZ Kabelový žlab 50/50 - pevně uložený</t>
  </si>
  <si>
    <t>741.003.184</t>
  </si>
  <si>
    <t>Montáž žlabových spojek</t>
  </si>
  <si>
    <t>741.003.185</t>
  </si>
  <si>
    <t>Spojka žlabu</t>
  </si>
  <si>
    <t>741.003.186</t>
  </si>
  <si>
    <t>Montáž držáků a nosníků žlabu</t>
  </si>
  <si>
    <t>741.003.187</t>
  </si>
  <si>
    <t>Držák žlabu</t>
  </si>
  <si>
    <t>741.003.188</t>
  </si>
  <si>
    <t>Nosník žlabu</t>
  </si>
  <si>
    <t>741.003.189</t>
  </si>
  <si>
    <t>Montáž zemnících spojek</t>
  </si>
  <si>
    <t>741.003.190</t>
  </si>
  <si>
    <t>Spojka zemnící</t>
  </si>
  <si>
    <t>741.003.191</t>
  </si>
  <si>
    <t>741.003.192</t>
  </si>
  <si>
    <t>GZ Kabelový žlab 50/50</t>
  </si>
  <si>
    <t>741.003.193</t>
  </si>
  <si>
    <t>Tvarování</t>
  </si>
  <si>
    <t>741.003.194</t>
  </si>
  <si>
    <t>Tvarovací sada</t>
  </si>
  <si>
    <t>741.003.195</t>
  </si>
  <si>
    <t>Nůžky</t>
  </si>
  <si>
    <t>741.003.196</t>
  </si>
  <si>
    <t>Zinkování</t>
  </si>
  <si>
    <t>741.003.197</t>
  </si>
  <si>
    <t>Sprej zinkový - 400 ml</t>
  </si>
  <si>
    <t>741.003.198</t>
  </si>
  <si>
    <t>741.003.199</t>
  </si>
  <si>
    <t>Kabel uložený pod omítkou Cu jádro, žíly stočené do duše, třída reakce na oheň B2ca s1d1a1 - P30-R J 3x1,5</t>
  </si>
  <si>
    <t>741.003.200</t>
  </si>
  <si>
    <t>Kabel volně uložený Cu jádro, žíly stočené do duše, třída reakce na oheň B2ca s1d1a1 - P30-R J 3x1,5</t>
  </si>
  <si>
    <t>741.003.201</t>
  </si>
  <si>
    <t>Kabel uložený pevně Cu jádro, žíly stočené do duše, třída reakce na oheň B2ca s1d1a1 - P30-R J 3x1,5</t>
  </si>
  <si>
    <t>741.003.202</t>
  </si>
  <si>
    <t>Kabel uložený pevně Cu jádro, žíly stočené do duše, třída reakce na oheň B2ca s1d1a1 - P30-R O 3x1,5</t>
  </si>
  <si>
    <t>741.003.203</t>
  </si>
  <si>
    <t>741.003.204</t>
  </si>
  <si>
    <t>Kabel uložený pod omítkou Cu jádro, žíly stočené do duše, třída reakce na oheň B2ca s1d1a1 - P30-R J 5x1,5</t>
  </si>
  <si>
    <t>741.003.205</t>
  </si>
  <si>
    <t>Kabel uložený pod omítkou Cu jádro, žíly stočené do duše, třída reakce na oheň B2ca s1d1a1 - P30-R J 5x2,5</t>
  </si>
  <si>
    <t>741.003.206</t>
  </si>
  <si>
    <t>Kabel uložený pod omítkou Cu jádro, žíly stočené do duše, třída reakce na oheň B2ca s1d1a1 - P30-R J 5x6</t>
  </si>
  <si>
    <t>741.003.207</t>
  </si>
  <si>
    <t>Kabel volně uložený Cu jádro, žíly stočené do duše, třída reakce na oheň B2ca s1d1a1 - P30-R J 5x1,5</t>
  </si>
  <si>
    <t>741.003.208</t>
  </si>
  <si>
    <t>Kabel volně uložený Cu jádro, žíly stočené do duše, třída reakce na oheň B2ca s1d1a1 - P30-R J 5x2,5</t>
  </si>
  <si>
    <t>741.003.209</t>
  </si>
  <si>
    <t>Kabel uložený pevně Cu jádro, žíly stočené do duše, třída reakce na oheň B2ca s1d1a1 - P30-R J 5x1,5</t>
  </si>
  <si>
    <t>741.003.210</t>
  </si>
  <si>
    <t>741.003.211</t>
  </si>
  <si>
    <t>Kabel uložený pod omítkou Cu jádro, žíly stočené do duše, třída reakce na oheň B2ca s1d1a1 - P30-R J 5x10</t>
  </si>
  <si>
    <t>741.003.212</t>
  </si>
  <si>
    <t>Kabel uložený pevně Cu jádro, žíly stočené do duše, třída reakce na oheň B2ca s1d1a1 - P30-R J 5x10</t>
  </si>
  <si>
    <t>741.003.213</t>
  </si>
  <si>
    <t>741.003.214</t>
  </si>
  <si>
    <t>Příchytka kabelu průměru 10 mm</t>
  </si>
  <si>
    <t>741.003.215</t>
  </si>
  <si>
    <t>Příchytka kabelu průmru 12 mm</t>
  </si>
  <si>
    <t>741.003.216</t>
  </si>
  <si>
    <t>Příchytka kabelu průměru 18 mm</t>
  </si>
  <si>
    <t>741.003.217</t>
  </si>
  <si>
    <t>Montáž žlabů, spojek a nosníků žlabů</t>
  </si>
  <si>
    <t>741.003.218</t>
  </si>
  <si>
    <t>GZ Kabelový žlab 50/50 - pevně uložený P30-R</t>
  </si>
  <si>
    <t>741.003.219</t>
  </si>
  <si>
    <t>741.003.220</t>
  </si>
  <si>
    <t>741.003.221</t>
  </si>
  <si>
    <t>741.003.222</t>
  </si>
  <si>
    <t>741.003.223</t>
  </si>
  <si>
    <t>741.003.224</t>
  </si>
  <si>
    <t>741.003.225</t>
  </si>
  <si>
    <t>741.003.226</t>
  </si>
  <si>
    <t>741.003.227</t>
  </si>
  <si>
    <t>741.003.228</t>
  </si>
  <si>
    <t>741.003.229</t>
  </si>
  <si>
    <t>Ukončení kabelu 3x1,5</t>
  </si>
  <si>
    <t>458</t>
  </si>
  <si>
    <t>741.003.230</t>
  </si>
  <si>
    <t>Ukončení kabelu 3x2,5</t>
  </si>
  <si>
    <t>460</t>
  </si>
  <si>
    <t>741.003.231</t>
  </si>
  <si>
    <t>Ukončení kabelu 5x1,5</t>
  </si>
  <si>
    <t>462</t>
  </si>
  <si>
    <t>741.003.232</t>
  </si>
  <si>
    <t>Ukončení kabelu 5x2,5</t>
  </si>
  <si>
    <t>464</t>
  </si>
  <si>
    <t>741.003.233</t>
  </si>
  <si>
    <t>Ukončení kabelu 5x4</t>
  </si>
  <si>
    <t>466</t>
  </si>
  <si>
    <t>741.003.234</t>
  </si>
  <si>
    <t>Ukončení kabelu 5x6</t>
  </si>
  <si>
    <t>468</t>
  </si>
  <si>
    <t>741.003.235</t>
  </si>
  <si>
    <t>Ukončení kabelu 5x10</t>
  </si>
  <si>
    <t>470</t>
  </si>
  <si>
    <t>741.003.236</t>
  </si>
  <si>
    <t>Ukončení kabelu 4x25</t>
  </si>
  <si>
    <t>472</t>
  </si>
  <si>
    <t>741.003.237</t>
  </si>
  <si>
    <t>Ukončení kabelu 4x10</t>
  </si>
  <si>
    <t>474</t>
  </si>
  <si>
    <t>741.003.238</t>
  </si>
  <si>
    <t>Mntáž přístrojové</t>
  </si>
  <si>
    <t>476</t>
  </si>
  <si>
    <t>741.003.239</t>
  </si>
  <si>
    <t>Přístrojová  - průměr 73/50 mm - rozteč 71 mm - do zdi</t>
  </si>
  <si>
    <t>478</t>
  </si>
  <si>
    <t>741.003.240</t>
  </si>
  <si>
    <t>Přístrojová hluboká - průměr 73/70 mm - rozteč 71 - do zdi</t>
  </si>
  <si>
    <t>480</t>
  </si>
  <si>
    <t>741.003.241</t>
  </si>
  <si>
    <t>Přístrojová pro dva přístroje, do zdi</t>
  </si>
  <si>
    <t>482</t>
  </si>
  <si>
    <t>741.003.242</t>
  </si>
  <si>
    <t>Přístrojová pro tři přístroje, do zdi</t>
  </si>
  <si>
    <t>484</t>
  </si>
  <si>
    <t>741.003.243</t>
  </si>
  <si>
    <t>Přístrojová pro čtyři přístroje, do zdi</t>
  </si>
  <si>
    <t>486</t>
  </si>
  <si>
    <t>741.003.244</t>
  </si>
  <si>
    <t>Přístrojová pro pět přístrojů, do zdi</t>
  </si>
  <si>
    <t>488</t>
  </si>
  <si>
    <t>741.003.245</t>
  </si>
  <si>
    <t>Mntáž odbočných krabic</t>
  </si>
  <si>
    <t>490</t>
  </si>
  <si>
    <t>741.003.246</t>
  </si>
  <si>
    <t>Krabice odbočná s víčkem - průměr 71/45 mm - do zdi</t>
  </si>
  <si>
    <t>492</t>
  </si>
  <si>
    <t>741.003.247</t>
  </si>
  <si>
    <t>Krabice odbočná hluboká - průměr 71/70 mm - do zdi</t>
  </si>
  <si>
    <t>494</t>
  </si>
  <si>
    <t>741.003.248</t>
  </si>
  <si>
    <t>Víčko ke krabici odbočné hluboké</t>
  </si>
  <si>
    <t>496</t>
  </si>
  <si>
    <t>741.003.249</t>
  </si>
  <si>
    <t>Krabice odbočná vč. víčka - průměr 103/50 mm - do zdi</t>
  </si>
  <si>
    <t>498</t>
  </si>
  <si>
    <t>741.003.250</t>
  </si>
  <si>
    <t>Krabice nástěnná uzavřená, 80 x 80 mm, IP 66, bezhalogenová</t>
  </si>
  <si>
    <t>500</t>
  </si>
  <si>
    <t>741.003.251</t>
  </si>
  <si>
    <t>Montáž bezšroubových svorek</t>
  </si>
  <si>
    <t>502</t>
  </si>
  <si>
    <t>741.003.252</t>
  </si>
  <si>
    <t>Bezšroubová svorka  2x 1-2,5 mm</t>
  </si>
  <si>
    <t>504</t>
  </si>
  <si>
    <t>741.003.253</t>
  </si>
  <si>
    <t>Bezšroubová svorka 3x 1-2,5 mm2</t>
  </si>
  <si>
    <t>506</t>
  </si>
  <si>
    <t>741.003.254</t>
  </si>
  <si>
    <t>Bezšroubová svorka 4x 1-2,5 mm2</t>
  </si>
  <si>
    <t>508</t>
  </si>
  <si>
    <t>741.003.255</t>
  </si>
  <si>
    <t>Bezšroubová svorka 5x 1-2,5 mm2</t>
  </si>
  <si>
    <t>510</t>
  </si>
  <si>
    <t>741.003.256</t>
  </si>
  <si>
    <t>Montáž montážních desek</t>
  </si>
  <si>
    <t>512</t>
  </si>
  <si>
    <t>741.003.257</t>
  </si>
  <si>
    <t>Montážní deska 238 x 238 mm s tubusem</t>
  </si>
  <si>
    <t>514</t>
  </si>
  <si>
    <t>741.003.258</t>
  </si>
  <si>
    <t>Montážní deska 119 x 119 mm s tubusem</t>
  </si>
  <si>
    <t>516</t>
  </si>
  <si>
    <t>741.003.259</t>
  </si>
  <si>
    <t>Montáž držáku, závěsných příchytek</t>
  </si>
  <si>
    <t>518</t>
  </si>
  <si>
    <t>741.003.260</t>
  </si>
  <si>
    <t>Držák kabelového svazku - do 15 kabelů</t>
  </si>
  <si>
    <t>520</t>
  </si>
  <si>
    <t>741.003.261</t>
  </si>
  <si>
    <t>Kabelová závěsná příchytka - 1-2 kabely</t>
  </si>
  <si>
    <t>522</t>
  </si>
  <si>
    <t>741.003.262</t>
  </si>
  <si>
    <t>Kabelová závěsná příchytka - 3-5 kabelů</t>
  </si>
  <si>
    <t>524</t>
  </si>
  <si>
    <t>741.003.263</t>
  </si>
  <si>
    <t>montáž svorkovnic a krabic</t>
  </si>
  <si>
    <t>526</t>
  </si>
  <si>
    <t>741.003.264</t>
  </si>
  <si>
    <t>Svorkovnice - bez krytu - 2x 95 mm2 - 6x 16 mm2 - 4x 6 mm2</t>
  </si>
  <si>
    <t>528</t>
  </si>
  <si>
    <t>741.003.265</t>
  </si>
  <si>
    <t>Krabice průměr 125 mm</t>
  </si>
  <si>
    <t>530</t>
  </si>
  <si>
    <t>741.003.266</t>
  </si>
  <si>
    <t>Svorkovnice - s krytem - 2x 95 mm2 - 6x 16 mm2 - 4x 6 mm2</t>
  </si>
  <si>
    <t>532</t>
  </si>
  <si>
    <t>741.003.267</t>
  </si>
  <si>
    <t>Koupelnová krabice pro vyrovnání potenciálů</t>
  </si>
  <si>
    <t>534</t>
  </si>
  <si>
    <t>741.003.268</t>
  </si>
  <si>
    <t>536</t>
  </si>
  <si>
    <t>741.003.269</t>
  </si>
  <si>
    <t>Přídavná svorkovnice  PE 7x 16 mm2</t>
  </si>
  <si>
    <t>538</t>
  </si>
  <si>
    <t>741.003.270</t>
  </si>
  <si>
    <t>Montáž vodičů</t>
  </si>
  <si>
    <t>540</t>
  </si>
  <si>
    <t>741.003.271</t>
  </si>
  <si>
    <t>Vodič uložený pod omítkou Cu jádro, třída reakce na oheň B2ca s1d1a1, barva žíly zelenožlutá 1x25</t>
  </si>
  <si>
    <t>542</t>
  </si>
  <si>
    <t>741.003.272</t>
  </si>
  <si>
    <t>Vodič uložený pod omítkou Cu jádro, třída reakce na oheň B2ca s1d1a1, barva žíly zelenožlutá 1x16</t>
  </si>
  <si>
    <t>544</t>
  </si>
  <si>
    <t>741.003.273</t>
  </si>
  <si>
    <t>Vodič uložený volně Cu jádro, třída reakce na oheň B2ca s1d1a1, barva žíly zelenožlutá 1x16</t>
  </si>
  <si>
    <t>546</t>
  </si>
  <si>
    <t>741.003.274</t>
  </si>
  <si>
    <t>Vodič uložený v trubce Cu jádro, třída reakce na oheň B2ca s1d1a1, barva žíly zelenožlutá 1x16</t>
  </si>
  <si>
    <t>548</t>
  </si>
  <si>
    <t>741.003.275</t>
  </si>
  <si>
    <t>Vodič uložený v trubce Cu jádro,  třída reakce na oheň Dcas3d2a3, samozhášivost dle ČSN EN 60332-1-2. 1x16</t>
  </si>
  <si>
    <t>550</t>
  </si>
  <si>
    <t>741.003.276</t>
  </si>
  <si>
    <t>Vodič uložený pod omítkou Cu jádro, žtřída reakce na oheň Dca s3d2c3, samozhášivost dle ČSN EN 60332-1-2 1x16</t>
  </si>
  <si>
    <t>552</t>
  </si>
  <si>
    <t>741.003.277</t>
  </si>
  <si>
    <t>554</t>
  </si>
  <si>
    <t>741.003.278</t>
  </si>
  <si>
    <t>Vodič uložený pod omítkou Cu jádro, třída reakce na oheň B2ca s1d1a1, barva žíly zelenožlutá 1x10</t>
  </si>
  <si>
    <t>556</t>
  </si>
  <si>
    <t>741.003.279</t>
  </si>
  <si>
    <t>Vodič uložený pod omítkou Cu jádro, třída reakce na oheň B2ca s1d1a1, barva žíly zelenožlutá 1x6</t>
  </si>
  <si>
    <t>558</t>
  </si>
  <si>
    <t>741.003.280</t>
  </si>
  <si>
    <t>Vodič uložený pod omítkou Cu jádro, třída reakce na oheň B2ca s1d1a1, barva žíly zelenožlutá 1x4</t>
  </si>
  <si>
    <t>560</t>
  </si>
  <si>
    <t>741.003.281</t>
  </si>
  <si>
    <t>Vodič uložený volně Cu jádro, třída reakce na oheň B2ca s1d1a1, barva žíly zelenožlutá 1x6</t>
  </si>
  <si>
    <t>562</t>
  </si>
  <si>
    <t>741.003.282</t>
  </si>
  <si>
    <t>Vodič uložený v trubce Cu jádro, třída reakce na oheň B2ca s1d1a1, barva žíly zelenožlutá 1x10</t>
  </si>
  <si>
    <t>564</t>
  </si>
  <si>
    <t>741.003.283</t>
  </si>
  <si>
    <t>Vodič uložený volně Cu jádro,  třída reakce na oheň Dcas3d2a3, samozhášivost dle ČSN EN 60332-1-2. 1x6</t>
  </si>
  <si>
    <t>566</t>
  </si>
  <si>
    <t>741.003.284</t>
  </si>
  <si>
    <t>Vodič uložený v trubce Cu jádro,  třída reakce na oheň Dcas3d2a3, samozhášivost dle ČSN EN 60332-1-2. 1x6</t>
  </si>
  <si>
    <t>568</t>
  </si>
  <si>
    <t>741.003.285</t>
  </si>
  <si>
    <t>Vodič uložený v trubce Cu jádro,  třída reakce na oheň Dcas3d2a3, samozhášivost dle ČSN EN 60332-1-2. 1x10</t>
  </si>
  <si>
    <t>570</t>
  </si>
  <si>
    <t>741.003.286</t>
  </si>
  <si>
    <t>572</t>
  </si>
  <si>
    <t>741.003.287</t>
  </si>
  <si>
    <t>574</t>
  </si>
  <si>
    <t>741.003.288</t>
  </si>
  <si>
    <t>576</t>
  </si>
  <si>
    <t>741.003.289</t>
  </si>
  <si>
    <t>Trubka tuhá 16/13,1 mm - pevně uložená</t>
  </si>
  <si>
    <t>578</t>
  </si>
  <si>
    <t>741.003.290</t>
  </si>
  <si>
    <t>Trubka tuhá Průměr 20/17,1 mm - pevně uložená</t>
  </si>
  <si>
    <t>580</t>
  </si>
  <si>
    <t>741.003.291</t>
  </si>
  <si>
    <t>582</t>
  </si>
  <si>
    <t>741.003.292</t>
  </si>
  <si>
    <t>584</t>
  </si>
  <si>
    <t>741.003.293</t>
  </si>
  <si>
    <t>586</t>
  </si>
  <si>
    <t>741.003.294</t>
  </si>
  <si>
    <t>588</t>
  </si>
  <si>
    <t>741.003.295</t>
  </si>
  <si>
    <t>590</t>
  </si>
  <si>
    <t>741.003.296</t>
  </si>
  <si>
    <t>Montáž lišty vkládací</t>
  </si>
  <si>
    <t>592</t>
  </si>
  <si>
    <t>741.003.297</t>
  </si>
  <si>
    <t>Lišta vkládací - 40/40 - pevně uložená</t>
  </si>
  <si>
    <t>594</t>
  </si>
  <si>
    <t>741.003.298</t>
  </si>
  <si>
    <t>Ukončení vodiče 1x4</t>
  </si>
  <si>
    <t>596</t>
  </si>
  <si>
    <t>741.003.299</t>
  </si>
  <si>
    <t>Ukončení vodiče 1x6</t>
  </si>
  <si>
    <t>598</t>
  </si>
  <si>
    <t>741.003.300</t>
  </si>
  <si>
    <t>Ukončení vodiče 1x10</t>
  </si>
  <si>
    <t>600</t>
  </si>
  <si>
    <t>741.003.301</t>
  </si>
  <si>
    <t>Ukončení vodiče 1x16</t>
  </si>
  <si>
    <t>602</t>
  </si>
  <si>
    <t>741.003.302</t>
  </si>
  <si>
    <t>Ukončení vodiče 1x25</t>
  </si>
  <si>
    <t>604</t>
  </si>
  <si>
    <t>741.003.303</t>
  </si>
  <si>
    <t>Montáž svorek a CU pásu</t>
  </si>
  <si>
    <t>606</t>
  </si>
  <si>
    <t>741.003.304</t>
  </si>
  <si>
    <t>Svorka ZSA 16</t>
  </si>
  <si>
    <t>608</t>
  </si>
  <si>
    <t>741.003.305</t>
  </si>
  <si>
    <t>Cu pás. ZS16 20x500x0,5mm</t>
  </si>
  <si>
    <t>610</t>
  </si>
  <si>
    <t>741.003.306</t>
  </si>
  <si>
    <t>Montáž spínačů, přepínačů</t>
  </si>
  <si>
    <t>612</t>
  </si>
  <si>
    <t>741.003.307</t>
  </si>
  <si>
    <t>Spínač jednopólový, řazení 1</t>
  </si>
  <si>
    <t>614</t>
  </si>
  <si>
    <t>741.003.308</t>
  </si>
  <si>
    <t>Přepínač střídavý,  řazení 6</t>
  </si>
  <si>
    <t>616</t>
  </si>
  <si>
    <t>741.003.309</t>
  </si>
  <si>
    <t>Přepínač střídavý dvojitý, řazení 6+6</t>
  </si>
  <si>
    <t>618</t>
  </si>
  <si>
    <t>741.003.310</t>
  </si>
  <si>
    <t>Přepínač sériový, řazení 5</t>
  </si>
  <si>
    <t>620</t>
  </si>
  <si>
    <t>741.003.311</t>
  </si>
  <si>
    <t>Přepínač křížový, řazení 7</t>
  </si>
  <si>
    <t>622</t>
  </si>
  <si>
    <t>741.003.312</t>
  </si>
  <si>
    <t>Přepínač střídavý,  orientační doutnavka, řazení 6So</t>
  </si>
  <si>
    <t>624</t>
  </si>
  <si>
    <t>741.003.313</t>
  </si>
  <si>
    <t>Přepínač křížový, orientační doutnavka, řazení 7So</t>
  </si>
  <si>
    <t>626</t>
  </si>
  <si>
    <t>741.003.314</t>
  </si>
  <si>
    <t>Žaluziový spínač, řazení 1+1 s blokováním</t>
  </si>
  <si>
    <t>628</t>
  </si>
  <si>
    <t>741.003.315</t>
  </si>
  <si>
    <t>Montáž doutnavek</t>
  </si>
  <si>
    <t>630</t>
  </si>
  <si>
    <t>741.003.316</t>
  </si>
  <si>
    <t>3916-12221 - Doutnavka orientační</t>
  </si>
  <si>
    <t>632</t>
  </si>
  <si>
    <t>741.003.317</t>
  </si>
  <si>
    <t>Montáž krytů spínačů</t>
  </si>
  <si>
    <t>634</t>
  </si>
  <si>
    <t>741.003.318</t>
  </si>
  <si>
    <t>Kryt spínače jednoduchý, barva bílá</t>
  </si>
  <si>
    <t>636</t>
  </si>
  <si>
    <t>741.003.319</t>
  </si>
  <si>
    <t>Kryt spínače dělený, barva bílá</t>
  </si>
  <si>
    <t>638</t>
  </si>
  <si>
    <t>741.003.320</t>
  </si>
  <si>
    <t>Kryt spínače s čirým průzorem, barva bílá</t>
  </si>
  <si>
    <t>640</t>
  </si>
  <si>
    <t>741.003.321</t>
  </si>
  <si>
    <t>Kryt žaluziového ovladače, kolébkový</t>
  </si>
  <si>
    <t>642</t>
  </si>
  <si>
    <t>741.003.322</t>
  </si>
  <si>
    <t>Montáž zásuvky jednonásobné</t>
  </si>
  <si>
    <t>644</t>
  </si>
  <si>
    <t>741.003.323</t>
  </si>
  <si>
    <t>Zásuvka jednonásobná 2P+PE, s clonkami - barva bílá</t>
  </si>
  <si>
    <t>646</t>
  </si>
  <si>
    <t>741.003.324</t>
  </si>
  <si>
    <t>Montáž svorkovnice s krytem</t>
  </si>
  <si>
    <t>648</t>
  </si>
  <si>
    <t>741.003.325</t>
  </si>
  <si>
    <t>Svorkovnice s krytem, 5x 1,5-4 mm2 - barva bílá</t>
  </si>
  <si>
    <t>650</t>
  </si>
  <si>
    <t>741.003.326</t>
  </si>
  <si>
    <t>Montáž rámečku jednonásobný</t>
  </si>
  <si>
    <t>652</t>
  </si>
  <si>
    <t>741.003.327</t>
  </si>
  <si>
    <t>Rámeček jednonásobný - barva bílá</t>
  </si>
  <si>
    <t>654</t>
  </si>
  <si>
    <t>741.003.328</t>
  </si>
  <si>
    <t>Montáž rámečku dvojnásobný</t>
  </si>
  <si>
    <t>656</t>
  </si>
  <si>
    <t>741.003.329</t>
  </si>
  <si>
    <t>Rámeček dvojnásobný vodorovný - barva bílá</t>
  </si>
  <si>
    <t>658</t>
  </si>
  <si>
    <t>741.003.330</t>
  </si>
  <si>
    <t>Montáž rámečku trojnásobný</t>
  </si>
  <si>
    <t>660</t>
  </si>
  <si>
    <t>741.003.331</t>
  </si>
  <si>
    <t>Rámeček trojnásobný vodorovný - barva bílá</t>
  </si>
  <si>
    <t>662</t>
  </si>
  <si>
    <t>741.003.332</t>
  </si>
  <si>
    <t>Montáž rámečku čtyřnásobný</t>
  </si>
  <si>
    <t>664</t>
  </si>
  <si>
    <t>741.003.333</t>
  </si>
  <si>
    <t>Rámeček čtyřnásobný vodorovný - barva bílá</t>
  </si>
  <si>
    <t>666</t>
  </si>
  <si>
    <t>741.003.334</t>
  </si>
  <si>
    <t>Montáž rámečku pětinásobný</t>
  </si>
  <si>
    <t>668</t>
  </si>
  <si>
    <t>741.003.335</t>
  </si>
  <si>
    <t>Rámeček pětinásobný vodorovný - barva bílá</t>
  </si>
  <si>
    <t>670</t>
  </si>
  <si>
    <t>741.003.336</t>
  </si>
  <si>
    <t>Montáž svorek</t>
  </si>
  <si>
    <t>672</t>
  </si>
  <si>
    <t>741.003.337</t>
  </si>
  <si>
    <t>Svorka pro vyrovnání potenciálů dvojnásobná - barva bílá</t>
  </si>
  <si>
    <t>674</t>
  </si>
  <si>
    <t>741.003.338</t>
  </si>
  <si>
    <t>Montáž spínače a zásuvek</t>
  </si>
  <si>
    <t>676</t>
  </si>
  <si>
    <t>741.003.339</t>
  </si>
  <si>
    <t>Spínač jednopólový, řazení 1, kompletní, barva šedá IP 44</t>
  </si>
  <si>
    <t>678</t>
  </si>
  <si>
    <t>741.003.340</t>
  </si>
  <si>
    <t>Zásuvka jednonásobná 2P+PE, s clonkami - barva bílá IP 44</t>
  </si>
  <si>
    <t>680</t>
  </si>
  <si>
    <t>741.003.341</t>
  </si>
  <si>
    <t>Zásuvka nástěnná s víčkem 16 A/400 V - 3P+N+PE - IP 44</t>
  </si>
  <si>
    <t>682</t>
  </si>
  <si>
    <t>741.003.342</t>
  </si>
  <si>
    <t>Montáž pohybového spínače</t>
  </si>
  <si>
    <t>684</t>
  </si>
  <si>
    <t>741.003.343</t>
  </si>
  <si>
    <t>Venkovní pohybový spínač nástěnný - oblast zachycení - 180 st./6/12 m - 10 A/230 V - krytí IP 55</t>
  </si>
  <si>
    <t>686</t>
  </si>
  <si>
    <t>741.003.344</t>
  </si>
  <si>
    <t>Montáž relé</t>
  </si>
  <si>
    <t>688</t>
  </si>
  <si>
    <t>741.003.345</t>
  </si>
  <si>
    <t>Relé 10 A/230 V - zpožděné zapnutí a vypnutí, nastavitelné časy</t>
  </si>
  <si>
    <t>690</t>
  </si>
  <si>
    <t>741.003.346</t>
  </si>
  <si>
    <t>Montáž tlačítka</t>
  </si>
  <si>
    <t>692</t>
  </si>
  <si>
    <t>741.003.347</t>
  </si>
  <si>
    <t>Tlačítko - 1NA+1NC  - IP 55 - nástěnné</t>
  </si>
  <si>
    <t>694</t>
  </si>
  <si>
    <t>741.003.348</t>
  </si>
  <si>
    <t>Montáž UPS</t>
  </si>
  <si>
    <t>696</t>
  </si>
  <si>
    <t>741.003.349</t>
  </si>
  <si>
    <t>UPS 40 kVA / 40 kW, doba zálohování 15 kW / 20 minut, Rozměry: šířka 600 x hloubka 110 x výška 1500 mm, hmotnost 450 kg, tepelné ztráty  cca 1 kW, doporučené chlazení na 20 st. (hrubý odhad, nutno poptat u více výrobců)</t>
  </si>
  <si>
    <t>698</t>
  </si>
  <si>
    <t>UPS 40 kVA / 40 kW, doba zálohování 15 kW / 20 minut, Rozměry: šířka 600 x hloubka 110 x výška 1500 mm, hmotnost 450 kg, tepelné ztráty cca 1 kW, doporučené chlazení na 20 st. (hrubý odhad, nutno poptat u více výrobců)</t>
  </si>
  <si>
    <t>741.003.350</t>
  </si>
  <si>
    <t>Požárně odolné zatmelení prostupu</t>
  </si>
  <si>
    <t>700</t>
  </si>
  <si>
    <t>741.003.351</t>
  </si>
  <si>
    <t>Připojení ventilátoru</t>
  </si>
  <si>
    <t>702</t>
  </si>
  <si>
    <t>741.003.352</t>
  </si>
  <si>
    <t>Montáž požární klapky</t>
  </si>
  <si>
    <t>704</t>
  </si>
  <si>
    <t>741.003.353</t>
  </si>
  <si>
    <t>Klimatizační jednotka - připojení</t>
  </si>
  <si>
    <t>706</t>
  </si>
  <si>
    <t>741.003.354</t>
  </si>
  <si>
    <t>Vzduchotechnická jednotka - připojení</t>
  </si>
  <si>
    <t>708</t>
  </si>
  <si>
    <t>741.003.355</t>
  </si>
  <si>
    <t>Venkovní čidlo ÚT - připojení</t>
  </si>
  <si>
    <t>710</t>
  </si>
  <si>
    <t>741.003.356</t>
  </si>
  <si>
    <t>Elektroměrový rozváděč - montáž</t>
  </si>
  <si>
    <t>741.003.357</t>
  </si>
  <si>
    <t>Rozváděč RH  - montáž</t>
  </si>
  <si>
    <t>714</t>
  </si>
  <si>
    <t>Rozváděč RH - montáž</t>
  </si>
  <si>
    <t>741.003.358</t>
  </si>
  <si>
    <t>Podružné rozvodnice  - montáž</t>
  </si>
  <si>
    <t>716</t>
  </si>
  <si>
    <t>Podružné rozvodnice - montáž</t>
  </si>
  <si>
    <t>741.003.359</t>
  </si>
  <si>
    <t>Montáž LED svítidel</t>
  </si>
  <si>
    <t>718</t>
  </si>
  <si>
    <t>741.003.360</t>
  </si>
  <si>
    <t>A - Přisazené LED svítidlo - opálový PMMA kryt - průměr 285 mm / výška 89 mm - krytí IP 44 LED 20 W - 2150 lm - Ra 80 - 4000 K</t>
  </si>
  <si>
    <t>720</t>
  </si>
  <si>
    <t>741.003.361</t>
  </si>
  <si>
    <t>B - Přisazené obdélníkové LED svítidlo - mikroprizmatický kryt - 1510 x 238 x 52 mm - krytí IP 40 LED 44 W - 6 100 lm - Ra 80 - 4000 K</t>
  </si>
  <si>
    <t>722</t>
  </si>
  <si>
    <t>741.003.362</t>
  </si>
  <si>
    <t>C - Přisazené obdélníkové LED svítidlo - mikroprizmatický kryt - 1510 x 238 x 52 mm - krytí IP 40 LED 57 W - 7 500 lm - Ra 80 - 4000 K</t>
  </si>
  <si>
    <t>724</t>
  </si>
  <si>
    <t>741.003.363</t>
  </si>
  <si>
    <t>D - Přisazené obdélníkové LED svítidlo - opálový kryt - 630 x 110 x 50 mm - krytí IP 54 LED 20 W - 2 800 lm - Ra 80 - 4000 K</t>
  </si>
  <si>
    <t>726</t>
  </si>
  <si>
    <t>741.003.364</t>
  </si>
  <si>
    <t>E - Přisazené kruhové LED svítidlo - mikroprizmatický  kryt - průměr 190/výška 40 mm - krytí IP 20 LED 19 W - 1 950 lm - Ra 80 - 4000 K</t>
  </si>
  <si>
    <t>728</t>
  </si>
  <si>
    <t>741.003.365</t>
  </si>
  <si>
    <t>F - Přisazené kruhové LED svítidlo - mikroprizmatický  kryt - průměr 370/výška 45 mm - krytí IP 20 LED 26 W - 3 000 lm - Ra 80 - 4000 K</t>
  </si>
  <si>
    <t>730</t>
  </si>
  <si>
    <t>741.003.366</t>
  </si>
  <si>
    <t>G - LED přisazené nástěnné svítidlo nad zrcadlo - těleso i stínidlo plast  600x60x140 mm  - IP 44 LED 12 W - 795 lm - Ra 80 - 4000 K</t>
  </si>
  <si>
    <t>732</t>
  </si>
  <si>
    <t>741.003.367</t>
  </si>
  <si>
    <t>H - LED nástěnné svítidlo s vypínačem - plast + hliníková slitina - 121 x 51 x 25 mm - IP 20 3 W - 100 lm  - Ra 80 - 3000 K - nastavitelná poloha zdroje</t>
  </si>
  <si>
    <t>734</t>
  </si>
  <si>
    <t>741.003.368</t>
  </si>
  <si>
    <t>I - LED přisazené prachotěsné svítidlo - opálový pC kryt - 1270 x 136 x 90 mm - krytí IP 65 LED 38 W - 5400 lm  - Ra 80 - 4000 K</t>
  </si>
  <si>
    <t>736</t>
  </si>
  <si>
    <t>741.003.369</t>
  </si>
  <si>
    <t>J - LED bezráměčkový reflektor - 160 x 125 x 45 mm - krytí IP 65 LED 30 W - 2550 lm  - Ra 80 - 4000 K</t>
  </si>
  <si>
    <t>738</t>
  </si>
  <si>
    <t>741.003.370</t>
  </si>
  <si>
    <t>N1 - LED nouzové svítidlo - přisazené - optika otevřený prostor - 105 x 105 x 30 mm - krytí IP 41 LED 1,1 W - 250 lm  - Ra 80 - 6500 K</t>
  </si>
  <si>
    <t>740</t>
  </si>
  <si>
    <t>741.003.371</t>
  </si>
  <si>
    <t>N2 - LED nouzové svítidlo - nástěnné - s piktogramem - 275 x 145 x 45 - krytí IP65 LED 1 W - 50 lm - Ra 80 - 4000 K - autotest</t>
  </si>
  <si>
    <t>742</t>
  </si>
  <si>
    <t>741.003.372</t>
  </si>
  <si>
    <t>Montáž LED pásek</t>
  </si>
  <si>
    <t>744</t>
  </si>
  <si>
    <t>741.003.373</t>
  </si>
  <si>
    <t>LED pásek 12 W/m - 12 V DC - denní bílá</t>
  </si>
  <si>
    <t>746</t>
  </si>
  <si>
    <t>741.003.374</t>
  </si>
  <si>
    <t>Nástěnný Al profil s opálovým difuzorem</t>
  </si>
  <si>
    <t>748</t>
  </si>
  <si>
    <t>741.003.375</t>
  </si>
  <si>
    <t>Úchyty nástěnného profilu</t>
  </si>
  <si>
    <t>750</t>
  </si>
  <si>
    <t>741.003.376</t>
  </si>
  <si>
    <t>Koncovka plná</t>
  </si>
  <si>
    <t>752</t>
  </si>
  <si>
    <t>741.003.377</t>
  </si>
  <si>
    <t>Koncovka s otvorem</t>
  </si>
  <si>
    <t>754</t>
  </si>
  <si>
    <t>741.003.378</t>
  </si>
  <si>
    <t>Zdroj 230 V /12 V DC / 60 W - IP 20</t>
  </si>
  <si>
    <t>756</t>
  </si>
  <si>
    <t>741.003.379</t>
  </si>
  <si>
    <t>Zdroj 230 V /12 V DC / 36 W - IP 20</t>
  </si>
  <si>
    <t>758</t>
  </si>
  <si>
    <t>741.003.380</t>
  </si>
  <si>
    <t>Kabel 2x0,5 mm</t>
  </si>
  <si>
    <t>760</t>
  </si>
  <si>
    <t>741.003.381</t>
  </si>
  <si>
    <t>HZS elektrikář - demontáž stávajících rozvodů</t>
  </si>
  <si>
    <t>hod</t>
  </si>
  <si>
    <t>741.003.382</t>
  </si>
  <si>
    <t>HZS elektrikář odborný - manipulace na stávajícím zařízení</t>
  </si>
  <si>
    <t>741.003.383</t>
  </si>
  <si>
    <t>HZS elektrikář odborný - spolupráce s revizním technikem při revizi</t>
  </si>
  <si>
    <t>741.003.384</t>
  </si>
  <si>
    <t>HZS elektrikář odborný - spolupráce s ostatními profesemi, koordinace na stavbě</t>
  </si>
  <si>
    <t>768</t>
  </si>
  <si>
    <t>741.003.385</t>
  </si>
  <si>
    <t>Podružný materiál</t>
  </si>
  <si>
    <t>770</t>
  </si>
  <si>
    <t>741.003.386</t>
  </si>
  <si>
    <t>Montážní a upevňovací materiál, svorky, nátěry konstrukcí a trubek.</t>
  </si>
  <si>
    <t>772</t>
  </si>
  <si>
    <t>741.003.387</t>
  </si>
  <si>
    <t>Stavební přípomoce pro práce elektro, vč. sekání drážek, průrazů a otvorů pro krabice</t>
  </si>
  <si>
    <t>774</t>
  </si>
  <si>
    <t>741.003.388</t>
  </si>
  <si>
    <t>Zkoušky a prohlídky elektrických rozvodů a zařízení celková prohlídka a vyhotovení revizní zprávy</t>
  </si>
  <si>
    <t>741.003.389</t>
  </si>
  <si>
    <t>Vypracování dokumentace skutečného provedení</t>
  </si>
  <si>
    <t>778</t>
  </si>
  <si>
    <t>741.003.390</t>
  </si>
  <si>
    <t>Páska FeZn 30x4 páska 30x4 (0,95 kg/m)</t>
  </si>
  <si>
    <t>780</t>
  </si>
  <si>
    <t>741.003.391</t>
  </si>
  <si>
    <t>Nerezový drát průměr 10 mm</t>
  </si>
  <si>
    <t>782</t>
  </si>
  <si>
    <t>741.003.392</t>
  </si>
  <si>
    <t>Obsyp uzemňovacího vedení</t>
  </si>
  <si>
    <t>741.003.393</t>
  </si>
  <si>
    <t>Nedílnou součástí výkazu výměr je technická zpráva, výkresy půdorysů a rozvodnic.</t>
  </si>
  <si>
    <t>786</t>
  </si>
  <si>
    <t>741.003.394</t>
  </si>
  <si>
    <t>Měření osvětelní vč. vypracování měřícího protokolu</t>
  </si>
  <si>
    <t>788</t>
  </si>
  <si>
    <t>741.003.395</t>
  </si>
  <si>
    <t>790</t>
  </si>
  <si>
    <t>741.003.396</t>
  </si>
  <si>
    <t>Předání díla</t>
  </si>
  <si>
    <t>792</t>
  </si>
  <si>
    <t>741.003.397</t>
  </si>
  <si>
    <t>794</t>
  </si>
  <si>
    <t>741.003.398</t>
  </si>
  <si>
    <t>Doprava</t>
  </si>
  <si>
    <t>796</t>
  </si>
  <si>
    <t>D1.4.5 - Elektro - slaboproud</t>
  </si>
  <si>
    <t>742 - Elektroinstalace - slaboproud</t>
  </si>
  <si>
    <t xml:space="preserve">    01 - Systém strukturované kabeláže SSK - data</t>
  </si>
  <si>
    <t xml:space="preserve">    02 - STA - Rozvody TV signálu</t>
  </si>
  <si>
    <t xml:space="preserve">    03 - SSP - systém sestra - pacient</t>
  </si>
  <si>
    <t>Elektroinstalace - slaboproud</t>
  </si>
  <si>
    <t>Systém strukturované kabeláže SSK - data</t>
  </si>
  <si>
    <t>742.01.001</t>
  </si>
  <si>
    <t>Datová zásuvka UTP Cat.6 komplet - provedení shodné se silnoproudými zásuvkami</t>
  </si>
  <si>
    <t>742.01.002</t>
  </si>
  <si>
    <t>Datová dvojzásuvka UTP Cat.6 komplet - provedení shodné se silnoproudými zásuvkami</t>
  </si>
  <si>
    <t>742.01.003</t>
  </si>
  <si>
    <t>Datový kabel UTP Cat.6, bezhalogenový, samozhášivý</t>
  </si>
  <si>
    <t>742.01.004</t>
  </si>
  <si>
    <t>Rozvaděč datový RACK nástěnný 19" 18U, 600 x 450 mm, dělený</t>
  </si>
  <si>
    <t>742.01.005</t>
  </si>
  <si>
    <t>Patch panel 24 port, UTP Cat.6, 1U</t>
  </si>
  <si>
    <t>742.01.006</t>
  </si>
  <si>
    <t>managment vyvazovací panel 1U</t>
  </si>
  <si>
    <t>742.01.007</t>
  </si>
  <si>
    <t>Switch Gigabit, 48port 10/100/1000, PoE/PoE+ na min. 8 portech Smart Managed (web, SNMP, DNA utility)</t>
  </si>
  <si>
    <t>742.01.008</t>
  </si>
  <si>
    <t>WiFi router 802.11b/g/n až 300Mbps, napájení 230V/PoE</t>
  </si>
  <si>
    <t>742.01.009</t>
  </si>
  <si>
    <t>napájecí panel do min. 4x 230V, instalace do Racku</t>
  </si>
  <si>
    <t>742.01.010</t>
  </si>
  <si>
    <t>Trubka ohebná 16-48 mm - D+M s uchycením/uložením, bezhalogenová, samozhášivá, vč. certifikovaného, úchytného materiálu</t>
  </si>
  <si>
    <t>742.01.011</t>
  </si>
  <si>
    <t>rozbočovací krabice pod omítku</t>
  </si>
  <si>
    <t>742.01.012</t>
  </si>
  <si>
    <t>napájecí kabel Racku CYKY 3x1,5</t>
  </si>
  <si>
    <t>742.01.013</t>
  </si>
  <si>
    <t>drobný instalační materiál</t>
  </si>
  <si>
    <t>742.01.014</t>
  </si>
  <si>
    <t>měření datových zásuvek, protokol o měření</t>
  </si>
  <si>
    <t>742.01.015</t>
  </si>
  <si>
    <t>oživení a zprovoznění systému DATA</t>
  </si>
  <si>
    <t>742.01.016</t>
  </si>
  <si>
    <t>revize systému, protokol o výchozí zkoušce systému</t>
  </si>
  <si>
    <t>742.01.017</t>
  </si>
  <si>
    <t>Koordinace s ostatními profesemi</t>
  </si>
  <si>
    <t>742.01.018</t>
  </si>
  <si>
    <t>Drobný instalační a spojovací materiál</t>
  </si>
  <si>
    <t>742.01.019</t>
  </si>
  <si>
    <t>Protipožární ucpávky</t>
  </si>
  <si>
    <t>742.01.020</t>
  </si>
  <si>
    <t>Stavební přípomoce (sekání, průrazy, opravy SDK konstrukcí, zapravení drážek pro kabely, drobné stavební práce</t>
  </si>
  <si>
    <t>742.01.021</t>
  </si>
  <si>
    <t>Likvidace odpadu</t>
  </si>
  <si>
    <t>742.01.022</t>
  </si>
  <si>
    <t>Proškolení a poučení obsluhy</t>
  </si>
  <si>
    <t>742.01.023</t>
  </si>
  <si>
    <t>Dokumentace skutečného provedení - počet paré 5</t>
  </si>
  <si>
    <t>STA - Rozvody TV signálu</t>
  </si>
  <si>
    <t>742.02.001</t>
  </si>
  <si>
    <t>TV+R+SAT koncová zásuvka komplet - provedení shodné se silnoproudými zásuvkami</t>
  </si>
  <si>
    <t>742.02.002</t>
  </si>
  <si>
    <t>Koaxiální kabel, 75ohm, určený pro rozvody digitálního satelitního a terestriálního příjmu, bezhalogenový, samozhášivý</t>
  </si>
  <si>
    <t>742.02.003</t>
  </si>
  <si>
    <t>anténní stožár, vč. kotvících prvků na střechu a výložníků pro antény</t>
  </si>
  <si>
    <t>742.02.004</t>
  </si>
  <si>
    <t>antenní soustava -2x DVB-T anténa, 1x R anténa</t>
  </si>
  <si>
    <t>742.02.005</t>
  </si>
  <si>
    <t>aktivní prvky systému STA (ant. slučovač, multipřepínač na 16, zdroje …)</t>
  </si>
  <si>
    <t>742.02.006</t>
  </si>
  <si>
    <t>Trubka ohebná 16-48 mm - D+M s uchycením/uložením, bezhalogenová, samozhášivá</t>
  </si>
  <si>
    <t>742.02.007</t>
  </si>
  <si>
    <t>742.02.008</t>
  </si>
  <si>
    <t>742.02.009</t>
  </si>
  <si>
    <t>742.02.010</t>
  </si>
  <si>
    <t>742.02.011</t>
  </si>
  <si>
    <t>742.02.012</t>
  </si>
  <si>
    <t>měření STA zásuvek, protokol o měření</t>
  </si>
  <si>
    <t>742.02.013</t>
  </si>
  <si>
    <t>oživení a zprovoznění systému STA</t>
  </si>
  <si>
    <t>742.02.014</t>
  </si>
  <si>
    <t>revize systému, protokol o výchozí zkoušce systému (kpl)</t>
  </si>
  <si>
    <t>742.02.015</t>
  </si>
  <si>
    <t>proškolení a poučení obsluhy</t>
  </si>
  <si>
    <t>742.02.016</t>
  </si>
  <si>
    <t>projekt skutečného provedení - počet paré 5</t>
  </si>
  <si>
    <t>SSP - systém sestra - pacient</t>
  </si>
  <si>
    <t>742.03.001</t>
  </si>
  <si>
    <t>Napáječ 350W 24V IP</t>
  </si>
  <si>
    <t>742.03.002</t>
  </si>
  <si>
    <t>Signalizační jednotka IP komplet</t>
  </si>
  <si>
    <t>742.03.003</t>
  </si>
  <si>
    <t>Svítidlo IP komplet</t>
  </si>
  <si>
    <t>742.03.004</t>
  </si>
  <si>
    <t>Switch modul ZPT (RJ45) IP, vč. krytu</t>
  </si>
  <si>
    <t>742.03.005</t>
  </si>
  <si>
    <t>Systémový server VoIP ACRIOS</t>
  </si>
  <si>
    <t>742.03.006</t>
  </si>
  <si>
    <t>Táhlo nouzového volání IP</t>
  </si>
  <si>
    <t>742.03.007</t>
  </si>
  <si>
    <t>Táhlo nouzového volání s tlačítkem IP</t>
  </si>
  <si>
    <t>742.03.008</t>
  </si>
  <si>
    <t>Terminál personálu signalizační IP</t>
  </si>
  <si>
    <t>742.03.009</t>
  </si>
  <si>
    <t>Kabel FTP Cat.5E, bezhalogenový, samozhášivý</t>
  </si>
  <si>
    <t>742.03.010</t>
  </si>
  <si>
    <t>Kabel CHKE-R 2 x 2,5, bezhalogenový, samozhášivý</t>
  </si>
  <si>
    <t>742.03.011</t>
  </si>
  <si>
    <t>Kabel UTP Cat.5E, bezhalogenový, samozhášivý</t>
  </si>
  <si>
    <t>742.03.012</t>
  </si>
  <si>
    <t>Konektor RJ45 včetně proměření</t>
  </si>
  <si>
    <t>742.03.013</t>
  </si>
  <si>
    <t>Kontrola a otestování rozvodného vedení</t>
  </si>
  <si>
    <t>742.03.014</t>
  </si>
  <si>
    <t>Kontrola provozu</t>
  </si>
  <si>
    <t>742.03.015</t>
  </si>
  <si>
    <t>Krabice KT250</t>
  </si>
  <si>
    <t>742.03.016</t>
  </si>
  <si>
    <t>Krabice KU68 pod omítku</t>
  </si>
  <si>
    <t>742.03.017</t>
  </si>
  <si>
    <t>Naprogramování a konfigurace systému</t>
  </si>
  <si>
    <t>742.03.018</t>
  </si>
  <si>
    <t>SW licence účastníka</t>
  </si>
  <si>
    <t>742.03.019</t>
  </si>
  <si>
    <t>742.03.020</t>
  </si>
  <si>
    <t>742.03.021</t>
  </si>
  <si>
    <t>742.03.022</t>
  </si>
  <si>
    <t>742.03.023</t>
  </si>
  <si>
    <t>742.03.024</t>
  </si>
  <si>
    <t>742.03.025</t>
  </si>
  <si>
    <t>742.03.026</t>
  </si>
  <si>
    <t>742.03.027</t>
  </si>
  <si>
    <t>2 - Vedlejší aktivity projektu</t>
  </si>
  <si>
    <t xml:space="preserve">    5 - Komunikace pozemní</t>
  </si>
  <si>
    <t>(128,2+7,8)*0,5</t>
  </si>
  <si>
    <t>68*4 'Přepočtené koeficientem množství</t>
  </si>
  <si>
    <t>68,0*1,6</t>
  </si>
  <si>
    <t>183205111.1R</t>
  </si>
  <si>
    <t>Založení záhonu vč.dodání zeniny a květin</t>
  </si>
  <si>
    <t>1231270367</t>
  </si>
  <si>
    <t>"v.č.D1.1.15, C3" 7,8</t>
  </si>
  <si>
    <t>Komunikace pozemní</t>
  </si>
  <si>
    <t>564730011</t>
  </si>
  <si>
    <t>Podklad z kameniva hrubého drceného vel. 8-16 mm plochy přes 100 m2 tl 100 mm</t>
  </si>
  <si>
    <t>2048974975</t>
  </si>
  <si>
    <t>Podklad nebo kryt z kameniva hrubého drceného vel. 8-16 mm s rozprostřením a zhutněním plochy přes 100 m2, po zhutnění tl. 100 mm</t>
  </si>
  <si>
    <t>https://podminky.urs.cz/item/CS_URS_2025_01/564730011</t>
  </si>
  <si>
    <t>"v.č.D.1.118, C3" 128,2</t>
  </si>
  <si>
    <t>"v.č.D.1.1.15" (6,8+8,7+0,5)*0,6</t>
  </si>
  <si>
    <t>564770111</t>
  </si>
  <si>
    <t>Podklad z kameniva hrubého drceného vel. 16-32 mm plochy přes 100 m2 tl 250 mm</t>
  </si>
  <si>
    <t>-1681178103</t>
  </si>
  <si>
    <t>Podklad nebo kryt z kameniva hrubého drceného vel. 16-32 mm s rozprostřením a zhutněním plochy přes 100 m2, po zhutnění tl. 250 mm</t>
  </si>
  <si>
    <t>https://podminky.urs.cz/item/CS_URS_2025_01/564770111</t>
  </si>
  <si>
    <t>571908111</t>
  </si>
  <si>
    <t>Kryt vymývaným dekoračním kamenivem (kačírkem) tl 200 mm</t>
  </si>
  <si>
    <t>-1458121936</t>
  </si>
  <si>
    <t>Kryt vymývaným dekoračním kamenivem (kačírkem) tl. 200 mm</t>
  </si>
  <si>
    <t>https://podminky.urs.cz/item/CS_URS_2025_01/571908111</t>
  </si>
  <si>
    <t>2,0*5,8</t>
  </si>
  <si>
    <t>596211212</t>
  </si>
  <si>
    <t>Kladení zámkové dlažby komunikací pro pěší ručně tl 80 mm skupiny A pl přes 100 do 300 m2</t>
  </si>
  <si>
    <t>-1187905955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</si>
  <si>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</si>
  <si>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https://podminky.urs.cz/item/CS_URS_2025_01/596211212</t>
  </si>
  <si>
    <t>59245013</t>
  </si>
  <si>
    <t>dlažba zámková betonová tvaru I 200x165mm tl 80mm přírodní</t>
  </si>
  <si>
    <t>410931066</t>
  </si>
  <si>
    <t>137,8*1,03 'Přepočtené koeficientem množství</t>
  </si>
  <si>
    <t>916331112</t>
  </si>
  <si>
    <t>Osazení zahradního obrubníku betonového do lože z betonu s boční opěrou</t>
  </si>
  <si>
    <t>1854949391</t>
  </si>
  <si>
    <t>Osazení zahradního obrubníku betonového s ložem tl. od 50 do 100 mm z betonu prostého tř. C 12/15 s boční opěrou z betonu prostého tř. C 12/15</t>
  </si>
  <si>
    <t>https://podminky.urs.cz/item/CS_URS_2025_01/916331112</t>
  </si>
  <si>
    <t>"v.č.D1.1.15, C3" 31,2</t>
  </si>
  <si>
    <t>"v.č.D.1.1.15" 0,6+6,8+8,7+0,5+0,6</t>
  </si>
  <si>
    <t>59217001</t>
  </si>
  <si>
    <t>obrubník zahradní betonový 1000x50x250mm</t>
  </si>
  <si>
    <t>1802993556</t>
  </si>
  <si>
    <t>966072811.1R</t>
  </si>
  <si>
    <t>Zkrácení dílce oplocení, výšky přes 1 do 2 m</t>
  </si>
  <si>
    <t>-1691991320</t>
  </si>
  <si>
    <t>"v.č.D1.1.9" 1,2</t>
  </si>
  <si>
    <t>966073810</t>
  </si>
  <si>
    <t>Rozebrání vrat a vrátek k oplocení pl do 2 m2</t>
  </si>
  <si>
    <t>2118577309</t>
  </si>
  <si>
    <t>Rozebrání vrat a vrátek k oplocení plochy jednotlivě do 2 m2</t>
  </si>
  <si>
    <t>https://podminky.urs.cz/item/CS_URS_2025_01/966073810</t>
  </si>
  <si>
    <t>966073812</t>
  </si>
  <si>
    <t>Rozebrání vrat a vrátek k oplocení pl přes 6 do 10 m2</t>
  </si>
  <si>
    <t>3943436</t>
  </si>
  <si>
    <t>Rozebrání vrat a vrátek k oplocení plochy jednotlivě přes 6 do 10 m2</t>
  </si>
  <si>
    <t>https://podminky.urs.cz/item/CS_URS_2025_01/966073812</t>
  </si>
  <si>
    <t>0,488*13 'Přepočtené koeficientem množství</t>
  </si>
  <si>
    <t>Z1.767.04</t>
  </si>
  <si>
    <t>Z04 D+M BRANKA na zápraží objektu směrem do ulice, půdorys. délka 1,0 m, ocel kovářsky opracovaná, pú. antikorozní nátěr, zamykatelná s klikou, dělení shodné se stáv. zábradlím vč.sloupků</t>
  </si>
  <si>
    <t>2012388208</t>
  </si>
  <si>
    <t>Z1.767.05</t>
  </si>
  <si>
    <t>Z05 D+M BRÁNA A BRANKA, brána 2 křídlá, půdorys. délka 4,4 + 1,0 m výška 1,6 m, ocel kovářsky opracovaná, pú. antikorozní nátěr, zamykatelná s klikou, dělení shodné se stáv. zábradlím</t>
  </si>
  <si>
    <t>716977375</t>
  </si>
  <si>
    <t>7525360</t>
  </si>
  <si>
    <t>OS1.OS20</t>
  </si>
  <si>
    <t>D+M Čistící zóna venkovní, železná rohož zapuštěná do zámkové dlažby, 1200x600 mm</t>
  </si>
  <si>
    <t>-1604375144</t>
  </si>
  <si>
    <t>B - Nezpůsobilé</t>
  </si>
  <si>
    <t>3 - Neuznatelné aktivity projektu</t>
  </si>
  <si>
    <t>(8,705+5,24+9,43+5,24)*((0,6+0,4)/2)*0,9</t>
  </si>
  <si>
    <t>12,877-7,726</t>
  </si>
  <si>
    <t>5,151*4 'Přepočtené koeficientem množství</t>
  </si>
  <si>
    <t>5,151*1,6</t>
  </si>
  <si>
    <t>(8,705+5,24+9,43+5,24)*((0,4+0,2)/2)*0,9</t>
  </si>
  <si>
    <t>15,745+63,628</t>
  </si>
  <si>
    <t>(17,27-3,53)*0,9</t>
  </si>
  <si>
    <t>9,43*0,9</t>
  </si>
  <si>
    <t>sokl nad terénem</t>
  </si>
  <si>
    <t>40,921*1,05 'Přepočtené koeficientem množství</t>
  </si>
  <si>
    <t>4,8*2,58</t>
  </si>
  <si>
    <t>8,6*2,58</t>
  </si>
  <si>
    <t>-1,69*1,21*2</t>
  </si>
  <si>
    <t>-0,51*1,05</t>
  </si>
  <si>
    <t>6,43*2,58</t>
  </si>
  <si>
    <t>0,25*2,58</t>
  </si>
  <si>
    <t>63,628*1,05 'Přepočtené koeficientem množství</t>
  </si>
  <si>
    <t>Vytvoření šambrán (předsazení o 10mm, šířka 150mm) vč.materiálu</t>
  </si>
  <si>
    <t>(1,69+1,51)*2*2</t>
  </si>
  <si>
    <t>(0,53+1,35)*2*2</t>
  </si>
  <si>
    <t>(0,94+1,83)*2*2</t>
  </si>
  <si>
    <t>17,275-3,53+0,4+9,43+5,0</t>
  </si>
  <si>
    <t>28,575*1,05 'Přepočtené koeficientem množství</t>
  </si>
  <si>
    <t>"rohové" 3,2+3,568+3,08</t>
  </si>
  <si>
    <t>(1,69+1,21+1,69+1,21+0,51+1,05+0,53+1,05+0,53+1,05)*2</t>
  </si>
  <si>
    <t>(2,03+0,92+2,03)+((0,94+1,53)*2*2)</t>
  </si>
  <si>
    <t>9,848*1,05 'Přepočtené koeficientem množství</t>
  </si>
  <si>
    <t>35,9*1,05 'Přepočtené koeficientem množství</t>
  </si>
  <si>
    <t>nad soklem</t>
  </si>
  <si>
    <t>(1,69*1,21*2)+(0,51*1,05)+(0,58*1,05*2)+(0,92*2,03)+(0,94*1,53*2)</t>
  </si>
  <si>
    <t>"přízemí" (0,57*1,18)+(0,59*1,08*2)</t>
  </si>
  <si>
    <t>"přízení" 1,0*1,56*2</t>
  </si>
  <si>
    <t>"přízemí" 0,96*2,03</t>
  </si>
  <si>
    <t>"vnější omítka (10% z celkové výměry) " 78,226/100*10,0*0,1</t>
  </si>
  <si>
    <t>0,782*320,25 'Přepočtené koeficientem množství</t>
  </si>
  <si>
    <t>3,536*13 'Přepočtené koeficientem množství</t>
  </si>
  <si>
    <t>1,252</t>
  </si>
  <si>
    <t>"smíšené zdivo (40% cihla)" 1,525/100*40</t>
  </si>
  <si>
    <t>3,536-1,862-0,915</t>
  </si>
  <si>
    <t>"smíšené zdivo (60% kámen)" 1,525/100*60</t>
  </si>
  <si>
    <t>25,173*1,221 'Přepočtené koeficientem množství</t>
  </si>
  <si>
    <t>-857023035</t>
  </si>
  <si>
    <t>1,78+1,75+0,57+0,59+0,59+1,0+1,0</t>
  </si>
  <si>
    <t>K1.11.1</t>
  </si>
  <si>
    <t>K11a D+M Parapet vnější, hliníkový plech 0,6 mm, vč. Příslušenství, RŠ = 290 mm, délka = 530 mm</t>
  </si>
  <si>
    <t>655656890</t>
  </si>
  <si>
    <t>K1.11.2</t>
  </si>
  <si>
    <t>K11b D+M Parapet vnější, hliníkový plech 0,6 mm, vč. Příslušenství, RŠ = 290 mm, délka = 940 mm</t>
  </si>
  <si>
    <t>-866265186</t>
  </si>
  <si>
    <t>K1.11.3</t>
  </si>
  <si>
    <t>K11c D+M Parapet vnější, hliníkový plech 0,6 mm, vč. Příslušenství, RŠ = 290 mm, délka = 1 700 mm</t>
  </si>
  <si>
    <t>1902138960</t>
  </si>
  <si>
    <t>-1316080136</t>
  </si>
  <si>
    <t>-1141141406</t>
  </si>
  <si>
    <t>0,59*2</t>
  </si>
  <si>
    <t>1231646880</t>
  </si>
  <si>
    <t>1,78+1,75+0,57</t>
  </si>
  <si>
    <t>T2.766.16</t>
  </si>
  <si>
    <t>F19 D+M Okno 1 křídlé 1000x1600 mm, OS, dřevěné z vícevrstvých lepených hranolů, 2xtěsnění, stavební hl. 85-95 mm, izolační trojsklo Ug=0,6W/m2K,teplý distanční rámeček</t>
  </si>
  <si>
    <t>-1965900814</t>
  </si>
  <si>
    <t>T2.766.17</t>
  </si>
  <si>
    <t>F20 D+M Okno 1 křídlé 590x1100 mm, OS, dřevěné z vícevrstvých lepených hranolů, 2xtěsnění, stavební hl. 85-95 mm, izolační trojsklo Ug=0,6W/m2K,teplý distanční rámeček</t>
  </si>
  <si>
    <t>-685852319</t>
  </si>
  <si>
    <t>T2.766.18</t>
  </si>
  <si>
    <t>F21 D+M Okno 2 křídlé 1780x1250 mm, OS, dřevěné z vícevrstvých lepených hranolů, 2xtěsnění, stavební hl. 85-95 mm, izolační trojsklo Ug=0,6W/m2K,teplý distanční rámeček</t>
  </si>
  <si>
    <t>113441586</t>
  </si>
  <si>
    <t>Z1.767.08</t>
  </si>
  <si>
    <t>F18 D+M Dveře 1 křídlé otočné, plné 850x2000 mm, hliníkové, prosklené, trojsklo Ug=0,6W/m2K, teplý distanční rámeček, 3x těsnění, zapuštěný práh</t>
  </si>
  <si>
    <t>-50270024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</si>
  <si>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</si>
  <si>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</si>
  <si>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</si>
  <si>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</si>
  <si>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</si>
  <si>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</si>
  <si>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</si>
  <si>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</si>
  <si>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</si>
  <si>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1024</t>
  </si>
  <si>
    <t>-776729040</t>
  </si>
  <si>
    <t>https://podminky.urs.cz/item/CS_URS_2025_01/013254000</t>
  </si>
  <si>
    <t>013274000</t>
  </si>
  <si>
    <t>Pasportizace objektu před započetím prací</t>
  </si>
  <si>
    <t>-125121859</t>
  </si>
  <si>
    <t>https://podminky.urs.cz/item/CS_URS_2025_01/013274000</t>
  </si>
  <si>
    <t>Poznámka k položce:_x000D_
Pasportozace sousedních objektů</t>
  </si>
  <si>
    <t>013294000</t>
  </si>
  <si>
    <t>Ostatní dokumentace stavby - dílenská a výrobní</t>
  </si>
  <si>
    <t>-1661633487</t>
  </si>
  <si>
    <t>https://podminky.urs.cz/item/CS_URS_2025_01/013294000</t>
  </si>
  <si>
    <t>VRN3</t>
  </si>
  <si>
    <t>030001000</t>
  </si>
  <si>
    <t>923035620</t>
  </si>
  <si>
    <t>https://podminky.urs.cz/item/CS_URS_2025_01/030001000</t>
  </si>
  <si>
    <t>035103000</t>
  </si>
  <si>
    <t>Pronájem ploch</t>
  </si>
  <si>
    <t>-1802009762</t>
  </si>
  <si>
    <t>https://podminky.urs.cz/item/CS_URS_2025_01/035103000</t>
  </si>
  <si>
    <t>VRN4</t>
  </si>
  <si>
    <t>Inženýrská činnost</t>
  </si>
  <si>
    <t>045203000</t>
  </si>
  <si>
    <t>Kompletační činnost</t>
  </si>
  <si>
    <t>-2131627360</t>
  </si>
  <si>
    <t>https://podminky.urs.cz/item/CS_URS_2025_01/045203000</t>
  </si>
  <si>
    <t>045303000</t>
  </si>
  <si>
    <t>Koordinační činnost</t>
  </si>
  <si>
    <t>-832356541</t>
  </si>
  <si>
    <t>https://podminky.urs.cz/item/CS_URS_2025_01/045303000</t>
  </si>
  <si>
    <t>049103000</t>
  </si>
  <si>
    <t>Náklady vzniklé v souvislosti s realizací stavby</t>
  </si>
  <si>
    <t>1189359672</t>
  </si>
  <si>
    <t>https://podminky.urs.cz/item/CS_URS_2025_01/049103000</t>
  </si>
  <si>
    <t>Poznámka k položce:_x000D_
Ochrana , případně úprava (oprava) sousedních objektů</t>
  </si>
  <si>
    <t>VRN9</t>
  </si>
  <si>
    <t>094103000</t>
  </si>
  <si>
    <t>Náklady na vyklizení objektu</t>
  </si>
  <si>
    <t>1477029037</t>
  </si>
  <si>
    <t>https://podminky.urs.cz/item/CS_URS_2025_01/094103000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</si>
  <si>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</si>
  <si>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</si>
  <si>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</si>
  <si>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</si>
  <si>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</si>
  <si>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</si>
  <si>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</si>
  <si>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</si>
  <si>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</si>
  <si>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</si>
  <si>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</si>
  <si>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</si>
  <si>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</si>
  <si>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</si>
  <si>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</si>
  <si>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</si>
  <si>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</si>
  <si>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</si>
  <si>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</si>
  <si>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</si>
  <si>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</si>
  <si>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</si>
  <si>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</si>
  <si>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</si>
  <si>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</si>
  <si>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</si>
  <si>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</si>
  <si>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</si>
  <si>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</si>
  <si>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</si>
  <si>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</si>
  <si>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</si>
  <si>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</si>
  <si>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</si>
  <si>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</si>
  <si>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</si>
  <si>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</si>
  <si>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</si>
  <si>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</si>
  <si>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</si>
  <si>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</si>
  <si>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</si>
  <si>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</si>
  <si>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</si>
  <si>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</si>
  <si>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</si>
  <si>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</si>
  <si>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</si>
  <si>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</si>
  <si>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</si>
  <si>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</si>
  <si>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</si>
  <si>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</si>
  <si>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</si>
  <si>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</si>
  <si>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</si>
  <si>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</si>
  <si>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</si>
  <si>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</si>
  <si>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</si>
  <si>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</si>
  <si>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</si>
  <si>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</si>
  <si>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</si>
  <si>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</si>
  <si>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</si>
  <si>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</si>
  <si>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</si>
  <si>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</si>
  <si>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</si>
  <si>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</si>
  <si>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</si>
  <si>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</si>
  <si>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</si>
  <si>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</si>
  <si>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</si>
  <si>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</si>
  <si>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</si>
  <si>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</si>
  <si>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</si>
  <si>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</si>
  <si>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</si>
  <si>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</si>
  <si>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</si>
  <si>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</si>
  <si>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</si>
  <si>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</si>
  <si>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</si>
  <si>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</si>
  <si>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</si>
  <si>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</si>
  <si>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</si>
  <si>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</si>
  <si>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</si>
  <si>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</si>
  <si>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</si>
  <si>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</si>
  <si>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</si>
  <si>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</si>
  <si>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</si>
  <si>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</si>
  <si>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</si>
  <si>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</si>
  <si>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</si>
  <si>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</si>
  <si>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</si>
  <si>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</si>
  <si>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</si>
  <si>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</si>
  <si>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</si>
  <si>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</si>
  <si>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</si>
  <si>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</si>
  <si>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</si>
  <si>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</si>
  <si>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</si>
  <si>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</si>
  <si>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</si>
  <si>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</si>
  <si>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</si>
  <si>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</si>
  <si>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</si>
  <si>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</si>
  <si>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</si>
  <si>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</si>
  <si>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</si>
  <si>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</si>
  <si>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</si>
  <si>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</si>
  <si>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</si>
  <si>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</si>
  <si>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</si>
  <si>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</si>
  <si>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</si>
  <si>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</si>
  <si>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</si>
  <si>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</si>
  <si>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</si>
  <si>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</si>
  <si>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</si>
  <si>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</si>
  <si>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</si>
  <si>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</si>
  <si>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</si>
  <si>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</si>
  <si>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</si>
  <si>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</si>
  <si>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</si>
  <si>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</si>
  <si>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</si>
  <si>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</si>
  <si>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</si>
  <si>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</si>
  <si>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</si>
  <si>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</si>
  <si>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</si>
  <si>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</si>
  <si>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</si>
  <si>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</si>
  <si>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</si>
  <si>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</si>
  <si>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</si>
  <si>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</si>
  <si>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</si>
  <si>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</si>
  <si>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</si>
  <si>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</si>
  <si>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</si>
  <si>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</si>
  <si>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</si>
  <si>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</si>
  <si>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</si>
  <si>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</si>
  <si>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</si>
  <si>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</si>
  <si>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</si>
  <si>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</si>
  <si>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</si>
  <si>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</si>
  <si>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</si>
  <si>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</si>
  <si>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</si>
  <si>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</si>
  <si>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(8,705+5,24+9,43+5,24+10,72)*((0,6+0,4)/2)*1,1</t>
  </si>
  <si>
    <t>"chodba" (4,3+2,9+(8,8-(0,5*3,06)))*(0,65-(0,1+0,1))</t>
  </si>
  <si>
    <t>91,78+3,864+46,413+2,0+43,294-0,636</t>
  </si>
  <si>
    <t>113,564*4 'Přepočtené koeficientem množství</t>
  </si>
  <si>
    <t>158,716*1,8</t>
  </si>
  <si>
    <t>"pro dojezd výtahu" (3,73*0,98*0,75)+(5,21*0,95*0,75)</t>
  </si>
  <si>
    <t>(3,2+1,93)*2*7,55</t>
  </si>
  <si>
    <t>((13,735+3,43)*3,3)-(2,0*2,04*2)-(1,75*1,1)</t>
  </si>
  <si>
    <t>((6,4*2,7)-(1,78*1,5*2))*0,6</t>
  </si>
  <si>
    <t>((6,5*2,45)-(1,93*2,14))*0,6</t>
  </si>
  <si>
    <t>(((1,5+3,75)*2,45)-(1,3*2,14))*0,6</t>
  </si>
  <si>
    <t>1,19*1,15</t>
  </si>
  <si>
    <t>1190,0/1000*1,15</t>
  </si>
  <si>
    <t>prořez 15%</t>
  </si>
  <si>
    <t>((2,19+3,19+1,1+1,185+4,43+3,28)*3,3)-(0,9*1,97)</t>
  </si>
  <si>
    <t>1322,6/1000*1,15</t>
  </si>
  <si>
    <t>3647,3/1000*1,15</t>
  </si>
  <si>
    <t>1163,5/1000*1,1</t>
  </si>
  <si>
    <t>909,0/1000*1,1</t>
  </si>
  <si>
    <t>1,178*1,15 'Přepočtené koeficientem množství</t>
  </si>
  <si>
    <t>3,006*1,2 'Přepočtené koeficientem množství</t>
  </si>
  <si>
    <t>3,577*1,2 'Přepočtené koeficientem množství</t>
  </si>
  <si>
    <t>6,777*1,15 'Přepočtené koeficientem množství</t>
  </si>
  <si>
    <t>1,829*1,1 'Přepočtené koeficientem množství</t>
  </si>
  <si>
    <t>0,661*1,17 'Přepočtené koeficientem množství</t>
  </si>
  <si>
    <t>"V3.1" 70,4*0,256*0,218</t>
  </si>
  <si>
    <t>"V3.1" 70,4*0,21*2,2</t>
  </si>
  <si>
    <t>"V2.5" 27,4*0,66*2,2</t>
  </si>
  <si>
    <t>"V1.1" 9,2*0,37*2,2</t>
  </si>
  <si>
    <t>"V1.2" 8,2*0,37*2,2</t>
  </si>
  <si>
    <t>"V2.1" 23,8*0,66*2,2</t>
  </si>
  <si>
    <t>"V2.2" 8,3*0,58*2,2</t>
  </si>
  <si>
    <t>"V2.3" 11,2*0,58*2,2</t>
  </si>
  <si>
    <t>"V2.4" 6,2*0,58*2,2</t>
  </si>
  <si>
    <t>449,908*1,1 'Přepočtené koeficientem množství</t>
  </si>
  <si>
    <t>548,979*90 'Přepočtené koeficientem množství</t>
  </si>
  <si>
    <t>"sklad" 11,8*0,25</t>
  </si>
  <si>
    <t>"pokoj" (10,0+18,8)*0,135</t>
  </si>
  <si>
    <t>"chodba" (4,3+2,9+(8,7-(0,5*3,26)))*0,14</t>
  </si>
  <si>
    <t>"místnost pro nácvik dovedností" (18,6)*0,1</t>
  </si>
  <si>
    <t>(((1,5*((4,3+3,4)/2))-(0,8*1,97))*0,57)+(((2,6*4,3)-(0,56*1,17))*0,62)+(((1,5*4,3)-(1,18*1,17))*0,51)+(5,2*3,8)</t>
  </si>
  <si>
    <t>"podlaha půdy" 19,04*7,3*0,25</t>
  </si>
  <si>
    <t>"L 100/100/6mm" 1,4+1,2+0,9+0,5</t>
  </si>
  <si>
    <t>"IPN 140" (1,6+0,3)*6</t>
  </si>
  <si>
    <t>"IPN 180" (1,65+1,65+1,65+1,7+0,68)*6</t>
  </si>
  <si>
    <t>"vnitřní omítka (8% z celkové výměry) " 449,6/100*8,0*0,1</t>
  </si>
  <si>
    <t>"vnější omítka (20% z celkové výměry) " (336,179+55,849)/100*20,0*0,1</t>
  </si>
  <si>
    <t>10,655*320,25 'Přepočtené koeficientem množství</t>
  </si>
  <si>
    <t>687,4*13 'Přepočtené koeficientem množství</t>
  </si>
  <si>
    <t>4,091+6,379+41,472+3,515+3,642+0,327+0,299+1,47+10,434+20,682+5,379+3,295+15,85</t>
  </si>
  <si>
    <t>"smíšené zdivo (40% cihla)" (252,396+2,85+4,548+0,457+4,62+10,596+5,314+1,49+12,028)/100*40</t>
  </si>
  <si>
    <t>400,548*1,12 'Přepočtené koeficientem množství</t>
  </si>
  <si>
    <t>400,548*1,1 'Přepočtené koeficientem množství</t>
  </si>
  <si>
    <t>6,592*1,2 'Přepočtené koeficientem množství</t>
  </si>
  <si>
    <t>3,926*1,2 'Přepočtené koeficientem množství</t>
  </si>
  <si>
    <t>0,464*1,1 'Přepočtené koeficientem množství</t>
  </si>
  <si>
    <t>1,578*1,15 'Přepočtené koeficientem množství</t>
  </si>
  <si>
    <t>1,352*1,18 'Přepočtené koeficientem množství</t>
  </si>
  <si>
    <t>425,548*4*0,04*0,06*1,1</t>
  </si>
  <si>
    <t>425,3548*1,5</t>
  </si>
  <si>
    <t>425,3548*1,5*0,04*0,06</t>
  </si>
  <si>
    <t>((5,21*4,93)+(18,99*10,96)+(5,06*3,1)+(5,14*2,71))*3*0,0224*1,08</t>
  </si>
  <si>
    <t>(2,595+4,0+4,8+4,0+1,325+3,12+1,9+1,72+5,2+4,78+7,3+4,47+3,8)*3,22</t>
  </si>
  <si>
    <t>((13,887*2,271)+(3,44*1,379)+(3,367*1,41))*0,2</t>
  </si>
  <si>
    <t>1327,3/1000*1,15</t>
  </si>
  <si>
    <t>"sklepy" ((2,12*2,88)+(2,57*2,63)+(0,72*0,15)+(4,69*3,58)-(0,53*0,25)+(0,76*0,67)-(3,14*0,6*0,6))*0,13</t>
  </si>
  <si>
    <t>(0,99*4)+1,0+(0,79*4)</t>
  </si>
  <si>
    <t>127,69*1,1 'Přepočtené koeficientem množství</t>
  </si>
  <si>
    <t>(5,4*1)+(5,0*1)+(4,9*4)+(3,8*4)+(2,6*4)+(5,9*3)+(7,9*1)+(2,4*2)+(3,5*2)+(3,9*8)+(7,8*1)+(7,5*1)+(4,9*1)+(3,9*1)+(4,8*1)+(3,3*4)</t>
  </si>
  <si>
    <t>((2,0*1,9)+(1,5*((1,9+2,3)/2)*2)+(2,0*2,3))*2,2</t>
  </si>
  <si>
    <t>"tašky ve dvou řadách" 63,6</t>
  </si>
  <si>
    <t>bal</t>
  </si>
  <si>
    <t>Domov se zvláštním režimem ESET_změna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</si>
</sst>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3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0" borderId="23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167" fontId="10" fillId="0" borderId="0" xfId="0" applyNumberFormat="1" applyFont="1" applyAlignment="1">
      <alignment vertical="center"/>
    </xf>
    <xf numFmtId="0" fontId="10" fillId="0" borderId="1" xfId="0" applyFont="1" applyBorder="1" applyAlignment="1" applyProtection="1">
      <alignment vertical="center"/>
    </xf>
    <xf numFmtId="0" fontId="10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vertical="center"/>
    </xf>
    <xf numFmtId="167" fontId="10" fillId="4" borderId="0" xfId="0" applyNumberFormat="1" applyFont="1" applyFill="1" applyAlignment="1" applyProtection="1">
      <alignment vertical="center"/>
    </xf>
    <xf numFmtId="0" fontId="19" fillId="4" borderId="23" xfId="0" applyFont="1" applyFill="1" applyBorder="1" applyAlignment="1" applyProtection="1">
      <alignment horizontal="left" vertical="center" wrapText="1"/>
    </xf>
    <xf numFmtId="0" fontId="19" fillId="4" borderId="23" xfId="0" applyFont="1" applyFill="1" applyBorder="1" applyAlignment="1" applyProtection="1">
      <alignment horizontal="center" vertical="center" wrapText="1"/>
    </xf>
    <xf numFmtId="167" fontId="19" fillId="4" borderId="23" xfId="0" applyNumberFormat="1" applyFont="1" applyFill="1" applyBorder="1" applyAlignment="1" applyProtection="1">
      <alignment vertical="center"/>
    </xf>
    <xf numFmtId="4" fontId="19" fillId="4" borderId="23" xfId="0" applyNumberFormat="1" applyFont="1" applyFill="1" applyBorder="1" applyAlignment="1" applyProtection="1">
      <alignment vertical="center"/>
    </xf>
    <xf numFmtId="0" fontId="33" fillId="4" borderId="0" xfId="0" applyFont="1" applyFill="1" applyAlignment="1" applyProtection="1">
      <alignment horizontal="left" vertical="center" wrapText="1"/>
    </xf>
    <xf numFmtId="0" fontId="0" fillId="4" borderId="0" xfId="0" applyFont="1" applyFill="1" applyAlignment="1" applyProtection="1">
      <alignment vertical="center"/>
    </xf>
    <xf numFmtId="0" fontId="35" fillId="4" borderId="0" xfId="1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horizontal="left"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left"/>
    </xf>
    <xf numFmtId="0" fontId="8" fillId="4" borderId="0" xfId="0" applyFont="1" applyFill="1" applyAlignment="1" applyProtection="1"/>
    <xf numFmtId="4" fontId="7" fillId="4" borderId="0" xfId="0" applyNumberFormat="1" applyFont="1" applyFill="1" applyAlignment="1" applyProtection="1"/>
    <xf numFmtId="0" fontId="36" fillId="4" borderId="23" xfId="0" applyFont="1" applyFill="1" applyBorder="1" applyAlignment="1" applyProtection="1">
      <alignment horizontal="left" vertical="center" wrapText="1"/>
    </xf>
    <xf numFmtId="0" fontId="36" fillId="4" borderId="23" xfId="0" applyFont="1" applyFill="1" applyBorder="1" applyAlignment="1" applyProtection="1">
      <alignment horizontal="center" vertical="center" wrapText="1"/>
    </xf>
    <xf numFmtId="167" fontId="36" fillId="4" borderId="23" xfId="0" applyNumberFormat="1" applyFont="1" applyFill="1" applyBorder="1" applyAlignment="1" applyProtection="1">
      <alignment vertical="center"/>
    </xf>
    <xf numFmtId="4" fontId="36" fillId="4" borderId="23" xfId="0" applyNumberFormat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4" fontId="6" fillId="4" borderId="0" xfId="0" applyNumberFormat="1" applyFont="1" applyFill="1" applyAlignment="1" applyProtection="1"/>
    <xf numFmtId="0" fontId="11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Alignment="1" applyProtection="1">
      <alignment vertical="center"/>
    </xf>
    <xf numFmtId="167" fontId="11" fillId="4" borderId="0" xfId="0" applyNumberFormat="1" applyFont="1" applyFill="1" applyAlignment="1" applyProtection="1">
      <alignment vertical="center"/>
    </xf>
    <xf numFmtId="0" fontId="38" fillId="4" borderId="0" xfId="0" applyFont="1" applyFill="1" applyAlignment="1" applyProtection="1">
      <alignment vertical="center" wrapText="1"/>
    </xf>
    <xf numFmtId="0" fontId="32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</xf>
    <xf numFmtId="0" fontId="0" fillId="0" borderId="0" xfId="0"/>
    <xf numFmtId="0" fontId="19" fillId="3" borderId="8" xfId="0" applyFont="1" applyFill="1" applyBorder="1" applyAlignment="1" applyProtection="1">
      <alignment horizontal="right" vertical="center"/>
    </xf>
    <xf numFmtId="0" fontId="19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3" borderId="8" xfId="0" applyFont="1" applyFill="1" applyBorder="1" applyAlignment="1" applyProtection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9" fillId="3" borderId="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962023391" TargetMode="External"/><Relationship Id="rId21" Type="http://schemas.openxmlformats.org/officeDocument/2006/relationships/hyperlink" Target="https://podminky.urs.cz/item/CS_URS_2025_01/273362021" TargetMode="External"/><Relationship Id="rId42" Type="http://schemas.openxmlformats.org/officeDocument/2006/relationships/hyperlink" Target="https://podminky.urs.cz/item/CS_URS_2025_01/317361821" TargetMode="External"/><Relationship Id="rId63" Type="http://schemas.openxmlformats.org/officeDocument/2006/relationships/hyperlink" Target="https://podminky.urs.cz/item/CS_URS_2025_01/413941123" TargetMode="External"/><Relationship Id="rId84" Type="http://schemas.openxmlformats.org/officeDocument/2006/relationships/hyperlink" Target="https://podminky.urs.cz/item/CS_URS_2025_01/612311141" TargetMode="External"/><Relationship Id="rId138" Type="http://schemas.openxmlformats.org/officeDocument/2006/relationships/hyperlink" Target="https://podminky.urs.cz/item/CS_URS_2025_01/971028581" TargetMode="External"/><Relationship Id="rId159" Type="http://schemas.openxmlformats.org/officeDocument/2006/relationships/hyperlink" Target="https://podminky.urs.cz/item/CS_URS_2025_01/997013863" TargetMode="External"/><Relationship Id="rId170" Type="http://schemas.openxmlformats.org/officeDocument/2006/relationships/hyperlink" Target="https://podminky.urs.cz/item/CS_URS_2025_01/711161274" TargetMode="External"/><Relationship Id="rId191" Type="http://schemas.openxmlformats.org/officeDocument/2006/relationships/hyperlink" Target="https://podminky.urs.cz/item/CS_URS_2025_01/762341027" TargetMode="External"/><Relationship Id="rId205" Type="http://schemas.openxmlformats.org/officeDocument/2006/relationships/hyperlink" Target="https://podminky.urs.cz/item/CS_URS_2025_01/762812811" TargetMode="External"/><Relationship Id="rId226" Type="http://schemas.openxmlformats.org/officeDocument/2006/relationships/hyperlink" Target="https://podminky.urs.cz/item/CS_URS_2025_01/764002812" TargetMode="External"/><Relationship Id="rId247" Type="http://schemas.openxmlformats.org/officeDocument/2006/relationships/hyperlink" Target="https://podminky.urs.cz/item/CS_URS_2025_01/767995101" TargetMode="External"/><Relationship Id="rId107" Type="http://schemas.openxmlformats.org/officeDocument/2006/relationships/hyperlink" Target="https://podminky.urs.cz/item/CS_URS_2025_01/941211811" TargetMode="External"/><Relationship Id="rId268" Type="http://schemas.openxmlformats.org/officeDocument/2006/relationships/hyperlink" Target="https://podminky.urs.cz/item/CS_URS_2025_01/776221111" TargetMode="External"/><Relationship Id="rId289" Type="http://schemas.openxmlformats.org/officeDocument/2006/relationships/hyperlink" Target="https://podminky.urs.cz/item/CS_URS_2025_01/784211011" TargetMode="External"/><Relationship Id="rId11" Type="http://schemas.openxmlformats.org/officeDocument/2006/relationships/hyperlink" Target="https://podminky.urs.cz/item/CS_URS_2025_01/270001112" TargetMode="External"/><Relationship Id="rId32" Type="http://schemas.openxmlformats.org/officeDocument/2006/relationships/hyperlink" Target="https://podminky.urs.cz/item/CS_URS_2025_01/310002102" TargetMode="External"/><Relationship Id="rId53" Type="http://schemas.openxmlformats.org/officeDocument/2006/relationships/hyperlink" Target="https://podminky.urs.cz/item/CS_URS_2025_01/411351012" TargetMode="External"/><Relationship Id="rId74" Type="http://schemas.openxmlformats.org/officeDocument/2006/relationships/hyperlink" Target="https://podminky.urs.cz/item/CS_URS_2025_01/434351141" TargetMode="External"/><Relationship Id="rId128" Type="http://schemas.openxmlformats.org/officeDocument/2006/relationships/hyperlink" Target="https://podminky.urs.cz/item/CS_URS_2025_01/965082933" TargetMode="External"/><Relationship Id="rId149" Type="http://schemas.openxmlformats.org/officeDocument/2006/relationships/hyperlink" Target="https://podminky.urs.cz/item/CS_URS_2025_01/978013191" TargetMode="External"/><Relationship Id="rId5" Type="http://schemas.openxmlformats.org/officeDocument/2006/relationships/hyperlink" Target="https://podminky.urs.cz/item/CS_URS_2025_01/139711111" TargetMode="External"/><Relationship Id="rId95" Type="http://schemas.openxmlformats.org/officeDocument/2006/relationships/hyperlink" Target="https://podminky.urs.cz/item/CS_URS_2025_01/622252001" TargetMode="External"/><Relationship Id="rId160" Type="http://schemas.openxmlformats.org/officeDocument/2006/relationships/hyperlink" Target="https://podminky.urs.cz/item/CS_URS_2025_01/997013867" TargetMode="External"/><Relationship Id="rId181" Type="http://schemas.openxmlformats.org/officeDocument/2006/relationships/hyperlink" Target="https://podminky.urs.cz/item/CS_URS_2025_01/998713212" TargetMode="External"/><Relationship Id="rId216" Type="http://schemas.openxmlformats.org/officeDocument/2006/relationships/hyperlink" Target="https://podminky.urs.cz/item/CS_URS_2025_01/763121411" TargetMode="External"/><Relationship Id="rId237" Type="http://schemas.openxmlformats.org/officeDocument/2006/relationships/hyperlink" Target="https://podminky.urs.cz/item/CS_URS_2025_01/765113121" TargetMode="External"/><Relationship Id="rId258" Type="http://schemas.openxmlformats.org/officeDocument/2006/relationships/hyperlink" Target="https://podminky.urs.cz/item/CS_URS_2025_01/771474133" TargetMode="External"/><Relationship Id="rId279" Type="http://schemas.openxmlformats.org/officeDocument/2006/relationships/hyperlink" Target="https://podminky.urs.cz/item/CS_URS_2025_01/781472214" TargetMode="External"/><Relationship Id="rId22" Type="http://schemas.openxmlformats.org/officeDocument/2006/relationships/hyperlink" Target="https://podminky.urs.cz/item/CS_URS_2025_01/274313711" TargetMode="External"/><Relationship Id="rId43" Type="http://schemas.openxmlformats.org/officeDocument/2006/relationships/hyperlink" Target="https://podminky.urs.cz/item/CS_URS_2025_01/317941121" TargetMode="External"/><Relationship Id="rId64" Type="http://schemas.openxmlformats.org/officeDocument/2006/relationships/hyperlink" Target="https://podminky.urs.cz/item/CS_URS_2025_01/413941125" TargetMode="External"/><Relationship Id="rId118" Type="http://schemas.openxmlformats.org/officeDocument/2006/relationships/hyperlink" Target="https://podminky.urs.cz/item/CS_URS_2025_01/962031132" TargetMode="External"/><Relationship Id="rId139" Type="http://schemas.openxmlformats.org/officeDocument/2006/relationships/hyperlink" Target="https://podminky.urs.cz/item/CS_URS_2025_01/971028661" TargetMode="External"/><Relationship Id="rId290" Type="http://schemas.openxmlformats.org/officeDocument/2006/relationships/drawing" Target="../drawings/drawing2.xml"/><Relationship Id="rId85" Type="http://schemas.openxmlformats.org/officeDocument/2006/relationships/hyperlink" Target="https://podminky.urs.cz/item/CS_URS_2025_01/612315302" TargetMode="External"/><Relationship Id="rId150" Type="http://schemas.openxmlformats.org/officeDocument/2006/relationships/hyperlink" Target="https://podminky.urs.cz/item/CS_URS_2025_01/978015341" TargetMode="External"/><Relationship Id="rId171" Type="http://schemas.openxmlformats.org/officeDocument/2006/relationships/hyperlink" Target="https://podminky.urs.cz/item/CS_URS_2025_01/711491172" TargetMode="External"/><Relationship Id="rId192" Type="http://schemas.openxmlformats.org/officeDocument/2006/relationships/hyperlink" Target="https://podminky.urs.cz/item/CS_URS_2025_01/762341811" TargetMode="External"/><Relationship Id="rId206" Type="http://schemas.openxmlformats.org/officeDocument/2006/relationships/hyperlink" Target="https://podminky.urs.cz/item/CS_URS_2025_01/762841812" TargetMode="External"/><Relationship Id="rId227" Type="http://schemas.openxmlformats.org/officeDocument/2006/relationships/hyperlink" Target="https://podminky.urs.cz/item/CS_URS_2025_01/764002851" TargetMode="External"/><Relationship Id="rId248" Type="http://schemas.openxmlformats.org/officeDocument/2006/relationships/hyperlink" Target="https://podminky.urs.cz/item/CS_URS_2025_01/767995111" TargetMode="External"/><Relationship Id="rId269" Type="http://schemas.openxmlformats.org/officeDocument/2006/relationships/hyperlink" Target="https://podminky.urs.cz/item/CS_URS_2025_01/776411212" TargetMode="External"/><Relationship Id="rId12" Type="http://schemas.openxmlformats.org/officeDocument/2006/relationships/hyperlink" Target="https://podminky.urs.cz/item/CS_URS_2025_01/270002102" TargetMode="External"/><Relationship Id="rId33" Type="http://schemas.openxmlformats.org/officeDocument/2006/relationships/hyperlink" Target="https://podminky.urs.cz/item/CS_URS_2025_01/311113142" TargetMode="External"/><Relationship Id="rId108" Type="http://schemas.openxmlformats.org/officeDocument/2006/relationships/hyperlink" Target="https://podminky.urs.cz/item/CS_URS_2025_01/944511111" TargetMode="External"/><Relationship Id="rId129" Type="http://schemas.openxmlformats.org/officeDocument/2006/relationships/hyperlink" Target="https://podminky.urs.cz/item/CS_URS_2025_01/967031734" TargetMode="External"/><Relationship Id="rId280" Type="http://schemas.openxmlformats.org/officeDocument/2006/relationships/hyperlink" Target="https://podminky.urs.cz/item/CS_URS_2025_01/781492211" TargetMode="External"/><Relationship Id="rId54" Type="http://schemas.openxmlformats.org/officeDocument/2006/relationships/hyperlink" Target="https://podminky.urs.cz/item/CS_URS_2025_01/411354271" TargetMode="External"/><Relationship Id="rId75" Type="http://schemas.openxmlformats.org/officeDocument/2006/relationships/hyperlink" Target="https://podminky.urs.cz/item/CS_URS_2025_01/434351142" TargetMode="External"/><Relationship Id="rId96" Type="http://schemas.openxmlformats.org/officeDocument/2006/relationships/hyperlink" Target="https://podminky.urs.cz/item/CS_URS_2025_01/622252002" TargetMode="External"/><Relationship Id="rId140" Type="http://schemas.openxmlformats.org/officeDocument/2006/relationships/hyperlink" Target="https://podminky.urs.cz/item/CS_URS_2025_01/974029666" TargetMode="External"/><Relationship Id="rId161" Type="http://schemas.openxmlformats.org/officeDocument/2006/relationships/hyperlink" Target="https://podminky.urs.cz/item/CS_URS_2025_01/997013871" TargetMode="External"/><Relationship Id="rId182" Type="http://schemas.openxmlformats.org/officeDocument/2006/relationships/hyperlink" Target="https://podminky.urs.cz/item/CS_URS_2025_01/761661001" TargetMode="External"/><Relationship Id="rId217" Type="http://schemas.openxmlformats.org/officeDocument/2006/relationships/hyperlink" Target="https://podminky.urs.cz/item/CS_URS_2025_01/763121714" TargetMode="External"/><Relationship Id="rId6" Type="http://schemas.openxmlformats.org/officeDocument/2006/relationships/hyperlink" Target="https://podminky.urs.cz/item/CS_URS_2025_01/162751117" TargetMode="External"/><Relationship Id="rId238" Type="http://schemas.openxmlformats.org/officeDocument/2006/relationships/hyperlink" Target="https://podminky.urs.cz/item/CS_URS_2025_01/765113213" TargetMode="External"/><Relationship Id="rId259" Type="http://schemas.openxmlformats.org/officeDocument/2006/relationships/hyperlink" Target="https://podminky.urs.cz/item/CS_URS_2025_01/771574414" TargetMode="External"/><Relationship Id="rId23" Type="http://schemas.openxmlformats.org/officeDocument/2006/relationships/hyperlink" Target="https://podminky.urs.cz/item/CS_URS_2025_01/274351121" TargetMode="External"/><Relationship Id="rId119" Type="http://schemas.openxmlformats.org/officeDocument/2006/relationships/hyperlink" Target="https://podminky.urs.cz/item/CS_URS_2025_01/962031133" TargetMode="External"/><Relationship Id="rId270" Type="http://schemas.openxmlformats.org/officeDocument/2006/relationships/hyperlink" Target="https://podminky.urs.cz/item/CS_URS_2025_01/776411213" TargetMode="External"/><Relationship Id="rId44" Type="http://schemas.openxmlformats.org/officeDocument/2006/relationships/hyperlink" Target="https://podminky.urs.cz/item/CS_URS_2025_01/317944321" TargetMode="External"/><Relationship Id="rId65" Type="http://schemas.openxmlformats.org/officeDocument/2006/relationships/hyperlink" Target="https://podminky.urs.cz/item/CS_URS_2025_01/413941133" TargetMode="External"/><Relationship Id="rId86" Type="http://schemas.openxmlformats.org/officeDocument/2006/relationships/hyperlink" Target="https://podminky.urs.cz/item/CS_URS_2025_01/612341321" TargetMode="External"/><Relationship Id="rId130" Type="http://schemas.openxmlformats.org/officeDocument/2006/relationships/hyperlink" Target="https://podminky.urs.cz/item/CS_URS_2025_01/967042714" TargetMode="External"/><Relationship Id="rId151" Type="http://schemas.openxmlformats.org/officeDocument/2006/relationships/hyperlink" Target="https://podminky.urs.cz/item/CS_URS_2025_01/978015391" TargetMode="External"/><Relationship Id="rId172" Type="http://schemas.openxmlformats.org/officeDocument/2006/relationships/hyperlink" Target="https://podminky.urs.cz/item/CS_URS_2025_01/998711202" TargetMode="External"/><Relationship Id="rId193" Type="http://schemas.openxmlformats.org/officeDocument/2006/relationships/hyperlink" Target="https://podminky.urs.cz/item/CS_URS_2025_01/762342214" TargetMode="External"/><Relationship Id="rId207" Type="http://schemas.openxmlformats.org/officeDocument/2006/relationships/hyperlink" Target="https://podminky.urs.cz/item/CS_URS_2025_01/998762202" TargetMode="External"/><Relationship Id="rId228" Type="http://schemas.openxmlformats.org/officeDocument/2006/relationships/hyperlink" Target="https://podminky.urs.cz/item/CS_URS_2025_01/764004801" TargetMode="External"/><Relationship Id="rId249" Type="http://schemas.openxmlformats.org/officeDocument/2006/relationships/hyperlink" Target="https://podminky.urs.cz/item/CS_URS_2025_01/767995114" TargetMode="External"/><Relationship Id="rId13" Type="http://schemas.openxmlformats.org/officeDocument/2006/relationships/hyperlink" Target="https://podminky.urs.cz/item/CS_URS_2025_01/270002112" TargetMode="External"/><Relationship Id="rId109" Type="http://schemas.openxmlformats.org/officeDocument/2006/relationships/hyperlink" Target="https://podminky.urs.cz/item/CS_URS_2025_01/944511211" TargetMode="External"/><Relationship Id="rId260" Type="http://schemas.openxmlformats.org/officeDocument/2006/relationships/hyperlink" Target="https://podminky.urs.cz/item/CS_URS_2025_01/771574473" TargetMode="External"/><Relationship Id="rId281" Type="http://schemas.openxmlformats.org/officeDocument/2006/relationships/hyperlink" Target="https://podminky.urs.cz/item/CS_URS_2025_01/998781202" TargetMode="External"/><Relationship Id="rId34" Type="http://schemas.openxmlformats.org/officeDocument/2006/relationships/hyperlink" Target="https://podminky.urs.cz/item/CS_URS_2025_01/311231116" TargetMode="External"/><Relationship Id="rId50" Type="http://schemas.openxmlformats.org/officeDocument/2006/relationships/hyperlink" Target="https://podminky.urs.cz/item/CS_URS_2025_01/411321515" TargetMode="External"/><Relationship Id="rId55" Type="http://schemas.openxmlformats.org/officeDocument/2006/relationships/hyperlink" Target="https://podminky.urs.cz/item/CS_URS_2025_01/411361821" TargetMode="External"/><Relationship Id="rId76" Type="http://schemas.openxmlformats.org/officeDocument/2006/relationships/hyperlink" Target="https://podminky.urs.cz/item/CS_URS_2025_01/611131300" TargetMode="External"/><Relationship Id="rId97" Type="http://schemas.openxmlformats.org/officeDocument/2006/relationships/hyperlink" Target="https://podminky.urs.cz/item/CS_URS_2025_01/622325102" TargetMode="External"/><Relationship Id="rId104" Type="http://schemas.openxmlformats.org/officeDocument/2006/relationships/hyperlink" Target="https://podminky.urs.cz/item/CS_URS_2025_01/632450132" TargetMode="External"/><Relationship Id="rId120" Type="http://schemas.openxmlformats.org/officeDocument/2006/relationships/hyperlink" Target="https://podminky.urs.cz/item/CS_URS_2025_01/962032231" TargetMode="External"/><Relationship Id="rId125" Type="http://schemas.openxmlformats.org/officeDocument/2006/relationships/hyperlink" Target="https://podminky.urs.cz/item/CS_URS_2025_01/964061141" TargetMode="External"/><Relationship Id="rId141" Type="http://schemas.openxmlformats.org/officeDocument/2006/relationships/hyperlink" Target="https://podminky.urs.cz/item/CS_URS_2025_01/974029668" TargetMode="External"/><Relationship Id="rId146" Type="http://schemas.openxmlformats.org/officeDocument/2006/relationships/hyperlink" Target="https://podminky.urs.cz/item/CS_URS_2025_01/977151125" TargetMode="External"/><Relationship Id="rId167" Type="http://schemas.openxmlformats.org/officeDocument/2006/relationships/hyperlink" Target="https://podminky.urs.cz/item/CS_URS_2025_01/711141559" TargetMode="External"/><Relationship Id="rId188" Type="http://schemas.openxmlformats.org/officeDocument/2006/relationships/hyperlink" Target="https://podminky.urs.cz/item/CS_URS_2025_01/762332122" TargetMode="External"/><Relationship Id="rId7" Type="http://schemas.openxmlformats.org/officeDocument/2006/relationships/hyperlink" Target="https://podminky.urs.cz/item/CS_URS_2025_01/162751119" TargetMode="External"/><Relationship Id="rId71" Type="http://schemas.openxmlformats.org/officeDocument/2006/relationships/hyperlink" Target="https://podminky.urs.cz/item/CS_URS_2025_01/430361821" TargetMode="External"/><Relationship Id="rId92" Type="http://schemas.openxmlformats.org/officeDocument/2006/relationships/hyperlink" Target="https://podminky.urs.cz/item/CS_URS_2025_01/622151011" TargetMode="External"/><Relationship Id="rId162" Type="http://schemas.openxmlformats.org/officeDocument/2006/relationships/hyperlink" Target="https://podminky.urs.cz/item/CS_URS_2025_01/997013873" TargetMode="External"/><Relationship Id="rId183" Type="http://schemas.openxmlformats.org/officeDocument/2006/relationships/hyperlink" Target="https://podminky.urs.cz/item/CS_URS_2025_01/998761212" TargetMode="External"/><Relationship Id="rId213" Type="http://schemas.openxmlformats.org/officeDocument/2006/relationships/hyperlink" Target="https://podminky.urs.cz/item/CS_URS_2025_01/763111720" TargetMode="External"/><Relationship Id="rId218" Type="http://schemas.openxmlformats.org/officeDocument/2006/relationships/hyperlink" Target="https://podminky.urs.cz/item/CS_URS_2025_01/763131521" TargetMode="External"/><Relationship Id="rId234" Type="http://schemas.openxmlformats.org/officeDocument/2006/relationships/hyperlink" Target="https://podminky.urs.cz/item/CS_URS_2025_01/765111865" TargetMode="External"/><Relationship Id="rId239" Type="http://schemas.openxmlformats.org/officeDocument/2006/relationships/hyperlink" Target="https://podminky.urs.cz/item/CS_URS_2025_01/765113323" TargetMode="External"/><Relationship Id="rId2" Type="http://schemas.openxmlformats.org/officeDocument/2006/relationships/hyperlink" Target="https://podminky.urs.cz/item/CS_URS_2025_01/132211401" TargetMode="External"/><Relationship Id="rId29" Type="http://schemas.openxmlformats.org/officeDocument/2006/relationships/hyperlink" Target="https://podminky.urs.cz/item/CS_URS_2025_01/279351311" TargetMode="External"/><Relationship Id="rId250" Type="http://schemas.openxmlformats.org/officeDocument/2006/relationships/hyperlink" Target="https://podminky.urs.cz/item/CS_URS_2025_01/767881132" TargetMode="External"/><Relationship Id="rId255" Type="http://schemas.openxmlformats.org/officeDocument/2006/relationships/hyperlink" Target="https://podminky.urs.cz/item/CS_URS_2025_01/771274113" TargetMode="External"/><Relationship Id="rId271" Type="http://schemas.openxmlformats.org/officeDocument/2006/relationships/hyperlink" Target="https://podminky.urs.cz/item/CS_URS_2025_01/776411214" TargetMode="External"/><Relationship Id="rId276" Type="http://schemas.openxmlformats.org/officeDocument/2006/relationships/hyperlink" Target="https://podminky.urs.cz/item/CS_URS_2025_01/781131241" TargetMode="External"/><Relationship Id="rId24" Type="http://schemas.openxmlformats.org/officeDocument/2006/relationships/hyperlink" Target="https://podminky.urs.cz/item/CS_URS_2025_01/274351122" TargetMode="External"/><Relationship Id="rId40" Type="http://schemas.openxmlformats.org/officeDocument/2006/relationships/hyperlink" Target="https://podminky.urs.cz/item/CS_URS_2025_01/317351107" TargetMode="External"/><Relationship Id="rId45" Type="http://schemas.openxmlformats.org/officeDocument/2006/relationships/hyperlink" Target="https://podminky.urs.cz/item/CS_URS_2025_01/317944323" TargetMode="External"/><Relationship Id="rId66" Type="http://schemas.openxmlformats.org/officeDocument/2006/relationships/hyperlink" Target="https://podminky.urs.cz/item/CS_URS_2025_01/417321414" TargetMode="External"/><Relationship Id="rId87" Type="http://schemas.openxmlformats.org/officeDocument/2006/relationships/hyperlink" Target="https://podminky.urs.cz/item/CS_URS_2025_01/621142002" TargetMode="External"/><Relationship Id="rId110" Type="http://schemas.openxmlformats.org/officeDocument/2006/relationships/hyperlink" Target="https://podminky.urs.cz/item/CS_URS_2025_01/944511811" TargetMode="External"/><Relationship Id="rId115" Type="http://schemas.openxmlformats.org/officeDocument/2006/relationships/hyperlink" Target="https://podminky.urs.cz/item/CS_URS_2025_01/952901111" TargetMode="External"/><Relationship Id="rId131" Type="http://schemas.openxmlformats.org/officeDocument/2006/relationships/hyperlink" Target="https://podminky.urs.cz/item/CS_URS_2025_01/968062244" TargetMode="External"/><Relationship Id="rId136" Type="http://schemas.openxmlformats.org/officeDocument/2006/relationships/hyperlink" Target="https://podminky.urs.cz/item/CS_URS_2025_01/968072456" TargetMode="External"/><Relationship Id="rId157" Type="http://schemas.openxmlformats.org/officeDocument/2006/relationships/hyperlink" Target="https://podminky.urs.cz/item/CS_URS_2025_01/997013861" TargetMode="External"/><Relationship Id="rId178" Type="http://schemas.openxmlformats.org/officeDocument/2006/relationships/hyperlink" Target="https://podminky.urs.cz/item/CS_URS_2025_01/713121131" TargetMode="External"/><Relationship Id="rId61" Type="http://schemas.openxmlformats.org/officeDocument/2006/relationships/hyperlink" Target="https://podminky.urs.cz/item/CS_URS_2025_01/413352116" TargetMode="External"/><Relationship Id="rId82" Type="http://schemas.openxmlformats.org/officeDocument/2006/relationships/hyperlink" Target="https://podminky.urs.cz/item/CS_URS_2025_01/612131321" TargetMode="External"/><Relationship Id="rId152" Type="http://schemas.openxmlformats.org/officeDocument/2006/relationships/hyperlink" Target="https://podminky.urs.cz/item/CS_URS_2025_01/978059541" TargetMode="External"/><Relationship Id="rId173" Type="http://schemas.openxmlformats.org/officeDocument/2006/relationships/hyperlink" Target="https://podminky.urs.cz/item/CS_URS_2025_01/712461703" TargetMode="External"/><Relationship Id="rId194" Type="http://schemas.openxmlformats.org/officeDocument/2006/relationships/hyperlink" Target="https://podminky.urs.cz/item/CS_URS_2025_01/762342511" TargetMode="External"/><Relationship Id="rId199" Type="http://schemas.openxmlformats.org/officeDocument/2006/relationships/hyperlink" Target="https://podminky.urs.cz/item/CS_URS_2025_01/762511241" TargetMode="External"/><Relationship Id="rId203" Type="http://schemas.openxmlformats.org/officeDocument/2006/relationships/hyperlink" Target="https://podminky.urs.cz/item/CS_URS_2025_01/762595001" TargetMode="External"/><Relationship Id="rId208" Type="http://schemas.openxmlformats.org/officeDocument/2006/relationships/hyperlink" Target="https://podminky.urs.cz/item/CS_URS_2025_01/763111411" TargetMode="External"/><Relationship Id="rId229" Type="http://schemas.openxmlformats.org/officeDocument/2006/relationships/hyperlink" Target="https://podminky.urs.cz/item/CS_URS_2025_01/764004841" TargetMode="External"/><Relationship Id="rId19" Type="http://schemas.openxmlformats.org/officeDocument/2006/relationships/hyperlink" Target="https://podminky.urs.cz/item/CS_URS_2025_01/273351122" TargetMode="External"/><Relationship Id="rId224" Type="http://schemas.openxmlformats.org/officeDocument/2006/relationships/hyperlink" Target="https://podminky.urs.cz/item/CS_URS_2025_01/764001881" TargetMode="External"/><Relationship Id="rId240" Type="http://schemas.openxmlformats.org/officeDocument/2006/relationships/hyperlink" Target="https://podminky.urs.cz/item/CS_URS_2025_01/765113412" TargetMode="External"/><Relationship Id="rId245" Type="http://schemas.openxmlformats.org/officeDocument/2006/relationships/hyperlink" Target="https://podminky.urs.cz/item/CS_URS_2025_01/766691812" TargetMode="External"/><Relationship Id="rId261" Type="http://schemas.openxmlformats.org/officeDocument/2006/relationships/hyperlink" Target="https://podminky.urs.cz/item/CS_URS_2025_01/771591112" TargetMode="External"/><Relationship Id="rId266" Type="http://schemas.openxmlformats.org/officeDocument/2006/relationships/hyperlink" Target="https://podminky.urs.cz/item/CS_URS_2025_01/776141122" TargetMode="External"/><Relationship Id="rId287" Type="http://schemas.openxmlformats.org/officeDocument/2006/relationships/hyperlink" Target="https://podminky.urs.cz/item/CS_URS_2025_01/784191005" TargetMode="External"/><Relationship Id="rId14" Type="http://schemas.openxmlformats.org/officeDocument/2006/relationships/hyperlink" Target="https://podminky.urs.cz/item/CS_URS_2025_01/271572211" TargetMode="External"/><Relationship Id="rId30" Type="http://schemas.openxmlformats.org/officeDocument/2006/relationships/hyperlink" Target="https://podminky.urs.cz/item/CS_URS_2025_01/279351312" TargetMode="External"/><Relationship Id="rId35" Type="http://schemas.openxmlformats.org/officeDocument/2006/relationships/hyperlink" Target="https://podminky.urs.cz/item/CS_URS_2025_01/311361821" TargetMode="External"/><Relationship Id="rId56" Type="http://schemas.openxmlformats.org/officeDocument/2006/relationships/hyperlink" Target="https://podminky.urs.cz/item/CS_URS_2025_01/411362021" TargetMode="External"/><Relationship Id="rId77" Type="http://schemas.openxmlformats.org/officeDocument/2006/relationships/hyperlink" Target="https://podminky.urs.cz/item/CS_URS_2025_01/611131321" TargetMode="External"/><Relationship Id="rId100" Type="http://schemas.openxmlformats.org/officeDocument/2006/relationships/hyperlink" Target="https://podminky.urs.cz/item/CS_URS_2025_01/629991011" TargetMode="External"/><Relationship Id="rId105" Type="http://schemas.openxmlformats.org/officeDocument/2006/relationships/hyperlink" Target="https://podminky.urs.cz/item/CS_URS_2025_01/941211111" TargetMode="External"/><Relationship Id="rId126" Type="http://schemas.openxmlformats.org/officeDocument/2006/relationships/hyperlink" Target="https://podminky.urs.cz/item/CS_URS_2025_01/965042141" TargetMode="External"/><Relationship Id="rId147" Type="http://schemas.openxmlformats.org/officeDocument/2006/relationships/hyperlink" Target="https://podminky.urs.cz/item/CS_URS_2025_01/978011191" TargetMode="External"/><Relationship Id="rId168" Type="http://schemas.openxmlformats.org/officeDocument/2006/relationships/hyperlink" Target="https://podminky.urs.cz/item/CS_URS_2025_01/711141821" TargetMode="External"/><Relationship Id="rId282" Type="http://schemas.openxmlformats.org/officeDocument/2006/relationships/hyperlink" Target="https://podminky.urs.cz/item/CS_URS_2025_01/784111001" TargetMode="External"/><Relationship Id="rId8" Type="http://schemas.openxmlformats.org/officeDocument/2006/relationships/hyperlink" Target="https://podminky.urs.cz/item/CS_URS_2025_01/171201231" TargetMode="External"/><Relationship Id="rId51" Type="http://schemas.openxmlformats.org/officeDocument/2006/relationships/hyperlink" Target="https://podminky.urs.cz/item/CS_URS_2025_01/411322525" TargetMode="External"/><Relationship Id="rId72" Type="http://schemas.openxmlformats.org/officeDocument/2006/relationships/hyperlink" Target="https://podminky.urs.cz/item/CS_URS_2025_01/431351121" TargetMode="External"/><Relationship Id="rId93" Type="http://schemas.openxmlformats.org/officeDocument/2006/relationships/hyperlink" Target="https://podminky.urs.cz/item/CS_URS_2025_01/622211041" TargetMode="External"/><Relationship Id="rId98" Type="http://schemas.openxmlformats.org/officeDocument/2006/relationships/hyperlink" Target="https://podminky.urs.cz/item/CS_URS_2025_01/622511112" TargetMode="External"/><Relationship Id="rId121" Type="http://schemas.openxmlformats.org/officeDocument/2006/relationships/hyperlink" Target="https://podminky.urs.cz/item/CS_URS_2025_01/962032631" TargetMode="External"/><Relationship Id="rId142" Type="http://schemas.openxmlformats.org/officeDocument/2006/relationships/hyperlink" Target="https://podminky.urs.cz/item/CS_URS_2025_01/974031666" TargetMode="External"/><Relationship Id="rId163" Type="http://schemas.openxmlformats.org/officeDocument/2006/relationships/hyperlink" Target="https://podminky.urs.cz/item/CS_URS_2025_01/997013875" TargetMode="External"/><Relationship Id="rId184" Type="http://schemas.openxmlformats.org/officeDocument/2006/relationships/hyperlink" Target="https://podminky.urs.cz/item/CS_URS_2025_01/762083121" TargetMode="External"/><Relationship Id="rId189" Type="http://schemas.openxmlformats.org/officeDocument/2006/relationships/hyperlink" Target="https://podminky.urs.cz/item/CS_URS_2025_01/762332123" TargetMode="External"/><Relationship Id="rId219" Type="http://schemas.openxmlformats.org/officeDocument/2006/relationships/hyperlink" Target="https://podminky.urs.cz/item/CS_URS_2025_01/763131561" TargetMode="External"/><Relationship Id="rId3" Type="http://schemas.openxmlformats.org/officeDocument/2006/relationships/hyperlink" Target="https://podminky.urs.cz/item/CS_URS_2025_01/132212131" TargetMode="External"/><Relationship Id="rId214" Type="http://schemas.openxmlformats.org/officeDocument/2006/relationships/hyperlink" Target="https://podminky.urs.cz/item/CS_URS_2025_01/763112315" TargetMode="External"/><Relationship Id="rId230" Type="http://schemas.openxmlformats.org/officeDocument/2006/relationships/hyperlink" Target="https://podminky.urs.cz/item/CS_URS_2025_01/764004861" TargetMode="External"/><Relationship Id="rId235" Type="http://schemas.openxmlformats.org/officeDocument/2006/relationships/hyperlink" Target="https://podminky.urs.cz/item/CS_URS_2025_01/765111881" TargetMode="External"/><Relationship Id="rId251" Type="http://schemas.openxmlformats.org/officeDocument/2006/relationships/hyperlink" Target="https://podminky.urs.cz/item/CS_URS_2025_01/998767202" TargetMode="External"/><Relationship Id="rId256" Type="http://schemas.openxmlformats.org/officeDocument/2006/relationships/hyperlink" Target="https://podminky.urs.cz/item/CS_URS_2025_01/771274232" TargetMode="External"/><Relationship Id="rId277" Type="http://schemas.openxmlformats.org/officeDocument/2006/relationships/hyperlink" Target="https://podminky.urs.cz/item/CS_URS_2025_01/781131242" TargetMode="External"/><Relationship Id="rId25" Type="http://schemas.openxmlformats.org/officeDocument/2006/relationships/hyperlink" Target="https://podminky.urs.cz/item/CS_URS_2025_01/275313711" TargetMode="External"/><Relationship Id="rId46" Type="http://schemas.openxmlformats.org/officeDocument/2006/relationships/hyperlink" Target="https://podminky.urs.cz/item/CS_URS_2025_01/317944325" TargetMode="External"/><Relationship Id="rId67" Type="http://schemas.openxmlformats.org/officeDocument/2006/relationships/hyperlink" Target="https://podminky.urs.cz/item/CS_URS_2025_01/417351115" TargetMode="External"/><Relationship Id="rId116" Type="http://schemas.openxmlformats.org/officeDocument/2006/relationships/hyperlink" Target="https://podminky.urs.cz/item/CS_URS_2025_01/961055111" TargetMode="External"/><Relationship Id="rId137" Type="http://schemas.openxmlformats.org/officeDocument/2006/relationships/hyperlink" Target="https://podminky.urs.cz/item/CS_URS_2025_01/971028481" TargetMode="External"/><Relationship Id="rId158" Type="http://schemas.openxmlformats.org/officeDocument/2006/relationships/hyperlink" Target="https://podminky.urs.cz/item/CS_URS_2025_01/997013862" TargetMode="External"/><Relationship Id="rId272" Type="http://schemas.openxmlformats.org/officeDocument/2006/relationships/hyperlink" Target="https://podminky.urs.cz/item/CS_URS_2025_01/998776202" TargetMode="External"/><Relationship Id="rId20" Type="http://schemas.openxmlformats.org/officeDocument/2006/relationships/hyperlink" Target="https://podminky.urs.cz/item/CS_URS_2025_01/273361821" TargetMode="External"/><Relationship Id="rId41" Type="http://schemas.openxmlformats.org/officeDocument/2006/relationships/hyperlink" Target="https://podminky.urs.cz/item/CS_URS_2025_01/317351108" TargetMode="External"/><Relationship Id="rId62" Type="http://schemas.openxmlformats.org/officeDocument/2006/relationships/hyperlink" Target="https://podminky.urs.cz/item/CS_URS_2025_01/413361821" TargetMode="External"/><Relationship Id="rId83" Type="http://schemas.openxmlformats.org/officeDocument/2006/relationships/hyperlink" Target="https://podminky.urs.cz/item/CS_URS_2025_01/612181001" TargetMode="External"/><Relationship Id="rId88" Type="http://schemas.openxmlformats.org/officeDocument/2006/relationships/hyperlink" Target="https://podminky.urs.cz/item/CS_URS_2025_01/621151011" TargetMode="External"/><Relationship Id="rId111" Type="http://schemas.openxmlformats.org/officeDocument/2006/relationships/hyperlink" Target="https://podminky.urs.cz/item/CS_URS_2025_01/944711111" TargetMode="External"/><Relationship Id="rId132" Type="http://schemas.openxmlformats.org/officeDocument/2006/relationships/hyperlink" Target="https://podminky.urs.cz/item/CS_URS_2025_01/968062354" TargetMode="External"/><Relationship Id="rId153" Type="http://schemas.openxmlformats.org/officeDocument/2006/relationships/hyperlink" Target="https://podminky.urs.cz/item/CS_URS_2025_01/985223110" TargetMode="External"/><Relationship Id="rId174" Type="http://schemas.openxmlformats.org/officeDocument/2006/relationships/hyperlink" Target="https://podminky.urs.cz/item/CS_URS_2025_01/998712202" TargetMode="External"/><Relationship Id="rId179" Type="http://schemas.openxmlformats.org/officeDocument/2006/relationships/hyperlink" Target="https://podminky.urs.cz/item/CS_URS_2025_01/713151111" TargetMode="External"/><Relationship Id="rId195" Type="http://schemas.openxmlformats.org/officeDocument/2006/relationships/hyperlink" Target="https://podminky.urs.cz/item/CS_URS_2025_01/762342811" TargetMode="External"/><Relationship Id="rId209" Type="http://schemas.openxmlformats.org/officeDocument/2006/relationships/hyperlink" Target="https://podminky.urs.cz/item/CS_URS_2025_01/763111417" TargetMode="External"/><Relationship Id="rId190" Type="http://schemas.openxmlformats.org/officeDocument/2006/relationships/hyperlink" Target="https://podminky.urs.cz/item/CS_URS_2025_01/762332124" TargetMode="External"/><Relationship Id="rId204" Type="http://schemas.openxmlformats.org/officeDocument/2006/relationships/hyperlink" Target="https://podminky.urs.cz/item/CS_URS_2025_01/762811811" TargetMode="External"/><Relationship Id="rId220" Type="http://schemas.openxmlformats.org/officeDocument/2006/relationships/hyperlink" Target="https://podminky.urs.cz/item/CS_URS_2025_01/763131714" TargetMode="External"/><Relationship Id="rId225" Type="http://schemas.openxmlformats.org/officeDocument/2006/relationships/hyperlink" Target="https://podminky.urs.cz/item/CS_URS_2025_01/764001891" TargetMode="External"/><Relationship Id="rId241" Type="http://schemas.openxmlformats.org/officeDocument/2006/relationships/hyperlink" Target="https://podminky.urs.cz/item/CS_URS_2025_01/765113557" TargetMode="External"/><Relationship Id="rId246" Type="http://schemas.openxmlformats.org/officeDocument/2006/relationships/hyperlink" Target="https://podminky.urs.cz/item/CS_URS_2025_01/998766202" TargetMode="External"/><Relationship Id="rId267" Type="http://schemas.openxmlformats.org/officeDocument/2006/relationships/hyperlink" Target="https://podminky.urs.cz/item/CS_URS_2025_01/776201812" TargetMode="External"/><Relationship Id="rId288" Type="http://schemas.openxmlformats.org/officeDocument/2006/relationships/hyperlink" Target="https://podminky.urs.cz/item/CS_URS_2025_01/784191007" TargetMode="External"/><Relationship Id="rId15" Type="http://schemas.openxmlformats.org/officeDocument/2006/relationships/hyperlink" Target="https://podminky.urs.cz/item/CS_URS_2025_01/273313511" TargetMode="External"/><Relationship Id="rId36" Type="http://schemas.openxmlformats.org/officeDocument/2006/relationships/hyperlink" Target="https://podminky.urs.cz/item/CS_URS_2025_01/314231126" TargetMode="External"/><Relationship Id="rId57" Type="http://schemas.openxmlformats.org/officeDocument/2006/relationships/hyperlink" Target="https://podminky.urs.cz/item/CS_URS_2025_01/413321515" TargetMode="External"/><Relationship Id="rId106" Type="http://schemas.openxmlformats.org/officeDocument/2006/relationships/hyperlink" Target="https://podminky.urs.cz/item/CS_URS_2025_01/941211211" TargetMode="External"/><Relationship Id="rId127" Type="http://schemas.openxmlformats.org/officeDocument/2006/relationships/hyperlink" Target="https://podminky.urs.cz/item/CS_URS_2025_01/965081213" TargetMode="External"/><Relationship Id="rId262" Type="http://schemas.openxmlformats.org/officeDocument/2006/relationships/hyperlink" Target="https://podminky.urs.cz/item/CS_URS_2025_01/998771202" TargetMode="External"/><Relationship Id="rId283" Type="http://schemas.openxmlformats.org/officeDocument/2006/relationships/hyperlink" Target="https://podminky.urs.cz/item/CS_URS_2025_01/784171101" TargetMode="External"/><Relationship Id="rId10" Type="http://schemas.openxmlformats.org/officeDocument/2006/relationships/hyperlink" Target="https://podminky.urs.cz/item/CS_URS_2025_01/174111102" TargetMode="External"/><Relationship Id="rId31" Type="http://schemas.openxmlformats.org/officeDocument/2006/relationships/hyperlink" Target="https://podminky.urs.cz/item/CS_URS_2025_01/279361821" TargetMode="External"/><Relationship Id="rId52" Type="http://schemas.openxmlformats.org/officeDocument/2006/relationships/hyperlink" Target="https://podminky.urs.cz/item/CS_URS_2025_01/411351011" TargetMode="External"/><Relationship Id="rId73" Type="http://schemas.openxmlformats.org/officeDocument/2006/relationships/hyperlink" Target="https://podminky.urs.cz/item/CS_URS_2025_01/431351122" TargetMode="External"/><Relationship Id="rId78" Type="http://schemas.openxmlformats.org/officeDocument/2006/relationships/hyperlink" Target="https://podminky.urs.cz/item/CS_URS_2025_01/611142012" TargetMode="External"/><Relationship Id="rId94" Type="http://schemas.openxmlformats.org/officeDocument/2006/relationships/hyperlink" Target="https://podminky.urs.cz/item/CS_URS_2025_01/622221141" TargetMode="External"/><Relationship Id="rId99" Type="http://schemas.openxmlformats.org/officeDocument/2006/relationships/hyperlink" Target="https://podminky.urs.cz/item/CS_URS_2025_01/622521012" TargetMode="External"/><Relationship Id="rId101" Type="http://schemas.openxmlformats.org/officeDocument/2006/relationships/hyperlink" Target="https://podminky.urs.cz/item/CS_URS_2025_01/629995101" TargetMode="External"/><Relationship Id="rId122" Type="http://schemas.openxmlformats.org/officeDocument/2006/relationships/hyperlink" Target="https://podminky.urs.cz/item/CS_URS_2025_01/962081141" TargetMode="External"/><Relationship Id="rId143" Type="http://schemas.openxmlformats.org/officeDocument/2006/relationships/hyperlink" Target="https://podminky.urs.cz/item/CS_URS_2025_01/974049164" TargetMode="External"/><Relationship Id="rId148" Type="http://schemas.openxmlformats.org/officeDocument/2006/relationships/hyperlink" Target="https://podminky.urs.cz/item/CS_URS_2025_01/978012191" TargetMode="External"/><Relationship Id="rId164" Type="http://schemas.openxmlformats.org/officeDocument/2006/relationships/hyperlink" Target="https://podminky.urs.cz/item/CS_URS_2025_01/998011002" TargetMode="External"/><Relationship Id="rId169" Type="http://schemas.openxmlformats.org/officeDocument/2006/relationships/hyperlink" Target="https://podminky.urs.cz/item/CS_URS_2025_01/711142559" TargetMode="External"/><Relationship Id="rId185" Type="http://schemas.openxmlformats.org/officeDocument/2006/relationships/hyperlink" Target="https://podminky.urs.cz/item/CS_URS_2025_01/762331812" TargetMode="External"/><Relationship Id="rId4" Type="http://schemas.openxmlformats.org/officeDocument/2006/relationships/hyperlink" Target="https://podminky.urs.cz/item/CS_URS_2025_01/133212811" TargetMode="External"/><Relationship Id="rId9" Type="http://schemas.openxmlformats.org/officeDocument/2006/relationships/hyperlink" Target="https://podminky.urs.cz/item/CS_URS_2025_01/174111101" TargetMode="External"/><Relationship Id="rId180" Type="http://schemas.openxmlformats.org/officeDocument/2006/relationships/hyperlink" Target="https://podminky.urs.cz/item/CS_URS_2025_01/713151144" TargetMode="External"/><Relationship Id="rId210" Type="http://schemas.openxmlformats.org/officeDocument/2006/relationships/hyperlink" Target="https://podminky.urs.cz/item/CS_URS_2025_01/763111431" TargetMode="External"/><Relationship Id="rId215" Type="http://schemas.openxmlformats.org/officeDocument/2006/relationships/hyperlink" Target="https://podminky.urs.cz/item/CS_URS_2025_01/763113341" TargetMode="External"/><Relationship Id="rId236" Type="http://schemas.openxmlformats.org/officeDocument/2006/relationships/hyperlink" Target="https://podminky.urs.cz/item/CS_URS_2025_01/765113013" TargetMode="External"/><Relationship Id="rId257" Type="http://schemas.openxmlformats.org/officeDocument/2006/relationships/hyperlink" Target="https://podminky.urs.cz/item/CS_URS_2025_01/771474113" TargetMode="External"/><Relationship Id="rId278" Type="http://schemas.openxmlformats.org/officeDocument/2006/relationships/hyperlink" Target="https://podminky.urs.cz/item/CS_URS_2025_01/781131264" TargetMode="External"/><Relationship Id="rId26" Type="http://schemas.openxmlformats.org/officeDocument/2006/relationships/hyperlink" Target="https://podminky.urs.cz/item/CS_URS_2025_01/279113144" TargetMode="External"/><Relationship Id="rId231" Type="http://schemas.openxmlformats.org/officeDocument/2006/relationships/hyperlink" Target="https://podminky.urs.cz/item/CS_URS_2025_01/998764212" TargetMode="External"/><Relationship Id="rId252" Type="http://schemas.openxmlformats.org/officeDocument/2006/relationships/hyperlink" Target="https://podminky.urs.cz/item/CS_URS_2025_01/771111011" TargetMode="External"/><Relationship Id="rId273" Type="http://schemas.openxmlformats.org/officeDocument/2006/relationships/hyperlink" Target="https://podminky.urs.cz/item/CS_URS_2025_01/781111011" TargetMode="External"/><Relationship Id="rId47" Type="http://schemas.openxmlformats.org/officeDocument/2006/relationships/hyperlink" Target="https://podminky.urs.cz/item/CS_URS_2025_01/317998113" TargetMode="External"/><Relationship Id="rId68" Type="http://schemas.openxmlformats.org/officeDocument/2006/relationships/hyperlink" Target="https://podminky.urs.cz/item/CS_URS_2025_01/417351116" TargetMode="External"/><Relationship Id="rId89" Type="http://schemas.openxmlformats.org/officeDocument/2006/relationships/hyperlink" Target="https://podminky.urs.cz/item/CS_URS_2025_01/621521012" TargetMode="External"/><Relationship Id="rId112" Type="http://schemas.openxmlformats.org/officeDocument/2006/relationships/hyperlink" Target="https://podminky.urs.cz/item/CS_URS_2025_01/944711211" TargetMode="External"/><Relationship Id="rId133" Type="http://schemas.openxmlformats.org/officeDocument/2006/relationships/hyperlink" Target="https://podminky.urs.cz/item/CS_URS_2025_01/968062355" TargetMode="External"/><Relationship Id="rId154" Type="http://schemas.openxmlformats.org/officeDocument/2006/relationships/hyperlink" Target="https://podminky.urs.cz/item/CS_URS_2025_01/997013112" TargetMode="External"/><Relationship Id="rId175" Type="http://schemas.openxmlformats.org/officeDocument/2006/relationships/hyperlink" Target="https://podminky.urs.cz/item/CS_URS_2025_01/713121111" TargetMode="External"/><Relationship Id="rId196" Type="http://schemas.openxmlformats.org/officeDocument/2006/relationships/hyperlink" Target="https://podminky.urs.cz/item/CS_URS_2025_01/762395000" TargetMode="External"/><Relationship Id="rId200" Type="http://schemas.openxmlformats.org/officeDocument/2006/relationships/hyperlink" Target="https://podminky.urs.cz/item/CS_URS_2025_01/762512261" TargetMode="External"/><Relationship Id="rId16" Type="http://schemas.openxmlformats.org/officeDocument/2006/relationships/hyperlink" Target="https://podminky.urs.cz/item/CS_URS_2025_01/273321411" TargetMode="External"/><Relationship Id="rId221" Type="http://schemas.openxmlformats.org/officeDocument/2006/relationships/hyperlink" Target="https://podminky.urs.cz/item/CS_URS_2025_01/763183111" TargetMode="External"/><Relationship Id="rId242" Type="http://schemas.openxmlformats.org/officeDocument/2006/relationships/hyperlink" Target="https://podminky.urs.cz/item/CS_URS_2025_01/765115012" TargetMode="External"/><Relationship Id="rId263" Type="http://schemas.openxmlformats.org/officeDocument/2006/relationships/hyperlink" Target="https://podminky.urs.cz/item/CS_URS_2025_01/776111115" TargetMode="External"/><Relationship Id="rId284" Type="http://schemas.openxmlformats.org/officeDocument/2006/relationships/hyperlink" Target="https://podminky.urs.cz/item/CS_URS_2025_01/784171111" TargetMode="External"/><Relationship Id="rId37" Type="http://schemas.openxmlformats.org/officeDocument/2006/relationships/hyperlink" Target="https://podminky.urs.cz/item/CS_URS_2025_01/314238235" TargetMode="External"/><Relationship Id="rId58" Type="http://schemas.openxmlformats.org/officeDocument/2006/relationships/hyperlink" Target="https://podminky.urs.cz/item/CS_URS_2025_01/413351121" TargetMode="External"/><Relationship Id="rId79" Type="http://schemas.openxmlformats.org/officeDocument/2006/relationships/hyperlink" Target="https://podminky.urs.cz/item/CS_URS_2025_01/611181001" TargetMode="External"/><Relationship Id="rId102" Type="http://schemas.openxmlformats.org/officeDocument/2006/relationships/hyperlink" Target="https://podminky.urs.cz/item/CS_URS_2025_01/631311125" TargetMode="External"/><Relationship Id="rId123" Type="http://schemas.openxmlformats.org/officeDocument/2006/relationships/hyperlink" Target="https://podminky.urs.cz/item/CS_URS_2025_01/963031432" TargetMode="External"/><Relationship Id="rId144" Type="http://schemas.openxmlformats.org/officeDocument/2006/relationships/hyperlink" Target="https://podminky.urs.cz/item/CS_URS_2025_01/977151118" TargetMode="External"/><Relationship Id="rId90" Type="http://schemas.openxmlformats.org/officeDocument/2006/relationships/hyperlink" Target="https://podminky.urs.cz/item/CS_URS_2025_01/622131321" TargetMode="External"/><Relationship Id="rId165" Type="http://schemas.openxmlformats.org/officeDocument/2006/relationships/hyperlink" Target="https://podminky.urs.cz/item/CS_URS_2025_01/711111001" TargetMode="External"/><Relationship Id="rId186" Type="http://schemas.openxmlformats.org/officeDocument/2006/relationships/hyperlink" Target="https://podminky.urs.cz/item/CS_URS_2025_01/762331813" TargetMode="External"/><Relationship Id="rId211" Type="http://schemas.openxmlformats.org/officeDocument/2006/relationships/hyperlink" Target="https://podminky.urs.cz/item/CS_URS_2025_01/763111437" TargetMode="External"/><Relationship Id="rId232" Type="http://schemas.openxmlformats.org/officeDocument/2006/relationships/hyperlink" Target="https://podminky.urs.cz/item/CS_URS_2025_01/765111805" TargetMode="External"/><Relationship Id="rId253" Type="http://schemas.openxmlformats.org/officeDocument/2006/relationships/hyperlink" Target="https://podminky.urs.cz/item/CS_URS_2025_01/771121011" TargetMode="External"/><Relationship Id="rId274" Type="http://schemas.openxmlformats.org/officeDocument/2006/relationships/hyperlink" Target="https://podminky.urs.cz/item/CS_URS_2025_01/781121011" TargetMode="External"/><Relationship Id="rId27" Type="http://schemas.openxmlformats.org/officeDocument/2006/relationships/hyperlink" Target="https://podminky.urs.cz/item/CS_URS_2025_01/279232513" TargetMode="External"/><Relationship Id="rId48" Type="http://schemas.openxmlformats.org/officeDocument/2006/relationships/hyperlink" Target="https://podminky.urs.cz/item/CS_URS_2025_01/346244381" TargetMode="External"/><Relationship Id="rId69" Type="http://schemas.openxmlformats.org/officeDocument/2006/relationships/hyperlink" Target="https://podminky.urs.cz/item/CS_URS_2025_01/417361821" TargetMode="External"/><Relationship Id="rId113" Type="http://schemas.openxmlformats.org/officeDocument/2006/relationships/hyperlink" Target="https://podminky.urs.cz/item/CS_URS_2025_01/944711811" TargetMode="External"/><Relationship Id="rId134" Type="http://schemas.openxmlformats.org/officeDocument/2006/relationships/hyperlink" Target="https://podminky.urs.cz/item/CS_URS_2025_01/968062356" TargetMode="External"/><Relationship Id="rId80" Type="http://schemas.openxmlformats.org/officeDocument/2006/relationships/hyperlink" Target="https://podminky.urs.cz/item/CS_URS_2025_01/611311141" TargetMode="External"/><Relationship Id="rId155" Type="http://schemas.openxmlformats.org/officeDocument/2006/relationships/hyperlink" Target="https://podminky.urs.cz/item/CS_URS_2025_01/997013501" TargetMode="External"/><Relationship Id="rId176" Type="http://schemas.openxmlformats.org/officeDocument/2006/relationships/hyperlink" Target="https://podminky.urs.cz/item/CS_URS_2025_01/713121121" TargetMode="External"/><Relationship Id="rId197" Type="http://schemas.openxmlformats.org/officeDocument/2006/relationships/hyperlink" Target="https://podminky.urs.cz/item/CS_URS_2025_01/762420024" TargetMode="External"/><Relationship Id="rId201" Type="http://schemas.openxmlformats.org/officeDocument/2006/relationships/hyperlink" Target="https://podminky.urs.cz/item/CS_URS_2025_01/762512811" TargetMode="External"/><Relationship Id="rId222" Type="http://schemas.openxmlformats.org/officeDocument/2006/relationships/hyperlink" Target="https://podminky.urs.cz/item/CS_URS_2025_01/998763402" TargetMode="External"/><Relationship Id="rId243" Type="http://schemas.openxmlformats.org/officeDocument/2006/relationships/hyperlink" Target="https://podminky.urs.cz/item/CS_URS_2025_01/998765202" TargetMode="External"/><Relationship Id="rId264" Type="http://schemas.openxmlformats.org/officeDocument/2006/relationships/hyperlink" Target="https://podminky.urs.cz/item/CS_URS_2025_01/776111311" TargetMode="External"/><Relationship Id="rId285" Type="http://schemas.openxmlformats.org/officeDocument/2006/relationships/hyperlink" Target="https://podminky.urs.cz/item/CS_URS_2025_01/784181121" TargetMode="External"/><Relationship Id="rId17" Type="http://schemas.openxmlformats.org/officeDocument/2006/relationships/hyperlink" Target="https://podminky.urs.cz/item/CS_URS_2025_01/273323511" TargetMode="External"/><Relationship Id="rId38" Type="http://schemas.openxmlformats.org/officeDocument/2006/relationships/hyperlink" Target="https://podminky.urs.cz/item/CS_URS_2025_01/317234410" TargetMode="External"/><Relationship Id="rId59" Type="http://schemas.openxmlformats.org/officeDocument/2006/relationships/hyperlink" Target="https://podminky.urs.cz/item/CS_URS_2025_01/413351122" TargetMode="External"/><Relationship Id="rId103" Type="http://schemas.openxmlformats.org/officeDocument/2006/relationships/hyperlink" Target="https://podminky.urs.cz/item/CS_URS_2025_01/632441215" TargetMode="External"/><Relationship Id="rId124" Type="http://schemas.openxmlformats.org/officeDocument/2006/relationships/hyperlink" Target="https://podminky.urs.cz/item/CS_URS_2025_01/963053936" TargetMode="External"/><Relationship Id="rId70" Type="http://schemas.openxmlformats.org/officeDocument/2006/relationships/hyperlink" Target="https://podminky.urs.cz/item/CS_URS_2025_01/430321414" TargetMode="External"/><Relationship Id="rId91" Type="http://schemas.openxmlformats.org/officeDocument/2006/relationships/hyperlink" Target="https://podminky.urs.cz/item/CS_URS_2025_01/622151001" TargetMode="External"/><Relationship Id="rId145" Type="http://schemas.openxmlformats.org/officeDocument/2006/relationships/hyperlink" Target="https://podminky.urs.cz/item/CS_URS_2025_01/977151123" TargetMode="External"/><Relationship Id="rId166" Type="http://schemas.openxmlformats.org/officeDocument/2006/relationships/hyperlink" Target="https://podminky.urs.cz/item/CS_URS_2025_01/711112001" TargetMode="External"/><Relationship Id="rId187" Type="http://schemas.openxmlformats.org/officeDocument/2006/relationships/hyperlink" Target="https://podminky.urs.cz/item/CS_URS_2025_01/762331814" TargetMode="External"/><Relationship Id="rId1" Type="http://schemas.openxmlformats.org/officeDocument/2006/relationships/hyperlink" Target="https://podminky.urs.cz/item/CS_URS_2025_01/131251103" TargetMode="External"/><Relationship Id="rId212" Type="http://schemas.openxmlformats.org/officeDocument/2006/relationships/hyperlink" Target="https://podminky.urs.cz/item/CS_URS_2025_01/763111717" TargetMode="External"/><Relationship Id="rId233" Type="http://schemas.openxmlformats.org/officeDocument/2006/relationships/hyperlink" Target="https://podminky.urs.cz/item/CS_URS_2025_01/765111811" TargetMode="External"/><Relationship Id="rId254" Type="http://schemas.openxmlformats.org/officeDocument/2006/relationships/hyperlink" Target="https://podminky.urs.cz/item/CS_URS_2025_01/771151022" TargetMode="External"/><Relationship Id="rId28" Type="http://schemas.openxmlformats.org/officeDocument/2006/relationships/hyperlink" Target="https://podminky.urs.cz/item/CS_URS_2025_01/279323111" TargetMode="External"/><Relationship Id="rId49" Type="http://schemas.openxmlformats.org/officeDocument/2006/relationships/hyperlink" Target="https://podminky.urs.cz/item/CS_URS_2025_01/346244382" TargetMode="External"/><Relationship Id="rId114" Type="http://schemas.openxmlformats.org/officeDocument/2006/relationships/hyperlink" Target="https://podminky.urs.cz/item/CS_URS_2025_01/949101111" TargetMode="External"/><Relationship Id="rId275" Type="http://schemas.openxmlformats.org/officeDocument/2006/relationships/hyperlink" Target="https://podminky.urs.cz/item/CS_URS_2025_01/781131112" TargetMode="External"/><Relationship Id="rId60" Type="http://schemas.openxmlformats.org/officeDocument/2006/relationships/hyperlink" Target="https://podminky.urs.cz/item/CS_URS_2025_01/413352115" TargetMode="External"/><Relationship Id="rId81" Type="http://schemas.openxmlformats.org/officeDocument/2006/relationships/hyperlink" Target="https://podminky.urs.cz/item/CS_URS_2025_01/612131300" TargetMode="External"/><Relationship Id="rId135" Type="http://schemas.openxmlformats.org/officeDocument/2006/relationships/hyperlink" Target="https://podminky.urs.cz/item/CS_URS_2025_01/968072455" TargetMode="External"/><Relationship Id="rId156" Type="http://schemas.openxmlformats.org/officeDocument/2006/relationships/hyperlink" Target="https://podminky.urs.cz/item/CS_URS_2025_01/997013509" TargetMode="External"/><Relationship Id="rId177" Type="http://schemas.openxmlformats.org/officeDocument/2006/relationships/hyperlink" Target="https://podminky.urs.cz/item/CS_URS_2025_01/713121122" TargetMode="External"/><Relationship Id="rId198" Type="http://schemas.openxmlformats.org/officeDocument/2006/relationships/hyperlink" Target="https://podminky.urs.cz/item/CS_URS_2025_01/762495000" TargetMode="External"/><Relationship Id="rId202" Type="http://schemas.openxmlformats.org/officeDocument/2006/relationships/hyperlink" Target="https://podminky.urs.cz/item/CS_URS_2025_01/762522811" TargetMode="External"/><Relationship Id="rId223" Type="http://schemas.openxmlformats.org/officeDocument/2006/relationships/hyperlink" Target="https://podminky.urs.cz/item/CS_URS_2025_01/764001821" TargetMode="External"/><Relationship Id="rId244" Type="http://schemas.openxmlformats.org/officeDocument/2006/relationships/hyperlink" Target="https://podminky.urs.cz/item/CS_URS_2025_01/766691811" TargetMode="External"/><Relationship Id="rId18" Type="http://schemas.openxmlformats.org/officeDocument/2006/relationships/hyperlink" Target="https://podminky.urs.cz/item/CS_URS_2025_01/273351121" TargetMode="External"/><Relationship Id="rId39" Type="http://schemas.openxmlformats.org/officeDocument/2006/relationships/hyperlink" Target="https://podminky.urs.cz/item/CS_URS_2025_01/317321511" TargetMode="External"/><Relationship Id="rId265" Type="http://schemas.openxmlformats.org/officeDocument/2006/relationships/hyperlink" Target="https://podminky.urs.cz/item/CS_URS_2025_01/776121321" TargetMode="External"/><Relationship Id="rId286" Type="http://schemas.openxmlformats.org/officeDocument/2006/relationships/hyperlink" Target="https://podminky.urs.cz/item/CS_URS_2025_01/7841910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596211212" TargetMode="External"/><Relationship Id="rId13" Type="http://schemas.openxmlformats.org/officeDocument/2006/relationships/hyperlink" Target="https://podminky.urs.cz/item/CS_URS_2025_01/997013501" TargetMode="External"/><Relationship Id="rId18" Type="http://schemas.openxmlformats.org/officeDocument/2006/relationships/drawing" Target="../drawings/drawing12.xm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571908111" TargetMode="External"/><Relationship Id="rId12" Type="http://schemas.openxmlformats.org/officeDocument/2006/relationships/hyperlink" Target="https://podminky.urs.cz/item/CS_URS_2025_01/997013112" TargetMode="External"/><Relationship Id="rId17" Type="http://schemas.openxmlformats.org/officeDocument/2006/relationships/hyperlink" Target="https://podminky.urs.cz/item/CS_URS_2025_01/998767202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98011002" TargetMode="External"/><Relationship Id="rId1" Type="http://schemas.openxmlformats.org/officeDocument/2006/relationships/hyperlink" Target="https://podminky.urs.cz/item/CS_URS_2025_01/131251103" TargetMode="External"/><Relationship Id="rId6" Type="http://schemas.openxmlformats.org/officeDocument/2006/relationships/hyperlink" Target="https://podminky.urs.cz/item/CS_URS_2025_01/564770111" TargetMode="External"/><Relationship Id="rId11" Type="http://schemas.openxmlformats.org/officeDocument/2006/relationships/hyperlink" Target="https://podminky.urs.cz/item/CS_URS_2025_01/966073812" TargetMode="External"/><Relationship Id="rId5" Type="http://schemas.openxmlformats.org/officeDocument/2006/relationships/hyperlink" Target="https://podminky.urs.cz/item/CS_URS_2025_01/564730011" TargetMode="External"/><Relationship Id="rId15" Type="http://schemas.openxmlformats.org/officeDocument/2006/relationships/hyperlink" Target="https://podminky.urs.cz/item/CS_URS_2025_01/997013871" TargetMode="External"/><Relationship Id="rId10" Type="http://schemas.openxmlformats.org/officeDocument/2006/relationships/hyperlink" Target="https://podminky.urs.cz/item/CS_URS_2025_01/966073810" TargetMode="Externa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916331112" TargetMode="External"/><Relationship Id="rId14" Type="http://schemas.openxmlformats.org/officeDocument/2006/relationships/hyperlink" Target="https://podminky.urs.cz/item/CS_URS_2025_01/997013509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622221141" TargetMode="External"/><Relationship Id="rId13" Type="http://schemas.openxmlformats.org/officeDocument/2006/relationships/hyperlink" Target="https://podminky.urs.cz/item/CS_URS_2025_01/622521012" TargetMode="External"/><Relationship Id="rId18" Type="http://schemas.openxmlformats.org/officeDocument/2006/relationships/hyperlink" Target="https://podminky.urs.cz/item/CS_URS_2025_01/968062356" TargetMode="External"/><Relationship Id="rId26" Type="http://schemas.openxmlformats.org/officeDocument/2006/relationships/hyperlink" Target="https://podminky.urs.cz/item/CS_URS_2025_01/997013871" TargetMode="External"/><Relationship Id="rId3" Type="http://schemas.openxmlformats.org/officeDocument/2006/relationships/hyperlink" Target="https://podminky.urs.cz/item/CS_URS_2025_01/162751119" TargetMode="External"/><Relationship Id="rId21" Type="http://schemas.openxmlformats.org/officeDocument/2006/relationships/hyperlink" Target="https://podminky.urs.cz/item/CS_URS_2025_01/985223110" TargetMode="External"/><Relationship Id="rId34" Type="http://schemas.openxmlformats.org/officeDocument/2006/relationships/hyperlink" Target="https://podminky.urs.cz/item/CS_URS_2025_01/766691812" TargetMode="External"/><Relationship Id="rId7" Type="http://schemas.openxmlformats.org/officeDocument/2006/relationships/hyperlink" Target="https://podminky.urs.cz/item/CS_URS_2025_01/622211041" TargetMode="External"/><Relationship Id="rId12" Type="http://schemas.openxmlformats.org/officeDocument/2006/relationships/hyperlink" Target="https://podminky.urs.cz/item/CS_URS_2025_01/622511112" TargetMode="External"/><Relationship Id="rId17" Type="http://schemas.openxmlformats.org/officeDocument/2006/relationships/hyperlink" Target="https://podminky.urs.cz/item/CS_URS_2025_01/968062355" TargetMode="External"/><Relationship Id="rId25" Type="http://schemas.openxmlformats.org/officeDocument/2006/relationships/hyperlink" Target="https://podminky.urs.cz/item/CS_URS_2025_01/997013863" TargetMode="External"/><Relationship Id="rId33" Type="http://schemas.openxmlformats.org/officeDocument/2006/relationships/hyperlink" Target="https://podminky.urs.cz/item/CS_URS_2025_01/7666918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68062354" TargetMode="External"/><Relationship Id="rId20" Type="http://schemas.openxmlformats.org/officeDocument/2006/relationships/hyperlink" Target="https://podminky.urs.cz/item/CS_URS_2025_01/978015341" TargetMode="External"/><Relationship Id="rId29" Type="http://schemas.openxmlformats.org/officeDocument/2006/relationships/hyperlink" Target="https://podminky.urs.cz/item/CS_URS_2025_01/711161274" TargetMode="External"/><Relationship Id="rId1" Type="http://schemas.openxmlformats.org/officeDocument/2006/relationships/hyperlink" Target="https://podminky.urs.cz/item/CS_URS_2025_01/132212131" TargetMode="External"/><Relationship Id="rId6" Type="http://schemas.openxmlformats.org/officeDocument/2006/relationships/hyperlink" Target="https://podminky.urs.cz/item/CS_URS_2025_01/622131321" TargetMode="External"/><Relationship Id="rId11" Type="http://schemas.openxmlformats.org/officeDocument/2006/relationships/hyperlink" Target="https://podminky.urs.cz/item/CS_URS_2025_01/622325102" TargetMode="External"/><Relationship Id="rId24" Type="http://schemas.openxmlformats.org/officeDocument/2006/relationships/hyperlink" Target="https://podminky.urs.cz/item/CS_URS_2025_01/997013509" TargetMode="External"/><Relationship Id="rId32" Type="http://schemas.openxmlformats.org/officeDocument/2006/relationships/hyperlink" Target="https://podminky.urs.cz/item/CS_URS_2025_01/998764212" TargetMode="External"/><Relationship Id="rId37" Type="http://schemas.openxmlformats.org/officeDocument/2006/relationships/drawing" Target="../drawings/drawing13.xml"/><Relationship Id="rId5" Type="http://schemas.openxmlformats.org/officeDocument/2006/relationships/hyperlink" Target="https://podminky.urs.cz/item/CS_URS_2025_01/174111101" TargetMode="External"/><Relationship Id="rId15" Type="http://schemas.openxmlformats.org/officeDocument/2006/relationships/hyperlink" Target="https://podminky.urs.cz/item/CS_URS_2025_01/629995101" TargetMode="External"/><Relationship Id="rId23" Type="http://schemas.openxmlformats.org/officeDocument/2006/relationships/hyperlink" Target="https://podminky.urs.cz/item/CS_URS_2025_01/997013501" TargetMode="External"/><Relationship Id="rId28" Type="http://schemas.openxmlformats.org/officeDocument/2006/relationships/hyperlink" Target="https://podminky.urs.cz/item/CS_URS_2025_01/998011002" TargetMode="External"/><Relationship Id="rId36" Type="http://schemas.openxmlformats.org/officeDocument/2006/relationships/hyperlink" Target="https://podminky.urs.cz/item/CS_URS_2025_01/998767202" TargetMode="External"/><Relationship Id="rId10" Type="http://schemas.openxmlformats.org/officeDocument/2006/relationships/hyperlink" Target="https://podminky.urs.cz/item/CS_URS_2025_01/622252002" TargetMode="External"/><Relationship Id="rId19" Type="http://schemas.openxmlformats.org/officeDocument/2006/relationships/hyperlink" Target="https://podminky.urs.cz/item/CS_URS_2025_01/968072455" TargetMode="External"/><Relationship Id="rId31" Type="http://schemas.openxmlformats.org/officeDocument/2006/relationships/hyperlink" Target="https://podminky.urs.cz/item/CS_URS_2025_01/764002851" TargetMode="Externa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622252001" TargetMode="External"/><Relationship Id="rId14" Type="http://schemas.openxmlformats.org/officeDocument/2006/relationships/hyperlink" Target="https://podminky.urs.cz/item/CS_URS_2025_01/629991011" TargetMode="External"/><Relationship Id="rId22" Type="http://schemas.openxmlformats.org/officeDocument/2006/relationships/hyperlink" Target="https://podminky.urs.cz/item/CS_URS_2025_01/997013112" TargetMode="External"/><Relationship Id="rId27" Type="http://schemas.openxmlformats.org/officeDocument/2006/relationships/hyperlink" Target="https://podminky.urs.cz/item/CS_URS_2025_01/997013873" TargetMode="External"/><Relationship Id="rId30" Type="http://schemas.openxmlformats.org/officeDocument/2006/relationships/hyperlink" Target="https://podminky.urs.cz/item/CS_URS_2025_01/998711202" TargetMode="External"/><Relationship Id="rId35" Type="http://schemas.openxmlformats.org/officeDocument/2006/relationships/hyperlink" Target="https://podminky.urs.cz/item/CS_URS_2025_01/998766202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49103000" TargetMode="External"/><Relationship Id="rId3" Type="http://schemas.openxmlformats.org/officeDocument/2006/relationships/hyperlink" Target="https://podminky.urs.cz/item/CS_URS_2025_01/013294000" TargetMode="External"/><Relationship Id="rId7" Type="http://schemas.openxmlformats.org/officeDocument/2006/relationships/hyperlink" Target="https://podminky.urs.cz/item/CS_URS_2025_01/045303000" TargetMode="External"/><Relationship Id="rId2" Type="http://schemas.openxmlformats.org/officeDocument/2006/relationships/hyperlink" Target="https://podminky.urs.cz/item/CS_URS_2025_01/013274000" TargetMode="External"/><Relationship Id="rId1" Type="http://schemas.openxmlformats.org/officeDocument/2006/relationships/hyperlink" Target="https://podminky.urs.cz/item/CS_URS_2025_01/013254000" TargetMode="External"/><Relationship Id="rId6" Type="http://schemas.openxmlformats.org/officeDocument/2006/relationships/hyperlink" Target="https://podminky.urs.cz/item/CS_URS_2025_01/045203000" TargetMode="External"/><Relationship Id="rId5" Type="http://schemas.openxmlformats.org/officeDocument/2006/relationships/hyperlink" Target="https://podminky.urs.cz/item/CS_URS_2025_01/035103000" TargetMode="External"/><Relationship Id="rId10" Type="http://schemas.openxmlformats.org/officeDocument/2006/relationships/drawing" Target="../drawings/drawing14.xml"/><Relationship Id="rId4" Type="http://schemas.openxmlformats.org/officeDocument/2006/relationships/hyperlink" Target="https://podminky.urs.cz/item/CS_URS_2025_01/030001000" TargetMode="External"/><Relationship Id="rId9" Type="http://schemas.openxmlformats.org/officeDocument/2006/relationships/hyperlink" Target="https://podminky.urs.cz/item/CS_URS_2025_01/09410300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tabSelected="1" workbookViewId="0">
      <selection activeCell="K7" sqref="K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S4" s="19" t="s">
        <v>11</v>
      </c>
    </row>
    <row r="5" spans="1:74" s="1" customFormat="1" ht="12" customHeight="1">
      <c r="B5" s="23"/>
      <c r="C5" s="24"/>
      <c r="D5" s="27" t="s">
        <v>12</v>
      </c>
      <c r="E5" s="24"/>
      <c r="F5" s="24"/>
      <c r="G5" s="24"/>
      <c r="H5" s="24"/>
      <c r="I5" s="24"/>
      <c r="J5" s="24"/>
      <c r="K5" s="382" t="s">
        <v>13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24"/>
      <c r="AQ5" s="24"/>
      <c r="AR5" s="22"/>
      <c r="BS5" s="19" t="s">
        <v>6</v>
      </c>
    </row>
    <row r="6" spans="1:74" s="1" customFormat="1" ht="36.950000000000003" customHeight="1">
      <c r="B6" s="23"/>
      <c r="C6" s="24"/>
      <c r="D6" s="29" t="s">
        <v>14</v>
      </c>
      <c r="E6" s="24"/>
      <c r="F6" s="24"/>
      <c r="G6" s="24"/>
      <c r="H6" s="24"/>
      <c r="I6" s="24"/>
      <c r="J6" s="24"/>
      <c r="K6" s="384" t="s">
        <v>5854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24"/>
      <c r="AQ6" s="24"/>
      <c r="AR6" s="22"/>
      <c r="BS6" s="19" t="s">
        <v>6</v>
      </c>
    </row>
    <row r="7" spans="1:74" s="1" customFormat="1" ht="12" customHeight="1">
      <c r="B7" s="23"/>
      <c r="C7" s="24"/>
      <c r="D7" s="30" t="s">
        <v>15</v>
      </c>
      <c r="E7" s="24"/>
      <c r="F7" s="24"/>
      <c r="G7" s="24"/>
      <c r="H7" s="24"/>
      <c r="I7" s="24"/>
      <c r="J7" s="24"/>
      <c r="K7" s="28" t="s">
        <v>16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0" t="s">
        <v>17</v>
      </c>
      <c r="AL7" s="24"/>
      <c r="AM7" s="24"/>
      <c r="AN7" s="28" t="s">
        <v>18</v>
      </c>
      <c r="AO7" s="24"/>
      <c r="AP7" s="24"/>
      <c r="AQ7" s="24"/>
      <c r="AR7" s="22"/>
      <c r="BS7" s="19" t="s">
        <v>6</v>
      </c>
    </row>
    <row r="8" spans="1:74" s="1" customFormat="1" ht="12" customHeight="1">
      <c r="B8" s="23"/>
      <c r="C8" s="24"/>
      <c r="D8" s="30" t="s">
        <v>19</v>
      </c>
      <c r="E8" s="24"/>
      <c r="F8" s="24"/>
      <c r="G8" s="24"/>
      <c r="H8" s="24"/>
      <c r="I8" s="24"/>
      <c r="J8" s="24"/>
      <c r="K8" s="28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0" t="s">
        <v>21</v>
      </c>
      <c r="AL8" s="24"/>
      <c r="AM8" s="24"/>
      <c r="AN8" s="28" t="s">
        <v>22</v>
      </c>
      <c r="AO8" s="24"/>
      <c r="AP8" s="24"/>
      <c r="AQ8" s="24"/>
      <c r="AR8" s="2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S9" s="19" t="s">
        <v>6</v>
      </c>
    </row>
    <row r="10" spans="1:74" s="1" customFormat="1" ht="12" customHeight="1">
      <c r="B10" s="23"/>
      <c r="C10" s="24"/>
      <c r="D10" s="30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0" t="s">
        <v>24</v>
      </c>
      <c r="AL10" s="24"/>
      <c r="AM10" s="24"/>
      <c r="AN10" s="28" t="s">
        <v>18</v>
      </c>
      <c r="AO10" s="24"/>
      <c r="AP10" s="24"/>
      <c r="AQ10" s="24"/>
      <c r="AR10" s="22"/>
      <c r="BS10" s="19" t="s">
        <v>6</v>
      </c>
    </row>
    <row r="11" spans="1:74" s="1" customFormat="1" ht="18.399999999999999" customHeight="1">
      <c r="B11" s="23"/>
      <c r="C11" s="24"/>
      <c r="D11" s="24"/>
      <c r="E11" s="28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0" t="s">
        <v>26</v>
      </c>
      <c r="AL11" s="24"/>
      <c r="AM11" s="24"/>
      <c r="AN11" s="28" t="s">
        <v>18</v>
      </c>
      <c r="AO11" s="24"/>
      <c r="AP11" s="24"/>
      <c r="AQ11" s="24"/>
      <c r="AR11" s="2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S12" s="19" t="s">
        <v>6</v>
      </c>
    </row>
    <row r="13" spans="1:74" s="1" customFormat="1" ht="12" customHeight="1">
      <c r="B13" s="23"/>
      <c r="C13" s="24"/>
      <c r="D13" s="30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0" t="s">
        <v>24</v>
      </c>
      <c r="AL13" s="24"/>
      <c r="AM13" s="24"/>
      <c r="AN13" s="28" t="s">
        <v>18</v>
      </c>
      <c r="AO13" s="24"/>
      <c r="AP13" s="24"/>
      <c r="AQ13" s="24"/>
      <c r="AR13" s="22"/>
      <c r="BS13" s="19" t="s">
        <v>6</v>
      </c>
    </row>
    <row r="14" spans="1:74" ht="12.75">
      <c r="B14" s="23"/>
      <c r="C14" s="24"/>
      <c r="D14" s="24"/>
      <c r="E14" s="28" t="s">
        <v>25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0" t="s">
        <v>26</v>
      </c>
      <c r="AL14" s="24"/>
      <c r="AM14" s="24"/>
      <c r="AN14" s="28" t="s">
        <v>18</v>
      </c>
      <c r="AO14" s="24"/>
      <c r="AP14" s="24"/>
      <c r="AQ14" s="24"/>
      <c r="AR14" s="2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S15" s="19" t="s">
        <v>4</v>
      </c>
    </row>
    <row r="16" spans="1:74" s="1" customFormat="1" ht="12" customHeight="1">
      <c r="B16" s="23"/>
      <c r="C16" s="24"/>
      <c r="D16" s="30" t="s">
        <v>28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0" t="s">
        <v>24</v>
      </c>
      <c r="AL16" s="24"/>
      <c r="AM16" s="24"/>
      <c r="AN16" s="28" t="s">
        <v>18</v>
      </c>
      <c r="AO16" s="24"/>
      <c r="AP16" s="24"/>
      <c r="AQ16" s="24"/>
      <c r="AR16" s="22"/>
      <c r="BS16" s="19" t="s">
        <v>4</v>
      </c>
    </row>
    <row r="17" spans="1:71" s="1" customFormat="1" ht="18.399999999999999" customHeight="1">
      <c r="B17" s="23"/>
      <c r="C17" s="24"/>
      <c r="D17" s="24"/>
      <c r="E17" s="28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0" t="s">
        <v>26</v>
      </c>
      <c r="AL17" s="24"/>
      <c r="AM17" s="24"/>
      <c r="AN17" s="28" t="s">
        <v>18</v>
      </c>
      <c r="AO17" s="24"/>
      <c r="AP17" s="24"/>
      <c r="AQ17" s="24"/>
      <c r="AR17" s="22"/>
      <c r="BS17" s="19" t="s">
        <v>30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S18" s="19" t="s">
        <v>6</v>
      </c>
    </row>
    <row r="19" spans="1:71" s="1" customFormat="1" ht="12" customHeight="1">
      <c r="B19" s="23"/>
      <c r="C19" s="24"/>
      <c r="D19" s="30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0" t="s">
        <v>24</v>
      </c>
      <c r="AL19" s="24"/>
      <c r="AM19" s="24"/>
      <c r="AN19" s="28" t="s">
        <v>18</v>
      </c>
      <c r="AO19" s="24"/>
      <c r="AP19" s="24"/>
      <c r="AQ19" s="24"/>
      <c r="AR19" s="22"/>
      <c r="BS19" s="19" t="s">
        <v>6</v>
      </c>
    </row>
    <row r="20" spans="1:71" s="1" customFormat="1" ht="18.399999999999999" customHeight="1">
      <c r="B20" s="23"/>
      <c r="C20" s="24"/>
      <c r="D20" s="24"/>
      <c r="E20" s="28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0" t="s">
        <v>26</v>
      </c>
      <c r="AL20" s="24"/>
      <c r="AM20" s="24"/>
      <c r="AN20" s="28" t="s">
        <v>18</v>
      </c>
      <c r="AO20" s="24"/>
      <c r="AP20" s="24"/>
      <c r="AQ20" s="24"/>
      <c r="AR20" s="22"/>
      <c r="BS20" s="19" t="s">
        <v>30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</row>
    <row r="22" spans="1:71" s="1" customFormat="1" ht="12" customHeight="1">
      <c r="B22" s="23"/>
      <c r="C22" s="24"/>
      <c r="D22" s="30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</row>
    <row r="23" spans="1:71" s="1" customFormat="1" ht="47.25" customHeight="1">
      <c r="B23" s="23"/>
      <c r="C23" s="24"/>
      <c r="D23" s="24"/>
      <c r="E23" s="385" t="s">
        <v>34</v>
      </c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24"/>
      <c r="AP23" s="24"/>
      <c r="AQ23" s="24"/>
      <c r="AR23" s="2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</row>
    <row r="25" spans="1:71" s="1" customFormat="1" ht="6.95" customHeight="1">
      <c r="B25" s="23"/>
      <c r="C25" s="2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4"/>
      <c r="AQ25" s="24"/>
      <c r="AR25" s="22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6">
        <f>ROUND(AG54,2)</f>
        <v>0</v>
      </c>
      <c r="AL26" s="387"/>
      <c r="AM26" s="387"/>
      <c r="AN26" s="387"/>
      <c r="AO26" s="387"/>
      <c r="AP26" s="35"/>
      <c r="AQ26" s="35"/>
      <c r="AR26" s="38"/>
      <c r="BE26" s="3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88" t="s">
        <v>36</v>
      </c>
      <c r="M28" s="388"/>
      <c r="N28" s="388"/>
      <c r="O28" s="388"/>
      <c r="P28" s="388"/>
      <c r="Q28" s="35"/>
      <c r="R28" s="35"/>
      <c r="S28" s="35"/>
      <c r="T28" s="35"/>
      <c r="U28" s="35"/>
      <c r="V28" s="35"/>
      <c r="W28" s="388" t="s">
        <v>37</v>
      </c>
      <c r="X28" s="388"/>
      <c r="Y28" s="388"/>
      <c r="Z28" s="388"/>
      <c r="AA28" s="388"/>
      <c r="AB28" s="388"/>
      <c r="AC28" s="388"/>
      <c r="AD28" s="388"/>
      <c r="AE28" s="388"/>
      <c r="AF28" s="35"/>
      <c r="AG28" s="35"/>
      <c r="AH28" s="35"/>
      <c r="AI28" s="35"/>
      <c r="AJ28" s="35"/>
      <c r="AK28" s="388" t="s">
        <v>38</v>
      </c>
      <c r="AL28" s="388"/>
      <c r="AM28" s="388"/>
      <c r="AN28" s="388"/>
      <c r="AO28" s="388"/>
      <c r="AP28" s="35"/>
      <c r="AQ28" s="35"/>
      <c r="AR28" s="38"/>
      <c r="BE28" s="33"/>
    </row>
    <row r="29" spans="1:71" s="3" customFormat="1" ht="14.45" customHeight="1">
      <c r="B29" s="39"/>
      <c r="C29" s="40"/>
      <c r="D29" s="30" t="s">
        <v>39</v>
      </c>
      <c r="E29" s="40"/>
      <c r="F29" s="30" t="s">
        <v>40</v>
      </c>
      <c r="G29" s="40"/>
      <c r="H29" s="40"/>
      <c r="I29" s="40"/>
      <c r="J29" s="40"/>
      <c r="K29" s="40"/>
      <c r="L29" s="359">
        <v>0.21</v>
      </c>
      <c r="M29" s="360"/>
      <c r="N29" s="360"/>
      <c r="O29" s="360"/>
      <c r="P29" s="360"/>
      <c r="Q29" s="40"/>
      <c r="R29" s="40"/>
      <c r="S29" s="40"/>
      <c r="T29" s="40"/>
      <c r="U29" s="40"/>
      <c r="V29" s="40"/>
      <c r="W29" s="361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0"/>
      <c r="AG29" s="40"/>
      <c r="AH29" s="40"/>
      <c r="AI29" s="40"/>
      <c r="AJ29" s="40"/>
      <c r="AK29" s="361">
        <f>ROUND(AV54, 2)</f>
        <v>0</v>
      </c>
      <c r="AL29" s="360"/>
      <c r="AM29" s="360"/>
      <c r="AN29" s="360"/>
      <c r="AO29" s="360"/>
      <c r="AP29" s="40"/>
      <c r="AQ29" s="40"/>
      <c r="AR29" s="41"/>
    </row>
    <row r="30" spans="1:71" s="3" customFormat="1" ht="14.45" customHeight="1">
      <c r="B30" s="39"/>
      <c r="C30" s="40"/>
      <c r="D30" s="40"/>
      <c r="E30" s="40"/>
      <c r="F30" s="30" t="s">
        <v>41</v>
      </c>
      <c r="G30" s="40"/>
      <c r="H30" s="40"/>
      <c r="I30" s="40"/>
      <c r="J30" s="40"/>
      <c r="K30" s="40"/>
      <c r="L30" s="359">
        <v>0.12</v>
      </c>
      <c r="M30" s="360"/>
      <c r="N30" s="360"/>
      <c r="O30" s="360"/>
      <c r="P30" s="360"/>
      <c r="Q30" s="40"/>
      <c r="R30" s="40"/>
      <c r="S30" s="40"/>
      <c r="T30" s="40"/>
      <c r="U30" s="40"/>
      <c r="V30" s="40"/>
      <c r="W30" s="361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0"/>
      <c r="AG30" s="40"/>
      <c r="AH30" s="40"/>
      <c r="AI30" s="40"/>
      <c r="AJ30" s="40"/>
      <c r="AK30" s="361">
        <f>ROUND(AW54, 2)</f>
        <v>0</v>
      </c>
      <c r="AL30" s="360"/>
      <c r="AM30" s="360"/>
      <c r="AN30" s="360"/>
      <c r="AO30" s="360"/>
      <c r="AP30" s="40"/>
      <c r="AQ30" s="40"/>
      <c r="AR30" s="41"/>
    </row>
    <row r="31" spans="1:71" s="3" customFormat="1" ht="14.45" hidden="1" customHeight="1">
      <c r="B31" s="39"/>
      <c r="C31" s="40"/>
      <c r="D31" s="40"/>
      <c r="E31" s="40"/>
      <c r="F31" s="30" t="s">
        <v>42</v>
      </c>
      <c r="G31" s="40"/>
      <c r="H31" s="40"/>
      <c r="I31" s="40"/>
      <c r="J31" s="40"/>
      <c r="K31" s="40"/>
      <c r="L31" s="359">
        <v>0.21</v>
      </c>
      <c r="M31" s="360"/>
      <c r="N31" s="360"/>
      <c r="O31" s="360"/>
      <c r="P31" s="360"/>
      <c r="Q31" s="40"/>
      <c r="R31" s="40"/>
      <c r="S31" s="40"/>
      <c r="T31" s="40"/>
      <c r="U31" s="40"/>
      <c r="V31" s="40"/>
      <c r="W31" s="361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0"/>
      <c r="AG31" s="40"/>
      <c r="AH31" s="40"/>
      <c r="AI31" s="40"/>
      <c r="AJ31" s="40"/>
      <c r="AK31" s="361">
        <v>0</v>
      </c>
      <c r="AL31" s="360"/>
      <c r="AM31" s="360"/>
      <c r="AN31" s="360"/>
      <c r="AO31" s="360"/>
      <c r="AP31" s="40"/>
      <c r="AQ31" s="40"/>
      <c r="AR31" s="41"/>
    </row>
    <row r="32" spans="1:71" s="3" customFormat="1" ht="14.45" hidden="1" customHeight="1">
      <c r="B32" s="39"/>
      <c r="C32" s="40"/>
      <c r="D32" s="40"/>
      <c r="E32" s="40"/>
      <c r="F32" s="30" t="s">
        <v>43</v>
      </c>
      <c r="G32" s="40"/>
      <c r="H32" s="40"/>
      <c r="I32" s="40"/>
      <c r="J32" s="40"/>
      <c r="K32" s="40"/>
      <c r="L32" s="359">
        <v>0.12</v>
      </c>
      <c r="M32" s="360"/>
      <c r="N32" s="360"/>
      <c r="O32" s="360"/>
      <c r="P32" s="360"/>
      <c r="Q32" s="40"/>
      <c r="R32" s="40"/>
      <c r="S32" s="40"/>
      <c r="T32" s="40"/>
      <c r="U32" s="40"/>
      <c r="V32" s="40"/>
      <c r="W32" s="361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0"/>
      <c r="AG32" s="40"/>
      <c r="AH32" s="40"/>
      <c r="AI32" s="40"/>
      <c r="AJ32" s="40"/>
      <c r="AK32" s="361">
        <v>0</v>
      </c>
      <c r="AL32" s="360"/>
      <c r="AM32" s="360"/>
      <c r="AN32" s="360"/>
      <c r="AO32" s="360"/>
      <c r="AP32" s="40"/>
      <c r="AQ32" s="40"/>
      <c r="AR32" s="41"/>
    </row>
    <row r="33" spans="1:57" s="3" customFormat="1" ht="14.45" hidden="1" customHeight="1">
      <c r="B33" s="39"/>
      <c r="C33" s="40"/>
      <c r="D33" s="40"/>
      <c r="E33" s="40"/>
      <c r="F33" s="30" t="s">
        <v>44</v>
      </c>
      <c r="G33" s="40"/>
      <c r="H33" s="40"/>
      <c r="I33" s="40"/>
      <c r="J33" s="40"/>
      <c r="K33" s="40"/>
      <c r="L33" s="359">
        <v>0</v>
      </c>
      <c r="M33" s="360"/>
      <c r="N33" s="360"/>
      <c r="O33" s="360"/>
      <c r="P33" s="360"/>
      <c r="Q33" s="40"/>
      <c r="R33" s="40"/>
      <c r="S33" s="40"/>
      <c r="T33" s="40"/>
      <c r="U33" s="40"/>
      <c r="V33" s="40"/>
      <c r="W33" s="361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0"/>
      <c r="AG33" s="40"/>
      <c r="AH33" s="40"/>
      <c r="AI33" s="40"/>
      <c r="AJ33" s="40"/>
      <c r="AK33" s="361">
        <v>0</v>
      </c>
      <c r="AL33" s="360"/>
      <c r="AM33" s="360"/>
      <c r="AN33" s="360"/>
      <c r="AO33" s="360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365" t="s">
        <v>47</v>
      </c>
      <c r="Y35" s="363"/>
      <c r="Z35" s="363"/>
      <c r="AA35" s="363"/>
      <c r="AB35" s="363"/>
      <c r="AC35" s="44"/>
      <c r="AD35" s="44"/>
      <c r="AE35" s="44"/>
      <c r="AF35" s="44"/>
      <c r="AG35" s="44"/>
      <c r="AH35" s="44"/>
      <c r="AI35" s="44"/>
      <c r="AJ35" s="44"/>
      <c r="AK35" s="362">
        <f>SUM(AK26:AK33)</f>
        <v>0</v>
      </c>
      <c r="AL35" s="363"/>
      <c r="AM35" s="363"/>
      <c r="AN35" s="363"/>
      <c r="AO35" s="36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5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30" t="s">
        <v>12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26S/2024(CU2025)_zm3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14</v>
      </c>
      <c r="D45" s="55"/>
      <c r="E45" s="55"/>
      <c r="F45" s="55"/>
      <c r="G45" s="55"/>
      <c r="H45" s="55"/>
      <c r="I45" s="55"/>
      <c r="J45" s="55"/>
      <c r="K45" s="55"/>
      <c r="L45" s="389" t="str">
        <f>K6</f>
        <v>Domov se zvláštním režimem ESET_změna 4</v>
      </c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30" t="s">
        <v>19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nám.Smiřických 42/12, parc.č.74/1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0" t="s">
        <v>21</v>
      </c>
      <c r="AJ47" s="35"/>
      <c r="AK47" s="35"/>
      <c r="AL47" s="35"/>
      <c r="AM47" s="371" t="str">
        <f>IF(AN8= "","",AN8)</f>
        <v>25. 2. 2025</v>
      </c>
      <c r="AN47" s="371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30" t="s">
        <v>23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0" t="s">
        <v>28</v>
      </c>
      <c r="AJ49" s="35"/>
      <c r="AK49" s="35"/>
      <c r="AL49" s="35"/>
      <c r="AM49" s="369" t="str">
        <f>IF(E17="","",E17)</f>
        <v>M - PROject CZ s.r.o.</v>
      </c>
      <c r="AN49" s="370"/>
      <c r="AO49" s="370"/>
      <c r="AP49" s="370"/>
      <c r="AQ49" s="35"/>
      <c r="AR49" s="38"/>
      <c r="AS49" s="373" t="s">
        <v>49</v>
      </c>
      <c r="AT49" s="374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30" t="s">
        <v>27</v>
      </c>
      <c r="D50" s="35"/>
      <c r="E50" s="35"/>
      <c r="F50" s="35"/>
      <c r="G50" s="35"/>
      <c r="H50" s="35"/>
      <c r="I50" s="35"/>
      <c r="J50" s="35"/>
      <c r="K50" s="35"/>
      <c r="L50" s="51" t="str">
        <f>IF(E14="","",E14)</f>
        <v xml:space="preserve"> 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0" t="s">
        <v>31</v>
      </c>
      <c r="AJ50" s="35"/>
      <c r="AK50" s="35"/>
      <c r="AL50" s="35"/>
      <c r="AM50" s="369" t="str">
        <f>IF(E20="","",E20)</f>
        <v>SOLOREAL s.r.o.</v>
      </c>
      <c r="AN50" s="370"/>
      <c r="AO50" s="370"/>
      <c r="AP50" s="370"/>
      <c r="AQ50" s="35"/>
      <c r="AR50" s="38"/>
      <c r="AS50" s="375"/>
      <c r="AT50" s="376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77"/>
      <c r="AT51" s="378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91" t="s">
        <v>50</v>
      </c>
      <c r="D52" s="368"/>
      <c r="E52" s="368"/>
      <c r="F52" s="368"/>
      <c r="G52" s="368"/>
      <c r="H52" s="65"/>
      <c r="I52" s="372" t="s">
        <v>51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7" t="s">
        <v>52</v>
      </c>
      <c r="AH52" s="368"/>
      <c r="AI52" s="368"/>
      <c r="AJ52" s="368"/>
      <c r="AK52" s="368"/>
      <c r="AL52" s="368"/>
      <c r="AM52" s="368"/>
      <c r="AN52" s="372" t="s">
        <v>53</v>
      </c>
      <c r="AO52" s="368"/>
      <c r="AP52" s="368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81">
        <f>ROUND(AG55+AG69+AG72,2)</f>
        <v>0</v>
      </c>
      <c r="AH54" s="381"/>
      <c r="AI54" s="381"/>
      <c r="AJ54" s="381"/>
      <c r="AK54" s="381"/>
      <c r="AL54" s="381"/>
      <c r="AM54" s="381"/>
      <c r="AN54" s="357">
        <f t="shared" ref="AN54:AN72" si="0">SUM(AG54,AT54)</f>
        <v>0</v>
      </c>
      <c r="AO54" s="357"/>
      <c r="AP54" s="357"/>
      <c r="AQ54" s="77" t="s">
        <v>18</v>
      </c>
      <c r="AR54" s="78"/>
      <c r="AS54" s="79">
        <f>ROUND(AS55+AS69+AS72,2)</f>
        <v>0</v>
      </c>
      <c r="AT54" s="80">
        <f t="shared" ref="AT54:AT72" si="1">ROUND(SUM(AV54:AW54),2)</f>
        <v>0</v>
      </c>
      <c r="AU54" s="81">
        <f>ROUND(AU55+AU69+AU72,5)</f>
        <v>12055.59078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ROUND(AZ55+AZ69+AZ72,2)</f>
        <v>0</v>
      </c>
      <c r="BA54" s="80">
        <f>ROUND(BA55+BA69+BA72,2)</f>
        <v>0</v>
      </c>
      <c r="BB54" s="80">
        <f>ROUND(BB55+BB69+BB72,2)</f>
        <v>0</v>
      </c>
      <c r="BC54" s="80">
        <f>ROUND(BC55+BC69+BC72,2)</f>
        <v>0</v>
      </c>
      <c r="BD54" s="82">
        <f>ROUND(BD55+BD69+BD72,2)</f>
        <v>0</v>
      </c>
      <c r="BS54" s="83" t="s">
        <v>68</v>
      </c>
      <c r="BT54" s="83" t="s">
        <v>69</v>
      </c>
      <c r="BU54" s="84" t="s">
        <v>70</v>
      </c>
      <c r="BV54" s="83" t="s">
        <v>71</v>
      </c>
      <c r="BW54" s="83" t="s">
        <v>5</v>
      </c>
      <c r="BX54" s="83" t="s">
        <v>72</v>
      </c>
      <c r="CL54" s="83" t="s">
        <v>16</v>
      </c>
    </row>
    <row r="55" spans="1:91" s="7" customFormat="1" ht="16.5" customHeight="1">
      <c r="B55" s="85"/>
      <c r="C55" s="86"/>
      <c r="D55" s="380" t="s">
        <v>73</v>
      </c>
      <c r="E55" s="380"/>
      <c r="F55" s="380"/>
      <c r="G55" s="380"/>
      <c r="H55" s="380"/>
      <c r="I55" s="87"/>
      <c r="J55" s="380" t="s">
        <v>74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58">
        <f>ROUND(AG56+AG67,2)</f>
        <v>0</v>
      </c>
      <c r="AH55" s="356"/>
      <c r="AI55" s="356"/>
      <c r="AJ55" s="356"/>
      <c r="AK55" s="356"/>
      <c r="AL55" s="356"/>
      <c r="AM55" s="356"/>
      <c r="AN55" s="355">
        <f t="shared" si="0"/>
        <v>0</v>
      </c>
      <c r="AO55" s="356"/>
      <c r="AP55" s="356"/>
      <c r="AQ55" s="88" t="s">
        <v>75</v>
      </c>
      <c r="AR55" s="89"/>
      <c r="AS55" s="90">
        <f>ROUND(AS56+AS67,2)</f>
        <v>0</v>
      </c>
      <c r="AT55" s="91">
        <f t="shared" si="1"/>
        <v>0</v>
      </c>
      <c r="AU55" s="92">
        <f>ROUND(AU56+AU67,5)</f>
        <v>11744.07869</v>
      </c>
      <c r="AV55" s="91">
        <f>ROUND(AZ55*L29,2)</f>
        <v>0</v>
      </c>
      <c r="AW55" s="91">
        <f>ROUND(BA55*L30,2)</f>
        <v>0</v>
      </c>
      <c r="AX55" s="91">
        <f>ROUND(BB55*L29,2)</f>
        <v>0</v>
      </c>
      <c r="AY55" s="91">
        <f>ROUND(BC55*L30,2)</f>
        <v>0</v>
      </c>
      <c r="AZ55" s="91">
        <f>ROUND(AZ56+AZ67,2)</f>
        <v>0</v>
      </c>
      <c r="BA55" s="91">
        <f>ROUND(BA56+BA67,2)</f>
        <v>0</v>
      </c>
      <c r="BB55" s="91">
        <f>ROUND(BB56+BB67,2)</f>
        <v>0</v>
      </c>
      <c r="BC55" s="91">
        <f>ROUND(BC56+BC67,2)</f>
        <v>0</v>
      </c>
      <c r="BD55" s="93">
        <f>ROUND(BD56+BD67,2)</f>
        <v>0</v>
      </c>
      <c r="BS55" s="94" t="s">
        <v>68</v>
      </c>
      <c r="BT55" s="94" t="s">
        <v>76</v>
      </c>
      <c r="BU55" s="94" t="s">
        <v>70</v>
      </c>
      <c r="BV55" s="94" t="s">
        <v>71</v>
      </c>
      <c r="BW55" s="94" t="s">
        <v>77</v>
      </c>
      <c r="BX55" s="94" t="s">
        <v>5</v>
      </c>
      <c r="CL55" s="94" t="s">
        <v>18</v>
      </c>
      <c r="CM55" s="94" t="s">
        <v>78</v>
      </c>
    </row>
    <row r="56" spans="1:91" s="4" customFormat="1" ht="16.5" customHeight="1">
      <c r="B56" s="50"/>
      <c r="C56" s="95"/>
      <c r="D56" s="95"/>
      <c r="E56" s="379" t="s">
        <v>76</v>
      </c>
      <c r="F56" s="379"/>
      <c r="G56" s="379"/>
      <c r="H56" s="379"/>
      <c r="I56" s="379"/>
      <c r="J56" s="95"/>
      <c r="K56" s="379" t="s">
        <v>79</v>
      </c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54">
        <f>ROUND(SUM(AG57:AG66),2)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96" t="s">
        <v>80</v>
      </c>
      <c r="AR56" s="52"/>
      <c r="AS56" s="97">
        <f>ROUND(SUM(AS57:AS66),2)</f>
        <v>0</v>
      </c>
      <c r="AT56" s="98">
        <f t="shared" si="1"/>
        <v>0</v>
      </c>
      <c r="AU56" s="99">
        <f>ROUND(SUM(AU57:AU66),5)</f>
        <v>11605.65769</v>
      </c>
      <c r="AV56" s="98">
        <f>ROUND(AZ56*L29,2)</f>
        <v>0</v>
      </c>
      <c r="AW56" s="98">
        <f>ROUND(BA56*L30,2)</f>
        <v>0</v>
      </c>
      <c r="AX56" s="98">
        <f>ROUND(BB56*L29,2)</f>
        <v>0</v>
      </c>
      <c r="AY56" s="98">
        <f>ROUND(BC56*L30,2)</f>
        <v>0</v>
      </c>
      <c r="AZ56" s="98">
        <f>ROUND(SUM(AZ57:AZ66),2)</f>
        <v>0</v>
      </c>
      <c r="BA56" s="98">
        <f>ROUND(SUM(BA57:BA66),2)</f>
        <v>0</v>
      </c>
      <c r="BB56" s="98">
        <f>ROUND(SUM(BB57:BB66),2)</f>
        <v>0</v>
      </c>
      <c r="BC56" s="98">
        <f>ROUND(SUM(BC57:BC66),2)</f>
        <v>0</v>
      </c>
      <c r="BD56" s="100">
        <f>ROUND(SUM(BD57:BD66),2)</f>
        <v>0</v>
      </c>
      <c r="BS56" s="101" t="s">
        <v>68</v>
      </c>
      <c r="BT56" s="101" t="s">
        <v>78</v>
      </c>
      <c r="BU56" s="101" t="s">
        <v>70</v>
      </c>
      <c r="BV56" s="101" t="s">
        <v>71</v>
      </c>
      <c r="BW56" s="101" t="s">
        <v>81</v>
      </c>
      <c r="BX56" s="101" t="s">
        <v>77</v>
      </c>
      <c r="CL56" s="101" t="s">
        <v>18</v>
      </c>
    </row>
    <row r="57" spans="1:91" s="4" customFormat="1" ht="23.25" customHeight="1">
      <c r="A57" s="102" t="s">
        <v>82</v>
      </c>
      <c r="B57" s="50"/>
      <c r="C57" s="95"/>
      <c r="D57" s="95"/>
      <c r="E57" s="95"/>
      <c r="F57" s="379" t="s">
        <v>83</v>
      </c>
      <c r="G57" s="379"/>
      <c r="H57" s="379"/>
      <c r="I57" s="379"/>
      <c r="J57" s="379"/>
      <c r="K57" s="95"/>
      <c r="L57" s="379" t="s">
        <v>84</v>
      </c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52">
        <f>'D1.1., D.1.2 - Architekto...'!J34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96" t="s">
        <v>80</v>
      </c>
      <c r="AR57" s="52"/>
      <c r="AS57" s="97">
        <v>0</v>
      </c>
      <c r="AT57" s="98">
        <f t="shared" si="1"/>
        <v>0</v>
      </c>
      <c r="AU57" s="99">
        <f>'D1.1., D.1.2 - Architekto...'!P118</f>
        <v>11605.6576891042</v>
      </c>
      <c r="AV57" s="98">
        <f>'D1.1., D.1.2 - Architekto...'!J37</f>
        <v>0</v>
      </c>
      <c r="AW57" s="98">
        <f>'D1.1., D.1.2 - Architekto...'!J38</f>
        <v>0</v>
      </c>
      <c r="AX57" s="98">
        <f>'D1.1., D.1.2 - Architekto...'!J39</f>
        <v>0</v>
      </c>
      <c r="AY57" s="98">
        <f>'D1.1., D.1.2 - Architekto...'!J40</f>
        <v>0</v>
      </c>
      <c r="AZ57" s="98">
        <f>'D1.1., D.1.2 - Architekto...'!F37</f>
        <v>0</v>
      </c>
      <c r="BA57" s="98">
        <f>'D1.1., D.1.2 - Architekto...'!F38</f>
        <v>0</v>
      </c>
      <c r="BB57" s="98">
        <f>'D1.1., D.1.2 - Architekto...'!F39</f>
        <v>0</v>
      </c>
      <c r="BC57" s="98">
        <f>'D1.1., D.1.2 - Architekto...'!F40</f>
        <v>0</v>
      </c>
      <c r="BD57" s="100">
        <f>'D1.1., D.1.2 - Architekto...'!F41</f>
        <v>0</v>
      </c>
      <c r="BT57" s="101" t="s">
        <v>85</v>
      </c>
      <c r="BV57" s="101" t="s">
        <v>71</v>
      </c>
      <c r="BW57" s="101" t="s">
        <v>86</v>
      </c>
      <c r="BX57" s="101" t="s">
        <v>81</v>
      </c>
      <c r="CL57" s="101" t="s">
        <v>16</v>
      </c>
    </row>
    <row r="58" spans="1:91" s="4" customFormat="1" ht="16.5" customHeight="1">
      <c r="A58" s="102" t="s">
        <v>82</v>
      </c>
      <c r="B58" s="50"/>
      <c r="C58" s="95"/>
      <c r="D58" s="95"/>
      <c r="E58" s="95"/>
      <c r="F58" s="379" t="s">
        <v>87</v>
      </c>
      <c r="G58" s="379"/>
      <c r="H58" s="379"/>
      <c r="I58" s="379"/>
      <c r="J58" s="379"/>
      <c r="K58" s="95"/>
      <c r="L58" s="379" t="s">
        <v>88</v>
      </c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52">
        <f>'D1.4.1-1 - ZTI'!J34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96" t="s">
        <v>80</v>
      </c>
      <c r="AR58" s="52"/>
      <c r="AS58" s="97">
        <v>0</v>
      </c>
      <c r="AT58" s="98">
        <f t="shared" si="1"/>
        <v>0</v>
      </c>
      <c r="AU58" s="99">
        <f>'D1.4.1-1 - ZTI'!P104</f>
        <v>0</v>
      </c>
      <c r="AV58" s="98">
        <f>'D1.4.1-1 - ZTI'!J37</f>
        <v>0</v>
      </c>
      <c r="AW58" s="98">
        <f>'D1.4.1-1 - ZTI'!J38</f>
        <v>0</v>
      </c>
      <c r="AX58" s="98">
        <f>'D1.4.1-1 - ZTI'!J39</f>
        <v>0</v>
      </c>
      <c r="AY58" s="98">
        <f>'D1.4.1-1 - ZTI'!J40</f>
        <v>0</v>
      </c>
      <c r="AZ58" s="98">
        <f>'D1.4.1-1 - ZTI'!F37</f>
        <v>0</v>
      </c>
      <c r="BA58" s="98">
        <f>'D1.4.1-1 - ZTI'!F38</f>
        <v>0</v>
      </c>
      <c r="BB58" s="98">
        <f>'D1.4.1-1 - ZTI'!F39</f>
        <v>0</v>
      </c>
      <c r="BC58" s="98">
        <f>'D1.4.1-1 - ZTI'!F40</f>
        <v>0</v>
      </c>
      <c r="BD58" s="100">
        <f>'D1.4.1-1 - ZTI'!F41</f>
        <v>0</v>
      </c>
      <c r="BT58" s="101" t="s">
        <v>85</v>
      </c>
      <c r="BV58" s="101" t="s">
        <v>71</v>
      </c>
      <c r="BW58" s="101" t="s">
        <v>89</v>
      </c>
      <c r="BX58" s="101" t="s">
        <v>81</v>
      </c>
      <c r="CL58" s="101" t="s">
        <v>18</v>
      </c>
    </row>
    <row r="59" spans="1:91" s="4" customFormat="1" ht="16.5" customHeight="1">
      <c r="A59" s="102" t="s">
        <v>82</v>
      </c>
      <c r="B59" s="50"/>
      <c r="C59" s="95"/>
      <c r="D59" s="95"/>
      <c r="E59" s="95"/>
      <c r="F59" s="379" t="s">
        <v>90</v>
      </c>
      <c r="G59" s="379"/>
      <c r="H59" s="379"/>
      <c r="I59" s="379"/>
      <c r="J59" s="379"/>
      <c r="K59" s="95"/>
      <c r="L59" s="379" t="s">
        <v>91</v>
      </c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52">
        <f>'D1.4.1-2 - Vodovodní příp...'!J34</f>
        <v>0</v>
      </c>
      <c r="AH59" s="353"/>
      <c r="AI59" s="353"/>
      <c r="AJ59" s="353"/>
      <c r="AK59" s="353"/>
      <c r="AL59" s="353"/>
      <c r="AM59" s="353"/>
      <c r="AN59" s="352">
        <f t="shared" si="0"/>
        <v>0</v>
      </c>
      <c r="AO59" s="353"/>
      <c r="AP59" s="353"/>
      <c r="AQ59" s="96" t="s">
        <v>80</v>
      </c>
      <c r="AR59" s="52"/>
      <c r="AS59" s="97">
        <v>0</v>
      </c>
      <c r="AT59" s="98">
        <f t="shared" si="1"/>
        <v>0</v>
      </c>
      <c r="AU59" s="99">
        <f>'D1.4.1-2 - Vodovodní příp...'!P96</f>
        <v>0</v>
      </c>
      <c r="AV59" s="98">
        <f>'D1.4.1-2 - Vodovodní příp...'!J37</f>
        <v>0</v>
      </c>
      <c r="AW59" s="98">
        <f>'D1.4.1-2 - Vodovodní příp...'!J38</f>
        <v>0</v>
      </c>
      <c r="AX59" s="98">
        <f>'D1.4.1-2 - Vodovodní příp...'!J39</f>
        <v>0</v>
      </c>
      <c r="AY59" s="98">
        <f>'D1.4.1-2 - Vodovodní příp...'!J40</f>
        <v>0</v>
      </c>
      <c r="AZ59" s="98">
        <f>'D1.4.1-2 - Vodovodní příp...'!F37</f>
        <v>0</v>
      </c>
      <c r="BA59" s="98">
        <f>'D1.4.1-2 - Vodovodní příp...'!F38</f>
        <v>0</v>
      </c>
      <c r="BB59" s="98">
        <f>'D1.4.1-2 - Vodovodní příp...'!F39</f>
        <v>0</v>
      </c>
      <c r="BC59" s="98">
        <f>'D1.4.1-2 - Vodovodní příp...'!F40</f>
        <v>0</v>
      </c>
      <c r="BD59" s="100">
        <f>'D1.4.1-2 - Vodovodní příp...'!F41</f>
        <v>0</v>
      </c>
      <c r="BT59" s="101" t="s">
        <v>85</v>
      </c>
      <c r="BV59" s="101" t="s">
        <v>71</v>
      </c>
      <c r="BW59" s="101" t="s">
        <v>92</v>
      </c>
      <c r="BX59" s="101" t="s">
        <v>81</v>
      </c>
      <c r="CL59" s="101" t="s">
        <v>18</v>
      </c>
    </row>
    <row r="60" spans="1:91" s="4" customFormat="1" ht="16.5" customHeight="1">
      <c r="A60" s="102" t="s">
        <v>82</v>
      </c>
      <c r="B60" s="50"/>
      <c r="C60" s="95"/>
      <c r="D60" s="95"/>
      <c r="E60" s="95"/>
      <c r="F60" s="379" t="s">
        <v>93</v>
      </c>
      <c r="G60" s="379"/>
      <c r="H60" s="379"/>
      <c r="I60" s="379"/>
      <c r="J60" s="379"/>
      <c r="K60" s="95"/>
      <c r="L60" s="379" t="s">
        <v>94</v>
      </c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52">
        <f>'D1.4.1-3 - Přípojka splaš...'!J34</f>
        <v>0</v>
      </c>
      <c r="AH60" s="353"/>
      <c r="AI60" s="353"/>
      <c r="AJ60" s="353"/>
      <c r="AK60" s="353"/>
      <c r="AL60" s="353"/>
      <c r="AM60" s="353"/>
      <c r="AN60" s="352">
        <f t="shared" si="0"/>
        <v>0</v>
      </c>
      <c r="AO60" s="353"/>
      <c r="AP60" s="353"/>
      <c r="AQ60" s="96" t="s">
        <v>80</v>
      </c>
      <c r="AR60" s="52"/>
      <c r="AS60" s="97">
        <v>0</v>
      </c>
      <c r="AT60" s="98">
        <f t="shared" si="1"/>
        <v>0</v>
      </c>
      <c r="AU60" s="99">
        <f>'D1.4.1-3 - Přípojka splaš...'!P95</f>
        <v>0</v>
      </c>
      <c r="AV60" s="98">
        <f>'D1.4.1-3 - Přípojka splaš...'!J37</f>
        <v>0</v>
      </c>
      <c r="AW60" s="98">
        <f>'D1.4.1-3 - Přípojka splaš...'!J38</f>
        <v>0</v>
      </c>
      <c r="AX60" s="98">
        <f>'D1.4.1-3 - Přípojka splaš...'!J39</f>
        <v>0</v>
      </c>
      <c r="AY60" s="98">
        <f>'D1.4.1-3 - Přípojka splaš...'!J40</f>
        <v>0</v>
      </c>
      <c r="AZ60" s="98">
        <f>'D1.4.1-3 - Přípojka splaš...'!F37</f>
        <v>0</v>
      </c>
      <c r="BA60" s="98">
        <f>'D1.4.1-3 - Přípojka splaš...'!F38</f>
        <v>0</v>
      </c>
      <c r="BB60" s="98">
        <f>'D1.4.1-3 - Přípojka splaš...'!F39</f>
        <v>0</v>
      </c>
      <c r="BC60" s="98">
        <f>'D1.4.1-3 - Přípojka splaš...'!F40</f>
        <v>0</v>
      </c>
      <c r="BD60" s="100">
        <f>'D1.4.1-3 - Přípojka splaš...'!F41</f>
        <v>0</v>
      </c>
      <c r="BT60" s="101" t="s">
        <v>85</v>
      </c>
      <c r="BV60" s="101" t="s">
        <v>71</v>
      </c>
      <c r="BW60" s="101" t="s">
        <v>95</v>
      </c>
      <c r="BX60" s="101" t="s">
        <v>81</v>
      </c>
      <c r="CL60" s="101" t="s">
        <v>18</v>
      </c>
    </row>
    <row r="61" spans="1:91" s="4" customFormat="1" ht="16.5" customHeight="1">
      <c r="A61" s="102" t="s">
        <v>82</v>
      </c>
      <c r="B61" s="50"/>
      <c r="C61" s="95"/>
      <c r="D61" s="95"/>
      <c r="E61" s="95"/>
      <c r="F61" s="379" t="s">
        <v>96</v>
      </c>
      <c r="G61" s="379"/>
      <c r="H61" s="379"/>
      <c r="I61" s="379"/>
      <c r="J61" s="379"/>
      <c r="K61" s="95"/>
      <c r="L61" s="379" t="s">
        <v>97</v>
      </c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52">
        <f>'D1.4.1-4 - Přípojka dešťo...'!J34</f>
        <v>0</v>
      </c>
      <c r="AH61" s="353"/>
      <c r="AI61" s="353"/>
      <c r="AJ61" s="353"/>
      <c r="AK61" s="353"/>
      <c r="AL61" s="353"/>
      <c r="AM61" s="353"/>
      <c r="AN61" s="352">
        <f t="shared" si="0"/>
        <v>0</v>
      </c>
      <c r="AO61" s="353"/>
      <c r="AP61" s="353"/>
      <c r="AQ61" s="96" t="s">
        <v>80</v>
      </c>
      <c r="AR61" s="52"/>
      <c r="AS61" s="97">
        <v>0</v>
      </c>
      <c r="AT61" s="98">
        <f t="shared" si="1"/>
        <v>0</v>
      </c>
      <c r="AU61" s="99">
        <f>'D1.4.1-4 - Přípojka dešťo...'!P95</f>
        <v>0</v>
      </c>
      <c r="AV61" s="98">
        <f>'D1.4.1-4 - Přípojka dešťo...'!J37</f>
        <v>0</v>
      </c>
      <c r="AW61" s="98">
        <f>'D1.4.1-4 - Přípojka dešťo...'!J38</f>
        <v>0</v>
      </c>
      <c r="AX61" s="98">
        <f>'D1.4.1-4 - Přípojka dešťo...'!J39</f>
        <v>0</v>
      </c>
      <c r="AY61" s="98">
        <f>'D1.4.1-4 - Přípojka dešťo...'!J40</f>
        <v>0</v>
      </c>
      <c r="AZ61" s="98">
        <f>'D1.4.1-4 - Přípojka dešťo...'!F37</f>
        <v>0</v>
      </c>
      <c r="BA61" s="98">
        <f>'D1.4.1-4 - Přípojka dešťo...'!F38</f>
        <v>0</v>
      </c>
      <c r="BB61" s="98">
        <f>'D1.4.1-4 - Přípojka dešťo...'!F39</f>
        <v>0</v>
      </c>
      <c r="BC61" s="98">
        <f>'D1.4.1-4 - Přípojka dešťo...'!F40</f>
        <v>0</v>
      </c>
      <c r="BD61" s="100">
        <f>'D1.4.1-4 - Přípojka dešťo...'!F41</f>
        <v>0</v>
      </c>
      <c r="BT61" s="101" t="s">
        <v>85</v>
      </c>
      <c r="BV61" s="101" t="s">
        <v>71</v>
      </c>
      <c r="BW61" s="101" t="s">
        <v>98</v>
      </c>
      <c r="BX61" s="101" t="s">
        <v>81</v>
      </c>
      <c r="CL61" s="101" t="s">
        <v>18</v>
      </c>
    </row>
    <row r="62" spans="1:91" s="4" customFormat="1" ht="16.5" customHeight="1">
      <c r="A62" s="102" t="s">
        <v>82</v>
      </c>
      <c r="B62" s="50"/>
      <c r="C62" s="95"/>
      <c r="D62" s="95"/>
      <c r="E62" s="95"/>
      <c r="F62" s="379" t="s">
        <v>99</v>
      </c>
      <c r="G62" s="379"/>
      <c r="H62" s="379"/>
      <c r="I62" s="379"/>
      <c r="J62" s="379"/>
      <c r="K62" s="95"/>
      <c r="L62" s="379" t="s">
        <v>100</v>
      </c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52">
        <f>'D1.4.2-1 - Vytápění'!J34</f>
        <v>0</v>
      </c>
      <c r="AH62" s="353"/>
      <c r="AI62" s="353"/>
      <c r="AJ62" s="353"/>
      <c r="AK62" s="353"/>
      <c r="AL62" s="353"/>
      <c r="AM62" s="353"/>
      <c r="AN62" s="352">
        <f t="shared" si="0"/>
        <v>0</v>
      </c>
      <c r="AO62" s="353"/>
      <c r="AP62" s="353"/>
      <c r="AQ62" s="96" t="s">
        <v>80</v>
      </c>
      <c r="AR62" s="52"/>
      <c r="AS62" s="97">
        <v>0</v>
      </c>
      <c r="AT62" s="98">
        <f t="shared" si="1"/>
        <v>0</v>
      </c>
      <c r="AU62" s="99">
        <f>'D1.4.2-1 - Vytápění'!P98</f>
        <v>0</v>
      </c>
      <c r="AV62" s="98">
        <f>'D1.4.2-1 - Vytápění'!J37</f>
        <v>0</v>
      </c>
      <c r="AW62" s="98">
        <f>'D1.4.2-1 - Vytápění'!J38</f>
        <v>0</v>
      </c>
      <c r="AX62" s="98">
        <f>'D1.4.2-1 - Vytápění'!J39</f>
        <v>0</v>
      </c>
      <c r="AY62" s="98">
        <f>'D1.4.2-1 - Vytápění'!J40</f>
        <v>0</v>
      </c>
      <c r="AZ62" s="98">
        <f>'D1.4.2-1 - Vytápění'!F37</f>
        <v>0</v>
      </c>
      <c r="BA62" s="98">
        <f>'D1.4.2-1 - Vytápění'!F38</f>
        <v>0</v>
      </c>
      <c r="BB62" s="98">
        <f>'D1.4.2-1 - Vytápění'!F39</f>
        <v>0</v>
      </c>
      <c r="BC62" s="98">
        <f>'D1.4.2-1 - Vytápění'!F40</f>
        <v>0</v>
      </c>
      <c r="BD62" s="100">
        <f>'D1.4.2-1 - Vytápění'!F41</f>
        <v>0</v>
      </c>
      <c r="BT62" s="101" t="s">
        <v>85</v>
      </c>
      <c r="BV62" s="101" t="s">
        <v>71</v>
      </c>
      <c r="BW62" s="101" t="s">
        <v>101</v>
      </c>
      <c r="BX62" s="101" t="s">
        <v>81</v>
      </c>
      <c r="CL62" s="101" t="s">
        <v>18</v>
      </c>
    </row>
    <row r="63" spans="1:91" s="4" customFormat="1" ht="16.5" customHeight="1">
      <c r="A63" s="102" t="s">
        <v>82</v>
      </c>
      <c r="B63" s="50"/>
      <c r="C63" s="95"/>
      <c r="D63" s="95"/>
      <c r="E63" s="95"/>
      <c r="F63" s="379" t="s">
        <v>102</v>
      </c>
      <c r="G63" s="379"/>
      <c r="H63" s="379"/>
      <c r="I63" s="379"/>
      <c r="J63" s="379"/>
      <c r="K63" s="95"/>
      <c r="L63" s="379" t="s">
        <v>103</v>
      </c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52">
        <f>'D1.4.2-2 - Chlazení'!J34</f>
        <v>0</v>
      </c>
      <c r="AH63" s="353"/>
      <c r="AI63" s="353"/>
      <c r="AJ63" s="353"/>
      <c r="AK63" s="353"/>
      <c r="AL63" s="353"/>
      <c r="AM63" s="353"/>
      <c r="AN63" s="352">
        <f t="shared" si="0"/>
        <v>0</v>
      </c>
      <c r="AO63" s="353"/>
      <c r="AP63" s="353"/>
      <c r="AQ63" s="96" t="s">
        <v>80</v>
      </c>
      <c r="AR63" s="52"/>
      <c r="AS63" s="97">
        <v>0</v>
      </c>
      <c r="AT63" s="98">
        <f t="shared" si="1"/>
        <v>0</v>
      </c>
      <c r="AU63" s="99">
        <f>'D1.4.2-2 - Chlazení'!P98</f>
        <v>0</v>
      </c>
      <c r="AV63" s="98">
        <f>'D1.4.2-2 - Chlazení'!J37</f>
        <v>0</v>
      </c>
      <c r="AW63" s="98">
        <f>'D1.4.2-2 - Chlazení'!J38</f>
        <v>0</v>
      </c>
      <c r="AX63" s="98">
        <f>'D1.4.2-2 - Chlazení'!J39</f>
        <v>0</v>
      </c>
      <c r="AY63" s="98">
        <f>'D1.4.2-2 - Chlazení'!J40</f>
        <v>0</v>
      </c>
      <c r="AZ63" s="98">
        <f>'D1.4.2-2 - Chlazení'!F37</f>
        <v>0</v>
      </c>
      <c r="BA63" s="98">
        <f>'D1.4.2-2 - Chlazení'!F38</f>
        <v>0</v>
      </c>
      <c r="BB63" s="98">
        <f>'D1.4.2-2 - Chlazení'!F39</f>
        <v>0</v>
      </c>
      <c r="BC63" s="98">
        <f>'D1.4.2-2 - Chlazení'!F40</f>
        <v>0</v>
      </c>
      <c r="BD63" s="100">
        <f>'D1.4.2-2 - Chlazení'!F41</f>
        <v>0</v>
      </c>
      <c r="BT63" s="101" t="s">
        <v>85</v>
      </c>
      <c r="BV63" s="101" t="s">
        <v>71</v>
      </c>
      <c r="BW63" s="101" t="s">
        <v>104</v>
      </c>
      <c r="BX63" s="101" t="s">
        <v>81</v>
      </c>
      <c r="CL63" s="101" t="s">
        <v>18</v>
      </c>
    </row>
    <row r="64" spans="1:91" s="4" customFormat="1" ht="16.5" customHeight="1">
      <c r="A64" s="102" t="s">
        <v>82</v>
      </c>
      <c r="B64" s="50"/>
      <c r="C64" s="95"/>
      <c r="D64" s="95"/>
      <c r="E64" s="95"/>
      <c r="F64" s="379" t="s">
        <v>105</v>
      </c>
      <c r="G64" s="379"/>
      <c r="H64" s="379"/>
      <c r="I64" s="379"/>
      <c r="J64" s="379"/>
      <c r="K64" s="95"/>
      <c r="L64" s="379" t="s">
        <v>106</v>
      </c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52">
        <f>'D1.4.3 - VZT'!J34</f>
        <v>0</v>
      </c>
      <c r="AH64" s="353"/>
      <c r="AI64" s="353"/>
      <c r="AJ64" s="353"/>
      <c r="AK64" s="353"/>
      <c r="AL64" s="353"/>
      <c r="AM64" s="353"/>
      <c r="AN64" s="352">
        <f t="shared" si="0"/>
        <v>0</v>
      </c>
      <c r="AO64" s="353"/>
      <c r="AP64" s="353"/>
      <c r="AQ64" s="96" t="s">
        <v>80</v>
      </c>
      <c r="AR64" s="52"/>
      <c r="AS64" s="97">
        <v>0</v>
      </c>
      <c r="AT64" s="98">
        <f t="shared" si="1"/>
        <v>0</v>
      </c>
      <c r="AU64" s="99">
        <f>'D1.4.3 - VZT'!P97</f>
        <v>0</v>
      </c>
      <c r="AV64" s="98">
        <f>'D1.4.3 - VZT'!J37</f>
        <v>0</v>
      </c>
      <c r="AW64" s="98">
        <f>'D1.4.3 - VZT'!J38</f>
        <v>0</v>
      </c>
      <c r="AX64" s="98">
        <f>'D1.4.3 - VZT'!J39</f>
        <v>0</v>
      </c>
      <c r="AY64" s="98">
        <f>'D1.4.3 - VZT'!J40</f>
        <v>0</v>
      </c>
      <c r="AZ64" s="98">
        <f>'D1.4.3 - VZT'!F37</f>
        <v>0</v>
      </c>
      <c r="BA64" s="98">
        <f>'D1.4.3 - VZT'!F38</f>
        <v>0</v>
      </c>
      <c r="BB64" s="98">
        <f>'D1.4.3 - VZT'!F39</f>
        <v>0</v>
      </c>
      <c r="BC64" s="98">
        <f>'D1.4.3 - VZT'!F40</f>
        <v>0</v>
      </c>
      <c r="BD64" s="100">
        <f>'D1.4.3 - VZT'!F41</f>
        <v>0</v>
      </c>
      <c r="BT64" s="101" t="s">
        <v>85</v>
      </c>
      <c r="BV64" s="101" t="s">
        <v>71</v>
      </c>
      <c r="BW64" s="101" t="s">
        <v>107</v>
      </c>
      <c r="BX64" s="101" t="s">
        <v>81</v>
      </c>
      <c r="CL64" s="101" t="s">
        <v>18</v>
      </c>
    </row>
    <row r="65" spans="1:91" s="4" customFormat="1" ht="16.5" customHeight="1">
      <c r="A65" s="102" t="s">
        <v>82</v>
      </c>
      <c r="B65" s="50"/>
      <c r="C65" s="95"/>
      <c r="D65" s="95"/>
      <c r="E65" s="95"/>
      <c r="F65" s="379" t="s">
        <v>108</v>
      </c>
      <c r="G65" s="379"/>
      <c r="H65" s="379"/>
      <c r="I65" s="379"/>
      <c r="J65" s="379"/>
      <c r="K65" s="95"/>
      <c r="L65" s="379" t="s">
        <v>109</v>
      </c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52">
        <f>'D1.1.4 - Elektro - silnop...'!J34</f>
        <v>0</v>
      </c>
      <c r="AH65" s="353"/>
      <c r="AI65" s="353"/>
      <c r="AJ65" s="353"/>
      <c r="AK65" s="353"/>
      <c r="AL65" s="353"/>
      <c r="AM65" s="353"/>
      <c r="AN65" s="352">
        <f t="shared" si="0"/>
        <v>0</v>
      </c>
      <c r="AO65" s="353"/>
      <c r="AP65" s="353"/>
      <c r="AQ65" s="96" t="s">
        <v>80</v>
      </c>
      <c r="AR65" s="52"/>
      <c r="AS65" s="97">
        <v>0</v>
      </c>
      <c r="AT65" s="98">
        <f t="shared" si="1"/>
        <v>0</v>
      </c>
      <c r="AU65" s="99">
        <f>'D1.1.4 - Elektro - silnop...'!P92</f>
        <v>0</v>
      </c>
      <c r="AV65" s="98">
        <f>'D1.1.4 - Elektro - silnop...'!J37</f>
        <v>0</v>
      </c>
      <c r="AW65" s="98">
        <f>'D1.1.4 - Elektro - silnop...'!J38</f>
        <v>0</v>
      </c>
      <c r="AX65" s="98">
        <f>'D1.1.4 - Elektro - silnop...'!J39</f>
        <v>0</v>
      </c>
      <c r="AY65" s="98">
        <f>'D1.1.4 - Elektro - silnop...'!J40</f>
        <v>0</v>
      </c>
      <c r="AZ65" s="98">
        <f>'D1.1.4 - Elektro - silnop...'!F37</f>
        <v>0</v>
      </c>
      <c r="BA65" s="98">
        <f>'D1.1.4 - Elektro - silnop...'!F38</f>
        <v>0</v>
      </c>
      <c r="BB65" s="98">
        <f>'D1.1.4 - Elektro - silnop...'!F39</f>
        <v>0</v>
      </c>
      <c r="BC65" s="98">
        <f>'D1.1.4 - Elektro - silnop...'!F40</f>
        <v>0</v>
      </c>
      <c r="BD65" s="100">
        <f>'D1.1.4 - Elektro - silnop...'!F41</f>
        <v>0</v>
      </c>
      <c r="BT65" s="101" t="s">
        <v>85</v>
      </c>
      <c r="BV65" s="101" t="s">
        <v>71</v>
      </c>
      <c r="BW65" s="101" t="s">
        <v>110</v>
      </c>
      <c r="BX65" s="101" t="s">
        <v>81</v>
      </c>
      <c r="CL65" s="101" t="s">
        <v>18</v>
      </c>
    </row>
    <row r="66" spans="1:91" s="4" customFormat="1" ht="16.5" customHeight="1">
      <c r="A66" s="102" t="s">
        <v>82</v>
      </c>
      <c r="B66" s="50"/>
      <c r="C66" s="95"/>
      <c r="D66" s="95"/>
      <c r="E66" s="95"/>
      <c r="F66" s="379" t="s">
        <v>111</v>
      </c>
      <c r="G66" s="379"/>
      <c r="H66" s="379"/>
      <c r="I66" s="379"/>
      <c r="J66" s="379"/>
      <c r="K66" s="95"/>
      <c r="L66" s="379" t="s">
        <v>112</v>
      </c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79"/>
      <c r="AG66" s="352">
        <f>'D1.4.5 - Elektro - slabop...'!J34</f>
        <v>0</v>
      </c>
      <c r="AH66" s="353"/>
      <c r="AI66" s="353"/>
      <c r="AJ66" s="353"/>
      <c r="AK66" s="353"/>
      <c r="AL66" s="353"/>
      <c r="AM66" s="353"/>
      <c r="AN66" s="352">
        <f t="shared" si="0"/>
        <v>0</v>
      </c>
      <c r="AO66" s="353"/>
      <c r="AP66" s="353"/>
      <c r="AQ66" s="96" t="s">
        <v>80</v>
      </c>
      <c r="AR66" s="52"/>
      <c r="AS66" s="97">
        <v>0</v>
      </c>
      <c r="AT66" s="98">
        <f t="shared" si="1"/>
        <v>0</v>
      </c>
      <c r="AU66" s="99">
        <f>'D1.4.5 - Elektro - slabop...'!P95</f>
        <v>0</v>
      </c>
      <c r="AV66" s="98">
        <f>'D1.4.5 - Elektro - slabop...'!J37</f>
        <v>0</v>
      </c>
      <c r="AW66" s="98">
        <f>'D1.4.5 - Elektro - slabop...'!J38</f>
        <v>0</v>
      </c>
      <c r="AX66" s="98">
        <f>'D1.4.5 - Elektro - slabop...'!J39</f>
        <v>0</v>
      </c>
      <c r="AY66" s="98">
        <f>'D1.4.5 - Elektro - slabop...'!J40</f>
        <v>0</v>
      </c>
      <c r="AZ66" s="98">
        <f>'D1.4.5 - Elektro - slabop...'!F37</f>
        <v>0</v>
      </c>
      <c r="BA66" s="98">
        <f>'D1.4.5 - Elektro - slabop...'!F38</f>
        <v>0</v>
      </c>
      <c r="BB66" s="98">
        <f>'D1.4.5 - Elektro - slabop...'!F39</f>
        <v>0</v>
      </c>
      <c r="BC66" s="98">
        <f>'D1.4.5 - Elektro - slabop...'!F40</f>
        <v>0</v>
      </c>
      <c r="BD66" s="100">
        <f>'D1.4.5 - Elektro - slabop...'!F41</f>
        <v>0</v>
      </c>
      <c r="BT66" s="101" t="s">
        <v>85</v>
      </c>
      <c r="BV66" s="101" t="s">
        <v>71</v>
      </c>
      <c r="BW66" s="101" t="s">
        <v>113</v>
      </c>
      <c r="BX66" s="101" t="s">
        <v>81</v>
      </c>
      <c r="CL66" s="101" t="s">
        <v>18</v>
      </c>
    </row>
    <row r="67" spans="1:91" s="4" customFormat="1" ht="16.5" customHeight="1">
      <c r="B67" s="50"/>
      <c r="C67" s="95"/>
      <c r="D67" s="95"/>
      <c r="E67" s="379" t="s">
        <v>78</v>
      </c>
      <c r="F67" s="379"/>
      <c r="G67" s="379"/>
      <c r="H67" s="379"/>
      <c r="I67" s="379"/>
      <c r="J67" s="95"/>
      <c r="K67" s="379" t="s">
        <v>114</v>
      </c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54">
        <f>ROUND(AG68,2)</f>
        <v>0</v>
      </c>
      <c r="AH67" s="353"/>
      <c r="AI67" s="353"/>
      <c r="AJ67" s="353"/>
      <c r="AK67" s="353"/>
      <c r="AL67" s="353"/>
      <c r="AM67" s="353"/>
      <c r="AN67" s="352">
        <f t="shared" si="0"/>
        <v>0</v>
      </c>
      <c r="AO67" s="353"/>
      <c r="AP67" s="353"/>
      <c r="AQ67" s="96" t="s">
        <v>80</v>
      </c>
      <c r="AR67" s="52"/>
      <c r="AS67" s="97">
        <f>ROUND(AS68,2)</f>
        <v>0</v>
      </c>
      <c r="AT67" s="98">
        <f t="shared" si="1"/>
        <v>0</v>
      </c>
      <c r="AU67" s="99">
        <f>ROUND(AU68,5)</f>
        <v>138.42099999999999</v>
      </c>
      <c r="AV67" s="98">
        <f>ROUND(AZ67*L29,2)</f>
        <v>0</v>
      </c>
      <c r="AW67" s="98">
        <f>ROUND(BA67*L30,2)</f>
        <v>0</v>
      </c>
      <c r="AX67" s="98">
        <f>ROUND(BB67*L29,2)</f>
        <v>0</v>
      </c>
      <c r="AY67" s="98">
        <f>ROUND(BC67*L30,2)</f>
        <v>0</v>
      </c>
      <c r="AZ67" s="98">
        <f>ROUND(AZ68,2)</f>
        <v>0</v>
      </c>
      <c r="BA67" s="98">
        <f>ROUND(BA68,2)</f>
        <v>0</v>
      </c>
      <c r="BB67" s="98">
        <f>ROUND(BB68,2)</f>
        <v>0</v>
      </c>
      <c r="BC67" s="98">
        <f>ROUND(BC68,2)</f>
        <v>0</v>
      </c>
      <c r="BD67" s="100">
        <f>ROUND(BD68,2)</f>
        <v>0</v>
      </c>
      <c r="BS67" s="101" t="s">
        <v>68</v>
      </c>
      <c r="BT67" s="101" t="s">
        <v>78</v>
      </c>
      <c r="BU67" s="101" t="s">
        <v>70</v>
      </c>
      <c r="BV67" s="101" t="s">
        <v>71</v>
      </c>
      <c r="BW67" s="101" t="s">
        <v>115</v>
      </c>
      <c r="BX67" s="101" t="s">
        <v>77</v>
      </c>
      <c r="CL67" s="101" t="s">
        <v>18</v>
      </c>
    </row>
    <row r="68" spans="1:91" s="4" customFormat="1" ht="23.25" customHeight="1">
      <c r="A68" s="102" t="s">
        <v>82</v>
      </c>
      <c r="B68" s="50"/>
      <c r="C68" s="95"/>
      <c r="D68" s="95"/>
      <c r="E68" s="95"/>
      <c r="F68" s="379" t="s">
        <v>83</v>
      </c>
      <c r="G68" s="379"/>
      <c r="H68" s="379"/>
      <c r="I68" s="379"/>
      <c r="J68" s="379"/>
      <c r="K68" s="95"/>
      <c r="L68" s="379" t="s">
        <v>84</v>
      </c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52">
        <f>'D1.1., D.1.2 - Architekto..._01'!J34</f>
        <v>0</v>
      </c>
      <c r="AH68" s="353"/>
      <c r="AI68" s="353"/>
      <c r="AJ68" s="353"/>
      <c r="AK68" s="353"/>
      <c r="AL68" s="353"/>
      <c r="AM68" s="353"/>
      <c r="AN68" s="352">
        <f t="shared" si="0"/>
        <v>0</v>
      </c>
      <c r="AO68" s="353"/>
      <c r="AP68" s="353"/>
      <c r="AQ68" s="96" t="s">
        <v>80</v>
      </c>
      <c r="AR68" s="52"/>
      <c r="AS68" s="97">
        <v>0</v>
      </c>
      <c r="AT68" s="98">
        <f t="shared" si="1"/>
        <v>0</v>
      </c>
      <c r="AU68" s="99">
        <f>'D1.1., D.1.2 - Architekto..._01'!P101</f>
        <v>138.42100100000002</v>
      </c>
      <c r="AV68" s="98">
        <f>'D1.1., D.1.2 - Architekto..._01'!J37</f>
        <v>0</v>
      </c>
      <c r="AW68" s="98">
        <f>'D1.1., D.1.2 - Architekto..._01'!J38</f>
        <v>0</v>
      </c>
      <c r="AX68" s="98">
        <f>'D1.1., D.1.2 - Architekto..._01'!J39</f>
        <v>0</v>
      </c>
      <c r="AY68" s="98">
        <f>'D1.1., D.1.2 - Architekto..._01'!J40</f>
        <v>0</v>
      </c>
      <c r="AZ68" s="98">
        <f>'D1.1., D.1.2 - Architekto..._01'!F37</f>
        <v>0</v>
      </c>
      <c r="BA68" s="98">
        <f>'D1.1., D.1.2 - Architekto..._01'!F38</f>
        <v>0</v>
      </c>
      <c r="BB68" s="98">
        <f>'D1.1., D.1.2 - Architekto..._01'!F39</f>
        <v>0</v>
      </c>
      <c r="BC68" s="98">
        <f>'D1.1., D.1.2 - Architekto..._01'!F40</f>
        <v>0</v>
      </c>
      <c r="BD68" s="100">
        <f>'D1.1., D.1.2 - Architekto..._01'!F41</f>
        <v>0</v>
      </c>
      <c r="BT68" s="101" t="s">
        <v>85</v>
      </c>
      <c r="BV68" s="101" t="s">
        <v>71</v>
      </c>
      <c r="BW68" s="101" t="s">
        <v>116</v>
      </c>
      <c r="BX68" s="101" t="s">
        <v>115</v>
      </c>
      <c r="CL68" s="101" t="s">
        <v>16</v>
      </c>
    </row>
    <row r="69" spans="1:91" s="7" customFormat="1" ht="16.5" customHeight="1">
      <c r="B69" s="85"/>
      <c r="C69" s="86"/>
      <c r="D69" s="380" t="s">
        <v>117</v>
      </c>
      <c r="E69" s="380"/>
      <c r="F69" s="380"/>
      <c r="G69" s="380"/>
      <c r="H69" s="380"/>
      <c r="I69" s="87"/>
      <c r="J69" s="380" t="s">
        <v>118</v>
      </c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58">
        <f>ROUND(AG70,2)</f>
        <v>0</v>
      </c>
      <c r="AH69" s="356"/>
      <c r="AI69" s="356"/>
      <c r="AJ69" s="356"/>
      <c r="AK69" s="356"/>
      <c r="AL69" s="356"/>
      <c r="AM69" s="356"/>
      <c r="AN69" s="355">
        <f t="shared" si="0"/>
        <v>0</v>
      </c>
      <c r="AO69" s="356"/>
      <c r="AP69" s="356"/>
      <c r="AQ69" s="88" t="s">
        <v>75</v>
      </c>
      <c r="AR69" s="89"/>
      <c r="AS69" s="90">
        <f>ROUND(AS70,2)</f>
        <v>0</v>
      </c>
      <c r="AT69" s="91">
        <f t="shared" si="1"/>
        <v>0</v>
      </c>
      <c r="AU69" s="92">
        <f>ROUND(AU70,5)</f>
        <v>311.51209</v>
      </c>
      <c r="AV69" s="91">
        <f>ROUND(AZ69*L29,2)</f>
        <v>0</v>
      </c>
      <c r="AW69" s="91">
        <f>ROUND(BA69*L30,2)</f>
        <v>0</v>
      </c>
      <c r="AX69" s="91">
        <f>ROUND(BB69*L29,2)</f>
        <v>0</v>
      </c>
      <c r="AY69" s="91">
        <f>ROUND(BC69*L30,2)</f>
        <v>0</v>
      </c>
      <c r="AZ69" s="91">
        <f t="shared" ref="AZ69:BD70" si="2">ROUND(AZ70,2)</f>
        <v>0</v>
      </c>
      <c r="BA69" s="91">
        <f t="shared" si="2"/>
        <v>0</v>
      </c>
      <c r="BB69" s="91">
        <f t="shared" si="2"/>
        <v>0</v>
      </c>
      <c r="BC69" s="91">
        <f t="shared" si="2"/>
        <v>0</v>
      </c>
      <c r="BD69" s="93">
        <f t="shared" si="2"/>
        <v>0</v>
      </c>
      <c r="BS69" s="94" t="s">
        <v>68</v>
      </c>
      <c r="BT69" s="94" t="s">
        <v>76</v>
      </c>
      <c r="BU69" s="94" t="s">
        <v>70</v>
      </c>
      <c r="BV69" s="94" t="s">
        <v>71</v>
      </c>
      <c r="BW69" s="94" t="s">
        <v>119</v>
      </c>
      <c r="BX69" s="94" t="s">
        <v>5</v>
      </c>
      <c r="CL69" s="94" t="s">
        <v>18</v>
      </c>
      <c r="CM69" s="94" t="s">
        <v>78</v>
      </c>
    </row>
    <row r="70" spans="1:91" s="4" customFormat="1" ht="16.5" customHeight="1">
      <c r="B70" s="50"/>
      <c r="C70" s="95"/>
      <c r="D70" s="95"/>
      <c r="E70" s="379" t="s">
        <v>85</v>
      </c>
      <c r="F70" s="379"/>
      <c r="G70" s="379"/>
      <c r="H70" s="379"/>
      <c r="I70" s="379"/>
      <c r="J70" s="95"/>
      <c r="K70" s="379" t="s">
        <v>120</v>
      </c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379"/>
      <c r="AE70" s="379"/>
      <c r="AF70" s="379"/>
      <c r="AG70" s="354">
        <f>ROUND(AG71,2)</f>
        <v>0</v>
      </c>
      <c r="AH70" s="353"/>
      <c r="AI70" s="353"/>
      <c r="AJ70" s="353"/>
      <c r="AK70" s="353"/>
      <c r="AL70" s="353"/>
      <c r="AM70" s="353"/>
      <c r="AN70" s="352">
        <f t="shared" si="0"/>
        <v>0</v>
      </c>
      <c r="AO70" s="353"/>
      <c r="AP70" s="353"/>
      <c r="AQ70" s="96" t="s">
        <v>80</v>
      </c>
      <c r="AR70" s="52"/>
      <c r="AS70" s="97">
        <f>ROUND(AS71,2)</f>
        <v>0</v>
      </c>
      <c r="AT70" s="98">
        <f t="shared" si="1"/>
        <v>0</v>
      </c>
      <c r="AU70" s="99">
        <f>ROUND(AU71,5)</f>
        <v>311.51209</v>
      </c>
      <c r="AV70" s="98">
        <f>ROUND(AZ70*L29,2)</f>
        <v>0</v>
      </c>
      <c r="AW70" s="98">
        <f>ROUND(BA70*L30,2)</f>
        <v>0</v>
      </c>
      <c r="AX70" s="98">
        <f>ROUND(BB70*L29,2)</f>
        <v>0</v>
      </c>
      <c r="AY70" s="98">
        <f>ROUND(BC70*L30,2)</f>
        <v>0</v>
      </c>
      <c r="AZ70" s="98">
        <f t="shared" si="2"/>
        <v>0</v>
      </c>
      <c r="BA70" s="98">
        <f t="shared" si="2"/>
        <v>0</v>
      </c>
      <c r="BB70" s="98">
        <f t="shared" si="2"/>
        <v>0</v>
      </c>
      <c r="BC70" s="98">
        <f t="shared" si="2"/>
        <v>0</v>
      </c>
      <c r="BD70" s="100">
        <f t="shared" si="2"/>
        <v>0</v>
      </c>
      <c r="BS70" s="101" t="s">
        <v>68</v>
      </c>
      <c r="BT70" s="101" t="s">
        <v>78</v>
      </c>
      <c r="BU70" s="101" t="s">
        <v>70</v>
      </c>
      <c r="BV70" s="101" t="s">
        <v>71</v>
      </c>
      <c r="BW70" s="101" t="s">
        <v>121</v>
      </c>
      <c r="BX70" s="101" t="s">
        <v>119</v>
      </c>
      <c r="CL70" s="101" t="s">
        <v>18</v>
      </c>
    </row>
    <row r="71" spans="1:91" s="4" customFormat="1" ht="23.25" customHeight="1">
      <c r="A71" s="102" t="s">
        <v>82</v>
      </c>
      <c r="B71" s="50"/>
      <c r="C71" s="95"/>
      <c r="D71" s="95"/>
      <c r="E71" s="95"/>
      <c r="F71" s="379" t="s">
        <v>83</v>
      </c>
      <c r="G71" s="379"/>
      <c r="H71" s="379"/>
      <c r="I71" s="379"/>
      <c r="J71" s="379"/>
      <c r="K71" s="95"/>
      <c r="L71" s="379" t="s">
        <v>84</v>
      </c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352">
        <f>'D1.1., D.1.2 - Architekto..._02'!J34</f>
        <v>0</v>
      </c>
      <c r="AH71" s="353"/>
      <c r="AI71" s="353"/>
      <c r="AJ71" s="353"/>
      <c r="AK71" s="353"/>
      <c r="AL71" s="353"/>
      <c r="AM71" s="353"/>
      <c r="AN71" s="352">
        <f t="shared" si="0"/>
        <v>0</v>
      </c>
      <c r="AO71" s="353"/>
      <c r="AP71" s="353"/>
      <c r="AQ71" s="96" t="s">
        <v>80</v>
      </c>
      <c r="AR71" s="52"/>
      <c r="AS71" s="97">
        <v>0</v>
      </c>
      <c r="AT71" s="98">
        <f t="shared" si="1"/>
        <v>0</v>
      </c>
      <c r="AU71" s="99">
        <f>'D1.1., D.1.2 - Architekto..._02'!P102</f>
        <v>311.512092</v>
      </c>
      <c r="AV71" s="98">
        <f>'D1.1., D.1.2 - Architekto..._02'!J37</f>
        <v>0</v>
      </c>
      <c r="AW71" s="98">
        <f>'D1.1., D.1.2 - Architekto..._02'!J38</f>
        <v>0</v>
      </c>
      <c r="AX71" s="98">
        <f>'D1.1., D.1.2 - Architekto..._02'!J39</f>
        <v>0</v>
      </c>
      <c r="AY71" s="98">
        <f>'D1.1., D.1.2 - Architekto..._02'!J40</f>
        <v>0</v>
      </c>
      <c r="AZ71" s="98">
        <f>'D1.1., D.1.2 - Architekto..._02'!F37</f>
        <v>0</v>
      </c>
      <c r="BA71" s="98">
        <f>'D1.1., D.1.2 - Architekto..._02'!F38</f>
        <v>0</v>
      </c>
      <c r="BB71" s="98">
        <f>'D1.1., D.1.2 - Architekto..._02'!F39</f>
        <v>0</v>
      </c>
      <c r="BC71" s="98">
        <f>'D1.1., D.1.2 - Architekto..._02'!F40</f>
        <v>0</v>
      </c>
      <c r="BD71" s="100">
        <f>'D1.1., D.1.2 - Architekto..._02'!F41</f>
        <v>0</v>
      </c>
      <c r="BT71" s="101" t="s">
        <v>85</v>
      </c>
      <c r="BV71" s="101" t="s">
        <v>71</v>
      </c>
      <c r="BW71" s="101" t="s">
        <v>122</v>
      </c>
      <c r="BX71" s="101" t="s">
        <v>121</v>
      </c>
      <c r="CL71" s="101" t="s">
        <v>16</v>
      </c>
    </row>
    <row r="72" spans="1:91" s="7" customFormat="1" ht="16.5" customHeight="1">
      <c r="A72" s="102" t="s">
        <v>82</v>
      </c>
      <c r="B72" s="85"/>
      <c r="C72" s="86"/>
      <c r="D72" s="380" t="s">
        <v>123</v>
      </c>
      <c r="E72" s="380"/>
      <c r="F72" s="380"/>
      <c r="G72" s="380"/>
      <c r="H72" s="380"/>
      <c r="I72" s="87"/>
      <c r="J72" s="380" t="s">
        <v>124</v>
      </c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  <c r="AD72" s="380"/>
      <c r="AE72" s="380"/>
      <c r="AF72" s="380"/>
      <c r="AG72" s="355">
        <f>'VRN - Vedlejší rozpočtové...'!J30</f>
        <v>0</v>
      </c>
      <c r="AH72" s="356"/>
      <c r="AI72" s="356"/>
      <c r="AJ72" s="356"/>
      <c r="AK72" s="356"/>
      <c r="AL72" s="356"/>
      <c r="AM72" s="356"/>
      <c r="AN72" s="355">
        <f t="shared" si="0"/>
        <v>0</v>
      </c>
      <c r="AO72" s="356"/>
      <c r="AP72" s="356"/>
      <c r="AQ72" s="88" t="s">
        <v>75</v>
      </c>
      <c r="AR72" s="89"/>
      <c r="AS72" s="103">
        <v>0</v>
      </c>
      <c r="AT72" s="104">
        <f t="shared" si="1"/>
        <v>0</v>
      </c>
      <c r="AU72" s="105">
        <f>'VRN - Vedlejší rozpočtové...'!P84</f>
        <v>0</v>
      </c>
      <c r="AV72" s="104">
        <f>'VRN - Vedlejší rozpočtové...'!J33</f>
        <v>0</v>
      </c>
      <c r="AW72" s="104">
        <f>'VRN - Vedlejší rozpočtové...'!J34</f>
        <v>0</v>
      </c>
      <c r="AX72" s="104">
        <f>'VRN - Vedlejší rozpočtové...'!J35</f>
        <v>0</v>
      </c>
      <c r="AY72" s="104">
        <f>'VRN - Vedlejší rozpočtové...'!J36</f>
        <v>0</v>
      </c>
      <c r="AZ72" s="104">
        <f>'VRN - Vedlejší rozpočtové...'!F33</f>
        <v>0</v>
      </c>
      <c r="BA72" s="104">
        <f>'VRN - Vedlejší rozpočtové...'!F34</f>
        <v>0</v>
      </c>
      <c r="BB72" s="104">
        <f>'VRN - Vedlejší rozpočtové...'!F35</f>
        <v>0</v>
      </c>
      <c r="BC72" s="104">
        <f>'VRN - Vedlejší rozpočtové...'!F36</f>
        <v>0</v>
      </c>
      <c r="BD72" s="106">
        <f>'VRN - Vedlejší rozpočtové...'!F37</f>
        <v>0</v>
      </c>
      <c r="BT72" s="94" t="s">
        <v>76</v>
      </c>
      <c r="BV72" s="94" t="s">
        <v>71</v>
      </c>
      <c r="BW72" s="94" t="s">
        <v>125</v>
      </c>
      <c r="BX72" s="94" t="s">
        <v>5</v>
      </c>
      <c r="CL72" s="94" t="s">
        <v>16</v>
      </c>
      <c r="CM72" s="94" t="s">
        <v>78</v>
      </c>
    </row>
    <row r="73" spans="1:91" s="2" customFormat="1" ht="30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8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</row>
    <row r="74" spans="1:91" s="2" customFormat="1" ht="6.95" customHeight="1">
      <c r="A74" s="33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38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</row>
  </sheetData>
  <sheetProtection formatColumns="0" formatRows="0"/>
  <mergeCells count="108">
    <mergeCell ref="C52:G52"/>
    <mergeCell ref="D55:H55"/>
    <mergeCell ref="E56:I56"/>
    <mergeCell ref="F64:J64"/>
    <mergeCell ref="F57:J57"/>
    <mergeCell ref="F63:J63"/>
    <mergeCell ref="F62:J62"/>
    <mergeCell ref="F61:J61"/>
    <mergeCell ref="F58:J58"/>
    <mergeCell ref="F59:J59"/>
    <mergeCell ref="F60:J60"/>
    <mergeCell ref="I52:AF52"/>
    <mergeCell ref="J55:AF55"/>
    <mergeCell ref="K56:AF56"/>
    <mergeCell ref="L60:AF60"/>
    <mergeCell ref="L58:AF58"/>
    <mergeCell ref="L61:AF61"/>
    <mergeCell ref="L62:AF62"/>
    <mergeCell ref="L63:AF63"/>
    <mergeCell ref="L59:AF59"/>
    <mergeCell ref="L57:AF57"/>
    <mergeCell ref="L64:AF64"/>
    <mergeCell ref="AG64:AM64"/>
    <mergeCell ref="AG59:AM59"/>
    <mergeCell ref="AG63:AM63"/>
    <mergeCell ref="AG61:AM61"/>
    <mergeCell ref="AG62:AM62"/>
    <mergeCell ref="AG60:AM60"/>
    <mergeCell ref="F65:J65"/>
    <mergeCell ref="L65:AF65"/>
    <mergeCell ref="F66:J66"/>
    <mergeCell ref="L66:AF66"/>
    <mergeCell ref="E67:I67"/>
    <mergeCell ref="K67:AF67"/>
    <mergeCell ref="F68:J68"/>
    <mergeCell ref="L68:AF68"/>
    <mergeCell ref="D69:H69"/>
    <mergeCell ref="J69:AF69"/>
    <mergeCell ref="E70:I70"/>
    <mergeCell ref="K70:AF70"/>
    <mergeCell ref="F71:J71"/>
    <mergeCell ref="L71:AF71"/>
    <mergeCell ref="D72:H72"/>
    <mergeCell ref="J72:AF72"/>
    <mergeCell ref="AG54:AM54"/>
    <mergeCell ref="K5:AO5"/>
    <mergeCell ref="K6:AO6"/>
    <mergeCell ref="E23:AN23"/>
    <mergeCell ref="AK26:AO26"/>
    <mergeCell ref="L28:P28"/>
    <mergeCell ref="AK28:AO28"/>
    <mergeCell ref="W28:AE28"/>
    <mergeCell ref="W29:AE29"/>
    <mergeCell ref="AK29:AO29"/>
    <mergeCell ref="L29:P29"/>
    <mergeCell ref="L30:P30"/>
    <mergeCell ref="AK30:AO30"/>
    <mergeCell ref="W30:AE30"/>
    <mergeCell ref="L31:P31"/>
    <mergeCell ref="AK31:AO31"/>
    <mergeCell ref="W31:AE31"/>
    <mergeCell ref="AK32:AO32"/>
    <mergeCell ref="L32:P32"/>
    <mergeCell ref="W32:AE32"/>
    <mergeCell ref="W33:AE33"/>
    <mergeCell ref="L33:P33"/>
    <mergeCell ref="AK33:AO33"/>
    <mergeCell ref="AK35:AO35"/>
    <mergeCell ref="X35:AB35"/>
    <mergeCell ref="AR2:BE2"/>
    <mergeCell ref="AG58:AM58"/>
    <mergeCell ref="AG56:AM56"/>
    <mergeCell ref="AG57:AM57"/>
    <mergeCell ref="AG52:AM52"/>
    <mergeCell ref="AG55:AM55"/>
    <mergeCell ref="AM49:AP49"/>
    <mergeCell ref="AM47:AN47"/>
    <mergeCell ref="AM50:AP50"/>
    <mergeCell ref="AN52:AP52"/>
    <mergeCell ref="AN55:AP55"/>
    <mergeCell ref="AN56:AP56"/>
    <mergeCell ref="AN57:AP57"/>
    <mergeCell ref="AN58:AP58"/>
    <mergeCell ref="AS49:AT51"/>
    <mergeCell ref="L45:AO45"/>
    <mergeCell ref="AN70:AP70"/>
    <mergeCell ref="AG70:AM70"/>
    <mergeCell ref="AN71:AP71"/>
    <mergeCell ref="AG71:AM71"/>
    <mergeCell ref="AN72:AP72"/>
    <mergeCell ref="AG72:AM72"/>
    <mergeCell ref="AN54:AP54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64:AP64"/>
    <mergeCell ref="AN63:AP63"/>
    <mergeCell ref="AN61:AP61"/>
    <mergeCell ref="AN60:AP60"/>
    <mergeCell ref="AN59:AP59"/>
    <mergeCell ref="AN62:AP62"/>
  </mergeCells>
  <hyperlinks>
    <hyperlink ref="A57" location="'D1.1., D.1.2 - Architekto...'!C2" display="/"/>
    <hyperlink ref="A58" location="'D1.4.1-1 - ZTI'!C2" display="/"/>
    <hyperlink ref="A59" location="'D1.4.1-2 - Vodovodní příp...'!C2" display="/"/>
    <hyperlink ref="A60" location="'D1.4.1-3 - Přípojka splaš...'!C2" display="/"/>
    <hyperlink ref="A61" location="'D1.4.1-4 - Přípojka dešťo...'!C2" display="/"/>
    <hyperlink ref="A62" location="'D1.4.2-1 - Vytápění'!C2" display="/"/>
    <hyperlink ref="A63" location="'D1.4.2-2 - Chlazení'!C2" display="/"/>
    <hyperlink ref="A64" location="'D1.4.3 - VZT'!C2" display="/"/>
    <hyperlink ref="A65" location="'D1.1.4 - Elektro - silnop...'!C2" display="/"/>
    <hyperlink ref="A66" location="'D1.4.5 - Elektro - slabop...'!C2" display="/"/>
    <hyperlink ref="A68" location="'D1.1., D.1.2 - Architekto..._01'!C2" display="/"/>
    <hyperlink ref="A71" location="'D1.1., D.1.2 - Architekto..._02'!C2" display="/"/>
    <hyperlink ref="A72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920"/>
  <sheetViews>
    <sheetView showGridLines="0" workbookViewId="0">
      <selection activeCell="E57" sqref="E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8"/>
      <c r="C13" s="33"/>
      <c r="D13" s="33"/>
      <c r="E13" s="401" t="s">
        <v>132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16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ROUND(J118,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ROUND((SUM(BE118:BE3919)),  2)</f>
        <v>0</v>
      </c>
      <c r="G37" s="33"/>
      <c r="H37" s="33"/>
      <c r="I37" s="123">
        <v>0.21</v>
      </c>
      <c r="J37" s="122">
        <f>ROUND(((SUM(BE118:BE3919))*I37),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ROUND((SUM(BF118:BF3919)),  2)</f>
        <v>0</v>
      </c>
      <c r="G38" s="33"/>
      <c r="H38" s="33"/>
      <c r="I38" s="123">
        <v>0.12</v>
      </c>
      <c r="J38" s="122">
        <f>ROUND(((SUM(BF118:BF3919))*I38),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ROUND((SUM(BG118:BG3919)),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ROUND((SUM(BH118:BH3919)),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ROUND((SUM(BI118:BI3919)),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30" customHeight="1">
      <c r="A58" s="33"/>
      <c r="B58" s="34"/>
      <c r="C58" s="35"/>
      <c r="D58" s="35"/>
      <c r="E58" s="389" t="str">
        <f>E13</f>
        <v>D1.1., D.1.2 - Architektonicko stavební část, Stavebně konstrukční část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J118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137</v>
      </c>
      <c r="E68" s="142"/>
      <c r="F68" s="142"/>
      <c r="G68" s="142"/>
      <c r="H68" s="142"/>
      <c r="I68" s="142"/>
      <c r="J68" s="143">
        <f>J119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138</v>
      </c>
      <c r="E69" s="147"/>
      <c r="F69" s="147"/>
      <c r="G69" s="147"/>
      <c r="H69" s="147"/>
      <c r="I69" s="147"/>
      <c r="J69" s="148">
        <f>J120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139</v>
      </c>
      <c r="E70" s="147"/>
      <c r="F70" s="147"/>
      <c r="G70" s="147"/>
      <c r="H70" s="147"/>
      <c r="I70" s="147"/>
      <c r="J70" s="148">
        <f>J195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140</v>
      </c>
      <c r="E71" s="147"/>
      <c r="F71" s="147"/>
      <c r="G71" s="147"/>
      <c r="H71" s="147"/>
      <c r="I71" s="147"/>
      <c r="J71" s="148">
        <f>J335</f>
        <v>0</v>
      </c>
      <c r="K71" s="95"/>
      <c r="L71" s="149"/>
    </row>
    <row r="72" spans="1:47" s="10" customFormat="1" ht="19.899999999999999" customHeight="1">
      <c r="B72" s="145"/>
      <c r="C72" s="95"/>
      <c r="D72" s="146" t="s">
        <v>141</v>
      </c>
      <c r="E72" s="147"/>
      <c r="F72" s="147"/>
      <c r="G72" s="147"/>
      <c r="H72" s="147"/>
      <c r="I72" s="147"/>
      <c r="J72" s="148">
        <f>J579</f>
        <v>0</v>
      </c>
      <c r="K72" s="95"/>
      <c r="L72" s="149"/>
    </row>
    <row r="73" spans="1:47" s="10" customFormat="1" ht="19.899999999999999" customHeight="1">
      <c r="B73" s="145"/>
      <c r="C73" s="95"/>
      <c r="D73" s="146" t="s">
        <v>142</v>
      </c>
      <c r="E73" s="147"/>
      <c r="F73" s="147"/>
      <c r="G73" s="147"/>
      <c r="H73" s="147"/>
      <c r="I73" s="147"/>
      <c r="J73" s="148">
        <f>J847</f>
        <v>0</v>
      </c>
      <c r="K73" s="95"/>
      <c r="L73" s="149"/>
    </row>
    <row r="74" spans="1:47" s="10" customFormat="1" ht="19.899999999999999" customHeight="1">
      <c r="B74" s="145"/>
      <c r="C74" s="95"/>
      <c r="D74" s="146" t="s">
        <v>143</v>
      </c>
      <c r="E74" s="147"/>
      <c r="F74" s="147"/>
      <c r="G74" s="147"/>
      <c r="H74" s="147"/>
      <c r="I74" s="147"/>
      <c r="J74" s="148">
        <f>J1392</f>
        <v>0</v>
      </c>
      <c r="K74" s="95"/>
      <c r="L74" s="149"/>
    </row>
    <row r="75" spans="1:47" s="10" customFormat="1" ht="19.899999999999999" customHeight="1">
      <c r="B75" s="145"/>
      <c r="C75" s="95"/>
      <c r="D75" s="146" t="s">
        <v>144</v>
      </c>
      <c r="E75" s="147"/>
      <c r="F75" s="147"/>
      <c r="G75" s="147"/>
      <c r="H75" s="147"/>
      <c r="I75" s="147"/>
      <c r="J75" s="148">
        <f>J1778</f>
        <v>0</v>
      </c>
      <c r="K75" s="95"/>
      <c r="L75" s="149"/>
    </row>
    <row r="76" spans="1:47" s="10" customFormat="1" ht="19.899999999999999" customHeight="1">
      <c r="B76" s="145"/>
      <c r="C76" s="95"/>
      <c r="D76" s="146" t="s">
        <v>145</v>
      </c>
      <c r="E76" s="147"/>
      <c r="F76" s="147"/>
      <c r="G76" s="147"/>
      <c r="H76" s="147"/>
      <c r="I76" s="147"/>
      <c r="J76" s="148">
        <f>J1828</f>
        <v>0</v>
      </c>
      <c r="K76" s="95"/>
      <c r="L76" s="149"/>
    </row>
    <row r="77" spans="1:47" s="9" customFormat="1" ht="24.95" customHeight="1">
      <c r="B77" s="139"/>
      <c r="C77" s="140"/>
      <c r="D77" s="141" t="s">
        <v>146</v>
      </c>
      <c r="E77" s="142"/>
      <c r="F77" s="142"/>
      <c r="G77" s="142"/>
      <c r="H77" s="142"/>
      <c r="I77" s="142"/>
      <c r="J77" s="143">
        <f>J1832</f>
        <v>0</v>
      </c>
      <c r="K77" s="140"/>
      <c r="L77" s="144"/>
    </row>
    <row r="78" spans="1:47" s="10" customFormat="1" ht="19.899999999999999" customHeight="1">
      <c r="B78" s="145"/>
      <c r="C78" s="95"/>
      <c r="D78" s="146" t="s">
        <v>147</v>
      </c>
      <c r="E78" s="147"/>
      <c r="F78" s="147"/>
      <c r="G78" s="147"/>
      <c r="H78" s="147"/>
      <c r="I78" s="147"/>
      <c r="J78" s="148">
        <f>J1833</f>
        <v>0</v>
      </c>
      <c r="K78" s="95"/>
      <c r="L78" s="149"/>
    </row>
    <row r="79" spans="1:47" s="10" customFormat="1" ht="19.899999999999999" customHeight="1">
      <c r="B79" s="145"/>
      <c r="C79" s="95"/>
      <c r="D79" s="146" t="s">
        <v>148</v>
      </c>
      <c r="E79" s="147"/>
      <c r="F79" s="147"/>
      <c r="G79" s="147"/>
      <c r="H79" s="147"/>
      <c r="I79" s="147"/>
      <c r="J79" s="148">
        <f>J1938</f>
        <v>0</v>
      </c>
      <c r="K79" s="95"/>
      <c r="L79" s="149"/>
    </row>
    <row r="80" spans="1:47" s="10" customFormat="1" ht="19.899999999999999" customHeight="1">
      <c r="B80" s="145"/>
      <c r="C80" s="95"/>
      <c r="D80" s="146" t="s">
        <v>149</v>
      </c>
      <c r="E80" s="147"/>
      <c r="F80" s="147"/>
      <c r="G80" s="147"/>
      <c r="H80" s="147"/>
      <c r="I80" s="147"/>
      <c r="J80" s="148">
        <f>J1969</f>
        <v>0</v>
      </c>
      <c r="K80" s="95"/>
      <c r="L80" s="149"/>
    </row>
    <row r="81" spans="1:31" s="10" customFormat="1" ht="19.899999999999999" customHeight="1">
      <c r="B81" s="145"/>
      <c r="C81" s="95"/>
      <c r="D81" s="146" t="s">
        <v>150</v>
      </c>
      <c r="E81" s="147"/>
      <c r="F81" s="147"/>
      <c r="G81" s="147"/>
      <c r="H81" s="147"/>
      <c r="I81" s="147"/>
      <c r="J81" s="148">
        <f>J2163</f>
        <v>0</v>
      </c>
      <c r="K81" s="95"/>
      <c r="L81" s="149"/>
    </row>
    <row r="82" spans="1:31" s="10" customFormat="1" ht="19.899999999999999" customHeight="1">
      <c r="B82" s="145"/>
      <c r="C82" s="95"/>
      <c r="D82" s="146" t="s">
        <v>151</v>
      </c>
      <c r="E82" s="147"/>
      <c r="F82" s="147"/>
      <c r="G82" s="147"/>
      <c r="H82" s="147"/>
      <c r="I82" s="147"/>
      <c r="J82" s="148">
        <f>J2172</f>
        <v>0</v>
      </c>
      <c r="K82" s="95"/>
      <c r="L82" s="149"/>
    </row>
    <row r="83" spans="1:31" s="10" customFormat="1" ht="19.899999999999999" customHeight="1">
      <c r="B83" s="145"/>
      <c r="C83" s="95"/>
      <c r="D83" s="146" t="s">
        <v>152</v>
      </c>
      <c r="E83" s="147"/>
      <c r="F83" s="147"/>
      <c r="G83" s="147"/>
      <c r="H83" s="147"/>
      <c r="I83" s="147"/>
      <c r="J83" s="148">
        <f>J2451</f>
        <v>0</v>
      </c>
      <c r="K83" s="95"/>
      <c r="L83" s="149"/>
    </row>
    <row r="84" spans="1:31" s="10" customFormat="1" ht="19.899999999999999" customHeight="1">
      <c r="B84" s="145"/>
      <c r="C84" s="95"/>
      <c r="D84" s="146" t="s">
        <v>153</v>
      </c>
      <c r="E84" s="147"/>
      <c r="F84" s="147"/>
      <c r="G84" s="147"/>
      <c r="H84" s="147"/>
      <c r="I84" s="147"/>
      <c r="J84" s="148">
        <f>J2633</f>
        <v>0</v>
      </c>
      <c r="K84" s="95"/>
      <c r="L84" s="149"/>
    </row>
    <row r="85" spans="1:31" s="10" customFormat="1" ht="19.899999999999999" customHeight="1">
      <c r="B85" s="145"/>
      <c r="C85" s="95"/>
      <c r="D85" s="146" t="s">
        <v>154</v>
      </c>
      <c r="E85" s="147"/>
      <c r="F85" s="147"/>
      <c r="G85" s="147"/>
      <c r="H85" s="147"/>
      <c r="I85" s="147"/>
      <c r="J85" s="148">
        <f>J2735</f>
        <v>0</v>
      </c>
      <c r="K85" s="95"/>
      <c r="L85" s="149"/>
    </row>
    <row r="86" spans="1:31" s="10" customFormat="1" ht="19.899999999999999" customHeight="1">
      <c r="B86" s="145"/>
      <c r="C86" s="95"/>
      <c r="D86" s="146" t="s">
        <v>155</v>
      </c>
      <c r="E86" s="147"/>
      <c r="F86" s="147"/>
      <c r="G86" s="147"/>
      <c r="H86" s="147"/>
      <c r="I86" s="147"/>
      <c r="J86" s="148">
        <f>J2823</f>
        <v>0</v>
      </c>
      <c r="K86" s="95"/>
      <c r="L86" s="149"/>
    </row>
    <row r="87" spans="1:31" s="10" customFormat="1" ht="19.899999999999999" customHeight="1">
      <c r="B87" s="145"/>
      <c r="C87" s="95"/>
      <c r="D87" s="146" t="s">
        <v>156</v>
      </c>
      <c r="E87" s="147"/>
      <c r="F87" s="147"/>
      <c r="G87" s="147"/>
      <c r="H87" s="147"/>
      <c r="I87" s="147"/>
      <c r="J87" s="148">
        <f>J2929</f>
        <v>0</v>
      </c>
      <c r="K87" s="95"/>
      <c r="L87" s="149"/>
    </row>
    <row r="88" spans="1:31" s="10" customFormat="1" ht="19.899999999999999" customHeight="1">
      <c r="B88" s="145"/>
      <c r="C88" s="95"/>
      <c r="D88" s="146" t="s">
        <v>157</v>
      </c>
      <c r="E88" s="147"/>
      <c r="F88" s="147"/>
      <c r="G88" s="147"/>
      <c r="H88" s="147"/>
      <c r="I88" s="147"/>
      <c r="J88" s="148">
        <f>J3003</f>
        <v>0</v>
      </c>
      <c r="K88" s="95"/>
      <c r="L88" s="149"/>
    </row>
    <row r="89" spans="1:31" s="10" customFormat="1" ht="19.899999999999999" customHeight="1">
      <c r="B89" s="145"/>
      <c r="C89" s="95"/>
      <c r="D89" s="146" t="s">
        <v>158</v>
      </c>
      <c r="E89" s="147"/>
      <c r="F89" s="147"/>
      <c r="G89" s="147"/>
      <c r="H89" s="147"/>
      <c r="I89" s="147"/>
      <c r="J89" s="148">
        <f>J3313</f>
        <v>0</v>
      </c>
      <c r="K89" s="95"/>
      <c r="L89" s="149"/>
    </row>
    <row r="90" spans="1:31" s="10" customFormat="1" ht="19.899999999999999" customHeight="1">
      <c r="B90" s="145"/>
      <c r="C90" s="95"/>
      <c r="D90" s="146" t="s">
        <v>159</v>
      </c>
      <c r="E90" s="147"/>
      <c r="F90" s="147"/>
      <c r="G90" s="147"/>
      <c r="H90" s="147"/>
      <c r="I90" s="147"/>
      <c r="J90" s="148">
        <f>J3565</f>
        <v>0</v>
      </c>
      <c r="K90" s="95"/>
      <c r="L90" s="149"/>
    </row>
    <row r="91" spans="1:31" s="10" customFormat="1" ht="19.899999999999999" customHeight="1">
      <c r="B91" s="145"/>
      <c r="C91" s="95"/>
      <c r="D91" s="146" t="s">
        <v>160</v>
      </c>
      <c r="E91" s="147"/>
      <c r="F91" s="147"/>
      <c r="G91" s="147"/>
      <c r="H91" s="147"/>
      <c r="I91" s="147"/>
      <c r="J91" s="148">
        <f>J3766</f>
        <v>0</v>
      </c>
      <c r="K91" s="95"/>
      <c r="L91" s="149"/>
    </row>
    <row r="92" spans="1:31" s="9" customFormat="1" ht="24.95" customHeight="1">
      <c r="B92" s="139"/>
      <c r="C92" s="140"/>
      <c r="D92" s="141" t="s">
        <v>161</v>
      </c>
      <c r="E92" s="142"/>
      <c r="F92" s="142"/>
      <c r="G92" s="142"/>
      <c r="H92" s="142"/>
      <c r="I92" s="142"/>
      <c r="J92" s="143">
        <f>J3863</f>
        <v>0</v>
      </c>
      <c r="K92" s="140"/>
      <c r="L92" s="144"/>
    </row>
    <row r="93" spans="1:31" s="10" customFormat="1" ht="19.899999999999999" customHeight="1">
      <c r="B93" s="145"/>
      <c r="C93" s="95"/>
      <c r="D93" s="146" t="s">
        <v>162</v>
      </c>
      <c r="E93" s="147"/>
      <c r="F93" s="147"/>
      <c r="G93" s="147"/>
      <c r="H93" s="147"/>
      <c r="I93" s="147"/>
      <c r="J93" s="148">
        <f>J3864</f>
        <v>0</v>
      </c>
      <c r="K93" s="95"/>
      <c r="L93" s="149"/>
    </row>
    <row r="94" spans="1:31" s="10" customFormat="1" ht="19.899999999999999" customHeight="1">
      <c r="B94" s="145"/>
      <c r="C94" s="95"/>
      <c r="D94" s="146" t="s">
        <v>163</v>
      </c>
      <c r="E94" s="147"/>
      <c r="F94" s="147"/>
      <c r="G94" s="147"/>
      <c r="H94" s="147"/>
      <c r="I94" s="147"/>
      <c r="J94" s="148">
        <f>J3916</f>
        <v>0</v>
      </c>
      <c r="K94" s="95"/>
      <c r="L94" s="149"/>
    </row>
    <row r="95" spans="1:31" s="2" customFormat="1" ht="21.7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11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6.95" customHeight="1">
      <c r="A96" s="33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11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11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24.95" customHeight="1">
      <c r="A101" s="33"/>
      <c r="B101" s="34"/>
      <c r="C101" s="25" t="s">
        <v>164</v>
      </c>
      <c r="D101" s="35"/>
      <c r="E101" s="35"/>
      <c r="F101" s="35"/>
      <c r="G101" s="35"/>
      <c r="H101" s="35"/>
      <c r="I101" s="35"/>
      <c r="J101" s="35"/>
      <c r="K101" s="35"/>
      <c r="L101" s="11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11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12" customHeight="1">
      <c r="A103" s="33"/>
      <c r="B103" s="34"/>
      <c r="C103" s="30" t="s">
        <v>14</v>
      </c>
      <c r="D103" s="35"/>
      <c r="E103" s="35"/>
      <c r="F103" s="35"/>
      <c r="G103" s="35"/>
      <c r="H103" s="35"/>
      <c r="I103" s="35"/>
      <c r="J103" s="35"/>
      <c r="K103" s="35"/>
      <c r="L103" s="11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16.5" customHeight="1">
      <c r="A104" s="33"/>
      <c r="B104" s="34"/>
      <c r="C104" s="35"/>
      <c r="D104" s="35"/>
      <c r="E104" s="392" t="str">
        <f>E7</f>
        <v>Domov se zvláštním režimem ESET_změna 4</v>
      </c>
      <c r="F104" s="393"/>
      <c r="G104" s="393"/>
      <c r="H104" s="393"/>
      <c r="I104" s="35"/>
      <c r="J104" s="35"/>
      <c r="K104" s="35"/>
      <c r="L104" s="11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1" customFormat="1" ht="12" customHeight="1">
      <c r="B105" s="23"/>
      <c r="C105" s="30" t="s">
        <v>127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pans="1:31" s="1" customFormat="1" ht="16.5" customHeight="1">
      <c r="B106" s="23"/>
      <c r="C106" s="24"/>
      <c r="D106" s="24"/>
      <c r="E106" s="392" t="s">
        <v>128</v>
      </c>
      <c r="F106" s="383"/>
      <c r="G106" s="383"/>
      <c r="H106" s="383"/>
      <c r="I106" s="24"/>
      <c r="J106" s="24"/>
      <c r="K106" s="24"/>
      <c r="L106" s="22"/>
    </row>
    <row r="107" spans="1:31" s="1" customFormat="1" ht="12" customHeight="1">
      <c r="B107" s="23"/>
      <c r="C107" s="30" t="s">
        <v>129</v>
      </c>
      <c r="D107" s="24"/>
      <c r="E107" s="24"/>
      <c r="F107" s="24"/>
      <c r="G107" s="24"/>
      <c r="H107" s="24"/>
      <c r="I107" s="24"/>
      <c r="J107" s="24"/>
      <c r="K107" s="24"/>
      <c r="L107" s="22"/>
    </row>
    <row r="108" spans="1:31" s="2" customFormat="1" ht="16.5" customHeight="1">
      <c r="A108" s="33"/>
      <c r="B108" s="34"/>
      <c r="C108" s="35"/>
      <c r="D108" s="35"/>
      <c r="E108" s="394" t="s">
        <v>130</v>
      </c>
      <c r="F108" s="395"/>
      <c r="G108" s="395"/>
      <c r="H108" s="395"/>
      <c r="I108" s="35"/>
      <c r="J108" s="35"/>
      <c r="K108" s="35"/>
      <c r="L108" s="11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30" t="s">
        <v>131</v>
      </c>
      <c r="D109" s="35"/>
      <c r="E109" s="35"/>
      <c r="F109" s="35"/>
      <c r="G109" s="35"/>
      <c r="H109" s="35"/>
      <c r="I109" s="35"/>
      <c r="J109" s="35"/>
      <c r="K109" s="35"/>
      <c r="L109" s="11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30" customHeight="1">
      <c r="A110" s="33"/>
      <c r="B110" s="34"/>
      <c r="C110" s="35"/>
      <c r="D110" s="35"/>
      <c r="E110" s="389" t="str">
        <f>E13</f>
        <v>D1.1., D.1.2 - Architektonicko stavební část, Stavebně konstrukční část</v>
      </c>
      <c r="F110" s="395"/>
      <c r="G110" s="395"/>
      <c r="H110" s="395"/>
      <c r="I110" s="35"/>
      <c r="J110" s="35"/>
      <c r="K110" s="35"/>
      <c r="L110" s="11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11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30" t="s">
        <v>19</v>
      </c>
      <c r="D112" s="35"/>
      <c r="E112" s="35"/>
      <c r="F112" s="28" t="str">
        <f>F16</f>
        <v>nám.Smiřických 42/12, parc.č.74/1</v>
      </c>
      <c r="G112" s="35"/>
      <c r="H112" s="35"/>
      <c r="I112" s="30" t="s">
        <v>21</v>
      </c>
      <c r="J112" s="58" t="str">
        <f>IF(J16="","",J16)</f>
        <v>25. 2. 2025</v>
      </c>
      <c r="K112" s="35"/>
      <c r="L112" s="11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11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30" t="s">
        <v>23</v>
      </c>
      <c r="D114" s="35"/>
      <c r="E114" s="35"/>
      <c r="F114" s="28" t="str">
        <f>E19</f>
        <v xml:space="preserve"> </v>
      </c>
      <c r="G114" s="35"/>
      <c r="H114" s="35"/>
      <c r="I114" s="30" t="s">
        <v>28</v>
      </c>
      <c r="J114" s="31" t="str">
        <f>E25</f>
        <v>M - PROject CZ s.r.o.</v>
      </c>
      <c r="K114" s="35"/>
      <c r="L114" s="11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30" t="s">
        <v>27</v>
      </c>
      <c r="D115" s="35"/>
      <c r="E115" s="35"/>
      <c r="F115" s="28" t="str">
        <f>IF(E22="","",E22)</f>
        <v xml:space="preserve"> </v>
      </c>
      <c r="G115" s="35"/>
      <c r="H115" s="35"/>
      <c r="I115" s="30" t="s">
        <v>31</v>
      </c>
      <c r="J115" s="31" t="str">
        <f>E28</f>
        <v>SOLOREAL s.r.o.</v>
      </c>
      <c r="K115" s="35"/>
      <c r="L115" s="11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11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0"/>
      <c r="B117" s="151"/>
      <c r="C117" s="152" t="s">
        <v>165</v>
      </c>
      <c r="D117" s="153" t="s">
        <v>54</v>
      </c>
      <c r="E117" s="153" t="s">
        <v>50</v>
      </c>
      <c r="F117" s="153" t="s">
        <v>51</v>
      </c>
      <c r="G117" s="153" t="s">
        <v>166</v>
      </c>
      <c r="H117" s="153" t="s">
        <v>167</v>
      </c>
      <c r="I117" s="153" t="s">
        <v>168</v>
      </c>
      <c r="J117" s="153" t="s">
        <v>135</v>
      </c>
      <c r="K117" s="154" t="s">
        <v>169</v>
      </c>
      <c r="L117" s="155"/>
      <c r="M117" s="67" t="s">
        <v>18</v>
      </c>
      <c r="N117" s="68" t="s">
        <v>39</v>
      </c>
      <c r="O117" s="68" t="s">
        <v>170</v>
      </c>
      <c r="P117" s="68" t="s">
        <v>171</v>
      </c>
      <c r="Q117" s="68" t="s">
        <v>172</v>
      </c>
      <c r="R117" s="68" t="s">
        <v>173</v>
      </c>
      <c r="S117" s="68" t="s">
        <v>174</v>
      </c>
      <c r="T117" s="69" t="s">
        <v>175</v>
      </c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</row>
    <row r="118" spans="1:65" s="2" customFormat="1" ht="22.9" customHeight="1">
      <c r="A118" s="33"/>
      <c r="B118" s="34"/>
      <c r="C118" s="74" t="s">
        <v>176</v>
      </c>
      <c r="D118" s="35"/>
      <c r="E118" s="35"/>
      <c r="F118" s="35"/>
      <c r="G118" s="35"/>
      <c r="H118" s="35"/>
      <c r="I118" s="35"/>
      <c r="J118" s="156">
        <f>BK118</f>
        <v>0</v>
      </c>
      <c r="K118" s="35"/>
      <c r="L118" s="38"/>
      <c r="M118" s="70"/>
      <c r="N118" s="157"/>
      <c r="O118" s="71"/>
      <c r="P118" s="158">
        <f>P119+P1832+P3863</f>
        <v>11605.6576891042</v>
      </c>
      <c r="Q118" s="71"/>
      <c r="R118" s="158">
        <f>R119+R1832+R3863</f>
        <v>717.98252960974446</v>
      </c>
      <c r="S118" s="71"/>
      <c r="T118" s="159">
        <f>T119+T1832+T3863</f>
        <v>627.68564829000002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68</v>
      </c>
      <c r="AU118" s="19" t="s">
        <v>136</v>
      </c>
      <c r="BK118" s="160">
        <f>BK119+BK1832+BK3863</f>
        <v>0</v>
      </c>
    </row>
    <row r="119" spans="1:65" s="12" customFormat="1" ht="25.9" customHeight="1">
      <c r="B119" s="161"/>
      <c r="C119" s="162"/>
      <c r="D119" s="163" t="s">
        <v>68</v>
      </c>
      <c r="E119" s="164" t="s">
        <v>177</v>
      </c>
      <c r="F119" s="164" t="s">
        <v>178</v>
      </c>
      <c r="G119" s="162"/>
      <c r="H119" s="162"/>
      <c r="I119" s="162"/>
      <c r="J119" s="165">
        <f>BK119</f>
        <v>0</v>
      </c>
      <c r="K119" s="162"/>
      <c r="L119" s="166"/>
      <c r="M119" s="167"/>
      <c r="N119" s="168"/>
      <c r="O119" s="168"/>
      <c r="P119" s="169">
        <f>P120+P195+P335+P579+P847+P1392+P1778+P1828</f>
        <v>7577.7345448442002</v>
      </c>
      <c r="Q119" s="168"/>
      <c r="R119" s="169">
        <f>R120+R195+R335+R579+R847+R1392+R1778+R1828</f>
        <v>610.60159360919829</v>
      </c>
      <c r="S119" s="168"/>
      <c r="T119" s="170">
        <f>T120+T195+T335+T579+T847+T1392+T1778+T1828</f>
        <v>564.60664194000003</v>
      </c>
      <c r="AR119" s="171" t="s">
        <v>76</v>
      </c>
      <c r="AT119" s="172" t="s">
        <v>68</v>
      </c>
      <c r="AU119" s="172" t="s">
        <v>69</v>
      </c>
      <c r="AY119" s="171" t="s">
        <v>179</v>
      </c>
      <c r="BK119" s="173">
        <f>BK120+BK195+BK335+BK579+BK847+BK1392+BK1778+BK1828</f>
        <v>0</v>
      </c>
    </row>
    <row r="120" spans="1:65" s="12" customFormat="1" ht="22.9" customHeight="1">
      <c r="B120" s="161"/>
      <c r="C120" s="162"/>
      <c r="D120" s="163" t="s">
        <v>68</v>
      </c>
      <c r="E120" s="174" t="s">
        <v>76</v>
      </c>
      <c r="F120" s="174" t="s">
        <v>180</v>
      </c>
      <c r="G120" s="162"/>
      <c r="H120" s="162"/>
      <c r="I120" s="162"/>
      <c r="J120" s="175">
        <f>BK120</f>
        <v>0</v>
      </c>
      <c r="K120" s="162"/>
      <c r="L120" s="166"/>
      <c r="M120" s="167"/>
      <c r="N120" s="168"/>
      <c r="O120" s="168"/>
      <c r="P120" s="169">
        <f>SUM(P121:P194)</f>
        <v>551.99591475</v>
      </c>
      <c r="Q120" s="168"/>
      <c r="R120" s="169">
        <f>SUM(R121:R194)</f>
        <v>0</v>
      </c>
      <c r="S120" s="168"/>
      <c r="T120" s="170">
        <f>SUM(T121:T194)</f>
        <v>0</v>
      </c>
      <c r="AR120" s="171" t="s">
        <v>76</v>
      </c>
      <c r="AT120" s="172" t="s">
        <v>68</v>
      </c>
      <c r="AU120" s="172" t="s">
        <v>76</v>
      </c>
      <c r="AY120" s="171" t="s">
        <v>179</v>
      </c>
      <c r="BK120" s="173">
        <f>SUM(BK121:BK194)</f>
        <v>0</v>
      </c>
    </row>
    <row r="121" spans="1:65" s="2" customFormat="1" ht="33" customHeight="1">
      <c r="A121" s="33"/>
      <c r="B121" s="34"/>
      <c r="C121" s="176" t="s">
        <v>76</v>
      </c>
      <c r="D121" s="176" t="s">
        <v>181</v>
      </c>
      <c r="E121" s="177" t="s">
        <v>182</v>
      </c>
      <c r="F121" s="178" t="s">
        <v>183</v>
      </c>
      <c r="G121" s="179" t="s">
        <v>184</v>
      </c>
      <c r="H121" s="180">
        <v>23.78</v>
      </c>
      <c r="I121" s="181"/>
      <c r="J121" s="181">
        <f>ROUND(I121*H121,2)</f>
        <v>0</v>
      </c>
      <c r="K121" s="178" t="s">
        <v>185</v>
      </c>
      <c r="L121" s="38"/>
      <c r="M121" s="182" t="s">
        <v>18</v>
      </c>
      <c r="N121" s="183" t="s">
        <v>40</v>
      </c>
      <c r="O121" s="184">
        <v>0.41399999999999998</v>
      </c>
      <c r="P121" s="184">
        <f>O121*H121</f>
        <v>9.8449200000000001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6" t="s">
        <v>186</v>
      </c>
      <c r="AT121" s="186" t="s">
        <v>181</v>
      </c>
      <c r="AU121" s="186" t="s">
        <v>78</v>
      </c>
      <c r="AY121" s="19" t="s">
        <v>179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76</v>
      </c>
      <c r="BK121" s="187">
        <f>ROUND(I121*H121,2)</f>
        <v>0</v>
      </c>
      <c r="BL121" s="19" t="s">
        <v>186</v>
      </c>
      <c r="BM121" s="186" t="s">
        <v>187</v>
      </c>
    </row>
    <row r="122" spans="1:65" s="2" customFormat="1" ht="29.25">
      <c r="A122" s="33"/>
      <c r="B122" s="34"/>
      <c r="C122" s="35"/>
      <c r="D122" s="188" t="s">
        <v>188</v>
      </c>
      <c r="E122" s="35"/>
      <c r="F122" s="189" t="s">
        <v>189</v>
      </c>
      <c r="G122" s="35"/>
      <c r="H122" s="35"/>
      <c r="I122" s="35"/>
      <c r="J122" s="35"/>
      <c r="K122" s="35"/>
      <c r="L122" s="38"/>
      <c r="M122" s="190"/>
      <c r="N122" s="191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9" t="s">
        <v>188</v>
      </c>
      <c r="AU122" s="19" t="s">
        <v>78</v>
      </c>
    </row>
    <row r="123" spans="1:65" s="2" customFormat="1">
      <c r="A123" s="33"/>
      <c r="B123" s="34"/>
      <c r="C123" s="35"/>
      <c r="D123" s="192" t="s">
        <v>190</v>
      </c>
      <c r="E123" s="35"/>
      <c r="F123" s="193" t="s">
        <v>191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190</v>
      </c>
      <c r="AU123" s="19" t="s">
        <v>78</v>
      </c>
    </row>
    <row r="124" spans="1:65" s="13" customFormat="1">
      <c r="B124" s="194"/>
      <c r="C124" s="195"/>
      <c r="D124" s="188" t="s">
        <v>192</v>
      </c>
      <c r="E124" s="196" t="s">
        <v>18</v>
      </c>
      <c r="F124" s="197" t="s">
        <v>193</v>
      </c>
      <c r="G124" s="195"/>
      <c r="H124" s="196" t="s">
        <v>18</v>
      </c>
      <c r="I124" s="195"/>
      <c r="J124" s="195"/>
      <c r="K124" s="195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192</v>
      </c>
      <c r="AU124" s="202" t="s">
        <v>78</v>
      </c>
      <c r="AV124" s="13" t="s">
        <v>76</v>
      </c>
      <c r="AW124" s="13" t="s">
        <v>30</v>
      </c>
      <c r="AX124" s="13" t="s">
        <v>69</v>
      </c>
      <c r="AY124" s="202" t="s">
        <v>179</v>
      </c>
    </row>
    <row r="125" spans="1:65" s="13" customFormat="1">
      <c r="B125" s="194"/>
      <c r="C125" s="195"/>
      <c r="D125" s="188" t="s">
        <v>192</v>
      </c>
      <c r="E125" s="196" t="s">
        <v>18</v>
      </c>
      <c r="F125" s="197" t="s">
        <v>194</v>
      </c>
      <c r="G125" s="195"/>
      <c r="H125" s="196" t="s">
        <v>18</v>
      </c>
      <c r="I125" s="195"/>
      <c r="J125" s="195"/>
      <c r="K125" s="195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192</v>
      </c>
      <c r="AU125" s="202" t="s">
        <v>78</v>
      </c>
      <c r="AV125" s="13" t="s">
        <v>76</v>
      </c>
      <c r="AW125" s="13" t="s">
        <v>30</v>
      </c>
      <c r="AX125" s="13" t="s">
        <v>69</v>
      </c>
      <c r="AY125" s="202" t="s">
        <v>179</v>
      </c>
    </row>
    <row r="126" spans="1:65" s="14" customFormat="1">
      <c r="B126" s="203"/>
      <c r="C126" s="204"/>
      <c r="D126" s="188" t="s">
        <v>192</v>
      </c>
      <c r="E126" s="205" t="s">
        <v>18</v>
      </c>
      <c r="F126" s="206" t="s">
        <v>195</v>
      </c>
      <c r="G126" s="204"/>
      <c r="H126" s="207">
        <v>91.78</v>
      </c>
      <c r="I126" s="204"/>
      <c r="J126" s="204"/>
      <c r="K126" s="204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192</v>
      </c>
      <c r="AU126" s="212" t="s">
        <v>78</v>
      </c>
      <c r="AV126" s="14" t="s">
        <v>78</v>
      </c>
      <c r="AW126" s="14" t="s">
        <v>30</v>
      </c>
      <c r="AX126" s="14" t="s">
        <v>69</v>
      </c>
      <c r="AY126" s="212" t="s">
        <v>179</v>
      </c>
    </row>
    <row r="127" spans="1:65" s="14" customFormat="1">
      <c r="B127" s="203"/>
      <c r="C127" s="204"/>
      <c r="D127" s="188" t="s">
        <v>192</v>
      </c>
      <c r="E127" s="205" t="s">
        <v>18</v>
      </c>
      <c r="F127" s="206" t="s">
        <v>196</v>
      </c>
      <c r="G127" s="204"/>
      <c r="H127" s="207">
        <v>-68</v>
      </c>
      <c r="I127" s="204"/>
      <c r="J127" s="204"/>
      <c r="K127" s="204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192</v>
      </c>
      <c r="AU127" s="212" t="s">
        <v>78</v>
      </c>
      <c r="AV127" s="14" t="s">
        <v>78</v>
      </c>
      <c r="AW127" s="14" t="s">
        <v>30</v>
      </c>
      <c r="AX127" s="14" t="s">
        <v>69</v>
      </c>
      <c r="AY127" s="212" t="s">
        <v>179</v>
      </c>
    </row>
    <row r="128" spans="1:65" s="2" customFormat="1" ht="24.2" customHeight="1">
      <c r="A128" s="33"/>
      <c r="B128" s="34"/>
      <c r="C128" s="176" t="s">
        <v>78</v>
      </c>
      <c r="D128" s="176" t="s">
        <v>181</v>
      </c>
      <c r="E128" s="177" t="s">
        <v>197</v>
      </c>
      <c r="F128" s="178" t="s">
        <v>198</v>
      </c>
      <c r="G128" s="179" t="s">
        <v>184</v>
      </c>
      <c r="H128" s="180">
        <v>3.8639999999999999</v>
      </c>
      <c r="I128" s="181"/>
      <c r="J128" s="181">
        <f>ROUND(I128*H128,2)</f>
        <v>0</v>
      </c>
      <c r="K128" s="178" t="s">
        <v>185</v>
      </c>
      <c r="L128" s="38"/>
      <c r="M128" s="182" t="s">
        <v>18</v>
      </c>
      <c r="N128" s="183" t="s">
        <v>40</v>
      </c>
      <c r="O128" s="184">
        <v>6.8150000000000004</v>
      </c>
      <c r="P128" s="184">
        <f>O128*H128</f>
        <v>26.333159999999999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6" t="s">
        <v>186</v>
      </c>
      <c r="AT128" s="186" t="s">
        <v>181</v>
      </c>
      <c r="AU128" s="186" t="s">
        <v>78</v>
      </c>
      <c r="AY128" s="19" t="s">
        <v>179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76</v>
      </c>
      <c r="BK128" s="187">
        <f>ROUND(I128*H128,2)</f>
        <v>0</v>
      </c>
      <c r="BL128" s="19" t="s">
        <v>186</v>
      </c>
      <c r="BM128" s="186" t="s">
        <v>199</v>
      </c>
    </row>
    <row r="129" spans="1:65" s="2" customFormat="1" ht="29.25">
      <c r="A129" s="33"/>
      <c r="B129" s="34"/>
      <c r="C129" s="35"/>
      <c r="D129" s="188" t="s">
        <v>188</v>
      </c>
      <c r="E129" s="35"/>
      <c r="F129" s="189" t="s">
        <v>200</v>
      </c>
      <c r="G129" s="35"/>
      <c r="H129" s="35"/>
      <c r="I129" s="35"/>
      <c r="J129" s="35"/>
      <c r="K129" s="35"/>
      <c r="L129" s="38"/>
      <c r="M129" s="190"/>
      <c r="N129" s="19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9" t="s">
        <v>188</v>
      </c>
      <c r="AU129" s="19" t="s">
        <v>78</v>
      </c>
    </row>
    <row r="130" spans="1:65" s="2" customFormat="1">
      <c r="A130" s="33"/>
      <c r="B130" s="34"/>
      <c r="C130" s="35"/>
      <c r="D130" s="192" t="s">
        <v>190</v>
      </c>
      <c r="E130" s="35"/>
      <c r="F130" s="193" t="s">
        <v>201</v>
      </c>
      <c r="G130" s="35"/>
      <c r="H130" s="35"/>
      <c r="I130" s="35"/>
      <c r="J130" s="35"/>
      <c r="K130" s="35"/>
      <c r="L130" s="38"/>
      <c r="M130" s="190"/>
      <c r="N130" s="191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9" t="s">
        <v>190</v>
      </c>
      <c r="AU130" s="19" t="s">
        <v>78</v>
      </c>
    </row>
    <row r="131" spans="1:65" s="13" customFormat="1">
      <c r="B131" s="194"/>
      <c r="C131" s="195"/>
      <c r="D131" s="188" t="s">
        <v>192</v>
      </c>
      <c r="E131" s="196" t="s">
        <v>18</v>
      </c>
      <c r="F131" s="197" t="s">
        <v>202</v>
      </c>
      <c r="G131" s="195"/>
      <c r="H131" s="196" t="s">
        <v>18</v>
      </c>
      <c r="I131" s="195"/>
      <c r="J131" s="195"/>
      <c r="K131" s="195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192</v>
      </c>
      <c r="AU131" s="202" t="s">
        <v>78</v>
      </c>
      <c r="AV131" s="13" t="s">
        <v>76</v>
      </c>
      <c r="AW131" s="13" t="s">
        <v>30</v>
      </c>
      <c r="AX131" s="13" t="s">
        <v>69</v>
      </c>
      <c r="AY131" s="202" t="s">
        <v>179</v>
      </c>
    </row>
    <row r="132" spans="1:65" s="14" customFormat="1" ht="22.5">
      <c r="B132" s="203"/>
      <c r="C132" s="204"/>
      <c r="D132" s="188" t="s">
        <v>192</v>
      </c>
      <c r="E132" s="205" t="s">
        <v>18</v>
      </c>
      <c r="F132" s="206" t="s">
        <v>203</v>
      </c>
      <c r="G132" s="204"/>
      <c r="H132" s="207">
        <v>3.8639999999999999</v>
      </c>
      <c r="I132" s="204"/>
      <c r="J132" s="204"/>
      <c r="K132" s="204"/>
      <c r="L132" s="208"/>
      <c r="M132" s="209"/>
      <c r="N132" s="210"/>
      <c r="O132" s="210"/>
      <c r="P132" s="210"/>
      <c r="Q132" s="210"/>
      <c r="R132" s="210"/>
      <c r="S132" s="210"/>
      <c r="T132" s="211"/>
      <c r="X132" s="322"/>
      <c r="AT132" s="212" t="s">
        <v>192</v>
      </c>
      <c r="AU132" s="212" t="s">
        <v>78</v>
      </c>
      <c r="AV132" s="14" t="s">
        <v>78</v>
      </c>
      <c r="AW132" s="14" t="s">
        <v>30</v>
      </c>
      <c r="AX132" s="14" t="s">
        <v>69</v>
      </c>
      <c r="AY132" s="212" t="s">
        <v>179</v>
      </c>
    </row>
    <row r="133" spans="1:65" s="2" customFormat="1" ht="33" customHeight="1">
      <c r="A133" s="33"/>
      <c r="B133" s="34"/>
      <c r="C133" s="176" t="s">
        <v>85</v>
      </c>
      <c r="D133" s="176" t="s">
        <v>181</v>
      </c>
      <c r="E133" s="177" t="s">
        <v>204</v>
      </c>
      <c r="F133" s="178" t="s">
        <v>205</v>
      </c>
      <c r="G133" s="179" t="s">
        <v>184</v>
      </c>
      <c r="H133" s="180">
        <f>SUM(H134:H144)</f>
        <v>37.469249999999995</v>
      </c>
      <c r="I133" s="181"/>
      <c r="J133" s="181">
        <f>ROUND(I133*H133,2)</f>
        <v>0</v>
      </c>
      <c r="K133" s="178" t="s">
        <v>185</v>
      </c>
      <c r="L133" s="38"/>
      <c r="M133" s="182" t="s">
        <v>18</v>
      </c>
      <c r="N133" s="183" t="s">
        <v>40</v>
      </c>
      <c r="O133" s="184">
        <v>4.4930000000000003</v>
      </c>
      <c r="P133" s="184">
        <f>O133*H133</f>
        <v>168.34934024999998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6" t="s">
        <v>186</v>
      </c>
      <c r="AT133" s="186" t="s">
        <v>181</v>
      </c>
      <c r="AU133" s="186" t="s">
        <v>78</v>
      </c>
      <c r="AY133" s="19" t="s">
        <v>179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76</v>
      </c>
      <c r="BK133" s="187">
        <f>ROUND(I133*H133,2)</f>
        <v>0</v>
      </c>
      <c r="BL133" s="19" t="s">
        <v>186</v>
      </c>
      <c r="BM133" s="186" t="s">
        <v>206</v>
      </c>
    </row>
    <row r="134" spans="1:65" s="2" customFormat="1" ht="29.25">
      <c r="A134" s="33"/>
      <c r="B134" s="34"/>
      <c r="C134" s="35"/>
      <c r="D134" s="188" t="s">
        <v>188</v>
      </c>
      <c r="E134" s="35"/>
      <c r="F134" s="189" t="s">
        <v>207</v>
      </c>
      <c r="G134" s="35"/>
      <c r="H134" s="35"/>
      <c r="I134" s="35"/>
      <c r="J134" s="35"/>
      <c r="K134" s="35"/>
      <c r="L134" s="38"/>
      <c r="M134" s="190"/>
      <c r="N134" s="191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9" t="s">
        <v>188</v>
      </c>
      <c r="AU134" s="19" t="s">
        <v>78</v>
      </c>
    </row>
    <row r="135" spans="1:65" s="2" customFormat="1">
      <c r="A135" s="33"/>
      <c r="B135" s="34"/>
      <c r="C135" s="35"/>
      <c r="D135" s="192" t="s">
        <v>190</v>
      </c>
      <c r="E135" s="35"/>
      <c r="F135" s="193" t="s">
        <v>208</v>
      </c>
      <c r="G135" s="35"/>
      <c r="H135" s="35"/>
      <c r="I135" s="35"/>
      <c r="J135" s="35"/>
      <c r="K135" s="35"/>
      <c r="L135" s="38"/>
      <c r="M135" s="190"/>
      <c r="N135" s="19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9" t="s">
        <v>190</v>
      </c>
      <c r="AU135" s="19" t="s">
        <v>78</v>
      </c>
    </row>
    <row r="136" spans="1:65" s="13" customFormat="1">
      <c r="B136" s="194"/>
      <c r="C136" s="195"/>
      <c r="D136" s="188" t="s">
        <v>192</v>
      </c>
      <c r="E136" s="196" t="s">
        <v>18</v>
      </c>
      <c r="F136" s="197" t="s">
        <v>202</v>
      </c>
      <c r="G136" s="195"/>
      <c r="H136" s="196" t="s">
        <v>18</v>
      </c>
      <c r="I136" s="195"/>
      <c r="J136" s="195"/>
      <c r="K136" s="195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192</v>
      </c>
      <c r="AU136" s="202" t="s">
        <v>78</v>
      </c>
      <c r="AV136" s="13" t="s">
        <v>76</v>
      </c>
      <c r="AW136" s="13" t="s">
        <v>30</v>
      </c>
      <c r="AX136" s="13" t="s">
        <v>69</v>
      </c>
      <c r="AY136" s="202" t="s">
        <v>179</v>
      </c>
    </row>
    <row r="137" spans="1:65" s="14" customFormat="1" ht="22.5">
      <c r="B137" s="203"/>
      <c r="C137" s="204"/>
      <c r="D137" s="188" t="s">
        <v>192</v>
      </c>
      <c r="E137" s="205" t="s">
        <v>18</v>
      </c>
      <c r="F137" s="206" t="s">
        <v>209</v>
      </c>
      <c r="G137" s="204"/>
      <c r="H137" s="207">
        <v>4.88</v>
      </c>
      <c r="I137" s="204"/>
      <c r="J137" s="204"/>
      <c r="K137" s="204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192</v>
      </c>
      <c r="AU137" s="212" t="s">
        <v>78</v>
      </c>
      <c r="AV137" s="14" t="s">
        <v>78</v>
      </c>
      <c r="AW137" s="14" t="s">
        <v>30</v>
      </c>
      <c r="AX137" s="14" t="s">
        <v>69</v>
      </c>
      <c r="AY137" s="212" t="s">
        <v>179</v>
      </c>
    </row>
    <row r="138" spans="1:65" s="13" customFormat="1">
      <c r="B138" s="194"/>
      <c r="C138" s="195"/>
      <c r="D138" s="188" t="s">
        <v>192</v>
      </c>
      <c r="E138" s="196" t="s">
        <v>18</v>
      </c>
      <c r="F138" s="197" t="s">
        <v>210</v>
      </c>
      <c r="G138" s="195"/>
      <c r="H138" s="196" t="s">
        <v>18</v>
      </c>
      <c r="I138" s="195"/>
      <c r="J138" s="195"/>
      <c r="K138" s="195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192</v>
      </c>
      <c r="AU138" s="202" t="s">
        <v>78</v>
      </c>
      <c r="AV138" s="13" t="s">
        <v>76</v>
      </c>
      <c r="AW138" s="13" t="s">
        <v>30</v>
      </c>
      <c r="AX138" s="13" t="s">
        <v>69</v>
      </c>
      <c r="AY138" s="202" t="s">
        <v>179</v>
      </c>
    </row>
    <row r="139" spans="1:65" s="13" customFormat="1">
      <c r="B139" s="194"/>
      <c r="C139" s="195"/>
      <c r="D139" s="188" t="s">
        <v>192</v>
      </c>
      <c r="E139" s="196" t="s">
        <v>18</v>
      </c>
      <c r="F139" s="197" t="s">
        <v>211</v>
      </c>
      <c r="G139" s="195"/>
      <c r="H139" s="196" t="s">
        <v>18</v>
      </c>
      <c r="I139" s="195"/>
      <c r="J139" s="195"/>
      <c r="K139" s="195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192</v>
      </c>
      <c r="AU139" s="202" t="s">
        <v>78</v>
      </c>
      <c r="AV139" s="13" t="s">
        <v>76</v>
      </c>
      <c r="AW139" s="13" t="s">
        <v>30</v>
      </c>
      <c r="AX139" s="13" t="s">
        <v>69</v>
      </c>
      <c r="AY139" s="202" t="s">
        <v>179</v>
      </c>
    </row>
    <row r="140" spans="1:65" s="14" customFormat="1">
      <c r="B140" s="203"/>
      <c r="C140" s="204"/>
      <c r="D140" s="188" t="s">
        <v>192</v>
      </c>
      <c r="E140" s="205" t="s">
        <v>18</v>
      </c>
      <c r="F140" s="206" t="s">
        <v>212</v>
      </c>
      <c r="G140" s="204"/>
      <c r="H140" s="207">
        <v>16.536000000000001</v>
      </c>
      <c r="I140" s="204"/>
      <c r="J140" s="204"/>
      <c r="K140" s="204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192</v>
      </c>
      <c r="AU140" s="212" t="s">
        <v>78</v>
      </c>
      <c r="AV140" s="14" t="s">
        <v>78</v>
      </c>
      <c r="AW140" s="14" t="s">
        <v>30</v>
      </c>
      <c r="AX140" s="14" t="s">
        <v>69</v>
      </c>
      <c r="AY140" s="212" t="s">
        <v>179</v>
      </c>
    </row>
    <row r="141" spans="1:65" s="14" customFormat="1">
      <c r="B141" s="203"/>
      <c r="C141" s="204"/>
      <c r="D141" s="188" t="s">
        <v>192</v>
      </c>
      <c r="E141" s="205" t="s">
        <v>18</v>
      </c>
      <c r="F141" s="206" t="s">
        <v>213</v>
      </c>
      <c r="G141" s="204"/>
      <c r="H141" s="207">
        <v>1.643</v>
      </c>
      <c r="I141" s="204"/>
      <c r="J141" s="204"/>
      <c r="K141" s="204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192</v>
      </c>
      <c r="AU141" s="212" t="s">
        <v>78</v>
      </c>
      <c r="AV141" s="14" t="s">
        <v>78</v>
      </c>
      <c r="AW141" s="14" t="s">
        <v>30</v>
      </c>
      <c r="AX141" s="14" t="s">
        <v>69</v>
      </c>
      <c r="AY141" s="212" t="s">
        <v>179</v>
      </c>
    </row>
    <row r="142" spans="1:65" s="14" customFormat="1">
      <c r="B142" s="203"/>
      <c r="C142" s="204"/>
      <c r="D142" s="188" t="s">
        <v>192</v>
      </c>
      <c r="E142" s="205" t="s">
        <v>18</v>
      </c>
      <c r="F142" s="206" t="s">
        <v>214</v>
      </c>
      <c r="G142" s="204"/>
      <c r="H142" s="207">
        <v>5.6529999999999996</v>
      </c>
      <c r="I142" s="204"/>
      <c r="J142" s="204"/>
      <c r="K142" s="204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192</v>
      </c>
      <c r="AU142" s="212" t="s">
        <v>78</v>
      </c>
      <c r="AV142" s="14" t="s">
        <v>78</v>
      </c>
      <c r="AW142" s="14" t="s">
        <v>30</v>
      </c>
      <c r="AX142" s="14" t="s">
        <v>69</v>
      </c>
      <c r="AY142" s="212" t="s">
        <v>179</v>
      </c>
    </row>
    <row r="143" spans="1:65" s="14" customFormat="1">
      <c r="B143" s="203"/>
      <c r="C143" s="204"/>
      <c r="D143" s="188" t="s">
        <v>192</v>
      </c>
      <c r="E143" s="205" t="s">
        <v>18</v>
      </c>
      <c r="F143" s="324" t="s">
        <v>5782</v>
      </c>
      <c r="G143" s="325"/>
      <c r="H143" s="326">
        <f>(8.705+5.24+9.43+5.24+10.72)*((0.6+0.4)/2)*1.1</f>
        <v>21.634250000000002</v>
      </c>
      <c r="I143" s="325"/>
      <c r="J143" s="325"/>
      <c r="K143" s="204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192</v>
      </c>
      <c r="AU143" s="212" t="s">
        <v>78</v>
      </c>
      <c r="AV143" s="14" t="s">
        <v>78</v>
      </c>
      <c r="AW143" s="14" t="s">
        <v>30</v>
      </c>
      <c r="AX143" s="14" t="s">
        <v>69</v>
      </c>
      <c r="AY143" s="212" t="s">
        <v>179</v>
      </c>
    </row>
    <row r="144" spans="1:65" s="14" customFormat="1">
      <c r="B144" s="203"/>
      <c r="C144" s="204"/>
      <c r="D144" s="188" t="s">
        <v>192</v>
      </c>
      <c r="E144" s="205" t="s">
        <v>18</v>
      </c>
      <c r="F144" s="324" t="s">
        <v>215</v>
      </c>
      <c r="G144" s="325"/>
      <c r="H144" s="326">
        <v>-12.877000000000001</v>
      </c>
      <c r="I144" s="325"/>
      <c r="J144" s="325"/>
      <c r="K144" s="204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192</v>
      </c>
      <c r="AU144" s="212" t="s">
        <v>78</v>
      </c>
      <c r="AV144" s="14" t="s">
        <v>78</v>
      </c>
      <c r="AW144" s="14" t="s">
        <v>30</v>
      </c>
      <c r="AX144" s="14" t="s">
        <v>69</v>
      </c>
      <c r="AY144" s="212" t="s">
        <v>179</v>
      </c>
    </row>
    <row r="145" spans="1:65" s="2" customFormat="1" ht="33" customHeight="1">
      <c r="A145" s="33"/>
      <c r="B145" s="34"/>
      <c r="C145" s="176" t="s">
        <v>186</v>
      </c>
      <c r="D145" s="176" t="s">
        <v>181</v>
      </c>
      <c r="E145" s="177" t="s">
        <v>216</v>
      </c>
      <c r="F145" s="327" t="s">
        <v>217</v>
      </c>
      <c r="G145" s="328" t="s">
        <v>184</v>
      </c>
      <c r="H145" s="329">
        <v>2</v>
      </c>
      <c r="I145" s="330"/>
      <c r="J145" s="330">
        <f>ROUND(I145*H145,2)</f>
        <v>0</v>
      </c>
      <c r="K145" s="178" t="s">
        <v>185</v>
      </c>
      <c r="L145" s="38"/>
      <c r="M145" s="182" t="s">
        <v>18</v>
      </c>
      <c r="N145" s="183" t="s">
        <v>40</v>
      </c>
      <c r="O145" s="184">
        <v>7.133</v>
      </c>
      <c r="P145" s="184">
        <f>O145*H145</f>
        <v>14.266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6" t="s">
        <v>186</v>
      </c>
      <c r="AT145" s="186" t="s">
        <v>181</v>
      </c>
      <c r="AU145" s="186" t="s">
        <v>78</v>
      </c>
      <c r="AY145" s="19" t="s">
        <v>179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76</v>
      </c>
      <c r="BK145" s="187">
        <f>ROUND(I145*H145,2)</f>
        <v>0</v>
      </c>
      <c r="BL145" s="19" t="s">
        <v>186</v>
      </c>
      <c r="BM145" s="186" t="s">
        <v>218</v>
      </c>
    </row>
    <row r="146" spans="1:65" s="2" customFormat="1" ht="19.5">
      <c r="A146" s="33"/>
      <c r="B146" s="34"/>
      <c r="C146" s="35"/>
      <c r="D146" s="188" t="s">
        <v>188</v>
      </c>
      <c r="E146" s="35"/>
      <c r="F146" s="331" t="s">
        <v>219</v>
      </c>
      <c r="G146" s="332"/>
      <c r="H146" s="332"/>
      <c r="I146" s="332"/>
      <c r="J146" s="332"/>
      <c r="K146" s="35"/>
      <c r="L146" s="38"/>
      <c r="M146" s="190"/>
      <c r="N146" s="191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9" t="s">
        <v>188</v>
      </c>
      <c r="AU146" s="19" t="s">
        <v>78</v>
      </c>
    </row>
    <row r="147" spans="1:65" s="2" customFormat="1">
      <c r="A147" s="33"/>
      <c r="B147" s="34"/>
      <c r="C147" s="35"/>
      <c r="D147" s="192" t="s">
        <v>190</v>
      </c>
      <c r="E147" s="35"/>
      <c r="F147" s="333" t="s">
        <v>220</v>
      </c>
      <c r="G147" s="332"/>
      <c r="H147" s="332"/>
      <c r="I147" s="332"/>
      <c r="J147" s="332"/>
      <c r="K147" s="35"/>
      <c r="L147" s="38"/>
      <c r="M147" s="190"/>
      <c r="N147" s="191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9" t="s">
        <v>190</v>
      </c>
      <c r="AU147" s="19" t="s">
        <v>78</v>
      </c>
    </row>
    <row r="148" spans="1:65" s="13" customFormat="1">
      <c r="B148" s="194"/>
      <c r="C148" s="195"/>
      <c r="D148" s="188" t="s">
        <v>192</v>
      </c>
      <c r="E148" s="196" t="s">
        <v>18</v>
      </c>
      <c r="F148" s="334" t="s">
        <v>202</v>
      </c>
      <c r="G148" s="335"/>
      <c r="H148" s="336" t="s">
        <v>18</v>
      </c>
      <c r="I148" s="335"/>
      <c r="J148" s="335"/>
      <c r="K148" s="195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192</v>
      </c>
      <c r="AU148" s="202" t="s">
        <v>78</v>
      </c>
      <c r="AV148" s="13" t="s">
        <v>76</v>
      </c>
      <c r="AW148" s="13" t="s">
        <v>30</v>
      </c>
      <c r="AX148" s="13" t="s">
        <v>69</v>
      </c>
      <c r="AY148" s="202" t="s">
        <v>179</v>
      </c>
    </row>
    <row r="149" spans="1:65" s="14" customFormat="1">
      <c r="B149" s="203"/>
      <c r="C149" s="204"/>
      <c r="D149" s="188" t="s">
        <v>192</v>
      </c>
      <c r="E149" s="205" t="s">
        <v>18</v>
      </c>
      <c r="F149" s="324" t="s">
        <v>221</v>
      </c>
      <c r="G149" s="325"/>
      <c r="H149" s="326">
        <v>2</v>
      </c>
      <c r="I149" s="325"/>
      <c r="J149" s="325"/>
      <c r="K149" s="204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192</v>
      </c>
      <c r="AU149" s="212" t="s">
        <v>78</v>
      </c>
      <c r="AV149" s="14" t="s">
        <v>78</v>
      </c>
      <c r="AW149" s="14" t="s">
        <v>30</v>
      </c>
      <c r="AX149" s="14" t="s">
        <v>69</v>
      </c>
      <c r="AY149" s="212" t="s">
        <v>179</v>
      </c>
    </row>
    <row r="150" spans="1:65" s="2" customFormat="1" ht="24.2" customHeight="1">
      <c r="A150" s="33"/>
      <c r="B150" s="34"/>
      <c r="C150" s="176" t="s">
        <v>222</v>
      </c>
      <c r="D150" s="176" t="s">
        <v>181</v>
      </c>
      <c r="E150" s="177" t="s">
        <v>223</v>
      </c>
      <c r="F150" s="327" t="s">
        <v>224</v>
      </c>
      <c r="G150" s="328" t="s">
        <v>184</v>
      </c>
      <c r="H150" s="329">
        <f>SUM(H153:H163)</f>
        <v>43.293499999999995</v>
      </c>
      <c r="I150" s="330"/>
      <c r="J150" s="330">
        <f>ROUND(I150*H150,2)</f>
        <v>0</v>
      </c>
      <c r="K150" s="178" t="s">
        <v>185</v>
      </c>
      <c r="L150" s="38"/>
      <c r="M150" s="182" t="s">
        <v>18</v>
      </c>
      <c r="N150" s="183" t="s">
        <v>40</v>
      </c>
      <c r="O150" s="184">
        <v>7.1269999999999998</v>
      </c>
      <c r="P150" s="184">
        <f>O150*H150</f>
        <v>308.55277449999994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6" t="s">
        <v>186</v>
      </c>
      <c r="AT150" s="186" t="s">
        <v>181</v>
      </c>
      <c r="AU150" s="186" t="s">
        <v>78</v>
      </c>
      <c r="AY150" s="19" t="s">
        <v>179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76</v>
      </c>
      <c r="BK150" s="187">
        <f>ROUND(I150*H150,2)</f>
        <v>0</v>
      </c>
      <c r="BL150" s="19" t="s">
        <v>186</v>
      </c>
      <c r="BM150" s="186" t="s">
        <v>225</v>
      </c>
    </row>
    <row r="151" spans="1:65" s="2" customFormat="1" ht="19.5">
      <c r="A151" s="33"/>
      <c r="B151" s="34"/>
      <c r="C151" s="35"/>
      <c r="D151" s="188" t="s">
        <v>188</v>
      </c>
      <c r="E151" s="35"/>
      <c r="F151" s="331" t="s">
        <v>226</v>
      </c>
      <c r="G151" s="332"/>
      <c r="H151" s="332"/>
      <c r="I151" s="332"/>
      <c r="J151" s="332"/>
      <c r="K151" s="35"/>
      <c r="L151" s="38"/>
      <c r="M151" s="190"/>
      <c r="N151" s="19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9" t="s">
        <v>188</v>
      </c>
      <c r="AU151" s="19" t="s">
        <v>78</v>
      </c>
    </row>
    <row r="152" spans="1:65" s="2" customFormat="1">
      <c r="A152" s="33"/>
      <c r="B152" s="34"/>
      <c r="C152" s="35"/>
      <c r="D152" s="192" t="s">
        <v>190</v>
      </c>
      <c r="E152" s="35"/>
      <c r="F152" s="333" t="s">
        <v>227</v>
      </c>
      <c r="G152" s="332"/>
      <c r="H152" s="332"/>
      <c r="I152" s="332"/>
      <c r="J152" s="332"/>
      <c r="K152" s="35"/>
      <c r="L152" s="38"/>
      <c r="M152" s="190"/>
      <c r="N152" s="19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9" t="s">
        <v>190</v>
      </c>
      <c r="AU152" s="19" t="s">
        <v>78</v>
      </c>
    </row>
    <row r="153" spans="1:65" s="13" customFormat="1">
      <c r="B153" s="194"/>
      <c r="C153" s="195"/>
      <c r="D153" s="188" t="s">
        <v>192</v>
      </c>
      <c r="E153" s="196" t="s">
        <v>18</v>
      </c>
      <c r="F153" s="334" t="s">
        <v>202</v>
      </c>
      <c r="G153" s="335"/>
      <c r="H153" s="336" t="s">
        <v>18</v>
      </c>
      <c r="I153" s="335"/>
      <c r="J153" s="335"/>
      <c r="K153" s="195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192</v>
      </c>
      <c r="AU153" s="202" t="s">
        <v>78</v>
      </c>
      <c r="AV153" s="13" t="s">
        <v>76</v>
      </c>
      <c r="AW153" s="13" t="s">
        <v>30</v>
      </c>
      <c r="AX153" s="13" t="s">
        <v>69</v>
      </c>
      <c r="AY153" s="202" t="s">
        <v>179</v>
      </c>
    </row>
    <row r="154" spans="1:65" s="14" customFormat="1">
      <c r="B154" s="203"/>
      <c r="C154" s="204"/>
      <c r="D154" s="188" t="s">
        <v>192</v>
      </c>
      <c r="E154" s="205" t="s">
        <v>18</v>
      </c>
      <c r="F154" s="324" t="s">
        <v>228</v>
      </c>
      <c r="G154" s="325"/>
      <c r="H154" s="326">
        <v>9.7669999999999995</v>
      </c>
      <c r="I154" s="325"/>
      <c r="J154" s="325"/>
      <c r="K154" s="204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192</v>
      </c>
      <c r="AU154" s="212" t="s">
        <v>78</v>
      </c>
      <c r="AV154" s="14" t="s">
        <v>78</v>
      </c>
      <c r="AW154" s="14" t="s">
        <v>30</v>
      </c>
      <c r="AX154" s="14" t="s">
        <v>69</v>
      </c>
      <c r="AY154" s="212" t="s">
        <v>179</v>
      </c>
    </row>
    <row r="155" spans="1:65" s="14" customFormat="1" ht="22.5">
      <c r="B155" s="203"/>
      <c r="C155" s="204"/>
      <c r="D155" s="188" t="s">
        <v>192</v>
      </c>
      <c r="E155" s="205" t="s">
        <v>18</v>
      </c>
      <c r="F155" s="324" t="s">
        <v>229</v>
      </c>
      <c r="G155" s="325"/>
      <c r="H155" s="326">
        <v>6.0279999999999996</v>
      </c>
      <c r="I155" s="325"/>
      <c r="J155" s="325"/>
      <c r="K155" s="204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192</v>
      </c>
      <c r="AU155" s="212" t="s">
        <v>78</v>
      </c>
      <c r="AV155" s="14" t="s">
        <v>78</v>
      </c>
      <c r="AW155" s="14" t="s">
        <v>30</v>
      </c>
      <c r="AX155" s="14" t="s">
        <v>69</v>
      </c>
      <c r="AY155" s="212" t="s">
        <v>179</v>
      </c>
    </row>
    <row r="156" spans="1:65" s="13" customFormat="1">
      <c r="B156" s="194"/>
      <c r="C156" s="195"/>
      <c r="D156" s="188" t="s">
        <v>192</v>
      </c>
      <c r="E156" s="196" t="s">
        <v>18</v>
      </c>
      <c r="F156" s="334" t="s">
        <v>230</v>
      </c>
      <c r="G156" s="335"/>
      <c r="H156" s="336" t="s">
        <v>18</v>
      </c>
      <c r="I156" s="335"/>
      <c r="J156" s="335"/>
      <c r="K156" s="195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192</v>
      </c>
      <c r="AU156" s="202" t="s">
        <v>78</v>
      </c>
      <c r="AV156" s="13" t="s">
        <v>76</v>
      </c>
      <c r="AW156" s="13" t="s">
        <v>30</v>
      </c>
      <c r="AX156" s="13" t="s">
        <v>69</v>
      </c>
      <c r="AY156" s="202" t="s">
        <v>179</v>
      </c>
    </row>
    <row r="157" spans="1:65" s="14" customFormat="1">
      <c r="B157" s="203"/>
      <c r="C157" s="204"/>
      <c r="D157" s="188" t="s">
        <v>192</v>
      </c>
      <c r="E157" s="205" t="s">
        <v>18</v>
      </c>
      <c r="F157" s="324" t="s">
        <v>231</v>
      </c>
      <c r="G157" s="325"/>
      <c r="H157" s="326">
        <v>3.54</v>
      </c>
      <c r="I157" s="325"/>
      <c r="J157" s="325"/>
      <c r="K157" s="204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192</v>
      </c>
      <c r="AU157" s="212" t="s">
        <v>78</v>
      </c>
      <c r="AV157" s="14" t="s">
        <v>78</v>
      </c>
      <c r="AW157" s="14" t="s">
        <v>30</v>
      </c>
      <c r="AX157" s="14" t="s">
        <v>69</v>
      </c>
      <c r="AY157" s="212" t="s">
        <v>179</v>
      </c>
    </row>
    <row r="158" spans="1:65" s="14" customFormat="1">
      <c r="B158" s="203"/>
      <c r="C158" s="204"/>
      <c r="D158" s="188" t="s">
        <v>192</v>
      </c>
      <c r="E158" s="205" t="s">
        <v>18</v>
      </c>
      <c r="F158" s="324" t="s">
        <v>232</v>
      </c>
      <c r="G158" s="325"/>
      <c r="H158" s="326">
        <v>8.64</v>
      </c>
      <c r="I158" s="325"/>
      <c r="J158" s="325"/>
      <c r="K158" s="204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192</v>
      </c>
      <c r="AU158" s="212" t="s">
        <v>78</v>
      </c>
      <c r="AV158" s="14" t="s">
        <v>78</v>
      </c>
      <c r="AW158" s="14" t="s">
        <v>30</v>
      </c>
      <c r="AX158" s="14" t="s">
        <v>69</v>
      </c>
      <c r="AY158" s="212" t="s">
        <v>179</v>
      </c>
    </row>
    <row r="159" spans="1:65" s="14" customFormat="1">
      <c r="B159" s="203"/>
      <c r="C159" s="204"/>
      <c r="D159" s="188" t="s">
        <v>192</v>
      </c>
      <c r="E159" s="205" t="s">
        <v>18</v>
      </c>
      <c r="F159" s="324" t="s">
        <v>233</v>
      </c>
      <c r="G159" s="325"/>
      <c r="H159" s="326">
        <v>2.2930000000000001</v>
      </c>
      <c r="I159" s="325"/>
      <c r="J159" s="325"/>
      <c r="K159" s="204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192</v>
      </c>
      <c r="AU159" s="212" t="s">
        <v>78</v>
      </c>
      <c r="AV159" s="14" t="s">
        <v>78</v>
      </c>
      <c r="AW159" s="14" t="s">
        <v>30</v>
      </c>
      <c r="AX159" s="14" t="s">
        <v>69</v>
      </c>
      <c r="AY159" s="212" t="s">
        <v>179</v>
      </c>
    </row>
    <row r="160" spans="1:65" s="14" customFormat="1">
      <c r="B160" s="203"/>
      <c r="C160" s="204"/>
      <c r="D160" s="188" t="s">
        <v>192</v>
      </c>
      <c r="E160" s="205" t="s">
        <v>18</v>
      </c>
      <c r="F160" s="324" t="s">
        <v>234</v>
      </c>
      <c r="G160" s="325"/>
      <c r="H160" s="326">
        <v>2.94</v>
      </c>
      <c r="I160" s="325"/>
      <c r="J160" s="325"/>
      <c r="K160" s="204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192</v>
      </c>
      <c r="AU160" s="212" t="s">
        <v>78</v>
      </c>
      <c r="AV160" s="14" t="s">
        <v>78</v>
      </c>
      <c r="AW160" s="14" t="s">
        <v>30</v>
      </c>
      <c r="AX160" s="14" t="s">
        <v>69</v>
      </c>
      <c r="AY160" s="212" t="s">
        <v>179</v>
      </c>
    </row>
    <row r="161" spans="1:65" s="14" customFormat="1">
      <c r="B161" s="203"/>
      <c r="C161" s="204"/>
      <c r="D161" s="188" t="s">
        <v>192</v>
      </c>
      <c r="E161" s="205" t="s">
        <v>18</v>
      </c>
      <c r="F161" s="324" t="s">
        <v>5783</v>
      </c>
      <c r="G161" s="325"/>
      <c r="H161" s="326">
        <f>(4.3+2.9+(8.8-(0.5*3.06)))*(0.65-(0.1+0.1))</f>
        <v>6.5114999999999998</v>
      </c>
      <c r="I161" s="325"/>
      <c r="J161" s="325"/>
      <c r="K161" s="204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192</v>
      </c>
      <c r="AU161" s="212" t="s">
        <v>78</v>
      </c>
      <c r="AV161" s="14" t="s">
        <v>78</v>
      </c>
      <c r="AW161" s="14" t="s">
        <v>30</v>
      </c>
      <c r="AX161" s="14" t="s">
        <v>69</v>
      </c>
      <c r="AY161" s="212" t="s">
        <v>179</v>
      </c>
    </row>
    <row r="162" spans="1:65" s="14" customFormat="1">
      <c r="B162" s="203"/>
      <c r="C162" s="204"/>
      <c r="D162" s="188" t="s">
        <v>192</v>
      </c>
      <c r="E162" s="205" t="s">
        <v>18</v>
      </c>
      <c r="F162" s="324" t="s">
        <v>235</v>
      </c>
      <c r="G162" s="325"/>
      <c r="H162" s="326">
        <v>0.35599999999999998</v>
      </c>
      <c r="I162" s="325"/>
      <c r="J162" s="325"/>
      <c r="K162" s="204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192</v>
      </c>
      <c r="AU162" s="212" t="s">
        <v>78</v>
      </c>
      <c r="AV162" s="14" t="s">
        <v>78</v>
      </c>
      <c r="AW162" s="14" t="s">
        <v>30</v>
      </c>
      <c r="AX162" s="14" t="s">
        <v>69</v>
      </c>
      <c r="AY162" s="212" t="s">
        <v>179</v>
      </c>
    </row>
    <row r="163" spans="1:65" s="14" customFormat="1" ht="22.5">
      <c r="B163" s="203"/>
      <c r="C163" s="204"/>
      <c r="D163" s="188" t="s">
        <v>192</v>
      </c>
      <c r="E163" s="205" t="s">
        <v>18</v>
      </c>
      <c r="F163" s="324" t="s">
        <v>236</v>
      </c>
      <c r="G163" s="325"/>
      <c r="H163" s="326">
        <v>3.218</v>
      </c>
      <c r="I163" s="325"/>
      <c r="J163" s="325"/>
      <c r="K163" s="204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192</v>
      </c>
      <c r="AU163" s="212" t="s">
        <v>78</v>
      </c>
      <c r="AV163" s="14" t="s">
        <v>78</v>
      </c>
      <c r="AW163" s="14" t="s">
        <v>30</v>
      </c>
      <c r="AX163" s="14" t="s">
        <v>69</v>
      </c>
      <c r="AY163" s="212" t="s">
        <v>179</v>
      </c>
    </row>
    <row r="164" spans="1:65" s="2" customFormat="1" ht="37.9" customHeight="1">
      <c r="A164" s="33"/>
      <c r="B164" s="34"/>
      <c r="C164" s="176" t="s">
        <v>237</v>
      </c>
      <c r="D164" s="176" t="s">
        <v>181</v>
      </c>
      <c r="E164" s="177" t="s">
        <v>238</v>
      </c>
      <c r="F164" s="327" t="s">
        <v>239</v>
      </c>
      <c r="G164" s="328" t="s">
        <v>184</v>
      </c>
      <c r="H164" s="329">
        <f>SUM(H167:H169)</f>
        <v>113.56400000000001</v>
      </c>
      <c r="I164" s="330"/>
      <c r="J164" s="330">
        <f>ROUND(I164*H164,2)</f>
        <v>0</v>
      </c>
      <c r="K164" s="178" t="s">
        <v>185</v>
      </c>
      <c r="L164" s="38"/>
      <c r="M164" s="182" t="s">
        <v>18</v>
      </c>
      <c r="N164" s="183" t="s">
        <v>40</v>
      </c>
      <c r="O164" s="184">
        <v>8.6999999999999994E-2</v>
      </c>
      <c r="P164" s="184">
        <f>O164*H164</f>
        <v>9.8800679999999996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6" t="s">
        <v>186</v>
      </c>
      <c r="AT164" s="186" t="s">
        <v>181</v>
      </c>
      <c r="AU164" s="186" t="s">
        <v>78</v>
      </c>
      <c r="AY164" s="19" t="s">
        <v>179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76</v>
      </c>
      <c r="BK164" s="187">
        <f>ROUND(I164*H164,2)</f>
        <v>0</v>
      </c>
      <c r="BL164" s="19" t="s">
        <v>186</v>
      </c>
      <c r="BM164" s="186" t="s">
        <v>240</v>
      </c>
    </row>
    <row r="165" spans="1:65" s="2" customFormat="1" ht="39">
      <c r="A165" s="33"/>
      <c r="B165" s="34"/>
      <c r="C165" s="35"/>
      <c r="D165" s="188" t="s">
        <v>188</v>
      </c>
      <c r="E165" s="35"/>
      <c r="F165" s="331" t="s">
        <v>241</v>
      </c>
      <c r="G165" s="332"/>
      <c r="H165" s="332"/>
      <c r="I165" s="332"/>
      <c r="J165" s="332"/>
      <c r="K165" s="35"/>
      <c r="L165" s="38"/>
      <c r="M165" s="190"/>
      <c r="N165" s="19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9" t="s">
        <v>188</v>
      </c>
      <c r="AU165" s="19" t="s">
        <v>78</v>
      </c>
    </row>
    <row r="166" spans="1:65" s="2" customFormat="1">
      <c r="A166" s="33"/>
      <c r="B166" s="34"/>
      <c r="C166" s="35"/>
      <c r="D166" s="192" t="s">
        <v>190</v>
      </c>
      <c r="E166" s="35"/>
      <c r="F166" s="333" t="s">
        <v>242</v>
      </c>
      <c r="G166" s="332"/>
      <c r="H166" s="332"/>
      <c r="I166" s="332"/>
      <c r="J166" s="332"/>
      <c r="K166" s="35"/>
      <c r="L166" s="38"/>
      <c r="M166" s="190"/>
      <c r="N166" s="191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9" t="s">
        <v>190</v>
      </c>
      <c r="AU166" s="19" t="s">
        <v>78</v>
      </c>
    </row>
    <row r="167" spans="1:65" s="14" customFormat="1">
      <c r="B167" s="203"/>
      <c r="C167" s="204"/>
      <c r="D167" s="188" t="s">
        <v>192</v>
      </c>
      <c r="E167" s="205" t="s">
        <v>18</v>
      </c>
      <c r="F167" s="324" t="s">
        <v>5784</v>
      </c>
      <c r="G167" s="325"/>
      <c r="H167" s="326">
        <f>91.78+3.864+46.413+2+43.294-0.636</f>
        <v>186.715</v>
      </c>
      <c r="I167" s="325"/>
      <c r="J167" s="325"/>
      <c r="K167" s="204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192</v>
      </c>
      <c r="AU167" s="212" t="s">
        <v>78</v>
      </c>
      <c r="AV167" s="14" t="s">
        <v>78</v>
      </c>
      <c r="AW167" s="14" t="s">
        <v>30</v>
      </c>
      <c r="AX167" s="14" t="s">
        <v>69</v>
      </c>
      <c r="AY167" s="212" t="s">
        <v>179</v>
      </c>
    </row>
    <row r="168" spans="1:65" s="14" customFormat="1">
      <c r="B168" s="203"/>
      <c r="C168" s="204"/>
      <c r="D168" s="188" t="s">
        <v>192</v>
      </c>
      <c r="E168" s="205" t="s">
        <v>18</v>
      </c>
      <c r="F168" s="324" t="s">
        <v>196</v>
      </c>
      <c r="G168" s="325"/>
      <c r="H168" s="326">
        <v>-68</v>
      </c>
      <c r="I168" s="325"/>
      <c r="J168" s="325"/>
      <c r="K168" s="204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192</v>
      </c>
      <c r="AU168" s="212" t="s">
        <v>78</v>
      </c>
      <c r="AV168" s="14" t="s">
        <v>78</v>
      </c>
      <c r="AW168" s="14" t="s">
        <v>30</v>
      </c>
      <c r="AX168" s="14" t="s">
        <v>69</v>
      </c>
      <c r="AY168" s="212" t="s">
        <v>179</v>
      </c>
    </row>
    <row r="169" spans="1:65" s="14" customFormat="1">
      <c r="B169" s="203"/>
      <c r="C169" s="204"/>
      <c r="D169" s="188" t="s">
        <v>192</v>
      </c>
      <c r="E169" s="205" t="s">
        <v>18</v>
      </c>
      <c r="F169" s="324" t="s">
        <v>243</v>
      </c>
      <c r="G169" s="325"/>
      <c r="H169" s="326">
        <v>-5.1509999999999998</v>
      </c>
      <c r="I169" s="325"/>
      <c r="J169" s="325"/>
      <c r="K169" s="204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192</v>
      </c>
      <c r="AU169" s="212" t="s">
        <v>78</v>
      </c>
      <c r="AV169" s="14" t="s">
        <v>78</v>
      </c>
      <c r="AW169" s="14" t="s">
        <v>30</v>
      </c>
      <c r="AX169" s="14" t="s">
        <v>69</v>
      </c>
      <c r="AY169" s="212" t="s">
        <v>179</v>
      </c>
    </row>
    <row r="170" spans="1:65" s="2" customFormat="1" ht="37.9" customHeight="1">
      <c r="A170" s="33"/>
      <c r="B170" s="34"/>
      <c r="C170" s="176" t="s">
        <v>244</v>
      </c>
      <c r="D170" s="176" t="s">
        <v>181</v>
      </c>
      <c r="E170" s="177" t="s">
        <v>245</v>
      </c>
      <c r="F170" s="327" t="s">
        <v>246</v>
      </c>
      <c r="G170" s="328" t="s">
        <v>184</v>
      </c>
      <c r="H170" s="329">
        <f>H173</f>
        <v>454.25599999999997</v>
      </c>
      <c r="I170" s="330"/>
      <c r="J170" s="330">
        <f>ROUND(I170*H170,2)</f>
        <v>0</v>
      </c>
      <c r="K170" s="178" t="s">
        <v>185</v>
      </c>
      <c r="L170" s="38"/>
      <c r="M170" s="182" t="s">
        <v>18</v>
      </c>
      <c r="N170" s="183" t="s">
        <v>40</v>
      </c>
      <c r="O170" s="184">
        <v>5.0000000000000001E-3</v>
      </c>
      <c r="P170" s="184">
        <f>O170*H170</f>
        <v>2.27128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6" t="s">
        <v>186</v>
      </c>
      <c r="AT170" s="186" t="s">
        <v>181</v>
      </c>
      <c r="AU170" s="186" t="s">
        <v>78</v>
      </c>
      <c r="AY170" s="19" t="s">
        <v>179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76</v>
      </c>
      <c r="BK170" s="187">
        <f>ROUND(I170*H170,2)</f>
        <v>0</v>
      </c>
      <c r="BL170" s="19" t="s">
        <v>186</v>
      </c>
      <c r="BM170" s="186" t="s">
        <v>247</v>
      </c>
    </row>
    <row r="171" spans="1:65" s="2" customFormat="1" ht="48.75">
      <c r="A171" s="33"/>
      <c r="B171" s="34"/>
      <c r="C171" s="35"/>
      <c r="D171" s="188" t="s">
        <v>188</v>
      </c>
      <c r="E171" s="35"/>
      <c r="F171" s="331" t="s">
        <v>248</v>
      </c>
      <c r="G171" s="332"/>
      <c r="H171" s="332"/>
      <c r="I171" s="332"/>
      <c r="J171" s="332"/>
      <c r="K171" s="35"/>
      <c r="L171" s="38"/>
      <c r="M171" s="190"/>
      <c r="N171" s="191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9" t="s">
        <v>188</v>
      </c>
      <c r="AU171" s="19" t="s">
        <v>78</v>
      </c>
    </row>
    <row r="172" spans="1:65" s="2" customFormat="1">
      <c r="A172" s="33"/>
      <c r="B172" s="34"/>
      <c r="C172" s="35"/>
      <c r="D172" s="192" t="s">
        <v>190</v>
      </c>
      <c r="E172" s="35"/>
      <c r="F172" s="333" t="s">
        <v>249</v>
      </c>
      <c r="G172" s="332"/>
      <c r="H172" s="332"/>
      <c r="I172" s="332"/>
      <c r="J172" s="332"/>
      <c r="K172" s="35"/>
      <c r="L172" s="38"/>
      <c r="M172" s="190"/>
      <c r="N172" s="191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9" t="s">
        <v>190</v>
      </c>
      <c r="AU172" s="19" t="s">
        <v>78</v>
      </c>
    </row>
    <row r="173" spans="1:65" s="14" customFormat="1">
      <c r="B173" s="203"/>
      <c r="C173" s="204"/>
      <c r="D173" s="188" t="s">
        <v>192</v>
      </c>
      <c r="E173" s="204"/>
      <c r="F173" s="324" t="s">
        <v>5785</v>
      </c>
      <c r="G173" s="325"/>
      <c r="H173" s="326">
        <f>113.564*4</f>
        <v>454.25599999999997</v>
      </c>
      <c r="I173" s="325"/>
      <c r="J173" s="325"/>
      <c r="K173" s="204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192</v>
      </c>
      <c r="AU173" s="212" t="s">
        <v>78</v>
      </c>
      <c r="AV173" s="14" t="s">
        <v>78</v>
      </c>
      <c r="AW173" s="14" t="s">
        <v>4</v>
      </c>
      <c r="AX173" s="14" t="s">
        <v>76</v>
      </c>
      <c r="AY173" s="212" t="s">
        <v>179</v>
      </c>
    </row>
    <row r="174" spans="1:65" s="2" customFormat="1" ht="33" customHeight="1">
      <c r="A174" s="33"/>
      <c r="B174" s="34"/>
      <c r="C174" s="176" t="s">
        <v>250</v>
      </c>
      <c r="D174" s="176" t="s">
        <v>181</v>
      </c>
      <c r="E174" s="177" t="s">
        <v>251</v>
      </c>
      <c r="F174" s="327" t="s">
        <v>252</v>
      </c>
      <c r="G174" s="328" t="s">
        <v>253</v>
      </c>
      <c r="H174" s="329">
        <f>SUM(H177:H179)</f>
        <v>168.64680000000001</v>
      </c>
      <c r="I174" s="330"/>
      <c r="J174" s="330">
        <f>ROUND(I174*H174,2)</f>
        <v>0</v>
      </c>
      <c r="K174" s="178" t="s">
        <v>185</v>
      </c>
      <c r="L174" s="38"/>
      <c r="M174" s="182" t="s">
        <v>18</v>
      </c>
      <c r="N174" s="183" t="s">
        <v>40</v>
      </c>
      <c r="O174" s="184">
        <v>0</v>
      </c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186</v>
      </c>
      <c r="AT174" s="186" t="s">
        <v>181</v>
      </c>
      <c r="AU174" s="186" t="s">
        <v>78</v>
      </c>
      <c r="AY174" s="19" t="s">
        <v>179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76</v>
      </c>
      <c r="BK174" s="187">
        <f>ROUND(I174*H174,2)</f>
        <v>0</v>
      </c>
      <c r="BL174" s="19" t="s">
        <v>186</v>
      </c>
      <c r="BM174" s="186" t="s">
        <v>254</v>
      </c>
    </row>
    <row r="175" spans="1:65" s="2" customFormat="1" ht="29.25">
      <c r="A175" s="33"/>
      <c r="B175" s="34"/>
      <c r="C175" s="35"/>
      <c r="D175" s="188" t="s">
        <v>188</v>
      </c>
      <c r="E175" s="35"/>
      <c r="F175" s="331" t="s">
        <v>255</v>
      </c>
      <c r="G175" s="332"/>
      <c r="H175" s="332"/>
      <c r="I175" s="332"/>
      <c r="J175" s="332"/>
      <c r="K175" s="35"/>
      <c r="L175" s="38"/>
      <c r="M175" s="190"/>
      <c r="N175" s="191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9" t="s">
        <v>188</v>
      </c>
      <c r="AU175" s="19" t="s">
        <v>78</v>
      </c>
    </row>
    <row r="176" spans="1:65" s="2" customFormat="1">
      <c r="A176" s="33"/>
      <c r="B176" s="34"/>
      <c r="C176" s="35"/>
      <c r="D176" s="192" t="s">
        <v>190</v>
      </c>
      <c r="E176" s="35"/>
      <c r="F176" s="333" t="s">
        <v>256</v>
      </c>
      <c r="G176" s="332"/>
      <c r="H176" s="332"/>
      <c r="I176" s="332"/>
      <c r="J176" s="332"/>
      <c r="K176" s="35"/>
      <c r="L176" s="38"/>
      <c r="M176" s="190"/>
      <c r="N176" s="191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9" t="s">
        <v>190</v>
      </c>
      <c r="AU176" s="19" t="s">
        <v>78</v>
      </c>
    </row>
    <row r="177" spans="1:65" s="14" customFormat="1">
      <c r="B177" s="203"/>
      <c r="C177" s="204"/>
      <c r="D177" s="188" t="s">
        <v>192</v>
      </c>
      <c r="E177" s="205" t="s">
        <v>18</v>
      </c>
      <c r="F177" s="324" t="s">
        <v>5786</v>
      </c>
      <c r="G177" s="325"/>
      <c r="H177" s="326">
        <f>158.716*1.8</f>
        <v>285.68880000000001</v>
      </c>
      <c r="I177" s="325"/>
      <c r="J177" s="325"/>
      <c r="K177" s="204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192</v>
      </c>
      <c r="AU177" s="212" t="s">
        <v>78</v>
      </c>
      <c r="AV177" s="14" t="s">
        <v>78</v>
      </c>
      <c r="AW177" s="14" t="s">
        <v>30</v>
      </c>
      <c r="AX177" s="14" t="s">
        <v>69</v>
      </c>
      <c r="AY177" s="212" t="s">
        <v>179</v>
      </c>
    </row>
    <row r="178" spans="1:65" s="14" customFormat="1">
      <c r="B178" s="203"/>
      <c r="C178" s="204"/>
      <c r="D178" s="188" t="s">
        <v>192</v>
      </c>
      <c r="E178" s="205" t="s">
        <v>18</v>
      </c>
      <c r="F178" s="324" t="s">
        <v>257</v>
      </c>
      <c r="G178" s="325"/>
      <c r="H178" s="326">
        <v>-108.8</v>
      </c>
      <c r="I178" s="325"/>
      <c r="J178" s="325"/>
      <c r="K178" s="204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192</v>
      </c>
      <c r="AU178" s="212" t="s">
        <v>78</v>
      </c>
      <c r="AV178" s="14" t="s">
        <v>78</v>
      </c>
      <c r="AW178" s="14" t="s">
        <v>30</v>
      </c>
      <c r="AX178" s="14" t="s">
        <v>69</v>
      </c>
      <c r="AY178" s="212" t="s">
        <v>179</v>
      </c>
    </row>
    <row r="179" spans="1:65" s="14" customFormat="1">
      <c r="B179" s="203"/>
      <c r="C179" s="204"/>
      <c r="D179" s="188" t="s">
        <v>192</v>
      </c>
      <c r="E179" s="205" t="s">
        <v>18</v>
      </c>
      <c r="F179" s="324" t="s">
        <v>258</v>
      </c>
      <c r="G179" s="325"/>
      <c r="H179" s="326">
        <v>-8.2420000000000009</v>
      </c>
      <c r="I179" s="325"/>
      <c r="J179" s="325"/>
      <c r="K179" s="204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192</v>
      </c>
      <c r="AU179" s="212" t="s">
        <v>78</v>
      </c>
      <c r="AV179" s="14" t="s">
        <v>78</v>
      </c>
      <c r="AW179" s="14" t="s">
        <v>30</v>
      </c>
      <c r="AX179" s="14" t="s">
        <v>69</v>
      </c>
      <c r="AY179" s="212" t="s">
        <v>179</v>
      </c>
    </row>
    <row r="180" spans="1:65" s="2" customFormat="1" ht="24.2" customHeight="1">
      <c r="A180" s="33"/>
      <c r="B180" s="34"/>
      <c r="C180" s="176" t="s">
        <v>259</v>
      </c>
      <c r="D180" s="176" t="s">
        <v>181</v>
      </c>
      <c r="E180" s="177" t="s">
        <v>260</v>
      </c>
      <c r="F180" s="327" t="s">
        <v>261</v>
      </c>
      <c r="G180" s="328" t="s">
        <v>184</v>
      </c>
      <c r="H180" s="329">
        <v>18.042000000000002</v>
      </c>
      <c r="I180" s="330"/>
      <c r="J180" s="330">
        <f>ROUND(I180*H180,2)</f>
        <v>0</v>
      </c>
      <c r="K180" s="178" t="s">
        <v>185</v>
      </c>
      <c r="L180" s="38"/>
      <c r="M180" s="182" t="s">
        <v>18</v>
      </c>
      <c r="N180" s="183" t="s">
        <v>40</v>
      </c>
      <c r="O180" s="184">
        <v>0.63200000000000001</v>
      </c>
      <c r="P180" s="184">
        <f>O180*H180</f>
        <v>11.402544000000001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186</v>
      </c>
      <c r="AT180" s="186" t="s">
        <v>181</v>
      </c>
      <c r="AU180" s="186" t="s">
        <v>78</v>
      </c>
      <c r="AY180" s="19" t="s">
        <v>179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76</v>
      </c>
      <c r="BK180" s="187">
        <f>ROUND(I180*H180,2)</f>
        <v>0</v>
      </c>
      <c r="BL180" s="19" t="s">
        <v>186</v>
      </c>
      <c r="BM180" s="186" t="s">
        <v>262</v>
      </c>
    </row>
    <row r="181" spans="1:65" s="2" customFormat="1" ht="29.25">
      <c r="A181" s="33"/>
      <c r="B181" s="34"/>
      <c r="C181" s="35"/>
      <c r="D181" s="188" t="s">
        <v>188</v>
      </c>
      <c r="E181" s="35"/>
      <c r="F181" s="331" t="s">
        <v>263</v>
      </c>
      <c r="G181" s="332"/>
      <c r="H181" s="332"/>
      <c r="I181" s="332"/>
      <c r="J181" s="332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188</v>
      </c>
      <c r="AU181" s="19" t="s">
        <v>78</v>
      </c>
    </row>
    <row r="182" spans="1:65" s="2" customFormat="1">
      <c r="A182" s="33"/>
      <c r="B182" s="34"/>
      <c r="C182" s="35"/>
      <c r="D182" s="192" t="s">
        <v>190</v>
      </c>
      <c r="E182" s="35"/>
      <c r="F182" s="333" t="s">
        <v>264</v>
      </c>
      <c r="G182" s="332"/>
      <c r="H182" s="332"/>
      <c r="I182" s="332"/>
      <c r="J182" s="332"/>
      <c r="K182" s="35"/>
      <c r="L182" s="38"/>
      <c r="M182" s="190"/>
      <c r="N182" s="19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9" t="s">
        <v>190</v>
      </c>
      <c r="AU182" s="19" t="s">
        <v>78</v>
      </c>
    </row>
    <row r="183" spans="1:65" s="13" customFormat="1">
      <c r="B183" s="194"/>
      <c r="C183" s="195"/>
      <c r="D183" s="188" t="s">
        <v>192</v>
      </c>
      <c r="E183" s="196" t="s">
        <v>18</v>
      </c>
      <c r="F183" s="334" t="s">
        <v>210</v>
      </c>
      <c r="G183" s="335"/>
      <c r="H183" s="336" t="s">
        <v>18</v>
      </c>
      <c r="I183" s="335"/>
      <c r="J183" s="335"/>
      <c r="K183" s="195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192</v>
      </c>
      <c r="AU183" s="202" t="s">
        <v>78</v>
      </c>
      <c r="AV183" s="13" t="s">
        <v>76</v>
      </c>
      <c r="AW183" s="13" t="s">
        <v>30</v>
      </c>
      <c r="AX183" s="13" t="s">
        <v>69</v>
      </c>
      <c r="AY183" s="202" t="s">
        <v>179</v>
      </c>
    </row>
    <row r="184" spans="1:65" s="13" customFormat="1">
      <c r="B184" s="194"/>
      <c r="C184" s="195"/>
      <c r="D184" s="188" t="s">
        <v>192</v>
      </c>
      <c r="E184" s="196" t="s">
        <v>18</v>
      </c>
      <c r="F184" s="334" t="s">
        <v>211</v>
      </c>
      <c r="G184" s="335"/>
      <c r="H184" s="336" t="s">
        <v>18</v>
      </c>
      <c r="I184" s="335"/>
      <c r="J184" s="335"/>
      <c r="K184" s="195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192</v>
      </c>
      <c r="AU184" s="202" t="s">
        <v>78</v>
      </c>
      <c r="AV184" s="13" t="s">
        <v>76</v>
      </c>
      <c r="AW184" s="13" t="s">
        <v>30</v>
      </c>
      <c r="AX184" s="13" t="s">
        <v>69</v>
      </c>
      <c r="AY184" s="202" t="s">
        <v>179</v>
      </c>
    </row>
    <row r="185" spans="1:65" s="14" customFormat="1">
      <c r="B185" s="203"/>
      <c r="C185" s="204"/>
      <c r="D185" s="188" t="s">
        <v>192</v>
      </c>
      <c r="E185" s="205" t="s">
        <v>18</v>
      </c>
      <c r="F185" s="324" t="s">
        <v>265</v>
      </c>
      <c r="G185" s="325"/>
      <c r="H185" s="326">
        <v>9.9220000000000006</v>
      </c>
      <c r="I185" s="325"/>
      <c r="J185" s="325"/>
      <c r="K185" s="204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192</v>
      </c>
      <c r="AU185" s="212" t="s">
        <v>78</v>
      </c>
      <c r="AV185" s="14" t="s">
        <v>78</v>
      </c>
      <c r="AW185" s="14" t="s">
        <v>30</v>
      </c>
      <c r="AX185" s="14" t="s">
        <v>69</v>
      </c>
      <c r="AY185" s="212" t="s">
        <v>179</v>
      </c>
    </row>
    <row r="186" spans="1:65" s="14" customFormat="1">
      <c r="B186" s="203"/>
      <c r="C186" s="204"/>
      <c r="D186" s="188" t="s">
        <v>192</v>
      </c>
      <c r="E186" s="205" t="s">
        <v>18</v>
      </c>
      <c r="F186" s="324" t="s">
        <v>266</v>
      </c>
      <c r="G186" s="325"/>
      <c r="H186" s="326">
        <v>0.98599999999999999</v>
      </c>
      <c r="I186" s="325"/>
      <c r="J186" s="325"/>
      <c r="K186" s="204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192</v>
      </c>
      <c r="AU186" s="212" t="s">
        <v>78</v>
      </c>
      <c r="AV186" s="14" t="s">
        <v>78</v>
      </c>
      <c r="AW186" s="14" t="s">
        <v>30</v>
      </c>
      <c r="AX186" s="14" t="s">
        <v>69</v>
      </c>
      <c r="AY186" s="212" t="s">
        <v>179</v>
      </c>
    </row>
    <row r="187" spans="1:65" s="14" customFormat="1">
      <c r="B187" s="203"/>
      <c r="C187" s="204"/>
      <c r="D187" s="188" t="s">
        <v>192</v>
      </c>
      <c r="E187" s="205" t="s">
        <v>18</v>
      </c>
      <c r="F187" s="324" t="s">
        <v>267</v>
      </c>
      <c r="G187" s="325"/>
      <c r="H187" s="326">
        <v>4.24</v>
      </c>
      <c r="I187" s="325"/>
      <c r="J187" s="325"/>
      <c r="K187" s="204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192</v>
      </c>
      <c r="AU187" s="212" t="s">
        <v>78</v>
      </c>
      <c r="AV187" s="14" t="s">
        <v>78</v>
      </c>
      <c r="AW187" s="14" t="s">
        <v>30</v>
      </c>
      <c r="AX187" s="14" t="s">
        <v>69</v>
      </c>
      <c r="AY187" s="212" t="s">
        <v>179</v>
      </c>
    </row>
    <row r="188" spans="1:65" s="14" customFormat="1">
      <c r="B188" s="203"/>
      <c r="C188" s="204"/>
      <c r="D188" s="188" t="s">
        <v>192</v>
      </c>
      <c r="E188" s="205" t="s">
        <v>18</v>
      </c>
      <c r="F188" s="324" t="s">
        <v>268</v>
      </c>
      <c r="G188" s="325"/>
      <c r="H188" s="326">
        <v>10.62</v>
      </c>
      <c r="I188" s="325"/>
      <c r="J188" s="325"/>
      <c r="K188" s="204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192</v>
      </c>
      <c r="AU188" s="212" t="s">
        <v>78</v>
      </c>
      <c r="AV188" s="14" t="s">
        <v>78</v>
      </c>
      <c r="AW188" s="14" t="s">
        <v>30</v>
      </c>
      <c r="AX188" s="14" t="s">
        <v>69</v>
      </c>
      <c r="AY188" s="212" t="s">
        <v>179</v>
      </c>
    </row>
    <row r="189" spans="1:65" s="14" customFormat="1">
      <c r="B189" s="203"/>
      <c r="C189" s="204"/>
      <c r="D189" s="188" t="s">
        <v>192</v>
      </c>
      <c r="E189" s="205" t="s">
        <v>18</v>
      </c>
      <c r="F189" s="324" t="s">
        <v>269</v>
      </c>
      <c r="G189" s="325"/>
      <c r="H189" s="326">
        <v>-7.726</v>
      </c>
      <c r="I189" s="325"/>
      <c r="J189" s="325"/>
      <c r="K189" s="204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192</v>
      </c>
      <c r="AU189" s="212" t="s">
        <v>78</v>
      </c>
      <c r="AV189" s="14" t="s">
        <v>78</v>
      </c>
      <c r="AW189" s="14" t="s">
        <v>30</v>
      </c>
      <c r="AX189" s="14" t="s">
        <v>69</v>
      </c>
      <c r="AY189" s="212" t="s">
        <v>179</v>
      </c>
    </row>
    <row r="190" spans="1:65" s="2" customFormat="1" ht="24.2" customHeight="1">
      <c r="A190" s="33"/>
      <c r="B190" s="34"/>
      <c r="C190" s="176" t="s">
        <v>270</v>
      </c>
      <c r="D190" s="176" t="s">
        <v>181</v>
      </c>
      <c r="E190" s="177" t="s">
        <v>271</v>
      </c>
      <c r="F190" s="327" t="s">
        <v>272</v>
      </c>
      <c r="G190" s="328" t="s">
        <v>184</v>
      </c>
      <c r="H190" s="329">
        <v>0.63600000000000001</v>
      </c>
      <c r="I190" s="330"/>
      <c r="J190" s="330">
        <f>ROUND(I190*H190,2)</f>
        <v>0</v>
      </c>
      <c r="K190" s="178" t="s">
        <v>185</v>
      </c>
      <c r="L190" s="38"/>
      <c r="M190" s="182" t="s">
        <v>18</v>
      </c>
      <c r="N190" s="183" t="s">
        <v>40</v>
      </c>
      <c r="O190" s="184">
        <v>1.7230000000000001</v>
      </c>
      <c r="P190" s="184">
        <f>O190*H190</f>
        <v>1.095828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6" t="s">
        <v>186</v>
      </c>
      <c r="AT190" s="186" t="s">
        <v>181</v>
      </c>
      <c r="AU190" s="186" t="s">
        <v>78</v>
      </c>
      <c r="AY190" s="19" t="s">
        <v>179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76</v>
      </c>
      <c r="BK190" s="187">
        <f>ROUND(I190*H190,2)</f>
        <v>0</v>
      </c>
      <c r="BL190" s="19" t="s">
        <v>186</v>
      </c>
      <c r="BM190" s="186" t="s">
        <v>273</v>
      </c>
    </row>
    <row r="191" spans="1:65" s="2" customFormat="1" ht="29.25">
      <c r="A191" s="33"/>
      <c r="B191" s="34"/>
      <c r="C191" s="35"/>
      <c r="D191" s="188" t="s">
        <v>188</v>
      </c>
      <c r="E191" s="35"/>
      <c r="F191" s="331" t="s">
        <v>274</v>
      </c>
      <c r="G191" s="332"/>
      <c r="H191" s="332"/>
      <c r="I191" s="332"/>
      <c r="J191" s="332"/>
      <c r="K191" s="35"/>
      <c r="L191" s="38"/>
      <c r="M191" s="190"/>
      <c r="N191" s="19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9" t="s">
        <v>188</v>
      </c>
      <c r="AU191" s="19" t="s">
        <v>78</v>
      </c>
    </row>
    <row r="192" spans="1:65" s="2" customFormat="1">
      <c r="A192" s="33"/>
      <c r="B192" s="34"/>
      <c r="C192" s="35"/>
      <c r="D192" s="192" t="s">
        <v>190</v>
      </c>
      <c r="E192" s="35"/>
      <c r="F192" s="333" t="s">
        <v>275</v>
      </c>
      <c r="G192" s="332"/>
      <c r="H192" s="332"/>
      <c r="I192" s="332"/>
      <c r="J192" s="332"/>
      <c r="K192" s="35"/>
      <c r="L192" s="38"/>
      <c r="M192" s="190"/>
      <c r="N192" s="191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9" t="s">
        <v>190</v>
      </c>
      <c r="AU192" s="19" t="s">
        <v>78</v>
      </c>
    </row>
    <row r="193" spans="1:65" s="13" customFormat="1">
      <c r="B193" s="194"/>
      <c r="C193" s="195"/>
      <c r="D193" s="188" t="s">
        <v>192</v>
      </c>
      <c r="E193" s="196" t="s">
        <v>18</v>
      </c>
      <c r="F193" s="334" t="s">
        <v>202</v>
      </c>
      <c r="G193" s="335"/>
      <c r="H193" s="336" t="s">
        <v>18</v>
      </c>
      <c r="I193" s="335"/>
      <c r="J193" s="335"/>
      <c r="K193" s="195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192</v>
      </c>
      <c r="AU193" s="202" t="s">
        <v>78</v>
      </c>
      <c r="AV193" s="13" t="s">
        <v>76</v>
      </c>
      <c r="AW193" s="13" t="s">
        <v>30</v>
      </c>
      <c r="AX193" s="13" t="s">
        <v>69</v>
      </c>
      <c r="AY193" s="202" t="s">
        <v>179</v>
      </c>
    </row>
    <row r="194" spans="1:65" s="14" customFormat="1">
      <c r="B194" s="203"/>
      <c r="C194" s="204"/>
      <c r="D194" s="188" t="s">
        <v>192</v>
      </c>
      <c r="E194" s="205" t="s">
        <v>18</v>
      </c>
      <c r="F194" s="324" t="s">
        <v>276</v>
      </c>
      <c r="G194" s="325"/>
      <c r="H194" s="326">
        <v>0.63600000000000001</v>
      </c>
      <c r="I194" s="325"/>
      <c r="J194" s="325"/>
      <c r="K194" s="204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192</v>
      </c>
      <c r="AU194" s="212" t="s">
        <v>78</v>
      </c>
      <c r="AV194" s="14" t="s">
        <v>78</v>
      </c>
      <c r="AW194" s="14" t="s">
        <v>30</v>
      </c>
      <c r="AX194" s="14" t="s">
        <v>69</v>
      </c>
      <c r="AY194" s="212" t="s">
        <v>179</v>
      </c>
    </row>
    <row r="195" spans="1:65" s="12" customFormat="1" ht="22.9" customHeight="1">
      <c r="B195" s="161"/>
      <c r="C195" s="162"/>
      <c r="D195" s="163" t="s">
        <v>68</v>
      </c>
      <c r="E195" s="174" t="s">
        <v>78</v>
      </c>
      <c r="F195" s="337" t="s">
        <v>277</v>
      </c>
      <c r="G195" s="338"/>
      <c r="H195" s="338"/>
      <c r="I195" s="338"/>
      <c r="J195" s="339">
        <f>BK195</f>
        <v>0</v>
      </c>
      <c r="K195" s="162"/>
      <c r="L195" s="166"/>
      <c r="M195" s="167"/>
      <c r="N195" s="168"/>
      <c r="O195" s="168"/>
      <c r="P195" s="169">
        <f>SUM(P196:P334)</f>
        <v>154.18733816059998</v>
      </c>
      <c r="Q195" s="168"/>
      <c r="R195" s="169">
        <f>SUM(R196:R334)</f>
        <v>131.72532634029727</v>
      </c>
      <c r="S195" s="168"/>
      <c r="T195" s="170">
        <f>SUM(T196:T334)</f>
        <v>0</v>
      </c>
      <c r="AR195" s="171" t="s">
        <v>76</v>
      </c>
      <c r="AT195" s="172" t="s">
        <v>68</v>
      </c>
      <c r="AU195" s="172" t="s">
        <v>76</v>
      </c>
      <c r="AY195" s="171" t="s">
        <v>179</v>
      </c>
      <c r="BK195" s="173">
        <f>SUM(BK196:BK334)</f>
        <v>0</v>
      </c>
    </row>
    <row r="196" spans="1:65" s="2" customFormat="1" ht="44.25" customHeight="1">
      <c r="A196" s="33"/>
      <c r="B196" s="34"/>
      <c r="C196" s="176" t="s">
        <v>278</v>
      </c>
      <c r="D196" s="176" t="s">
        <v>181</v>
      </c>
      <c r="E196" s="177" t="s">
        <v>279</v>
      </c>
      <c r="F196" s="327" t="s">
        <v>280</v>
      </c>
      <c r="G196" s="328" t="s">
        <v>281</v>
      </c>
      <c r="H196" s="329">
        <v>1</v>
      </c>
      <c r="I196" s="330"/>
      <c r="J196" s="330">
        <f>ROUND(I196*H196,2)</f>
        <v>0</v>
      </c>
      <c r="K196" s="178" t="s">
        <v>185</v>
      </c>
      <c r="L196" s="38"/>
      <c r="M196" s="182" t="s">
        <v>18</v>
      </c>
      <c r="N196" s="183" t="s">
        <v>40</v>
      </c>
      <c r="O196" s="184">
        <v>0.50700000000000001</v>
      </c>
      <c r="P196" s="184">
        <f>O196*H196</f>
        <v>0.50700000000000001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6" t="s">
        <v>186</v>
      </c>
      <c r="AT196" s="186" t="s">
        <v>181</v>
      </c>
      <c r="AU196" s="186" t="s">
        <v>78</v>
      </c>
      <c r="AY196" s="19" t="s">
        <v>179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76</v>
      </c>
      <c r="BK196" s="187">
        <f>ROUND(I196*H196,2)</f>
        <v>0</v>
      </c>
      <c r="BL196" s="19" t="s">
        <v>186</v>
      </c>
      <c r="BM196" s="186" t="s">
        <v>282</v>
      </c>
    </row>
    <row r="197" spans="1:65" s="2" customFormat="1" ht="39">
      <c r="A197" s="33"/>
      <c r="B197" s="34"/>
      <c r="C197" s="35"/>
      <c r="D197" s="188" t="s">
        <v>188</v>
      </c>
      <c r="E197" s="35"/>
      <c r="F197" s="331" t="s">
        <v>283</v>
      </c>
      <c r="G197" s="332"/>
      <c r="H197" s="332"/>
      <c r="I197" s="332"/>
      <c r="J197" s="332"/>
      <c r="K197" s="35"/>
      <c r="L197" s="38"/>
      <c r="M197" s="190"/>
      <c r="N197" s="191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9" t="s">
        <v>188</v>
      </c>
      <c r="AU197" s="19" t="s">
        <v>78</v>
      </c>
    </row>
    <row r="198" spans="1:65" s="2" customFormat="1">
      <c r="A198" s="33"/>
      <c r="B198" s="34"/>
      <c r="C198" s="35"/>
      <c r="D198" s="192" t="s">
        <v>190</v>
      </c>
      <c r="E198" s="35"/>
      <c r="F198" s="333" t="s">
        <v>284</v>
      </c>
      <c r="G198" s="332"/>
      <c r="H198" s="332"/>
      <c r="I198" s="332"/>
      <c r="J198" s="332"/>
      <c r="K198" s="35"/>
      <c r="L198" s="38"/>
      <c r="M198" s="190"/>
      <c r="N198" s="191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9" t="s">
        <v>190</v>
      </c>
      <c r="AU198" s="19" t="s">
        <v>78</v>
      </c>
    </row>
    <row r="199" spans="1:65" s="13" customFormat="1">
      <c r="B199" s="194"/>
      <c r="C199" s="195"/>
      <c r="D199" s="188" t="s">
        <v>192</v>
      </c>
      <c r="E199" s="196" t="s">
        <v>18</v>
      </c>
      <c r="F199" s="334" t="s">
        <v>202</v>
      </c>
      <c r="G199" s="335"/>
      <c r="H199" s="336" t="s">
        <v>18</v>
      </c>
      <c r="I199" s="335"/>
      <c r="J199" s="335"/>
      <c r="K199" s="195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192</v>
      </c>
      <c r="AU199" s="202" t="s">
        <v>78</v>
      </c>
      <c r="AV199" s="13" t="s">
        <v>76</v>
      </c>
      <c r="AW199" s="13" t="s">
        <v>30</v>
      </c>
      <c r="AX199" s="13" t="s">
        <v>69</v>
      </c>
      <c r="AY199" s="202" t="s">
        <v>179</v>
      </c>
    </row>
    <row r="200" spans="1:65" s="14" customFormat="1">
      <c r="B200" s="203"/>
      <c r="C200" s="204"/>
      <c r="D200" s="188" t="s">
        <v>192</v>
      </c>
      <c r="E200" s="205" t="s">
        <v>18</v>
      </c>
      <c r="F200" s="324" t="s">
        <v>285</v>
      </c>
      <c r="G200" s="325"/>
      <c r="H200" s="326">
        <v>1</v>
      </c>
      <c r="I200" s="325"/>
      <c r="J200" s="325"/>
      <c r="K200" s="204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192</v>
      </c>
      <c r="AU200" s="212" t="s">
        <v>78</v>
      </c>
      <c r="AV200" s="14" t="s">
        <v>78</v>
      </c>
      <c r="AW200" s="14" t="s">
        <v>30</v>
      </c>
      <c r="AX200" s="14" t="s">
        <v>69</v>
      </c>
      <c r="AY200" s="212" t="s">
        <v>179</v>
      </c>
    </row>
    <row r="201" spans="1:65" s="2" customFormat="1" ht="24.2" customHeight="1">
      <c r="A201" s="33"/>
      <c r="B201" s="34"/>
      <c r="C201" s="213" t="s">
        <v>8</v>
      </c>
      <c r="D201" s="213" t="s">
        <v>286</v>
      </c>
      <c r="E201" s="214" t="s">
        <v>287</v>
      </c>
      <c r="F201" s="340" t="s">
        <v>288</v>
      </c>
      <c r="G201" s="341" t="s">
        <v>289</v>
      </c>
      <c r="H201" s="342">
        <v>0.6</v>
      </c>
      <c r="I201" s="343"/>
      <c r="J201" s="343">
        <f>ROUND(I201*H201,2)</f>
        <v>0</v>
      </c>
      <c r="K201" s="215" t="s">
        <v>185</v>
      </c>
      <c r="L201" s="219"/>
      <c r="M201" s="220" t="s">
        <v>18</v>
      </c>
      <c r="N201" s="221" t="s">
        <v>40</v>
      </c>
      <c r="O201" s="184">
        <v>0</v>
      </c>
      <c r="P201" s="184">
        <f>O201*H201</f>
        <v>0</v>
      </c>
      <c r="Q201" s="184">
        <v>5.7000000000000002E-3</v>
      </c>
      <c r="R201" s="184">
        <f>Q201*H201</f>
        <v>3.4199999999999999E-3</v>
      </c>
      <c r="S201" s="184">
        <v>0</v>
      </c>
      <c r="T201" s="18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6" t="s">
        <v>250</v>
      </c>
      <c r="AT201" s="186" t="s">
        <v>286</v>
      </c>
      <c r="AU201" s="186" t="s">
        <v>78</v>
      </c>
      <c r="AY201" s="19" t="s">
        <v>179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76</v>
      </c>
      <c r="BK201" s="187">
        <f>ROUND(I201*H201,2)</f>
        <v>0</v>
      </c>
      <c r="BL201" s="19" t="s">
        <v>186</v>
      </c>
      <c r="BM201" s="186" t="s">
        <v>290</v>
      </c>
    </row>
    <row r="202" spans="1:65" s="2" customFormat="1" ht="19.5">
      <c r="A202" s="33"/>
      <c r="B202" s="34"/>
      <c r="C202" s="35"/>
      <c r="D202" s="188" t="s">
        <v>188</v>
      </c>
      <c r="E202" s="35"/>
      <c r="F202" s="331" t="s">
        <v>288</v>
      </c>
      <c r="G202" s="332"/>
      <c r="H202" s="332"/>
      <c r="I202" s="332"/>
      <c r="J202" s="332"/>
      <c r="K202" s="35"/>
      <c r="L202" s="38"/>
      <c r="M202" s="190"/>
      <c r="N202" s="19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9" t="s">
        <v>188</v>
      </c>
      <c r="AU202" s="19" t="s">
        <v>78</v>
      </c>
    </row>
    <row r="203" spans="1:65" s="13" customFormat="1">
      <c r="B203" s="194"/>
      <c r="C203" s="195"/>
      <c r="D203" s="188" t="s">
        <v>192</v>
      </c>
      <c r="E203" s="196" t="s">
        <v>18</v>
      </c>
      <c r="F203" s="334" t="s">
        <v>202</v>
      </c>
      <c r="G203" s="335"/>
      <c r="H203" s="336" t="s">
        <v>18</v>
      </c>
      <c r="I203" s="335"/>
      <c r="J203" s="335"/>
      <c r="K203" s="195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192</v>
      </c>
      <c r="AU203" s="202" t="s">
        <v>78</v>
      </c>
      <c r="AV203" s="13" t="s">
        <v>76</v>
      </c>
      <c r="AW203" s="13" t="s">
        <v>30</v>
      </c>
      <c r="AX203" s="13" t="s">
        <v>69</v>
      </c>
      <c r="AY203" s="202" t="s">
        <v>179</v>
      </c>
    </row>
    <row r="204" spans="1:65" s="14" customFormat="1">
      <c r="B204" s="203"/>
      <c r="C204" s="204"/>
      <c r="D204" s="188" t="s">
        <v>192</v>
      </c>
      <c r="E204" s="205" t="s">
        <v>18</v>
      </c>
      <c r="F204" s="324" t="s">
        <v>291</v>
      </c>
      <c r="G204" s="325"/>
      <c r="H204" s="326">
        <v>0.6</v>
      </c>
      <c r="I204" s="325"/>
      <c r="J204" s="325"/>
      <c r="K204" s="204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192</v>
      </c>
      <c r="AU204" s="212" t="s">
        <v>78</v>
      </c>
      <c r="AV204" s="14" t="s">
        <v>78</v>
      </c>
      <c r="AW204" s="14" t="s">
        <v>30</v>
      </c>
      <c r="AX204" s="14" t="s">
        <v>69</v>
      </c>
      <c r="AY204" s="212" t="s">
        <v>179</v>
      </c>
    </row>
    <row r="205" spans="1:65" s="2" customFormat="1" ht="24.2" customHeight="1">
      <c r="A205" s="33"/>
      <c r="B205" s="34"/>
      <c r="C205" s="176" t="s">
        <v>292</v>
      </c>
      <c r="D205" s="176" t="s">
        <v>181</v>
      </c>
      <c r="E205" s="177" t="s">
        <v>293</v>
      </c>
      <c r="F205" s="327" t="s">
        <v>294</v>
      </c>
      <c r="G205" s="328" t="s">
        <v>281</v>
      </c>
      <c r="H205" s="329">
        <v>4</v>
      </c>
      <c r="I205" s="330"/>
      <c r="J205" s="330">
        <f>ROUND(I205*H205,2)</f>
        <v>0</v>
      </c>
      <c r="K205" s="178" t="s">
        <v>185</v>
      </c>
      <c r="L205" s="38"/>
      <c r="M205" s="182" t="s">
        <v>18</v>
      </c>
      <c r="N205" s="183" t="s">
        <v>40</v>
      </c>
      <c r="O205" s="184">
        <v>0.16800000000000001</v>
      </c>
      <c r="P205" s="184">
        <f>O205*H205</f>
        <v>0.67200000000000004</v>
      </c>
      <c r="Q205" s="184">
        <v>7.0560000000000002E-5</v>
      </c>
      <c r="R205" s="184">
        <f>Q205*H205</f>
        <v>2.8224000000000001E-4</v>
      </c>
      <c r="S205" s="184">
        <v>0</v>
      </c>
      <c r="T205" s="18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6" t="s">
        <v>186</v>
      </c>
      <c r="AT205" s="186" t="s">
        <v>181</v>
      </c>
      <c r="AU205" s="186" t="s">
        <v>78</v>
      </c>
      <c r="AY205" s="19" t="s">
        <v>179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76</v>
      </c>
      <c r="BK205" s="187">
        <f>ROUND(I205*H205,2)</f>
        <v>0</v>
      </c>
      <c r="BL205" s="19" t="s">
        <v>186</v>
      </c>
      <c r="BM205" s="186" t="s">
        <v>295</v>
      </c>
    </row>
    <row r="206" spans="1:65" s="2" customFormat="1" ht="29.25">
      <c r="A206" s="33"/>
      <c r="B206" s="34"/>
      <c r="C206" s="35"/>
      <c r="D206" s="188" t="s">
        <v>188</v>
      </c>
      <c r="E206" s="35"/>
      <c r="F206" s="331" t="s">
        <v>296</v>
      </c>
      <c r="G206" s="332"/>
      <c r="H206" s="332"/>
      <c r="I206" s="332"/>
      <c r="J206" s="332"/>
      <c r="K206" s="35"/>
      <c r="L206" s="38"/>
      <c r="M206" s="190"/>
      <c r="N206" s="191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9" t="s">
        <v>188</v>
      </c>
      <c r="AU206" s="19" t="s">
        <v>78</v>
      </c>
    </row>
    <row r="207" spans="1:65" s="2" customFormat="1">
      <c r="A207" s="33"/>
      <c r="B207" s="34"/>
      <c r="C207" s="35"/>
      <c r="D207" s="192" t="s">
        <v>190</v>
      </c>
      <c r="E207" s="35"/>
      <c r="F207" s="333" t="s">
        <v>297</v>
      </c>
      <c r="G207" s="332"/>
      <c r="H207" s="332"/>
      <c r="I207" s="332"/>
      <c r="J207" s="332"/>
      <c r="K207" s="35"/>
      <c r="L207" s="38"/>
      <c r="M207" s="190"/>
      <c r="N207" s="191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9" t="s">
        <v>190</v>
      </c>
      <c r="AU207" s="19" t="s">
        <v>78</v>
      </c>
    </row>
    <row r="208" spans="1:65" s="13" customFormat="1">
      <c r="B208" s="194"/>
      <c r="C208" s="195"/>
      <c r="D208" s="188" t="s">
        <v>192</v>
      </c>
      <c r="E208" s="196" t="s">
        <v>18</v>
      </c>
      <c r="F208" s="334" t="s">
        <v>202</v>
      </c>
      <c r="G208" s="335"/>
      <c r="H208" s="336" t="s">
        <v>18</v>
      </c>
      <c r="I208" s="335"/>
      <c r="J208" s="335"/>
      <c r="K208" s="195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192</v>
      </c>
      <c r="AU208" s="202" t="s">
        <v>78</v>
      </c>
      <c r="AV208" s="13" t="s">
        <v>76</v>
      </c>
      <c r="AW208" s="13" t="s">
        <v>30</v>
      </c>
      <c r="AX208" s="13" t="s">
        <v>69</v>
      </c>
      <c r="AY208" s="202" t="s">
        <v>179</v>
      </c>
    </row>
    <row r="209" spans="1:65" s="14" customFormat="1">
      <c r="B209" s="203"/>
      <c r="C209" s="204"/>
      <c r="D209" s="188" t="s">
        <v>192</v>
      </c>
      <c r="E209" s="205" t="s">
        <v>18</v>
      </c>
      <c r="F209" s="324" t="s">
        <v>298</v>
      </c>
      <c r="G209" s="325"/>
      <c r="H209" s="326">
        <v>4</v>
      </c>
      <c r="I209" s="325"/>
      <c r="J209" s="325"/>
      <c r="K209" s="204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192</v>
      </c>
      <c r="AU209" s="212" t="s">
        <v>78</v>
      </c>
      <c r="AV209" s="14" t="s">
        <v>78</v>
      </c>
      <c r="AW209" s="14" t="s">
        <v>30</v>
      </c>
      <c r="AX209" s="14" t="s">
        <v>69</v>
      </c>
      <c r="AY209" s="212" t="s">
        <v>179</v>
      </c>
    </row>
    <row r="210" spans="1:65" s="2" customFormat="1" ht="24.2" customHeight="1">
      <c r="A210" s="33"/>
      <c r="B210" s="34"/>
      <c r="C210" s="213" t="s">
        <v>299</v>
      </c>
      <c r="D210" s="213" t="s">
        <v>286</v>
      </c>
      <c r="E210" s="214" t="s">
        <v>300</v>
      </c>
      <c r="F210" s="340" t="s">
        <v>301</v>
      </c>
      <c r="G210" s="341" t="s">
        <v>289</v>
      </c>
      <c r="H210" s="342">
        <v>4.2</v>
      </c>
      <c r="I210" s="343"/>
      <c r="J210" s="343">
        <f>ROUND(I210*H210,2)</f>
        <v>0</v>
      </c>
      <c r="K210" s="215" t="s">
        <v>185</v>
      </c>
      <c r="L210" s="219"/>
      <c r="M210" s="220" t="s">
        <v>18</v>
      </c>
      <c r="N210" s="221" t="s">
        <v>40</v>
      </c>
      <c r="O210" s="184">
        <v>0</v>
      </c>
      <c r="P210" s="184">
        <f>O210*H210</f>
        <v>0</v>
      </c>
      <c r="Q210" s="184">
        <v>3.6099999999999999E-3</v>
      </c>
      <c r="R210" s="184">
        <f>Q210*H210</f>
        <v>1.5162E-2</v>
      </c>
      <c r="S210" s="184">
        <v>0</v>
      </c>
      <c r="T210" s="18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6" t="s">
        <v>250</v>
      </c>
      <c r="AT210" s="186" t="s">
        <v>286</v>
      </c>
      <c r="AU210" s="186" t="s">
        <v>78</v>
      </c>
      <c r="AY210" s="19" t="s">
        <v>179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76</v>
      </c>
      <c r="BK210" s="187">
        <f>ROUND(I210*H210,2)</f>
        <v>0</v>
      </c>
      <c r="BL210" s="19" t="s">
        <v>186</v>
      </c>
      <c r="BM210" s="186" t="s">
        <v>302</v>
      </c>
    </row>
    <row r="211" spans="1:65" s="2" customFormat="1" ht="19.5">
      <c r="A211" s="33"/>
      <c r="B211" s="34"/>
      <c r="C211" s="35"/>
      <c r="D211" s="188" t="s">
        <v>188</v>
      </c>
      <c r="E211" s="35"/>
      <c r="F211" s="331" t="s">
        <v>301</v>
      </c>
      <c r="G211" s="332"/>
      <c r="H211" s="332"/>
      <c r="I211" s="332"/>
      <c r="J211" s="332"/>
      <c r="K211" s="35"/>
      <c r="L211" s="38"/>
      <c r="M211" s="190"/>
      <c r="N211" s="191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9" t="s">
        <v>188</v>
      </c>
      <c r="AU211" s="19" t="s">
        <v>78</v>
      </c>
    </row>
    <row r="212" spans="1:65" s="13" customFormat="1">
      <c r="B212" s="194"/>
      <c r="C212" s="195"/>
      <c r="D212" s="188" t="s">
        <v>192</v>
      </c>
      <c r="E212" s="196" t="s">
        <v>18</v>
      </c>
      <c r="F212" s="334" t="s">
        <v>202</v>
      </c>
      <c r="G212" s="335"/>
      <c r="H212" s="336" t="s">
        <v>18</v>
      </c>
      <c r="I212" s="335"/>
      <c r="J212" s="335"/>
      <c r="K212" s="195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192</v>
      </c>
      <c r="AU212" s="202" t="s">
        <v>78</v>
      </c>
      <c r="AV212" s="13" t="s">
        <v>76</v>
      </c>
      <c r="AW212" s="13" t="s">
        <v>30</v>
      </c>
      <c r="AX212" s="13" t="s">
        <v>69</v>
      </c>
      <c r="AY212" s="202" t="s">
        <v>179</v>
      </c>
    </row>
    <row r="213" spans="1:65" s="14" customFormat="1">
      <c r="B213" s="203"/>
      <c r="C213" s="204"/>
      <c r="D213" s="188" t="s">
        <v>192</v>
      </c>
      <c r="E213" s="205" t="s">
        <v>18</v>
      </c>
      <c r="F213" s="324" t="s">
        <v>303</v>
      </c>
      <c r="G213" s="325"/>
      <c r="H213" s="326">
        <v>4.2</v>
      </c>
      <c r="I213" s="325"/>
      <c r="J213" s="325"/>
      <c r="K213" s="204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192</v>
      </c>
      <c r="AU213" s="212" t="s">
        <v>78</v>
      </c>
      <c r="AV213" s="14" t="s">
        <v>78</v>
      </c>
      <c r="AW213" s="14" t="s">
        <v>30</v>
      </c>
      <c r="AX213" s="14" t="s">
        <v>69</v>
      </c>
      <c r="AY213" s="212" t="s">
        <v>179</v>
      </c>
    </row>
    <row r="214" spans="1:65" s="2" customFormat="1" ht="33" customHeight="1">
      <c r="A214" s="33"/>
      <c r="B214" s="34"/>
      <c r="C214" s="176" t="s">
        <v>304</v>
      </c>
      <c r="D214" s="176" t="s">
        <v>181</v>
      </c>
      <c r="E214" s="177" t="s">
        <v>305</v>
      </c>
      <c r="F214" s="327" t="s">
        <v>306</v>
      </c>
      <c r="G214" s="328" t="s">
        <v>281</v>
      </c>
      <c r="H214" s="329">
        <v>1</v>
      </c>
      <c r="I214" s="330"/>
      <c r="J214" s="330">
        <f>ROUND(I214*H214,2)</f>
        <v>0</v>
      </c>
      <c r="K214" s="178" t="s">
        <v>185</v>
      </c>
      <c r="L214" s="38"/>
      <c r="M214" s="182" t="s">
        <v>18</v>
      </c>
      <c r="N214" s="183" t="s">
        <v>40</v>
      </c>
      <c r="O214" s="184">
        <v>0.17599999999999999</v>
      </c>
      <c r="P214" s="184">
        <f>O214*H214</f>
        <v>0.17599999999999999</v>
      </c>
      <c r="Q214" s="184">
        <v>7.3919999999999997E-5</v>
      </c>
      <c r="R214" s="184">
        <f>Q214*H214</f>
        <v>7.3919999999999997E-5</v>
      </c>
      <c r="S214" s="184">
        <v>0</v>
      </c>
      <c r="T214" s="18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6" t="s">
        <v>186</v>
      </c>
      <c r="AT214" s="186" t="s">
        <v>181</v>
      </c>
      <c r="AU214" s="186" t="s">
        <v>78</v>
      </c>
      <c r="AY214" s="19" t="s">
        <v>179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76</v>
      </c>
      <c r="BK214" s="187">
        <f>ROUND(I214*H214,2)</f>
        <v>0</v>
      </c>
      <c r="BL214" s="19" t="s">
        <v>186</v>
      </c>
      <c r="BM214" s="186" t="s">
        <v>307</v>
      </c>
    </row>
    <row r="215" spans="1:65" s="2" customFormat="1" ht="29.25">
      <c r="A215" s="33"/>
      <c r="B215" s="34"/>
      <c r="C215" s="35"/>
      <c r="D215" s="188" t="s">
        <v>188</v>
      </c>
      <c r="E215" s="35"/>
      <c r="F215" s="331" t="s">
        <v>308</v>
      </c>
      <c r="G215" s="332"/>
      <c r="H215" s="332"/>
      <c r="I215" s="332"/>
      <c r="J215" s="332"/>
      <c r="K215" s="35"/>
      <c r="L215" s="38"/>
      <c r="M215" s="190"/>
      <c r="N215" s="191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9" t="s">
        <v>188</v>
      </c>
      <c r="AU215" s="19" t="s">
        <v>78</v>
      </c>
    </row>
    <row r="216" spans="1:65" s="2" customFormat="1">
      <c r="A216" s="33"/>
      <c r="B216" s="34"/>
      <c r="C216" s="35"/>
      <c r="D216" s="192" t="s">
        <v>190</v>
      </c>
      <c r="E216" s="35"/>
      <c r="F216" s="333" t="s">
        <v>309</v>
      </c>
      <c r="G216" s="332"/>
      <c r="H216" s="332"/>
      <c r="I216" s="332"/>
      <c r="J216" s="332"/>
      <c r="K216" s="35"/>
      <c r="L216" s="38"/>
      <c r="M216" s="190"/>
      <c r="N216" s="191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9" t="s">
        <v>190</v>
      </c>
      <c r="AU216" s="19" t="s">
        <v>78</v>
      </c>
    </row>
    <row r="217" spans="1:65" s="13" customFormat="1">
      <c r="B217" s="194"/>
      <c r="C217" s="195"/>
      <c r="D217" s="188" t="s">
        <v>192</v>
      </c>
      <c r="E217" s="196" t="s">
        <v>18</v>
      </c>
      <c r="F217" s="334" t="s">
        <v>202</v>
      </c>
      <c r="G217" s="335"/>
      <c r="H217" s="336" t="s">
        <v>18</v>
      </c>
      <c r="I217" s="335"/>
      <c r="J217" s="335"/>
      <c r="K217" s="195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192</v>
      </c>
      <c r="AU217" s="202" t="s">
        <v>78</v>
      </c>
      <c r="AV217" s="13" t="s">
        <v>76</v>
      </c>
      <c r="AW217" s="13" t="s">
        <v>30</v>
      </c>
      <c r="AX217" s="13" t="s">
        <v>69</v>
      </c>
      <c r="AY217" s="202" t="s">
        <v>179</v>
      </c>
    </row>
    <row r="218" spans="1:65" s="14" customFormat="1">
      <c r="B218" s="203"/>
      <c r="C218" s="204"/>
      <c r="D218" s="188" t="s">
        <v>192</v>
      </c>
      <c r="E218" s="205" t="s">
        <v>18</v>
      </c>
      <c r="F218" s="324" t="s">
        <v>310</v>
      </c>
      <c r="G218" s="325"/>
      <c r="H218" s="326">
        <v>1</v>
      </c>
      <c r="I218" s="325"/>
      <c r="J218" s="325"/>
      <c r="K218" s="204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192</v>
      </c>
      <c r="AU218" s="212" t="s">
        <v>78</v>
      </c>
      <c r="AV218" s="14" t="s">
        <v>78</v>
      </c>
      <c r="AW218" s="14" t="s">
        <v>30</v>
      </c>
      <c r="AX218" s="14" t="s">
        <v>69</v>
      </c>
      <c r="AY218" s="212" t="s">
        <v>179</v>
      </c>
    </row>
    <row r="219" spans="1:65" s="2" customFormat="1" ht="24.2" customHeight="1">
      <c r="A219" s="33"/>
      <c r="B219" s="34"/>
      <c r="C219" s="213" t="s">
        <v>311</v>
      </c>
      <c r="D219" s="213" t="s">
        <v>286</v>
      </c>
      <c r="E219" s="214" t="s">
        <v>287</v>
      </c>
      <c r="F219" s="340" t="s">
        <v>288</v>
      </c>
      <c r="G219" s="341" t="s">
        <v>289</v>
      </c>
      <c r="H219" s="342">
        <v>0.7</v>
      </c>
      <c r="I219" s="343"/>
      <c r="J219" s="343">
        <f>ROUND(I219*H219,2)</f>
        <v>0</v>
      </c>
      <c r="K219" s="215" t="s">
        <v>185</v>
      </c>
      <c r="L219" s="219"/>
      <c r="M219" s="220" t="s">
        <v>18</v>
      </c>
      <c r="N219" s="221" t="s">
        <v>40</v>
      </c>
      <c r="O219" s="184">
        <v>0</v>
      </c>
      <c r="P219" s="184">
        <f>O219*H219</f>
        <v>0</v>
      </c>
      <c r="Q219" s="184">
        <v>5.7000000000000002E-3</v>
      </c>
      <c r="R219" s="184">
        <f>Q219*H219</f>
        <v>3.9899999999999996E-3</v>
      </c>
      <c r="S219" s="184">
        <v>0</v>
      </c>
      <c r="T219" s="18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6" t="s">
        <v>250</v>
      </c>
      <c r="AT219" s="186" t="s">
        <v>286</v>
      </c>
      <c r="AU219" s="186" t="s">
        <v>78</v>
      </c>
      <c r="AY219" s="19" t="s">
        <v>179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76</v>
      </c>
      <c r="BK219" s="187">
        <f>ROUND(I219*H219,2)</f>
        <v>0</v>
      </c>
      <c r="BL219" s="19" t="s">
        <v>186</v>
      </c>
      <c r="BM219" s="186" t="s">
        <v>312</v>
      </c>
    </row>
    <row r="220" spans="1:65" s="2" customFormat="1" ht="19.5">
      <c r="A220" s="33"/>
      <c r="B220" s="34"/>
      <c r="C220" s="35"/>
      <c r="D220" s="188" t="s">
        <v>188</v>
      </c>
      <c r="E220" s="35"/>
      <c r="F220" s="331" t="s">
        <v>288</v>
      </c>
      <c r="G220" s="332"/>
      <c r="H220" s="332"/>
      <c r="I220" s="332"/>
      <c r="J220" s="332"/>
      <c r="K220" s="35"/>
      <c r="L220" s="38"/>
      <c r="M220" s="190"/>
      <c r="N220" s="191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9" t="s">
        <v>188</v>
      </c>
      <c r="AU220" s="19" t="s">
        <v>78</v>
      </c>
    </row>
    <row r="221" spans="1:65" s="13" customFormat="1">
      <c r="B221" s="194"/>
      <c r="C221" s="195"/>
      <c r="D221" s="188" t="s">
        <v>192</v>
      </c>
      <c r="E221" s="196" t="s">
        <v>18</v>
      </c>
      <c r="F221" s="334" t="s">
        <v>202</v>
      </c>
      <c r="G221" s="335"/>
      <c r="H221" s="336" t="s">
        <v>18</v>
      </c>
      <c r="I221" s="335"/>
      <c r="J221" s="335"/>
      <c r="K221" s="195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192</v>
      </c>
      <c r="AU221" s="202" t="s">
        <v>78</v>
      </c>
      <c r="AV221" s="13" t="s">
        <v>76</v>
      </c>
      <c r="AW221" s="13" t="s">
        <v>30</v>
      </c>
      <c r="AX221" s="13" t="s">
        <v>69</v>
      </c>
      <c r="AY221" s="202" t="s">
        <v>179</v>
      </c>
    </row>
    <row r="222" spans="1:65" s="14" customFormat="1">
      <c r="B222" s="203"/>
      <c r="C222" s="204"/>
      <c r="D222" s="188" t="s">
        <v>192</v>
      </c>
      <c r="E222" s="205" t="s">
        <v>18</v>
      </c>
      <c r="F222" s="324" t="s">
        <v>313</v>
      </c>
      <c r="G222" s="325"/>
      <c r="H222" s="326">
        <v>0.7</v>
      </c>
      <c r="I222" s="325"/>
      <c r="J222" s="325"/>
      <c r="K222" s="204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192</v>
      </c>
      <c r="AU222" s="212" t="s">
        <v>78</v>
      </c>
      <c r="AV222" s="14" t="s">
        <v>78</v>
      </c>
      <c r="AW222" s="14" t="s">
        <v>30</v>
      </c>
      <c r="AX222" s="14" t="s">
        <v>69</v>
      </c>
      <c r="AY222" s="212" t="s">
        <v>179</v>
      </c>
    </row>
    <row r="223" spans="1:65" s="2" customFormat="1" ht="24.2" customHeight="1">
      <c r="A223" s="33"/>
      <c r="B223" s="34"/>
      <c r="C223" s="176" t="s">
        <v>314</v>
      </c>
      <c r="D223" s="176" t="s">
        <v>181</v>
      </c>
      <c r="E223" s="177" t="s">
        <v>315</v>
      </c>
      <c r="F223" s="327" t="s">
        <v>316</v>
      </c>
      <c r="G223" s="328" t="s">
        <v>184</v>
      </c>
      <c r="H223" s="329">
        <v>6.3</v>
      </c>
      <c r="I223" s="330"/>
      <c r="J223" s="330">
        <f>ROUND(I223*H223,2)</f>
        <v>0</v>
      </c>
      <c r="K223" s="178" t="s">
        <v>185</v>
      </c>
      <c r="L223" s="38"/>
      <c r="M223" s="182" t="s">
        <v>18</v>
      </c>
      <c r="N223" s="183" t="s">
        <v>40</v>
      </c>
      <c r="O223" s="184">
        <v>0.98499999999999999</v>
      </c>
      <c r="P223" s="184">
        <f>O223*H223</f>
        <v>6.2054999999999998</v>
      </c>
      <c r="Q223" s="184">
        <v>1.98</v>
      </c>
      <c r="R223" s="184">
        <f>Q223*H223</f>
        <v>12.474</v>
      </c>
      <c r="S223" s="184">
        <v>0</v>
      </c>
      <c r="T223" s="18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6" t="s">
        <v>186</v>
      </c>
      <c r="AT223" s="186" t="s">
        <v>181</v>
      </c>
      <c r="AU223" s="186" t="s">
        <v>78</v>
      </c>
      <c r="AY223" s="19" t="s">
        <v>179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76</v>
      </c>
      <c r="BK223" s="187">
        <f>ROUND(I223*H223,2)</f>
        <v>0</v>
      </c>
      <c r="BL223" s="19" t="s">
        <v>186</v>
      </c>
      <c r="BM223" s="186" t="s">
        <v>317</v>
      </c>
    </row>
    <row r="224" spans="1:65" s="2" customFormat="1" ht="19.5">
      <c r="A224" s="33"/>
      <c r="B224" s="34"/>
      <c r="C224" s="35"/>
      <c r="D224" s="188" t="s">
        <v>188</v>
      </c>
      <c r="E224" s="35"/>
      <c r="F224" s="331" t="s">
        <v>318</v>
      </c>
      <c r="G224" s="332"/>
      <c r="H224" s="332"/>
      <c r="I224" s="332"/>
      <c r="J224" s="332"/>
      <c r="K224" s="35"/>
      <c r="L224" s="38"/>
      <c r="M224" s="190"/>
      <c r="N224" s="191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9" t="s">
        <v>188</v>
      </c>
      <c r="AU224" s="19" t="s">
        <v>78</v>
      </c>
    </row>
    <row r="225" spans="1:65" s="2" customFormat="1">
      <c r="A225" s="33"/>
      <c r="B225" s="34"/>
      <c r="C225" s="35"/>
      <c r="D225" s="192" t="s">
        <v>190</v>
      </c>
      <c r="E225" s="35"/>
      <c r="F225" s="333" t="s">
        <v>319</v>
      </c>
      <c r="G225" s="332"/>
      <c r="H225" s="332"/>
      <c r="I225" s="332"/>
      <c r="J225" s="332"/>
      <c r="K225" s="35"/>
      <c r="L225" s="38"/>
      <c r="M225" s="190"/>
      <c r="N225" s="191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9" t="s">
        <v>190</v>
      </c>
      <c r="AU225" s="19" t="s">
        <v>78</v>
      </c>
    </row>
    <row r="226" spans="1:65" s="13" customFormat="1">
      <c r="B226" s="194"/>
      <c r="C226" s="195"/>
      <c r="D226" s="188" t="s">
        <v>192</v>
      </c>
      <c r="E226" s="196" t="s">
        <v>18</v>
      </c>
      <c r="F226" s="334" t="s">
        <v>320</v>
      </c>
      <c r="G226" s="335"/>
      <c r="H226" s="336" t="s">
        <v>18</v>
      </c>
      <c r="I226" s="335"/>
      <c r="J226" s="335"/>
      <c r="K226" s="195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192</v>
      </c>
      <c r="AU226" s="202" t="s">
        <v>78</v>
      </c>
      <c r="AV226" s="13" t="s">
        <v>76</v>
      </c>
      <c r="AW226" s="13" t="s">
        <v>30</v>
      </c>
      <c r="AX226" s="13" t="s">
        <v>69</v>
      </c>
      <c r="AY226" s="202" t="s">
        <v>179</v>
      </c>
    </row>
    <row r="227" spans="1:65" s="14" customFormat="1">
      <c r="B227" s="203"/>
      <c r="C227" s="204"/>
      <c r="D227" s="188" t="s">
        <v>192</v>
      </c>
      <c r="E227" s="205" t="s">
        <v>18</v>
      </c>
      <c r="F227" s="324" t="s">
        <v>321</v>
      </c>
      <c r="G227" s="325"/>
      <c r="H227" s="326">
        <v>3.0270000000000001</v>
      </c>
      <c r="I227" s="325"/>
      <c r="J227" s="325"/>
      <c r="K227" s="204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192</v>
      </c>
      <c r="AU227" s="212" t="s">
        <v>78</v>
      </c>
      <c r="AV227" s="14" t="s">
        <v>78</v>
      </c>
      <c r="AW227" s="14" t="s">
        <v>30</v>
      </c>
      <c r="AX227" s="14" t="s">
        <v>69</v>
      </c>
      <c r="AY227" s="212" t="s">
        <v>179</v>
      </c>
    </row>
    <row r="228" spans="1:65" s="14" customFormat="1">
      <c r="B228" s="203"/>
      <c r="C228" s="204"/>
      <c r="D228" s="188" t="s">
        <v>192</v>
      </c>
      <c r="E228" s="205" t="s">
        <v>18</v>
      </c>
      <c r="F228" s="324" t="s">
        <v>322</v>
      </c>
      <c r="G228" s="325"/>
      <c r="H228" s="326">
        <v>0.746</v>
      </c>
      <c r="I228" s="325"/>
      <c r="J228" s="325"/>
      <c r="K228" s="204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192</v>
      </c>
      <c r="AU228" s="212" t="s">
        <v>78</v>
      </c>
      <c r="AV228" s="14" t="s">
        <v>78</v>
      </c>
      <c r="AW228" s="14" t="s">
        <v>30</v>
      </c>
      <c r="AX228" s="14" t="s">
        <v>69</v>
      </c>
      <c r="AY228" s="212" t="s">
        <v>179</v>
      </c>
    </row>
    <row r="229" spans="1:65" s="13" customFormat="1">
      <c r="B229" s="194"/>
      <c r="C229" s="195"/>
      <c r="D229" s="188" t="s">
        <v>192</v>
      </c>
      <c r="E229" s="196" t="s">
        <v>18</v>
      </c>
      <c r="F229" s="334" t="s">
        <v>323</v>
      </c>
      <c r="G229" s="335"/>
      <c r="H229" s="336" t="s">
        <v>18</v>
      </c>
      <c r="I229" s="335"/>
      <c r="J229" s="335"/>
      <c r="K229" s="195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192</v>
      </c>
      <c r="AU229" s="202" t="s">
        <v>78</v>
      </c>
      <c r="AV229" s="13" t="s">
        <v>76</v>
      </c>
      <c r="AW229" s="13" t="s">
        <v>30</v>
      </c>
      <c r="AX229" s="13" t="s">
        <v>69</v>
      </c>
      <c r="AY229" s="202" t="s">
        <v>179</v>
      </c>
    </row>
    <row r="230" spans="1:65" s="14" customFormat="1">
      <c r="B230" s="203"/>
      <c r="C230" s="204"/>
      <c r="D230" s="188" t="s">
        <v>192</v>
      </c>
      <c r="E230" s="205" t="s">
        <v>18</v>
      </c>
      <c r="F230" s="324" t="s">
        <v>324</v>
      </c>
      <c r="G230" s="325"/>
      <c r="H230" s="326">
        <v>2.5270000000000001</v>
      </c>
      <c r="I230" s="325"/>
      <c r="J230" s="325"/>
      <c r="K230" s="204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192</v>
      </c>
      <c r="AU230" s="212" t="s">
        <v>78</v>
      </c>
      <c r="AV230" s="14" t="s">
        <v>78</v>
      </c>
      <c r="AW230" s="14" t="s">
        <v>30</v>
      </c>
      <c r="AX230" s="14" t="s">
        <v>69</v>
      </c>
      <c r="AY230" s="212" t="s">
        <v>179</v>
      </c>
    </row>
    <row r="231" spans="1:65" s="2" customFormat="1" ht="16.5" customHeight="1">
      <c r="A231" s="33"/>
      <c r="B231" s="34"/>
      <c r="C231" s="176" t="s">
        <v>325</v>
      </c>
      <c r="D231" s="176" t="s">
        <v>181</v>
      </c>
      <c r="E231" s="177" t="s">
        <v>326</v>
      </c>
      <c r="F231" s="327" t="s">
        <v>327</v>
      </c>
      <c r="G231" s="328" t="s">
        <v>184</v>
      </c>
      <c r="H231" s="329">
        <v>0.80200000000000005</v>
      </c>
      <c r="I231" s="330"/>
      <c r="J231" s="330">
        <f>ROUND(I231*H231,2)</f>
        <v>0</v>
      </c>
      <c r="K231" s="178" t="s">
        <v>185</v>
      </c>
      <c r="L231" s="38"/>
      <c r="M231" s="182" t="s">
        <v>18</v>
      </c>
      <c r="N231" s="183" t="s">
        <v>40</v>
      </c>
      <c r="O231" s="184">
        <v>0.58399999999999996</v>
      </c>
      <c r="P231" s="184">
        <f>O231*H231</f>
        <v>0.46836800000000001</v>
      </c>
      <c r="Q231" s="184">
        <v>2.3010222040000001</v>
      </c>
      <c r="R231" s="184">
        <f>Q231*H231</f>
        <v>1.8454198076080002</v>
      </c>
      <c r="S231" s="184">
        <v>0</v>
      </c>
      <c r="T231" s="18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6" t="s">
        <v>186</v>
      </c>
      <c r="AT231" s="186" t="s">
        <v>181</v>
      </c>
      <c r="AU231" s="186" t="s">
        <v>78</v>
      </c>
      <c r="AY231" s="19" t="s">
        <v>179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76</v>
      </c>
      <c r="BK231" s="187">
        <f>ROUND(I231*H231,2)</f>
        <v>0</v>
      </c>
      <c r="BL231" s="19" t="s">
        <v>186</v>
      </c>
      <c r="BM231" s="186" t="s">
        <v>328</v>
      </c>
    </row>
    <row r="232" spans="1:65" s="2" customFormat="1" ht="19.5">
      <c r="A232" s="33"/>
      <c r="B232" s="34"/>
      <c r="C232" s="35"/>
      <c r="D232" s="188" t="s">
        <v>188</v>
      </c>
      <c r="E232" s="35"/>
      <c r="F232" s="331" t="s">
        <v>329</v>
      </c>
      <c r="G232" s="332"/>
      <c r="H232" s="332"/>
      <c r="I232" s="332"/>
      <c r="J232" s="332"/>
      <c r="K232" s="35"/>
      <c r="L232" s="38"/>
      <c r="M232" s="190"/>
      <c r="N232" s="191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9" t="s">
        <v>188</v>
      </c>
      <c r="AU232" s="19" t="s">
        <v>78</v>
      </c>
    </row>
    <row r="233" spans="1:65" s="2" customFormat="1">
      <c r="A233" s="33"/>
      <c r="B233" s="34"/>
      <c r="C233" s="35"/>
      <c r="D233" s="192" t="s">
        <v>190</v>
      </c>
      <c r="E233" s="35"/>
      <c r="F233" s="333" t="s">
        <v>330</v>
      </c>
      <c r="G233" s="332"/>
      <c r="H233" s="332"/>
      <c r="I233" s="332"/>
      <c r="J233" s="332"/>
      <c r="K233" s="35"/>
      <c r="L233" s="38"/>
      <c r="M233" s="190"/>
      <c r="N233" s="191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9" t="s">
        <v>190</v>
      </c>
      <c r="AU233" s="19" t="s">
        <v>78</v>
      </c>
    </row>
    <row r="234" spans="1:65" s="13" customFormat="1">
      <c r="B234" s="194"/>
      <c r="C234" s="195"/>
      <c r="D234" s="188" t="s">
        <v>192</v>
      </c>
      <c r="E234" s="196" t="s">
        <v>18</v>
      </c>
      <c r="F234" s="334" t="s">
        <v>331</v>
      </c>
      <c r="G234" s="335"/>
      <c r="H234" s="336" t="s">
        <v>18</v>
      </c>
      <c r="I234" s="335"/>
      <c r="J234" s="335"/>
      <c r="K234" s="195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192</v>
      </c>
      <c r="AU234" s="202" t="s">
        <v>78</v>
      </c>
      <c r="AV234" s="13" t="s">
        <v>76</v>
      </c>
      <c r="AW234" s="13" t="s">
        <v>30</v>
      </c>
      <c r="AX234" s="13" t="s">
        <v>69</v>
      </c>
      <c r="AY234" s="202" t="s">
        <v>179</v>
      </c>
    </row>
    <row r="235" spans="1:65" s="14" customFormat="1">
      <c r="B235" s="203"/>
      <c r="C235" s="204"/>
      <c r="D235" s="188" t="s">
        <v>192</v>
      </c>
      <c r="E235" s="205" t="s">
        <v>18</v>
      </c>
      <c r="F235" s="324" t="s">
        <v>332</v>
      </c>
      <c r="G235" s="325"/>
      <c r="H235" s="326">
        <v>0.80200000000000005</v>
      </c>
      <c r="I235" s="325"/>
      <c r="J235" s="325"/>
      <c r="K235" s="204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192</v>
      </c>
      <c r="AU235" s="212" t="s">
        <v>78</v>
      </c>
      <c r="AV235" s="14" t="s">
        <v>78</v>
      </c>
      <c r="AW235" s="14" t="s">
        <v>30</v>
      </c>
      <c r="AX235" s="14" t="s">
        <v>69</v>
      </c>
      <c r="AY235" s="212" t="s">
        <v>179</v>
      </c>
    </row>
    <row r="236" spans="1:65" s="2" customFormat="1" ht="24.2" customHeight="1">
      <c r="A236" s="33"/>
      <c r="B236" s="34"/>
      <c r="C236" s="176" t="s">
        <v>333</v>
      </c>
      <c r="D236" s="176" t="s">
        <v>181</v>
      </c>
      <c r="E236" s="177" t="s">
        <v>334</v>
      </c>
      <c r="F236" s="327" t="s">
        <v>335</v>
      </c>
      <c r="G236" s="328" t="s">
        <v>184</v>
      </c>
      <c r="H236" s="329">
        <f>SUM(H240:H250)</f>
        <v>25.761721399999999</v>
      </c>
      <c r="I236" s="330"/>
      <c r="J236" s="330">
        <f>ROUND(I236*H236,2)</f>
        <v>0</v>
      </c>
      <c r="K236" s="178" t="s">
        <v>185</v>
      </c>
      <c r="L236" s="38"/>
      <c r="M236" s="182" t="s">
        <v>18</v>
      </c>
      <c r="N236" s="183" t="s">
        <v>40</v>
      </c>
      <c r="O236" s="184">
        <v>0.629</v>
      </c>
      <c r="P236" s="184">
        <f>O236*H236</f>
        <v>16.204122760600001</v>
      </c>
      <c r="Q236" s="184">
        <v>2.5018722040000001</v>
      </c>
      <c r="R236" s="184">
        <f>Q236*H236</f>
        <v>64.452534697851959</v>
      </c>
      <c r="S236" s="184">
        <v>0</v>
      </c>
      <c r="T236" s="18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86" t="s">
        <v>186</v>
      </c>
      <c r="AT236" s="186" t="s">
        <v>181</v>
      </c>
      <c r="AU236" s="186" t="s">
        <v>78</v>
      </c>
      <c r="AY236" s="19" t="s">
        <v>179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76</v>
      </c>
      <c r="BK236" s="187">
        <f>ROUND(I236*H236,2)</f>
        <v>0</v>
      </c>
      <c r="BL236" s="19" t="s">
        <v>186</v>
      </c>
      <c r="BM236" s="186" t="s">
        <v>336</v>
      </c>
    </row>
    <row r="237" spans="1:65" s="2" customFormat="1" ht="19.5">
      <c r="A237" s="33"/>
      <c r="B237" s="34"/>
      <c r="C237" s="35"/>
      <c r="D237" s="188" t="s">
        <v>188</v>
      </c>
      <c r="E237" s="35"/>
      <c r="F237" s="331" t="s">
        <v>337</v>
      </c>
      <c r="G237" s="332"/>
      <c r="H237" s="332"/>
      <c r="I237" s="332"/>
      <c r="J237" s="332"/>
      <c r="K237" s="35"/>
      <c r="L237" s="38"/>
      <c r="M237" s="190"/>
      <c r="N237" s="191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9" t="s">
        <v>188</v>
      </c>
      <c r="AU237" s="19" t="s">
        <v>78</v>
      </c>
    </row>
    <row r="238" spans="1:65" s="2" customFormat="1">
      <c r="A238" s="33"/>
      <c r="B238" s="34"/>
      <c r="C238" s="35"/>
      <c r="D238" s="192" t="s">
        <v>190</v>
      </c>
      <c r="E238" s="35"/>
      <c r="F238" s="333" t="s">
        <v>338</v>
      </c>
      <c r="G238" s="332"/>
      <c r="H238" s="332"/>
      <c r="I238" s="332"/>
      <c r="J238" s="332"/>
      <c r="K238" s="35"/>
      <c r="L238" s="38"/>
      <c r="M238" s="190"/>
      <c r="N238" s="191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9" t="s">
        <v>190</v>
      </c>
      <c r="AU238" s="19" t="s">
        <v>78</v>
      </c>
    </row>
    <row r="239" spans="1:65" s="13" customFormat="1">
      <c r="B239" s="194"/>
      <c r="C239" s="195"/>
      <c r="D239" s="188" t="s">
        <v>192</v>
      </c>
      <c r="E239" s="196" t="s">
        <v>18</v>
      </c>
      <c r="F239" s="334" t="s">
        <v>339</v>
      </c>
      <c r="G239" s="335"/>
      <c r="H239" s="336" t="s">
        <v>18</v>
      </c>
      <c r="I239" s="335"/>
      <c r="J239" s="335"/>
      <c r="K239" s="195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192</v>
      </c>
      <c r="AU239" s="202" t="s">
        <v>78</v>
      </c>
      <c r="AV239" s="13" t="s">
        <v>76</v>
      </c>
      <c r="AW239" s="13" t="s">
        <v>30</v>
      </c>
      <c r="AX239" s="13" t="s">
        <v>69</v>
      </c>
      <c r="AY239" s="202" t="s">
        <v>179</v>
      </c>
    </row>
    <row r="240" spans="1:65" s="14" customFormat="1">
      <c r="B240" s="203"/>
      <c r="C240" s="204"/>
      <c r="D240" s="188" t="s">
        <v>192</v>
      </c>
      <c r="E240" s="205" t="s">
        <v>18</v>
      </c>
      <c r="F240" s="324" t="s">
        <v>5845</v>
      </c>
      <c r="G240" s="325"/>
      <c r="H240" s="326">
        <f>((13.887*2.271)+(3.44*1.379)+(3.367*1.41))*0.2</f>
        <v>8.2057213999999998</v>
      </c>
      <c r="I240" s="325"/>
      <c r="J240" s="325"/>
      <c r="K240" s="204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192</v>
      </c>
      <c r="AU240" s="212" t="s">
        <v>78</v>
      </c>
      <c r="AV240" s="14" t="s">
        <v>78</v>
      </c>
      <c r="AW240" s="14" t="s">
        <v>30</v>
      </c>
      <c r="AX240" s="14" t="s">
        <v>69</v>
      </c>
      <c r="AY240" s="212" t="s">
        <v>179</v>
      </c>
    </row>
    <row r="241" spans="1:65" s="14" customFormat="1">
      <c r="B241" s="203"/>
      <c r="C241" s="204"/>
      <c r="D241" s="188" t="s">
        <v>192</v>
      </c>
      <c r="E241" s="205" t="s">
        <v>18</v>
      </c>
      <c r="F241" s="324" t="s">
        <v>340</v>
      </c>
      <c r="G241" s="325"/>
      <c r="H241" s="326">
        <v>0.192</v>
      </c>
      <c r="I241" s="325"/>
      <c r="J241" s="325"/>
      <c r="K241" s="204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192</v>
      </c>
      <c r="AU241" s="212" t="s">
        <v>78</v>
      </c>
      <c r="AV241" s="14" t="s">
        <v>78</v>
      </c>
      <c r="AW241" s="14" t="s">
        <v>30</v>
      </c>
      <c r="AX241" s="14" t="s">
        <v>69</v>
      </c>
      <c r="AY241" s="212" t="s">
        <v>179</v>
      </c>
    </row>
    <row r="242" spans="1:65" s="14" customFormat="1">
      <c r="B242" s="203"/>
      <c r="C242" s="204"/>
      <c r="D242" s="188" t="s">
        <v>192</v>
      </c>
      <c r="E242" s="205" t="s">
        <v>18</v>
      </c>
      <c r="F242" s="324" t="s">
        <v>341</v>
      </c>
      <c r="G242" s="325"/>
      <c r="H242" s="326">
        <v>1.4430000000000001</v>
      </c>
      <c r="I242" s="325"/>
      <c r="J242" s="325"/>
      <c r="K242" s="204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192</v>
      </c>
      <c r="AU242" s="212" t="s">
        <v>78</v>
      </c>
      <c r="AV242" s="14" t="s">
        <v>78</v>
      </c>
      <c r="AW242" s="14" t="s">
        <v>30</v>
      </c>
      <c r="AX242" s="14" t="s">
        <v>69</v>
      </c>
      <c r="AY242" s="212" t="s">
        <v>179</v>
      </c>
    </row>
    <row r="243" spans="1:65" s="13" customFormat="1">
      <c r="B243" s="194"/>
      <c r="C243" s="195"/>
      <c r="D243" s="188" t="s">
        <v>192</v>
      </c>
      <c r="E243" s="196" t="s">
        <v>18</v>
      </c>
      <c r="F243" s="334" t="s">
        <v>320</v>
      </c>
      <c r="G243" s="335"/>
      <c r="H243" s="336" t="s">
        <v>18</v>
      </c>
      <c r="I243" s="335"/>
      <c r="J243" s="335"/>
      <c r="K243" s="195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192</v>
      </c>
      <c r="AU243" s="202" t="s">
        <v>78</v>
      </c>
      <c r="AV243" s="13" t="s">
        <v>76</v>
      </c>
      <c r="AW243" s="13" t="s">
        <v>30</v>
      </c>
      <c r="AX243" s="13" t="s">
        <v>69</v>
      </c>
      <c r="AY243" s="202" t="s">
        <v>179</v>
      </c>
    </row>
    <row r="244" spans="1:65" s="14" customFormat="1">
      <c r="B244" s="203"/>
      <c r="C244" s="204"/>
      <c r="D244" s="188" t="s">
        <v>192</v>
      </c>
      <c r="E244" s="205" t="s">
        <v>18</v>
      </c>
      <c r="F244" s="324" t="s">
        <v>342</v>
      </c>
      <c r="G244" s="325"/>
      <c r="H244" s="326">
        <v>3.0270000000000001</v>
      </c>
      <c r="I244" s="325"/>
      <c r="J244" s="325"/>
      <c r="K244" s="204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192</v>
      </c>
      <c r="AU244" s="212" t="s">
        <v>78</v>
      </c>
      <c r="AV244" s="14" t="s">
        <v>78</v>
      </c>
      <c r="AW244" s="14" t="s">
        <v>30</v>
      </c>
      <c r="AX244" s="14" t="s">
        <v>69</v>
      </c>
      <c r="AY244" s="212" t="s">
        <v>179</v>
      </c>
    </row>
    <row r="245" spans="1:65" s="13" customFormat="1">
      <c r="B245" s="194"/>
      <c r="C245" s="195"/>
      <c r="D245" s="188" t="s">
        <v>192</v>
      </c>
      <c r="E245" s="196" t="s">
        <v>18</v>
      </c>
      <c r="F245" s="334" t="s">
        <v>323</v>
      </c>
      <c r="G245" s="335"/>
      <c r="H245" s="336" t="s">
        <v>18</v>
      </c>
      <c r="I245" s="335"/>
      <c r="J245" s="335"/>
      <c r="K245" s="195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192</v>
      </c>
      <c r="AU245" s="202" t="s">
        <v>78</v>
      </c>
      <c r="AV245" s="13" t="s">
        <v>76</v>
      </c>
      <c r="AW245" s="13" t="s">
        <v>30</v>
      </c>
      <c r="AX245" s="13" t="s">
        <v>69</v>
      </c>
      <c r="AY245" s="202" t="s">
        <v>179</v>
      </c>
    </row>
    <row r="246" spans="1:65" s="14" customFormat="1">
      <c r="B246" s="203"/>
      <c r="C246" s="204"/>
      <c r="D246" s="188" t="s">
        <v>192</v>
      </c>
      <c r="E246" s="205" t="s">
        <v>18</v>
      </c>
      <c r="F246" s="324" t="s">
        <v>343</v>
      </c>
      <c r="G246" s="325"/>
      <c r="H246" s="326">
        <v>1.7849999999999999</v>
      </c>
      <c r="I246" s="325"/>
      <c r="J246" s="325"/>
      <c r="K246" s="204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192</v>
      </c>
      <c r="AU246" s="212" t="s">
        <v>78</v>
      </c>
      <c r="AV246" s="14" t="s">
        <v>78</v>
      </c>
      <c r="AW246" s="14" t="s">
        <v>30</v>
      </c>
      <c r="AX246" s="14" t="s">
        <v>69</v>
      </c>
      <c r="AY246" s="212" t="s">
        <v>179</v>
      </c>
    </row>
    <row r="247" spans="1:65" s="14" customFormat="1">
      <c r="B247" s="203"/>
      <c r="C247" s="204"/>
      <c r="D247" s="188" t="s">
        <v>192</v>
      </c>
      <c r="E247" s="205" t="s">
        <v>18</v>
      </c>
      <c r="F247" s="324" t="s">
        <v>344</v>
      </c>
      <c r="G247" s="325"/>
      <c r="H247" s="326">
        <v>1.653</v>
      </c>
      <c r="I247" s="325"/>
      <c r="J247" s="325"/>
      <c r="K247" s="204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192</v>
      </c>
      <c r="AU247" s="212" t="s">
        <v>78</v>
      </c>
      <c r="AV247" s="14" t="s">
        <v>78</v>
      </c>
      <c r="AW247" s="14" t="s">
        <v>30</v>
      </c>
      <c r="AX247" s="14" t="s">
        <v>69</v>
      </c>
      <c r="AY247" s="212" t="s">
        <v>179</v>
      </c>
    </row>
    <row r="248" spans="1:65" s="14" customFormat="1" ht="33.75">
      <c r="B248" s="203"/>
      <c r="C248" s="204"/>
      <c r="D248" s="188" t="s">
        <v>192</v>
      </c>
      <c r="E248" s="205" t="s">
        <v>18</v>
      </c>
      <c r="F248" s="324" t="s">
        <v>345</v>
      </c>
      <c r="G248" s="325"/>
      <c r="H248" s="326">
        <v>4.8220000000000001</v>
      </c>
      <c r="I248" s="325"/>
      <c r="J248" s="325"/>
      <c r="K248" s="204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192</v>
      </c>
      <c r="AU248" s="212" t="s">
        <v>78</v>
      </c>
      <c r="AV248" s="14" t="s">
        <v>78</v>
      </c>
      <c r="AW248" s="14" t="s">
        <v>30</v>
      </c>
      <c r="AX248" s="14" t="s">
        <v>69</v>
      </c>
      <c r="AY248" s="212" t="s">
        <v>179</v>
      </c>
    </row>
    <row r="249" spans="1:65" s="14" customFormat="1">
      <c r="B249" s="203"/>
      <c r="C249" s="204"/>
      <c r="D249" s="188" t="s">
        <v>192</v>
      </c>
      <c r="E249" s="205" t="s">
        <v>18</v>
      </c>
      <c r="F249" s="324" t="s">
        <v>346</v>
      </c>
      <c r="G249" s="325"/>
      <c r="H249" s="326">
        <v>2.9540000000000002</v>
      </c>
      <c r="I249" s="325"/>
      <c r="J249" s="325"/>
      <c r="K249" s="204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192</v>
      </c>
      <c r="AU249" s="212" t="s">
        <v>78</v>
      </c>
      <c r="AV249" s="14" t="s">
        <v>78</v>
      </c>
      <c r="AW249" s="14" t="s">
        <v>30</v>
      </c>
      <c r="AX249" s="14" t="s">
        <v>69</v>
      </c>
      <c r="AY249" s="212" t="s">
        <v>179</v>
      </c>
    </row>
    <row r="250" spans="1:65" s="14" customFormat="1">
      <c r="B250" s="203"/>
      <c r="C250" s="204"/>
      <c r="D250" s="188" t="s">
        <v>192</v>
      </c>
      <c r="E250" s="205" t="s">
        <v>18</v>
      </c>
      <c r="F250" s="324" t="s">
        <v>347</v>
      </c>
      <c r="G250" s="325"/>
      <c r="H250" s="326">
        <v>1.68</v>
      </c>
      <c r="I250" s="325"/>
      <c r="J250" s="325"/>
      <c r="K250" s="204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192</v>
      </c>
      <c r="AU250" s="212" t="s">
        <v>78</v>
      </c>
      <c r="AV250" s="14" t="s">
        <v>78</v>
      </c>
      <c r="AW250" s="14" t="s">
        <v>30</v>
      </c>
      <c r="AX250" s="14" t="s">
        <v>69</v>
      </c>
      <c r="AY250" s="212" t="s">
        <v>179</v>
      </c>
    </row>
    <row r="251" spans="1:65" s="2" customFormat="1" ht="24.2" customHeight="1">
      <c r="A251" s="33"/>
      <c r="B251" s="34"/>
      <c r="C251" s="176" t="s">
        <v>348</v>
      </c>
      <c r="D251" s="176" t="s">
        <v>181</v>
      </c>
      <c r="E251" s="177" t="s">
        <v>349</v>
      </c>
      <c r="F251" s="327" t="s">
        <v>350</v>
      </c>
      <c r="G251" s="328" t="s">
        <v>184</v>
      </c>
      <c r="H251" s="329">
        <v>2.3069999999999999</v>
      </c>
      <c r="I251" s="330"/>
      <c r="J251" s="330">
        <f>ROUND(I251*H251,2)</f>
        <v>0</v>
      </c>
      <c r="K251" s="178" t="s">
        <v>185</v>
      </c>
      <c r="L251" s="38"/>
      <c r="M251" s="182" t="s">
        <v>18</v>
      </c>
      <c r="N251" s="183" t="s">
        <v>40</v>
      </c>
      <c r="O251" s="184">
        <v>0.73699999999999999</v>
      </c>
      <c r="P251" s="184">
        <f>O251*H251</f>
        <v>1.700259</v>
      </c>
      <c r="Q251" s="184">
        <v>2.523612</v>
      </c>
      <c r="R251" s="184">
        <f>Q251*H251</f>
        <v>5.821972884</v>
      </c>
      <c r="S251" s="184">
        <v>0</v>
      </c>
      <c r="T251" s="18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86" t="s">
        <v>186</v>
      </c>
      <c r="AT251" s="186" t="s">
        <v>181</v>
      </c>
      <c r="AU251" s="186" t="s">
        <v>78</v>
      </c>
      <c r="AY251" s="19" t="s">
        <v>179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76</v>
      </c>
      <c r="BK251" s="187">
        <f>ROUND(I251*H251,2)</f>
        <v>0</v>
      </c>
      <c r="BL251" s="19" t="s">
        <v>186</v>
      </c>
      <c r="BM251" s="186" t="s">
        <v>351</v>
      </c>
    </row>
    <row r="252" spans="1:65" s="2" customFormat="1" ht="19.5">
      <c r="A252" s="33"/>
      <c r="B252" s="34"/>
      <c r="C252" s="35"/>
      <c r="D252" s="188" t="s">
        <v>188</v>
      </c>
      <c r="E252" s="35"/>
      <c r="F252" s="331" t="s">
        <v>352</v>
      </c>
      <c r="G252" s="332"/>
      <c r="H252" s="332"/>
      <c r="I252" s="332"/>
      <c r="J252" s="332"/>
      <c r="K252" s="35"/>
      <c r="L252" s="38"/>
      <c r="M252" s="190"/>
      <c r="N252" s="191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9" t="s">
        <v>188</v>
      </c>
      <c r="AU252" s="19" t="s">
        <v>78</v>
      </c>
    </row>
    <row r="253" spans="1:65" s="2" customFormat="1">
      <c r="A253" s="33"/>
      <c r="B253" s="34"/>
      <c r="C253" s="35"/>
      <c r="D253" s="192" t="s">
        <v>190</v>
      </c>
      <c r="E253" s="35"/>
      <c r="F253" s="333" t="s">
        <v>353</v>
      </c>
      <c r="G253" s="332"/>
      <c r="H253" s="332"/>
      <c r="I253" s="332"/>
      <c r="J253" s="332"/>
      <c r="K253" s="35"/>
      <c r="L253" s="38"/>
      <c r="M253" s="190"/>
      <c r="N253" s="191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9" t="s">
        <v>190</v>
      </c>
      <c r="AU253" s="19" t="s">
        <v>78</v>
      </c>
    </row>
    <row r="254" spans="1:65" s="13" customFormat="1">
      <c r="B254" s="194"/>
      <c r="C254" s="195"/>
      <c r="D254" s="188" t="s">
        <v>192</v>
      </c>
      <c r="E254" s="196" t="s">
        <v>18</v>
      </c>
      <c r="F254" s="334" t="s">
        <v>339</v>
      </c>
      <c r="G254" s="335"/>
      <c r="H254" s="336" t="s">
        <v>18</v>
      </c>
      <c r="I254" s="335"/>
      <c r="J254" s="335"/>
      <c r="K254" s="195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192</v>
      </c>
      <c r="AU254" s="202" t="s">
        <v>78</v>
      </c>
      <c r="AV254" s="13" t="s">
        <v>76</v>
      </c>
      <c r="AW254" s="13" t="s">
        <v>30</v>
      </c>
      <c r="AX254" s="13" t="s">
        <v>69</v>
      </c>
      <c r="AY254" s="202" t="s">
        <v>179</v>
      </c>
    </row>
    <row r="255" spans="1:65" s="14" customFormat="1">
      <c r="B255" s="203"/>
      <c r="C255" s="204"/>
      <c r="D255" s="188" t="s">
        <v>192</v>
      </c>
      <c r="E255" s="205" t="s">
        <v>18</v>
      </c>
      <c r="F255" s="324" t="s">
        <v>354</v>
      </c>
      <c r="G255" s="325"/>
      <c r="H255" s="326">
        <v>2.3069999999999999</v>
      </c>
      <c r="I255" s="325"/>
      <c r="J255" s="325"/>
      <c r="K255" s="204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192</v>
      </c>
      <c r="AU255" s="212" t="s">
        <v>78</v>
      </c>
      <c r="AV255" s="14" t="s">
        <v>78</v>
      </c>
      <c r="AW255" s="14" t="s">
        <v>30</v>
      </c>
      <c r="AX255" s="14" t="s">
        <v>69</v>
      </c>
      <c r="AY255" s="212" t="s">
        <v>179</v>
      </c>
    </row>
    <row r="256" spans="1:65" s="2" customFormat="1" ht="16.5" customHeight="1">
      <c r="A256" s="33"/>
      <c r="B256" s="34"/>
      <c r="C256" s="176" t="s">
        <v>7</v>
      </c>
      <c r="D256" s="176" t="s">
        <v>181</v>
      </c>
      <c r="E256" s="177" t="s">
        <v>355</v>
      </c>
      <c r="F256" s="327" t="s">
        <v>356</v>
      </c>
      <c r="G256" s="328" t="s">
        <v>357</v>
      </c>
      <c r="H256" s="329">
        <v>2.59</v>
      </c>
      <c r="I256" s="330"/>
      <c r="J256" s="330">
        <f>ROUND(I256*H256,2)</f>
        <v>0</v>
      </c>
      <c r="K256" s="178" t="s">
        <v>185</v>
      </c>
      <c r="L256" s="38"/>
      <c r="M256" s="182" t="s">
        <v>18</v>
      </c>
      <c r="N256" s="183" t="s">
        <v>40</v>
      </c>
      <c r="O256" s="184">
        <v>0.35399999999999998</v>
      </c>
      <c r="P256" s="184">
        <f>O256*H256</f>
        <v>0.9168599999999999</v>
      </c>
      <c r="Q256" s="184">
        <v>2.944E-3</v>
      </c>
      <c r="R256" s="184">
        <f>Q256*H256</f>
        <v>7.6249599999999992E-3</v>
      </c>
      <c r="S256" s="184">
        <v>0</v>
      </c>
      <c r="T256" s="18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6" t="s">
        <v>186</v>
      </c>
      <c r="AT256" s="186" t="s">
        <v>181</v>
      </c>
      <c r="AU256" s="186" t="s">
        <v>78</v>
      </c>
      <c r="AY256" s="19" t="s">
        <v>179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76</v>
      </c>
      <c r="BK256" s="187">
        <f>ROUND(I256*H256,2)</f>
        <v>0</v>
      </c>
      <c r="BL256" s="19" t="s">
        <v>186</v>
      </c>
      <c r="BM256" s="186" t="s">
        <v>358</v>
      </c>
    </row>
    <row r="257" spans="1:65" s="2" customFormat="1">
      <c r="A257" s="33"/>
      <c r="B257" s="34"/>
      <c r="C257" s="35"/>
      <c r="D257" s="188" t="s">
        <v>188</v>
      </c>
      <c r="E257" s="35"/>
      <c r="F257" s="331" t="s">
        <v>359</v>
      </c>
      <c r="G257" s="332"/>
      <c r="H257" s="332"/>
      <c r="I257" s="332"/>
      <c r="J257" s="332"/>
      <c r="K257" s="35"/>
      <c r="L257" s="38"/>
      <c r="M257" s="190"/>
      <c r="N257" s="191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9" t="s">
        <v>188</v>
      </c>
      <c r="AU257" s="19" t="s">
        <v>78</v>
      </c>
    </row>
    <row r="258" spans="1:65" s="2" customFormat="1">
      <c r="A258" s="33"/>
      <c r="B258" s="34"/>
      <c r="C258" s="35"/>
      <c r="D258" s="192" t="s">
        <v>190</v>
      </c>
      <c r="E258" s="35"/>
      <c r="F258" s="333" t="s">
        <v>360</v>
      </c>
      <c r="G258" s="332"/>
      <c r="H258" s="332"/>
      <c r="I258" s="332"/>
      <c r="J258" s="332"/>
      <c r="K258" s="35"/>
      <c r="L258" s="38"/>
      <c r="M258" s="190"/>
      <c r="N258" s="191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9" t="s">
        <v>190</v>
      </c>
      <c r="AU258" s="19" t="s">
        <v>78</v>
      </c>
    </row>
    <row r="259" spans="1:65" s="13" customFormat="1">
      <c r="B259" s="194"/>
      <c r="C259" s="195"/>
      <c r="D259" s="188" t="s">
        <v>192</v>
      </c>
      <c r="E259" s="196" t="s">
        <v>18</v>
      </c>
      <c r="F259" s="334" t="s">
        <v>339</v>
      </c>
      <c r="G259" s="335"/>
      <c r="H259" s="336" t="s">
        <v>18</v>
      </c>
      <c r="I259" s="335"/>
      <c r="J259" s="335"/>
      <c r="K259" s="195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192</v>
      </c>
      <c r="AU259" s="202" t="s">
        <v>78</v>
      </c>
      <c r="AV259" s="13" t="s">
        <v>76</v>
      </c>
      <c r="AW259" s="13" t="s">
        <v>30</v>
      </c>
      <c r="AX259" s="13" t="s">
        <v>69</v>
      </c>
      <c r="AY259" s="202" t="s">
        <v>179</v>
      </c>
    </row>
    <row r="260" spans="1:65" s="14" customFormat="1">
      <c r="B260" s="203"/>
      <c r="C260" s="204"/>
      <c r="D260" s="188" t="s">
        <v>192</v>
      </c>
      <c r="E260" s="205" t="s">
        <v>18</v>
      </c>
      <c r="F260" s="324" t="s">
        <v>361</v>
      </c>
      <c r="G260" s="325"/>
      <c r="H260" s="326">
        <v>2.59</v>
      </c>
      <c r="I260" s="325"/>
      <c r="J260" s="325"/>
      <c r="K260" s="204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192</v>
      </c>
      <c r="AU260" s="212" t="s">
        <v>78</v>
      </c>
      <c r="AV260" s="14" t="s">
        <v>78</v>
      </c>
      <c r="AW260" s="14" t="s">
        <v>30</v>
      </c>
      <c r="AX260" s="14" t="s">
        <v>69</v>
      </c>
      <c r="AY260" s="212" t="s">
        <v>179</v>
      </c>
    </row>
    <row r="261" spans="1:65" s="2" customFormat="1" ht="16.5" customHeight="1">
      <c r="A261" s="33"/>
      <c r="B261" s="34"/>
      <c r="C261" s="176" t="s">
        <v>362</v>
      </c>
      <c r="D261" s="176" t="s">
        <v>181</v>
      </c>
      <c r="E261" s="177" t="s">
        <v>363</v>
      </c>
      <c r="F261" s="327" t="s">
        <v>364</v>
      </c>
      <c r="G261" s="328" t="s">
        <v>357</v>
      </c>
      <c r="H261" s="329">
        <v>2.59</v>
      </c>
      <c r="I261" s="330"/>
      <c r="J261" s="330">
        <f>ROUND(I261*H261,2)</f>
        <v>0</v>
      </c>
      <c r="K261" s="178" t="s">
        <v>185</v>
      </c>
      <c r="L261" s="38"/>
      <c r="M261" s="182" t="s">
        <v>18</v>
      </c>
      <c r="N261" s="183" t="s">
        <v>40</v>
      </c>
      <c r="O261" s="184">
        <v>0.152</v>
      </c>
      <c r="P261" s="184">
        <f>O261*H261</f>
        <v>0.39367999999999997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86" t="s">
        <v>186</v>
      </c>
      <c r="AT261" s="186" t="s">
        <v>181</v>
      </c>
      <c r="AU261" s="186" t="s">
        <v>78</v>
      </c>
      <c r="AY261" s="19" t="s">
        <v>179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76</v>
      </c>
      <c r="BK261" s="187">
        <f>ROUND(I261*H261,2)</f>
        <v>0</v>
      </c>
      <c r="BL261" s="19" t="s">
        <v>186</v>
      </c>
      <c r="BM261" s="186" t="s">
        <v>365</v>
      </c>
    </row>
    <row r="262" spans="1:65" s="2" customFormat="1">
      <c r="A262" s="33"/>
      <c r="B262" s="34"/>
      <c r="C262" s="35"/>
      <c r="D262" s="188" t="s">
        <v>188</v>
      </c>
      <c r="E262" s="35"/>
      <c r="F262" s="331" t="s">
        <v>366</v>
      </c>
      <c r="G262" s="332"/>
      <c r="H262" s="332"/>
      <c r="I262" s="332"/>
      <c r="J262" s="332"/>
      <c r="K262" s="35"/>
      <c r="L262" s="38"/>
      <c r="M262" s="190"/>
      <c r="N262" s="191"/>
      <c r="O262" s="63"/>
      <c r="P262" s="63"/>
      <c r="Q262" s="63"/>
      <c r="R262" s="63"/>
      <c r="S262" s="63"/>
      <c r="T262" s="64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9" t="s">
        <v>188</v>
      </c>
      <c r="AU262" s="19" t="s">
        <v>78</v>
      </c>
    </row>
    <row r="263" spans="1:65" s="2" customFormat="1">
      <c r="A263" s="33"/>
      <c r="B263" s="34"/>
      <c r="C263" s="35"/>
      <c r="D263" s="192" t="s">
        <v>190</v>
      </c>
      <c r="E263" s="35"/>
      <c r="F263" s="333" t="s">
        <v>367</v>
      </c>
      <c r="G263" s="332"/>
      <c r="H263" s="332"/>
      <c r="I263" s="332"/>
      <c r="J263" s="332"/>
      <c r="K263" s="35"/>
      <c r="L263" s="38"/>
      <c r="M263" s="190"/>
      <c r="N263" s="191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9" t="s">
        <v>190</v>
      </c>
      <c r="AU263" s="19" t="s">
        <v>78</v>
      </c>
    </row>
    <row r="264" spans="1:65" s="2" customFormat="1" ht="21.75" customHeight="1">
      <c r="A264" s="33"/>
      <c r="B264" s="34"/>
      <c r="C264" s="176" t="s">
        <v>368</v>
      </c>
      <c r="D264" s="176" t="s">
        <v>181</v>
      </c>
      <c r="E264" s="177" t="s">
        <v>369</v>
      </c>
      <c r="F264" s="327" t="s">
        <v>370</v>
      </c>
      <c r="G264" s="328" t="s">
        <v>253</v>
      </c>
      <c r="H264" s="329">
        <f>H268</f>
        <v>1.5260499999999999</v>
      </c>
      <c r="I264" s="330"/>
      <c r="J264" s="330">
        <f>ROUND(I264*H264,2)</f>
        <v>0</v>
      </c>
      <c r="K264" s="178" t="s">
        <v>185</v>
      </c>
      <c r="L264" s="38"/>
      <c r="M264" s="182" t="s">
        <v>18</v>
      </c>
      <c r="N264" s="183" t="s">
        <v>40</v>
      </c>
      <c r="O264" s="184">
        <v>23.968</v>
      </c>
      <c r="P264" s="184">
        <f>O264*H264</f>
        <v>36.576366399999998</v>
      </c>
      <c r="Q264" s="184">
        <v>1.0606207999999999</v>
      </c>
      <c r="R264" s="184">
        <f>Q264*H264</f>
        <v>1.6185603718399997</v>
      </c>
      <c r="S264" s="184">
        <v>0</v>
      </c>
      <c r="T264" s="18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86" t="s">
        <v>186</v>
      </c>
      <c r="AT264" s="186" t="s">
        <v>181</v>
      </c>
      <c r="AU264" s="186" t="s">
        <v>78</v>
      </c>
      <c r="AY264" s="19" t="s">
        <v>179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76</v>
      </c>
      <c r="BK264" s="187">
        <f>ROUND(I264*H264,2)</f>
        <v>0</v>
      </c>
      <c r="BL264" s="19" t="s">
        <v>186</v>
      </c>
      <c r="BM264" s="186" t="s">
        <v>371</v>
      </c>
    </row>
    <row r="265" spans="1:65" s="2" customFormat="1">
      <c r="A265" s="33"/>
      <c r="B265" s="34"/>
      <c r="C265" s="35"/>
      <c r="D265" s="188" t="s">
        <v>188</v>
      </c>
      <c r="E265" s="35"/>
      <c r="F265" s="331" t="s">
        <v>372</v>
      </c>
      <c r="G265" s="332"/>
      <c r="H265" s="332"/>
      <c r="I265" s="332"/>
      <c r="J265" s="332"/>
      <c r="K265" s="35"/>
      <c r="L265" s="38"/>
      <c r="M265" s="190"/>
      <c r="N265" s="191"/>
      <c r="O265" s="63"/>
      <c r="P265" s="63"/>
      <c r="Q265" s="63"/>
      <c r="R265" s="63"/>
      <c r="S265" s="63"/>
      <c r="T265" s="64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9" t="s">
        <v>188</v>
      </c>
      <c r="AU265" s="19" t="s">
        <v>78</v>
      </c>
    </row>
    <row r="266" spans="1:65" s="2" customFormat="1">
      <c r="A266" s="33"/>
      <c r="B266" s="34"/>
      <c r="C266" s="35"/>
      <c r="D266" s="192" t="s">
        <v>190</v>
      </c>
      <c r="E266" s="35"/>
      <c r="F266" s="333" t="s">
        <v>373</v>
      </c>
      <c r="G266" s="332"/>
      <c r="H266" s="332"/>
      <c r="I266" s="332"/>
      <c r="J266" s="332"/>
      <c r="K266" s="35"/>
      <c r="L266" s="38"/>
      <c r="M266" s="190"/>
      <c r="N266" s="191"/>
      <c r="O266" s="63"/>
      <c r="P266" s="63"/>
      <c r="Q266" s="63"/>
      <c r="R266" s="63"/>
      <c r="S266" s="63"/>
      <c r="T266" s="64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9" t="s">
        <v>190</v>
      </c>
      <c r="AU266" s="19" t="s">
        <v>78</v>
      </c>
    </row>
    <row r="267" spans="1:65" s="13" customFormat="1">
      <c r="B267" s="194"/>
      <c r="C267" s="195"/>
      <c r="D267" s="188" t="s">
        <v>192</v>
      </c>
      <c r="E267" s="196" t="s">
        <v>18</v>
      </c>
      <c r="F267" s="334" t="s">
        <v>339</v>
      </c>
      <c r="G267" s="335"/>
      <c r="H267" s="336" t="s">
        <v>18</v>
      </c>
      <c r="I267" s="335"/>
      <c r="J267" s="335"/>
      <c r="K267" s="195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192</v>
      </c>
      <c r="AU267" s="202" t="s">
        <v>78</v>
      </c>
      <c r="AV267" s="13" t="s">
        <v>76</v>
      </c>
      <c r="AW267" s="13" t="s">
        <v>30</v>
      </c>
      <c r="AX267" s="13" t="s">
        <v>69</v>
      </c>
      <c r="AY267" s="202" t="s">
        <v>179</v>
      </c>
    </row>
    <row r="268" spans="1:65" s="14" customFormat="1">
      <c r="B268" s="203"/>
      <c r="C268" s="204"/>
      <c r="D268" s="188" t="s">
        <v>192</v>
      </c>
      <c r="E268" s="205" t="s">
        <v>18</v>
      </c>
      <c r="F268" s="324" t="s">
        <v>5846</v>
      </c>
      <c r="G268" s="325"/>
      <c r="H268" s="326">
        <f>1.327*1.15</f>
        <v>1.5260499999999999</v>
      </c>
      <c r="I268" s="325"/>
      <c r="J268" s="325"/>
      <c r="K268" s="204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192</v>
      </c>
      <c r="AU268" s="212" t="s">
        <v>78</v>
      </c>
      <c r="AV268" s="14" t="s">
        <v>78</v>
      </c>
      <c r="AW268" s="14" t="s">
        <v>30</v>
      </c>
      <c r="AX268" s="14" t="s">
        <v>69</v>
      </c>
      <c r="AY268" s="212" t="s">
        <v>179</v>
      </c>
    </row>
    <row r="269" spans="1:65" s="2" customFormat="1" ht="16.5" customHeight="1">
      <c r="A269" s="33"/>
      <c r="B269" s="34"/>
      <c r="C269" s="176" t="s">
        <v>374</v>
      </c>
      <c r="D269" s="176" t="s">
        <v>181</v>
      </c>
      <c r="E269" s="177" t="s">
        <v>375</v>
      </c>
      <c r="F269" s="327" t="s">
        <v>376</v>
      </c>
      <c r="G269" s="328" t="s">
        <v>253</v>
      </c>
      <c r="H269" s="329">
        <v>1.409</v>
      </c>
      <c r="I269" s="330"/>
      <c r="J269" s="330">
        <f>ROUND(I269*H269,2)</f>
        <v>0</v>
      </c>
      <c r="K269" s="178" t="s">
        <v>185</v>
      </c>
      <c r="L269" s="38"/>
      <c r="M269" s="182" t="s">
        <v>18</v>
      </c>
      <c r="N269" s="183" t="s">
        <v>40</v>
      </c>
      <c r="O269" s="184">
        <v>15.231</v>
      </c>
      <c r="P269" s="184">
        <f>O269*H269</f>
        <v>21.460478999999999</v>
      </c>
      <c r="Q269" s="184">
        <v>1.0627727796999999</v>
      </c>
      <c r="R269" s="184">
        <f>Q269*H269</f>
        <v>1.4974468465972999</v>
      </c>
      <c r="S269" s="184">
        <v>0</v>
      </c>
      <c r="T269" s="18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86" t="s">
        <v>186</v>
      </c>
      <c r="AT269" s="186" t="s">
        <v>181</v>
      </c>
      <c r="AU269" s="186" t="s">
        <v>78</v>
      </c>
      <c r="AY269" s="19" t="s">
        <v>179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76</v>
      </c>
      <c r="BK269" s="187">
        <f>ROUND(I269*H269,2)</f>
        <v>0</v>
      </c>
      <c r="BL269" s="19" t="s">
        <v>186</v>
      </c>
      <c r="BM269" s="186" t="s">
        <v>377</v>
      </c>
    </row>
    <row r="270" spans="1:65" s="2" customFormat="1">
      <c r="A270" s="33"/>
      <c r="B270" s="34"/>
      <c r="C270" s="35"/>
      <c r="D270" s="188" t="s">
        <v>188</v>
      </c>
      <c r="E270" s="35"/>
      <c r="F270" s="331" t="s">
        <v>378</v>
      </c>
      <c r="G270" s="332"/>
      <c r="H270" s="332"/>
      <c r="I270" s="332"/>
      <c r="J270" s="332"/>
      <c r="K270" s="35"/>
      <c r="L270" s="38"/>
      <c r="M270" s="190"/>
      <c r="N270" s="191"/>
      <c r="O270" s="63"/>
      <c r="P270" s="63"/>
      <c r="Q270" s="63"/>
      <c r="R270" s="63"/>
      <c r="S270" s="63"/>
      <c r="T270" s="64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9" t="s">
        <v>188</v>
      </c>
      <c r="AU270" s="19" t="s">
        <v>78</v>
      </c>
    </row>
    <row r="271" spans="1:65" s="2" customFormat="1">
      <c r="A271" s="33"/>
      <c r="B271" s="34"/>
      <c r="C271" s="35"/>
      <c r="D271" s="192" t="s">
        <v>190</v>
      </c>
      <c r="E271" s="35"/>
      <c r="F271" s="333" t="s">
        <v>379</v>
      </c>
      <c r="G271" s="332"/>
      <c r="H271" s="332"/>
      <c r="I271" s="332"/>
      <c r="J271" s="332"/>
      <c r="K271" s="35"/>
      <c r="L271" s="38"/>
      <c r="M271" s="190"/>
      <c r="N271" s="191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9" t="s">
        <v>190</v>
      </c>
      <c r="AU271" s="19" t="s">
        <v>78</v>
      </c>
    </row>
    <row r="272" spans="1:65" s="13" customFormat="1">
      <c r="B272" s="194"/>
      <c r="C272" s="195"/>
      <c r="D272" s="188" t="s">
        <v>192</v>
      </c>
      <c r="E272" s="196" t="s">
        <v>18</v>
      </c>
      <c r="F272" s="334" t="s">
        <v>339</v>
      </c>
      <c r="G272" s="335"/>
      <c r="H272" s="336" t="s">
        <v>18</v>
      </c>
      <c r="I272" s="335"/>
      <c r="J272" s="335"/>
      <c r="K272" s="195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192</v>
      </c>
      <c r="AU272" s="202" t="s">
        <v>78</v>
      </c>
      <c r="AV272" s="13" t="s">
        <v>76</v>
      </c>
      <c r="AW272" s="13" t="s">
        <v>30</v>
      </c>
      <c r="AX272" s="13" t="s">
        <v>69</v>
      </c>
      <c r="AY272" s="202" t="s">
        <v>179</v>
      </c>
    </row>
    <row r="273" spans="1:65" s="14" customFormat="1">
      <c r="B273" s="203"/>
      <c r="C273" s="204"/>
      <c r="D273" s="188" t="s">
        <v>192</v>
      </c>
      <c r="E273" s="205" t="s">
        <v>18</v>
      </c>
      <c r="F273" s="324" t="s">
        <v>380</v>
      </c>
      <c r="G273" s="325"/>
      <c r="H273" s="326">
        <v>0.49099999999999999</v>
      </c>
      <c r="I273" s="325"/>
      <c r="J273" s="325"/>
      <c r="K273" s="204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192</v>
      </c>
      <c r="AU273" s="212" t="s">
        <v>78</v>
      </c>
      <c r="AV273" s="14" t="s">
        <v>78</v>
      </c>
      <c r="AW273" s="14" t="s">
        <v>30</v>
      </c>
      <c r="AX273" s="14" t="s">
        <v>69</v>
      </c>
      <c r="AY273" s="212" t="s">
        <v>179</v>
      </c>
    </row>
    <row r="274" spans="1:65" s="13" customFormat="1">
      <c r="B274" s="194"/>
      <c r="C274" s="195"/>
      <c r="D274" s="188" t="s">
        <v>192</v>
      </c>
      <c r="E274" s="196" t="s">
        <v>18</v>
      </c>
      <c r="F274" s="334" t="s">
        <v>320</v>
      </c>
      <c r="G274" s="335"/>
      <c r="H274" s="336" t="s">
        <v>18</v>
      </c>
      <c r="I274" s="335"/>
      <c r="J274" s="335"/>
      <c r="K274" s="195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192</v>
      </c>
      <c r="AU274" s="202" t="s">
        <v>78</v>
      </c>
      <c r="AV274" s="13" t="s">
        <v>76</v>
      </c>
      <c r="AW274" s="13" t="s">
        <v>30</v>
      </c>
      <c r="AX274" s="13" t="s">
        <v>69</v>
      </c>
      <c r="AY274" s="202" t="s">
        <v>179</v>
      </c>
    </row>
    <row r="275" spans="1:65" s="14" customFormat="1">
      <c r="B275" s="203"/>
      <c r="C275" s="204"/>
      <c r="D275" s="188" t="s">
        <v>192</v>
      </c>
      <c r="E275" s="205" t="s">
        <v>18</v>
      </c>
      <c r="F275" s="324" t="s">
        <v>381</v>
      </c>
      <c r="G275" s="325"/>
      <c r="H275" s="326">
        <v>0.23899999999999999</v>
      </c>
      <c r="I275" s="325"/>
      <c r="J275" s="325"/>
      <c r="K275" s="204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192</v>
      </c>
      <c r="AU275" s="212" t="s">
        <v>78</v>
      </c>
      <c r="AV275" s="14" t="s">
        <v>78</v>
      </c>
      <c r="AW275" s="14" t="s">
        <v>30</v>
      </c>
      <c r="AX275" s="14" t="s">
        <v>69</v>
      </c>
      <c r="AY275" s="212" t="s">
        <v>179</v>
      </c>
    </row>
    <row r="276" spans="1:65" s="13" customFormat="1">
      <c r="B276" s="194"/>
      <c r="C276" s="195"/>
      <c r="D276" s="188" t="s">
        <v>192</v>
      </c>
      <c r="E276" s="196" t="s">
        <v>18</v>
      </c>
      <c r="F276" s="334" t="s">
        <v>323</v>
      </c>
      <c r="G276" s="335"/>
      <c r="H276" s="336" t="s">
        <v>18</v>
      </c>
      <c r="I276" s="335"/>
      <c r="J276" s="335"/>
      <c r="K276" s="195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192</v>
      </c>
      <c r="AU276" s="202" t="s">
        <v>78</v>
      </c>
      <c r="AV276" s="13" t="s">
        <v>76</v>
      </c>
      <c r="AW276" s="13" t="s">
        <v>30</v>
      </c>
      <c r="AX276" s="13" t="s">
        <v>69</v>
      </c>
      <c r="AY276" s="202" t="s">
        <v>179</v>
      </c>
    </row>
    <row r="277" spans="1:65" s="14" customFormat="1">
      <c r="B277" s="203"/>
      <c r="C277" s="204"/>
      <c r="D277" s="188" t="s">
        <v>192</v>
      </c>
      <c r="E277" s="205" t="s">
        <v>18</v>
      </c>
      <c r="F277" s="324" t="s">
        <v>382</v>
      </c>
      <c r="G277" s="325"/>
      <c r="H277" s="326">
        <v>9.4E-2</v>
      </c>
      <c r="I277" s="325"/>
      <c r="J277" s="325"/>
      <c r="K277" s="204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192</v>
      </c>
      <c r="AU277" s="212" t="s">
        <v>78</v>
      </c>
      <c r="AV277" s="14" t="s">
        <v>78</v>
      </c>
      <c r="AW277" s="14" t="s">
        <v>30</v>
      </c>
      <c r="AX277" s="14" t="s">
        <v>69</v>
      </c>
      <c r="AY277" s="212" t="s">
        <v>179</v>
      </c>
    </row>
    <row r="278" spans="1:65" s="14" customFormat="1">
      <c r="B278" s="203"/>
      <c r="C278" s="204"/>
      <c r="D278" s="188" t="s">
        <v>192</v>
      </c>
      <c r="E278" s="205" t="s">
        <v>18</v>
      </c>
      <c r="F278" s="324" t="s">
        <v>383</v>
      </c>
      <c r="G278" s="325"/>
      <c r="H278" s="326">
        <v>8.6999999999999994E-2</v>
      </c>
      <c r="I278" s="325"/>
      <c r="J278" s="325"/>
      <c r="K278" s="204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192</v>
      </c>
      <c r="AU278" s="212" t="s">
        <v>78</v>
      </c>
      <c r="AV278" s="14" t="s">
        <v>78</v>
      </c>
      <c r="AW278" s="14" t="s">
        <v>30</v>
      </c>
      <c r="AX278" s="14" t="s">
        <v>69</v>
      </c>
      <c r="AY278" s="212" t="s">
        <v>179</v>
      </c>
    </row>
    <row r="279" spans="1:65" s="14" customFormat="1" ht="33.75">
      <c r="B279" s="203"/>
      <c r="C279" s="204"/>
      <c r="D279" s="188" t="s">
        <v>192</v>
      </c>
      <c r="E279" s="205" t="s">
        <v>18</v>
      </c>
      <c r="F279" s="324" t="s">
        <v>384</v>
      </c>
      <c r="G279" s="325"/>
      <c r="H279" s="326">
        <v>0.254</v>
      </c>
      <c r="I279" s="325"/>
      <c r="J279" s="325"/>
      <c r="K279" s="204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192</v>
      </c>
      <c r="AU279" s="212" t="s">
        <v>78</v>
      </c>
      <c r="AV279" s="14" t="s">
        <v>78</v>
      </c>
      <c r="AW279" s="14" t="s">
        <v>30</v>
      </c>
      <c r="AX279" s="14" t="s">
        <v>69</v>
      </c>
      <c r="AY279" s="212" t="s">
        <v>179</v>
      </c>
    </row>
    <row r="280" spans="1:65" s="14" customFormat="1">
      <c r="B280" s="203"/>
      <c r="C280" s="204"/>
      <c r="D280" s="188" t="s">
        <v>192</v>
      </c>
      <c r="E280" s="205" t="s">
        <v>18</v>
      </c>
      <c r="F280" s="324" t="s">
        <v>385</v>
      </c>
      <c r="G280" s="325"/>
      <c r="H280" s="326">
        <v>0.156</v>
      </c>
      <c r="I280" s="325"/>
      <c r="J280" s="325"/>
      <c r="K280" s="204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192</v>
      </c>
      <c r="AU280" s="212" t="s">
        <v>78</v>
      </c>
      <c r="AV280" s="14" t="s">
        <v>78</v>
      </c>
      <c r="AW280" s="14" t="s">
        <v>30</v>
      </c>
      <c r="AX280" s="14" t="s">
        <v>69</v>
      </c>
      <c r="AY280" s="212" t="s">
        <v>179</v>
      </c>
    </row>
    <row r="281" spans="1:65" s="14" customFormat="1">
      <c r="B281" s="203"/>
      <c r="C281" s="204"/>
      <c r="D281" s="188" t="s">
        <v>192</v>
      </c>
      <c r="E281" s="205" t="s">
        <v>18</v>
      </c>
      <c r="F281" s="324" t="s">
        <v>386</v>
      </c>
      <c r="G281" s="325"/>
      <c r="H281" s="326">
        <v>8.7999999999999995E-2</v>
      </c>
      <c r="I281" s="325"/>
      <c r="J281" s="325"/>
      <c r="K281" s="204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192</v>
      </c>
      <c r="AU281" s="212" t="s">
        <v>78</v>
      </c>
      <c r="AV281" s="14" t="s">
        <v>78</v>
      </c>
      <c r="AW281" s="14" t="s">
        <v>30</v>
      </c>
      <c r="AX281" s="14" t="s">
        <v>69</v>
      </c>
      <c r="AY281" s="212" t="s">
        <v>179</v>
      </c>
    </row>
    <row r="282" spans="1:65" s="2" customFormat="1" ht="16.5" customHeight="1">
      <c r="A282" s="33"/>
      <c r="B282" s="34"/>
      <c r="C282" s="176" t="s">
        <v>387</v>
      </c>
      <c r="D282" s="176" t="s">
        <v>181</v>
      </c>
      <c r="E282" s="177" t="s">
        <v>388</v>
      </c>
      <c r="F282" s="327" t="s">
        <v>389</v>
      </c>
      <c r="G282" s="328" t="s">
        <v>184</v>
      </c>
      <c r="H282" s="329">
        <v>5.5430000000000001</v>
      </c>
      <c r="I282" s="330"/>
      <c r="J282" s="330">
        <f>ROUND(I282*H282,2)</f>
        <v>0</v>
      </c>
      <c r="K282" s="178" t="s">
        <v>185</v>
      </c>
      <c r="L282" s="38"/>
      <c r="M282" s="182" t="s">
        <v>18</v>
      </c>
      <c r="N282" s="183" t="s">
        <v>40</v>
      </c>
      <c r="O282" s="184">
        <v>0.58399999999999996</v>
      </c>
      <c r="P282" s="184">
        <f>O282*H282</f>
        <v>3.2371119999999998</v>
      </c>
      <c r="Q282" s="184">
        <v>2.5018722040000001</v>
      </c>
      <c r="R282" s="184">
        <f>Q282*H282</f>
        <v>13.867877626772001</v>
      </c>
      <c r="S282" s="184">
        <v>0</v>
      </c>
      <c r="T282" s="18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86" t="s">
        <v>186</v>
      </c>
      <c r="AT282" s="186" t="s">
        <v>181</v>
      </c>
      <c r="AU282" s="186" t="s">
        <v>78</v>
      </c>
      <c r="AY282" s="19" t="s">
        <v>179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76</v>
      </c>
      <c r="BK282" s="187">
        <f>ROUND(I282*H282,2)</f>
        <v>0</v>
      </c>
      <c r="BL282" s="19" t="s">
        <v>186</v>
      </c>
      <c r="BM282" s="186" t="s">
        <v>390</v>
      </c>
    </row>
    <row r="283" spans="1:65" s="2" customFormat="1" ht="19.5">
      <c r="A283" s="33"/>
      <c r="B283" s="34"/>
      <c r="C283" s="35"/>
      <c r="D283" s="188" t="s">
        <v>188</v>
      </c>
      <c r="E283" s="35"/>
      <c r="F283" s="331" t="s">
        <v>391</v>
      </c>
      <c r="G283" s="332"/>
      <c r="H283" s="332"/>
      <c r="I283" s="332"/>
      <c r="J283" s="332"/>
      <c r="K283" s="35"/>
      <c r="L283" s="38"/>
      <c r="M283" s="190"/>
      <c r="N283" s="191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9" t="s">
        <v>188</v>
      </c>
      <c r="AU283" s="19" t="s">
        <v>78</v>
      </c>
    </row>
    <row r="284" spans="1:65" s="2" customFormat="1">
      <c r="A284" s="33"/>
      <c r="B284" s="34"/>
      <c r="C284" s="35"/>
      <c r="D284" s="192" t="s">
        <v>190</v>
      </c>
      <c r="E284" s="35"/>
      <c r="F284" s="333" t="s">
        <v>392</v>
      </c>
      <c r="G284" s="332"/>
      <c r="H284" s="332"/>
      <c r="I284" s="332"/>
      <c r="J284" s="332"/>
      <c r="K284" s="35"/>
      <c r="L284" s="38"/>
      <c r="M284" s="190"/>
      <c r="N284" s="191"/>
      <c r="O284" s="63"/>
      <c r="P284" s="63"/>
      <c r="Q284" s="63"/>
      <c r="R284" s="63"/>
      <c r="S284" s="63"/>
      <c r="T284" s="64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9" t="s">
        <v>190</v>
      </c>
      <c r="AU284" s="19" t="s">
        <v>78</v>
      </c>
    </row>
    <row r="285" spans="1:65" s="13" customFormat="1">
      <c r="B285" s="194"/>
      <c r="C285" s="195"/>
      <c r="D285" s="188" t="s">
        <v>192</v>
      </c>
      <c r="E285" s="196" t="s">
        <v>18</v>
      </c>
      <c r="F285" s="334" t="s">
        <v>339</v>
      </c>
      <c r="G285" s="335"/>
      <c r="H285" s="336" t="s">
        <v>18</v>
      </c>
      <c r="I285" s="335"/>
      <c r="J285" s="335"/>
      <c r="K285" s="195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192</v>
      </c>
      <c r="AU285" s="202" t="s">
        <v>78</v>
      </c>
      <c r="AV285" s="13" t="s">
        <v>76</v>
      </c>
      <c r="AW285" s="13" t="s">
        <v>30</v>
      </c>
      <c r="AX285" s="13" t="s">
        <v>69</v>
      </c>
      <c r="AY285" s="202" t="s">
        <v>179</v>
      </c>
    </row>
    <row r="286" spans="1:65" s="14" customFormat="1">
      <c r="B286" s="203"/>
      <c r="C286" s="204"/>
      <c r="D286" s="188" t="s">
        <v>192</v>
      </c>
      <c r="E286" s="205" t="s">
        <v>18</v>
      </c>
      <c r="F286" s="324" t="s">
        <v>393</v>
      </c>
      <c r="G286" s="325"/>
      <c r="H286" s="326">
        <v>4.1900000000000004</v>
      </c>
      <c r="I286" s="325"/>
      <c r="J286" s="325"/>
      <c r="K286" s="204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192</v>
      </c>
      <c r="AU286" s="212" t="s">
        <v>78</v>
      </c>
      <c r="AV286" s="14" t="s">
        <v>78</v>
      </c>
      <c r="AW286" s="14" t="s">
        <v>30</v>
      </c>
      <c r="AX286" s="14" t="s">
        <v>69</v>
      </c>
      <c r="AY286" s="212" t="s">
        <v>179</v>
      </c>
    </row>
    <row r="287" spans="1:65" s="14" customFormat="1">
      <c r="B287" s="203"/>
      <c r="C287" s="204"/>
      <c r="D287" s="188" t="s">
        <v>192</v>
      </c>
      <c r="E287" s="205" t="s">
        <v>18</v>
      </c>
      <c r="F287" s="324" t="s">
        <v>394</v>
      </c>
      <c r="G287" s="325"/>
      <c r="H287" s="326">
        <v>0.3</v>
      </c>
      <c r="I287" s="325"/>
      <c r="J287" s="325"/>
      <c r="K287" s="204"/>
      <c r="L287" s="208"/>
      <c r="M287" s="209"/>
      <c r="N287" s="210"/>
      <c r="O287" s="210"/>
      <c r="P287" s="210"/>
      <c r="Q287" s="210"/>
      <c r="R287" s="210"/>
      <c r="S287" s="210"/>
      <c r="T287" s="211"/>
      <c r="AT287" s="212" t="s">
        <v>192</v>
      </c>
      <c r="AU287" s="212" t="s">
        <v>78</v>
      </c>
      <c r="AV287" s="14" t="s">
        <v>78</v>
      </c>
      <c r="AW287" s="14" t="s">
        <v>30</v>
      </c>
      <c r="AX287" s="14" t="s">
        <v>69</v>
      </c>
      <c r="AY287" s="212" t="s">
        <v>179</v>
      </c>
    </row>
    <row r="288" spans="1:65" s="14" customFormat="1">
      <c r="B288" s="203"/>
      <c r="C288" s="204"/>
      <c r="D288" s="188" t="s">
        <v>192</v>
      </c>
      <c r="E288" s="205" t="s">
        <v>18</v>
      </c>
      <c r="F288" s="324" t="s">
        <v>395</v>
      </c>
      <c r="G288" s="325"/>
      <c r="H288" s="326">
        <v>0.6</v>
      </c>
      <c r="I288" s="325"/>
      <c r="J288" s="325"/>
      <c r="K288" s="204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192</v>
      </c>
      <c r="AU288" s="212" t="s">
        <v>78</v>
      </c>
      <c r="AV288" s="14" t="s">
        <v>78</v>
      </c>
      <c r="AW288" s="14" t="s">
        <v>30</v>
      </c>
      <c r="AX288" s="14" t="s">
        <v>69</v>
      </c>
      <c r="AY288" s="212" t="s">
        <v>179</v>
      </c>
    </row>
    <row r="289" spans="1:65" s="14" customFormat="1">
      <c r="B289" s="203"/>
      <c r="C289" s="204"/>
      <c r="D289" s="188" t="s">
        <v>192</v>
      </c>
      <c r="E289" s="205" t="s">
        <v>18</v>
      </c>
      <c r="F289" s="324" t="s">
        <v>396</v>
      </c>
      <c r="G289" s="325"/>
      <c r="H289" s="326">
        <v>0.26400000000000001</v>
      </c>
      <c r="I289" s="325"/>
      <c r="J289" s="325"/>
      <c r="K289" s="204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192</v>
      </c>
      <c r="AU289" s="212" t="s">
        <v>78</v>
      </c>
      <c r="AV289" s="14" t="s">
        <v>78</v>
      </c>
      <c r="AW289" s="14" t="s">
        <v>30</v>
      </c>
      <c r="AX289" s="14" t="s">
        <v>69</v>
      </c>
      <c r="AY289" s="212" t="s">
        <v>179</v>
      </c>
    </row>
    <row r="290" spans="1:65" s="14" customFormat="1">
      <c r="B290" s="203"/>
      <c r="C290" s="204"/>
      <c r="D290" s="188" t="s">
        <v>192</v>
      </c>
      <c r="E290" s="205" t="s">
        <v>18</v>
      </c>
      <c r="F290" s="324" t="s">
        <v>397</v>
      </c>
      <c r="G290" s="325"/>
      <c r="H290" s="326">
        <v>0.189</v>
      </c>
      <c r="I290" s="325"/>
      <c r="J290" s="325"/>
      <c r="K290" s="204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192</v>
      </c>
      <c r="AU290" s="212" t="s">
        <v>78</v>
      </c>
      <c r="AV290" s="14" t="s">
        <v>78</v>
      </c>
      <c r="AW290" s="14" t="s">
        <v>30</v>
      </c>
      <c r="AX290" s="14" t="s">
        <v>69</v>
      </c>
      <c r="AY290" s="212" t="s">
        <v>179</v>
      </c>
    </row>
    <row r="291" spans="1:65" s="2" customFormat="1" ht="16.5" customHeight="1">
      <c r="A291" s="33"/>
      <c r="B291" s="34"/>
      <c r="C291" s="176" t="s">
        <v>398</v>
      </c>
      <c r="D291" s="176" t="s">
        <v>181</v>
      </c>
      <c r="E291" s="177" t="s">
        <v>399</v>
      </c>
      <c r="F291" s="327" t="s">
        <v>400</v>
      </c>
      <c r="G291" s="328" t="s">
        <v>357</v>
      </c>
      <c r="H291" s="329">
        <v>14.468</v>
      </c>
      <c r="I291" s="330"/>
      <c r="J291" s="330">
        <f>ROUND(I291*H291,2)</f>
        <v>0</v>
      </c>
      <c r="K291" s="178" t="s">
        <v>185</v>
      </c>
      <c r="L291" s="38"/>
      <c r="M291" s="182" t="s">
        <v>18</v>
      </c>
      <c r="N291" s="183" t="s">
        <v>40</v>
      </c>
      <c r="O291" s="184">
        <v>0.247</v>
      </c>
      <c r="P291" s="184">
        <f>O291*H291</f>
        <v>3.5735959999999998</v>
      </c>
      <c r="Q291" s="184">
        <v>2.6919000000000001E-3</v>
      </c>
      <c r="R291" s="184">
        <f>Q291*H291</f>
        <v>3.8946409200000004E-2</v>
      </c>
      <c r="S291" s="184">
        <v>0</v>
      </c>
      <c r="T291" s="18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86" t="s">
        <v>186</v>
      </c>
      <c r="AT291" s="186" t="s">
        <v>181</v>
      </c>
      <c r="AU291" s="186" t="s">
        <v>78</v>
      </c>
      <c r="AY291" s="19" t="s">
        <v>179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76</v>
      </c>
      <c r="BK291" s="187">
        <f>ROUND(I291*H291,2)</f>
        <v>0</v>
      </c>
      <c r="BL291" s="19" t="s">
        <v>186</v>
      </c>
      <c r="BM291" s="186" t="s">
        <v>401</v>
      </c>
    </row>
    <row r="292" spans="1:65" s="2" customFormat="1">
      <c r="A292" s="33"/>
      <c r="B292" s="34"/>
      <c r="C292" s="35"/>
      <c r="D292" s="188" t="s">
        <v>188</v>
      </c>
      <c r="E292" s="35"/>
      <c r="F292" s="331" t="s">
        <v>402</v>
      </c>
      <c r="G292" s="332"/>
      <c r="H292" s="332"/>
      <c r="I292" s="332"/>
      <c r="J292" s="332"/>
      <c r="K292" s="35"/>
      <c r="L292" s="38"/>
      <c r="M292" s="190"/>
      <c r="N292" s="191"/>
      <c r="O292" s="63"/>
      <c r="P292" s="63"/>
      <c r="Q292" s="63"/>
      <c r="R292" s="63"/>
      <c r="S292" s="63"/>
      <c r="T292" s="64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9" t="s">
        <v>188</v>
      </c>
      <c r="AU292" s="19" t="s">
        <v>78</v>
      </c>
    </row>
    <row r="293" spans="1:65" s="2" customFormat="1">
      <c r="A293" s="33"/>
      <c r="B293" s="34"/>
      <c r="C293" s="35"/>
      <c r="D293" s="192" t="s">
        <v>190</v>
      </c>
      <c r="E293" s="35"/>
      <c r="F293" s="333" t="s">
        <v>403</v>
      </c>
      <c r="G293" s="332"/>
      <c r="H293" s="332"/>
      <c r="I293" s="332"/>
      <c r="J293" s="332"/>
      <c r="K293" s="35"/>
      <c r="L293" s="38"/>
      <c r="M293" s="190"/>
      <c r="N293" s="191"/>
      <c r="O293" s="63"/>
      <c r="P293" s="63"/>
      <c r="Q293" s="63"/>
      <c r="R293" s="63"/>
      <c r="S293" s="63"/>
      <c r="T293" s="64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9" t="s">
        <v>190</v>
      </c>
      <c r="AU293" s="19" t="s">
        <v>78</v>
      </c>
    </row>
    <row r="294" spans="1:65" s="13" customFormat="1">
      <c r="B294" s="194"/>
      <c r="C294" s="195"/>
      <c r="D294" s="188" t="s">
        <v>192</v>
      </c>
      <c r="E294" s="196" t="s">
        <v>18</v>
      </c>
      <c r="F294" s="334" t="s">
        <v>339</v>
      </c>
      <c r="G294" s="335"/>
      <c r="H294" s="336" t="s">
        <v>18</v>
      </c>
      <c r="I294" s="335"/>
      <c r="J294" s="335"/>
      <c r="K294" s="195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192</v>
      </c>
      <c r="AU294" s="202" t="s">
        <v>78</v>
      </c>
      <c r="AV294" s="13" t="s">
        <v>76</v>
      </c>
      <c r="AW294" s="13" t="s">
        <v>30</v>
      </c>
      <c r="AX294" s="13" t="s">
        <v>69</v>
      </c>
      <c r="AY294" s="202" t="s">
        <v>179</v>
      </c>
    </row>
    <row r="295" spans="1:65" s="14" customFormat="1">
      <c r="B295" s="203"/>
      <c r="C295" s="204"/>
      <c r="D295" s="188" t="s">
        <v>192</v>
      </c>
      <c r="E295" s="205" t="s">
        <v>18</v>
      </c>
      <c r="F295" s="324" t="s">
        <v>404</v>
      </c>
      <c r="G295" s="325"/>
      <c r="H295" s="326">
        <v>14.468</v>
      </c>
      <c r="I295" s="325"/>
      <c r="J295" s="325"/>
      <c r="K295" s="204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192</v>
      </c>
      <c r="AU295" s="212" t="s">
        <v>78</v>
      </c>
      <c r="AV295" s="14" t="s">
        <v>78</v>
      </c>
      <c r="AW295" s="14" t="s">
        <v>30</v>
      </c>
      <c r="AX295" s="14" t="s">
        <v>69</v>
      </c>
      <c r="AY295" s="212" t="s">
        <v>179</v>
      </c>
    </row>
    <row r="296" spans="1:65" s="2" customFormat="1" ht="16.5" customHeight="1">
      <c r="A296" s="33"/>
      <c r="B296" s="34"/>
      <c r="C296" s="176" t="s">
        <v>405</v>
      </c>
      <c r="D296" s="176" t="s">
        <v>181</v>
      </c>
      <c r="E296" s="177" t="s">
        <v>406</v>
      </c>
      <c r="F296" s="327" t="s">
        <v>407</v>
      </c>
      <c r="G296" s="328" t="s">
        <v>357</v>
      </c>
      <c r="H296" s="329">
        <v>14.468</v>
      </c>
      <c r="I296" s="330"/>
      <c r="J296" s="330">
        <f>ROUND(I296*H296,2)</f>
        <v>0</v>
      </c>
      <c r="K296" s="178" t="s">
        <v>185</v>
      </c>
      <c r="L296" s="38"/>
      <c r="M296" s="182" t="s">
        <v>18</v>
      </c>
      <c r="N296" s="183" t="s">
        <v>40</v>
      </c>
      <c r="O296" s="184">
        <v>8.3000000000000004E-2</v>
      </c>
      <c r="P296" s="184">
        <f>O296*H296</f>
        <v>1.200844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86" t="s">
        <v>186</v>
      </c>
      <c r="AT296" s="186" t="s">
        <v>181</v>
      </c>
      <c r="AU296" s="186" t="s">
        <v>78</v>
      </c>
      <c r="AY296" s="19" t="s">
        <v>179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76</v>
      </c>
      <c r="BK296" s="187">
        <f>ROUND(I296*H296,2)</f>
        <v>0</v>
      </c>
      <c r="BL296" s="19" t="s">
        <v>186</v>
      </c>
      <c r="BM296" s="186" t="s">
        <v>408</v>
      </c>
    </row>
    <row r="297" spans="1:65" s="2" customFormat="1">
      <c r="A297" s="33"/>
      <c r="B297" s="34"/>
      <c r="C297" s="35"/>
      <c r="D297" s="188" t="s">
        <v>188</v>
      </c>
      <c r="E297" s="35"/>
      <c r="F297" s="331" t="s">
        <v>409</v>
      </c>
      <c r="G297" s="332"/>
      <c r="H297" s="332"/>
      <c r="I297" s="332"/>
      <c r="J297" s="332"/>
      <c r="K297" s="35"/>
      <c r="L297" s="38"/>
      <c r="M297" s="190"/>
      <c r="N297" s="191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9" t="s">
        <v>188</v>
      </c>
      <c r="AU297" s="19" t="s">
        <v>78</v>
      </c>
    </row>
    <row r="298" spans="1:65" s="2" customFormat="1">
      <c r="A298" s="33"/>
      <c r="B298" s="34"/>
      <c r="C298" s="35"/>
      <c r="D298" s="192" t="s">
        <v>190</v>
      </c>
      <c r="E298" s="35"/>
      <c r="F298" s="333" t="s">
        <v>410</v>
      </c>
      <c r="G298" s="332"/>
      <c r="H298" s="332"/>
      <c r="I298" s="332"/>
      <c r="J298" s="332"/>
      <c r="K298" s="35"/>
      <c r="L298" s="38"/>
      <c r="M298" s="190"/>
      <c r="N298" s="191"/>
      <c r="O298" s="63"/>
      <c r="P298" s="63"/>
      <c r="Q298" s="63"/>
      <c r="R298" s="63"/>
      <c r="S298" s="63"/>
      <c r="T298" s="64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9" t="s">
        <v>190</v>
      </c>
      <c r="AU298" s="19" t="s">
        <v>78</v>
      </c>
    </row>
    <row r="299" spans="1:65" s="2" customFormat="1" ht="16.5" customHeight="1">
      <c r="A299" s="33"/>
      <c r="B299" s="34"/>
      <c r="C299" s="176" t="s">
        <v>411</v>
      </c>
      <c r="D299" s="176" t="s">
        <v>181</v>
      </c>
      <c r="E299" s="177" t="s">
        <v>412</v>
      </c>
      <c r="F299" s="327" t="s">
        <v>413</v>
      </c>
      <c r="G299" s="328" t="s">
        <v>184</v>
      </c>
      <c r="H299" s="329">
        <v>2</v>
      </c>
      <c r="I299" s="330"/>
      <c r="J299" s="330">
        <f>ROUND(I299*H299,2)</f>
        <v>0</v>
      </c>
      <c r="K299" s="178" t="s">
        <v>185</v>
      </c>
      <c r="L299" s="38"/>
      <c r="M299" s="182" t="s">
        <v>18</v>
      </c>
      <c r="N299" s="183" t="s">
        <v>40</v>
      </c>
      <c r="O299" s="184">
        <v>0.58399999999999996</v>
      </c>
      <c r="P299" s="184">
        <f>O299*H299</f>
        <v>1.1679999999999999</v>
      </c>
      <c r="Q299" s="184">
        <v>2.5018722040000001</v>
      </c>
      <c r="R299" s="184">
        <f>Q299*H299</f>
        <v>5.0037444080000002</v>
      </c>
      <c r="S299" s="184">
        <v>0</v>
      </c>
      <c r="T299" s="18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86" t="s">
        <v>186</v>
      </c>
      <c r="AT299" s="186" t="s">
        <v>181</v>
      </c>
      <c r="AU299" s="186" t="s">
        <v>78</v>
      </c>
      <c r="AY299" s="19" t="s">
        <v>179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76</v>
      </c>
      <c r="BK299" s="187">
        <f>ROUND(I299*H299,2)</f>
        <v>0</v>
      </c>
      <c r="BL299" s="19" t="s">
        <v>186</v>
      </c>
      <c r="BM299" s="186" t="s">
        <v>414</v>
      </c>
    </row>
    <row r="300" spans="1:65" s="2" customFormat="1" ht="19.5">
      <c r="A300" s="33"/>
      <c r="B300" s="34"/>
      <c r="C300" s="35"/>
      <c r="D300" s="188" t="s">
        <v>188</v>
      </c>
      <c r="E300" s="35"/>
      <c r="F300" s="331" t="s">
        <v>415</v>
      </c>
      <c r="G300" s="332"/>
      <c r="H300" s="332"/>
      <c r="I300" s="332"/>
      <c r="J300" s="332"/>
      <c r="K300" s="35"/>
      <c r="L300" s="38"/>
      <c r="M300" s="190"/>
      <c r="N300" s="191"/>
      <c r="O300" s="63"/>
      <c r="P300" s="63"/>
      <c r="Q300" s="63"/>
      <c r="R300" s="63"/>
      <c r="S300" s="63"/>
      <c r="T300" s="64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9" t="s">
        <v>188</v>
      </c>
      <c r="AU300" s="19" t="s">
        <v>78</v>
      </c>
    </row>
    <row r="301" spans="1:65" s="2" customFormat="1">
      <c r="A301" s="33"/>
      <c r="B301" s="34"/>
      <c r="C301" s="35"/>
      <c r="D301" s="192" t="s">
        <v>190</v>
      </c>
      <c r="E301" s="35"/>
      <c r="F301" s="333" t="s">
        <v>416</v>
      </c>
      <c r="G301" s="332"/>
      <c r="H301" s="332"/>
      <c r="I301" s="332"/>
      <c r="J301" s="332"/>
      <c r="K301" s="35"/>
      <c r="L301" s="38"/>
      <c r="M301" s="190"/>
      <c r="N301" s="191"/>
      <c r="O301" s="63"/>
      <c r="P301" s="63"/>
      <c r="Q301" s="63"/>
      <c r="R301" s="63"/>
      <c r="S301" s="63"/>
      <c r="T301" s="64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9" t="s">
        <v>190</v>
      </c>
      <c r="AU301" s="19" t="s">
        <v>78</v>
      </c>
    </row>
    <row r="302" spans="1:65" s="13" customFormat="1">
      <c r="B302" s="194"/>
      <c r="C302" s="195"/>
      <c r="D302" s="188" t="s">
        <v>192</v>
      </c>
      <c r="E302" s="196" t="s">
        <v>18</v>
      </c>
      <c r="F302" s="334" t="s">
        <v>202</v>
      </c>
      <c r="G302" s="335"/>
      <c r="H302" s="336" t="s">
        <v>18</v>
      </c>
      <c r="I302" s="335"/>
      <c r="J302" s="335"/>
      <c r="K302" s="195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192</v>
      </c>
      <c r="AU302" s="202" t="s">
        <v>78</v>
      </c>
      <c r="AV302" s="13" t="s">
        <v>76</v>
      </c>
      <c r="AW302" s="13" t="s">
        <v>30</v>
      </c>
      <c r="AX302" s="13" t="s">
        <v>69</v>
      </c>
      <c r="AY302" s="202" t="s">
        <v>179</v>
      </c>
    </row>
    <row r="303" spans="1:65" s="14" customFormat="1">
      <c r="B303" s="203"/>
      <c r="C303" s="204"/>
      <c r="D303" s="188" t="s">
        <v>192</v>
      </c>
      <c r="E303" s="205" t="s">
        <v>18</v>
      </c>
      <c r="F303" s="324" t="s">
        <v>221</v>
      </c>
      <c r="G303" s="325"/>
      <c r="H303" s="326">
        <v>2</v>
      </c>
      <c r="I303" s="325"/>
      <c r="J303" s="325"/>
      <c r="K303" s="204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192</v>
      </c>
      <c r="AU303" s="212" t="s">
        <v>78</v>
      </c>
      <c r="AV303" s="14" t="s">
        <v>78</v>
      </c>
      <c r="AW303" s="14" t="s">
        <v>30</v>
      </c>
      <c r="AX303" s="14" t="s">
        <v>69</v>
      </c>
      <c r="AY303" s="212" t="s">
        <v>179</v>
      </c>
    </row>
    <row r="304" spans="1:65" s="2" customFormat="1" ht="33" customHeight="1">
      <c r="A304" s="33"/>
      <c r="B304" s="34"/>
      <c r="C304" s="176" t="s">
        <v>417</v>
      </c>
      <c r="D304" s="176" t="s">
        <v>181</v>
      </c>
      <c r="E304" s="177" t="s">
        <v>418</v>
      </c>
      <c r="F304" s="327" t="s">
        <v>419</v>
      </c>
      <c r="G304" s="328" t="s">
        <v>357</v>
      </c>
      <c r="H304" s="329">
        <v>6.4420000000000002</v>
      </c>
      <c r="I304" s="330"/>
      <c r="J304" s="330">
        <f>ROUND(I304*H304,2)</f>
        <v>0</v>
      </c>
      <c r="K304" s="178" t="s">
        <v>185</v>
      </c>
      <c r="L304" s="38"/>
      <c r="M304" s="182" t="s">
        <v>18</v>
      </c>
      <c r="N304" s="183" t="s">
        <v>40</v>
      </c>
      <c r="O304" s="184">
        <v>0.98699999999999999</v>
      </c>
      <c r="P304" s="184">
        <f>O304*H304</f>
        <v>6.3582540000000005</v>
      </c>
      <c r="Q304" s="184">
        <v>0.73558274000000001</v>
      </c>
      <c r="R304" s="184">
        <f>Q304*H304</f>
        <v>4.7386240110800006</v>
      </c>
      <c r="S304" s="184">
        <v>0</v>
      </c>
      <c r="T304" s="18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86" t="s">
        <v>186</v>
      </c>
      <c r="AT304" s="186" t="s">
        <v>181</v>
      </c>
      <c r="AU304" s="186" t="s">
        <v>78</v>
      </c>
      <c r="AY304" s="19" t="s">
        <v>179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76</v>
      </c>
      <c r="BK304" s="187">
        <f>ROUND(I304*H304,2)</f>
        <v>0</v>
      </c>
      <c r="BL304" s="19" t="s">
        <v>186</v>
      </c>
      <c r="BM304" s="186" t="s">
        <v>420</v>
      </c>
    </row>
    <row r="305" spans="1:65" s="2" customFormat="1" ht="29.25">
      <c r="A305" s="33"/>
      <c r="B305" s="34"/>
      <c r="C305" s="35"/>
      <c r="D305" s="188" t="s">
        <v>188</v>
      </c>
      <c r="E305" s="35"/>
      <c r="F305" s="331" t="s">
        <v>421</v>
      </c>
      <c r="G305" s="332"/>
      <c r="H305" s="332"/>
      <c r="I305" s="332"/>
      <c r="J305" s="332"/>
      <c r="K305" s="35"/>
      <c r="L305" s="38"/>
      <c r="M305" s="190"/>
      <c r="N305" s="191"/>
      <c r="O305" s="63"/>
      <c r="P305" s="63"/>
      <c r="Q305" s="63"/>
      <c r="R305" s="63"/>
      <c r="S305" s="63"/>
      <c r="T305" s="64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9" t="s">
        <v>188</v>
      </c>
      <c r="AU305" s="19" t="s">
        <v>78</v>
      </c>
    </row>
    <row r="306" spans="1:65" s="2" customFormat="1">
      <c r="A306" s="33"/>
      <c r="B306" s="34"/>
      <c r="C306" s="35"/>
      <c r="D306" s="192" t="s">
        <v>190</v>
      </c>
      <c r="E306" s="35"/>
      <c r="F306" s="333" t="s">
        <v>422</v>
      </c>
      <c r="G306" s="332"/>
      <c r="H306" s="332"/>
      <c r="I306" s="332"/>
      <c r="J306" s="332"/>
      <c r="K306" s="35"/>
      <c r="L306" s="38"/>
      <c r="M306" s="190"/>
      <c r="N306" s="191"/>
      <c r="O306" s="63"/>
      <c r="P306" s="63"/>
      <c r="Q306" s="63"/>
      <c r="R306" s="63"/>
      <c r="S306" s="63"/>
      <c r="T306" s="64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9" t="s">
        <v>190</v>
      </c>
      <c r="AU306" s="19" t="s">
        <v>78</v>
      </c>
    </row>
    <row r="307" spans="1:65" s="13" customFormat="1">
      <c r="B307" s="194"/>
      <c r="C307" s="195"/>
      <c r="D307" s="188" t="s">
        <v>192</v>
      </c>
      <c r="E307" s="196" t="s">
        <v>18</v>
      </c>
      <c r="F307" s="334" t="s">
        <v>339</v>
      </c>
      <c r="G307" s="335"/>
      <c r="H307" s="336" t="s">
        <v>18</v>
      </c>
      <c r="I307" s="335"/>
      <c r="J307" s="335"/>
      <c r="K307" s="195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192</v>
      </c>
      <c r="AU307" s="202" t="s">
        <v>78</v>
      </c>
      <c r="AV307" s="13" t="s">
        <v>76</v>
      </c>
      <c r="AW307" s="13" t="s">
        <v>30</v>
      </c>
      <c r="AX307" s="13" t="s">
        <v>69</v>
      </c>
      <c r="AY307" s="202" t="s">
        <v>179</v>
      </c>
    </row>
    <row r="308" spans="1:65" s="14" customFormat="1">
      <c r="B308" s="203"/>
      <c r="C308" s="204"/>
      <c r="D308" s="188" t="s">
        <v>192</v>
      </c>
      <c r="E308" s="205" t="s">
        <v>18</v>
      </c>
      <c r="F308" s="324" t="s">
        <v>423</v>
      </c>
      <c r="G308" s="325"/>
      <c r="H308" s="326">
        <v>3.6920000000000002</v>
      </c>
      <c r="I308" s="325"/>
      <c r="J308" s="325"/>
      <c r="K308" s="204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192</v>
      </c>
      <c r="AU308" s="212" t="s">
        <v>78</v>
      </c>
      <c r="AV308" s="14" t="s">
        <v>78</v>
      </c>
      <c r="AW308" s="14" t="s">
        <v>30</v>
      </c>
      <c r="AX308" s="14" t="s">
        <v>69</v>
      </c>
      <c r="AY308" s="212" t="s">
        <v>179</v>
      </c>
    </row>
    <row r="309" spans="1:65" s="14" customFormat="1">
      <c r="B309" s="203"/>
      <c r="C309" s="204"/>
      <c r="D309" s="188" t="s">
        <v>192</v>
      </c>
      <c r="E309" s="205" t="s">
        <v>18</v>
      </c>
      <c r="F309" s="324" t="s">
        <v>424</v>
      </c>
      <c r="G309" s="325"/>
      <c r="H309" s="326">
        <v>0.75</v>
      </c>
      <c r="I309" s="325"/>
      <c r="J309" s="325"/>
      <c r="K309" s="204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192</v>
      </c>
      <c r="AU309" s="212" t="s">
        <v>78</v>
      </c>
      <c r="AV309" s="14" t="s">
        <v>78</v>
      </c>
      <c r="AW309" s="14" t="s">
        <v>30</v>
      </c>
      <c r="AX309" s="14" t="s">
        <v>69</v>
      </c>
      <c r="AY309" s="212" t="s">
        <v>179</v>
      </c>
    </row>
    <row r="310" spans="1:65" s="14" customFormat="1">
      <c r="B310" s="203"/>
      <c r="C310" s="204"/>
      <c r="D310" s="188" t="s">
        <v>192</v>
      </c>
      <c r="E310" s="205" t="s">
        <v>18</v>
      </c>
      <c r="F310" s="324" t="s">
        <v>425</v>
      </c>
      <c r="G310" s="325"/>
      <c r="H310" s="326">
        <v>1.25</v>
      </c>
      <c r="I310" s="325"/>
      <c r="J310" s="325"/>
      <c r="K310" s="204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192</v>
      </c>
      <c r="AU310" s="212" t="s">
        <v>78</v>
      </c>
      <c r="AV310" s="14" t="s">
        <v>78</v>
      </c>
      <c r="AW310" s="14" t="s">
        <v>30</v>
      </c>
      <c r="AX310" s="14" t="s">
        <v>69</v>
      </c>
      <c r="AY310" s="212" t="s">
        <v>179</v>
      </c>
    </row>
    <row r="311" spans="1:65" s="14" customFormat="1">
      <c r="B311" s="203"/>
      <c r="C311" s="204"/>
      <c r="D311" s="188" t="s">
        <v>192</v>
      </c>
      <c r="E311" s="205" t="s">
        <v>18</v>
      </c>
      <c r="F311" s="324" t="s">
        <v>426</v>
      </c>
      <c r="G311" s="325"/>
      <c r="H311" s="326">
        <v>0.75</v>
      </c>
      <c r="I311" s="325"/>
      <c r="J311" s="325"/>
      <c r="K311" s="204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192</v>
      </c>
      <c r="AU311" s="212" t="s">
        <v>78</v>
      </c>
      <c r="AV311" s="14" t="s">
        <v>78</v>
      </c>
      <c r="AW311" s="14" t="s">
        <v>30</v>
      </c>
      <c r="AX311" s="14" t="s">
        <v>69</v>
      </c>
      <c r="AY311" s="212" t="s">
        <v>179</v>
      </c>
    </row>
    <row r="312" spans="1:65" s="2" customFormat="1" ht="24.2" customHeight="1">
      <c r="A312" s="33"/>
      <c r="B312" s="34"/>
      <c r="C312" s="176" t="s">
        <v>427</v>
      </c>
      <c r="D312" s="176" t="s">
        <v>181</v>
      </c>
      <c r="E312" s="177" t="s">
        <v>428</v>
      </c>
      <c r="F312" s="327" t="s">
        <v>429</v>
      </c>
      <c r="G312" s="328" t="s">
        <v>184</v>
      </c>
      <c r="H312" s="329">
        <f>H316</f>
        <v>6.4536749999999987</v>
      </c>
      <c r="I312" s="330"/>
      <c r="J312" s="330">
        <f>ROUND(I312*H312,2)</f>
        <v>0</v>
      </c>
      <c r="K312" s="178" t="s">
        <v>185</v>
      </c>
      <c r="L312" s="38"/>
      <c r="M312" s="182" t="s">
        <v>18</v>
      </c>
      <c r="N312" s="183" t="s">
        <v>40</v>
      </c>
      <c r="O312" s="184">
        <v>6.04</v>
      </c>
      <c r="P312" s="184">
        <f>O312*H312</f>
        <v>38.98019699999999</v>
      </c>
      <c r="Q312" s="184">
        <v>2.3656999999999999</v>
      </c>
      <c r="R312" s="184">
        <f>Q312*H312</f>
        <v>15.267458947499996</v>
      </c>
      <c r="S312" s="184">
        <v>0</v>
      </c>
      <c r="T312" s="18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86" t="s">
        <v>186</v>
      </c>
      <c r="AT312" s="186" t="s">
        <v>181</v>
      </c>
      <c r="AU312" s="186" t="s">
        <v>78</v>
      </c>
      <c r="AY312" s="19" t="s">
        <v>179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76</v>
      </c>
      <c r="BK312" s="187">
        <f>ROUND(I312*H312,2)</f>
        <v>0</v>
      </c>
      <c r="BL312" s="19" t="s">
        <v>186</v>
      </c>
      <c r="BM312" s="186" t="s">
        <v>430</v>
      </c>
    </row>
    <row r="313" spans="1:65" s="2" customFormat="1" ht="19.5">
      <c r="A313" s="33"/>
      <c r="B313" s="34"/>
      <c r="C313" s="35"/>
      <c r="D313" s="188" t="s">
        <v>188</v>
      </c>
      <c r="E313" s="35"/>
      <c r="F313" s="331" t="s">
        <v>431</v>
      </c>
      <c r="G313" s="332"/>
      <c r="H313" s="332"/>
      <c r="I313" s="332"/>
      <c r="J313" s="332"/>
      <c r="K313" s="35"/>
      <c r="L313" s="38"/>
      <c r="M313" s="190"/>
      <c r="N313" s="191"/>
      <c r="O313" s="63"/>
      <c r="P313" s="63"/>
      <c r="Q313" s="63"/>
      <c r="R313" s="63"/>
      <c r="S313" s="63"/>
      <c r="T313" s="64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9" t="s">
        <v>188</v>
      </c>
      <c r="AU313" s="19" t="s">
        <v>78</v>
      </c>
    </row>
    <row r="314" spans="1:65" s="2" customFormat="1">
      <c r="A314" s="33"/>
      <c r="B314" s="34"/>
      <c r="C314" s="35"/>
      <c r="D314" s="192" t="s">
        <v>190</v>
      </c>
      <c r="E314" s="35"/>
      <c r="F314" s="333" t="s">
        <v>432</v>
      </c>
      <c r="G314" s="332"/>
      <c r="H314" s="332"/>
      <c r="I314" s="332"/>
      <c r="J314" s="332"/>
      <c r="K314" s="35"/>
      <c r="L314" s="38"/>
      <c r="M314" s="190"/>
      <c r="N314" s="191"/>
      <c r="O314" s="63"/>
      <c r="P314" s="63"/>
      <c r="Q314" s="63"/>
      <c r="R314" s="63"/>
      <c r="S314" s="63"/>
      <c r="T314" s="64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9" t="s">
        <v>190</v>
      </c>
      <c r="AU314" s="19" t="s">
        <v>78</v>
      </c>
    </row>
    <row r="315" spans="1:65" s="13" customFormat="1">
      <c r="B315" s="194"/>
      <c r="C315" s="195"/>
      <c r="D315" s="188" t="s">
        <v>192</v>
      </c>
      <c r="E315" s="196" t="s">
        <v>18</v>
      </c>
      <c r="F315" s="334" t="s">
        <v>433</v>
      </c>
      <c r="G315" s="335"/>
      <c r="H315" s="336" t="s">
        <v>18</v>
      </c>
      <c r="I315" s="335"/>
      <c r="J315" s="335"/>
      <c r="K315" s="195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192</v>
      </c>
      <c r="AU315" s="202" t="s">
        <v>78</v>
      </c>
      <c r="AV315" s="13" t="s">
        <v>76</v>
      </c>
      <c r="AW315" s="13" t="s">
        <v>30</v>
      </c>
      <c r="AX315" s="13" t="s">
        <v>69</v>
      </c>
      <c r="AY315" s="202" t="s">
        <v>179</v>
      </c>
    </row>
    <row r="316" spans="1:65" s="14" customFormat="1">
      <c r="B316" s="203"/>
      <c r="C316" s="204"/>
      <c r="D316" s="188" t="s">
        <v>192</v>
      </c>
      <c r="E316" s="205" t="s">
        <v>18</v>
      </c>
      <c r="F316" s="324" t="s">
        <v>5787</v>
      </c>
      <c r="G316" s="325"/>
      <c r="H316" s="326">
        <f>(3.73*0.98*0.75)+(5.21*0.95*0.75)</f>
        <v>6.4536749999999987</v>
      </c>
      <c r="I316" s="325"/>
      <c r="J316" s="325"/>
      <c r="K316" s="204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192</v>
      </c>
      <c r="AU316" s="212" t="s">
        <v>78</v>
      </c>
      <c r="AV316" s="14" t="s">
        <v>78</v>
      </c>
      <c r="AW316" s="14" t="s">
        <v>30</v>
      </c>
      <c r="AX316" s="14" t="s">
        <v>69</v>
      </c>
      <c r="AY316" s="212" t="s">
        <v>179</v>
      </c>
    </row>
    <row r="317" spans="1:65" s="2" customFormat="1" ht="24.2" customHeight="1">
      <c r="A317" s="33"/>
      <c r="B317" s="34"/>
      <c r="C317" s="176" t="s">
        <v>434</v>
      </c>
      <c r="D317" s="176" t="s">
        <v>181</v>
      </c>
      <c r="E317" s="177" t="s">
        <v>435</v>
      </c>
      <c r="F317" s="327" t="s">
        <v>436</v>
      </c>
      <c r="G317" s="328" t="s">
        <v>184</v>
      </c>
      <c r="H317" s="329">
        <v>1.9870000000000001</v>
      </c>
      <c r="I317" s="330"/>
      <c r="J317" s="330">
        <f>ROUND(I317*H317,2)</f>
        <v>0</v>
      </c>
      <c r="K317" s="178" t="s">
        <v>185</v>
      </c>
      <c r="L317" s="38"/>
      <c r="M317" s="182" t="s">
        <v>18</v>
      </c>
      <c r="N317" s="183" t="s">
        <v>40</v>
      </c>
      <c r="O317" s="184">
        <v>0.73499999999999999</v>
      </c>
      <c r="P317" s="184">
        <f>O317*H317</f>
        <v>1.460445</v>
      </c>
      <c r="Q317" s="184">
        <v>2.5235022040000001</v>
      </c>
      <c r="R317" s="184">
        <f>Q317*H317</f>
        <v>5.0141988793480001</v>
      </c>
      <c r="S317" s="184">
        <v>0</v>
      </c>
      <c r="T317" s="18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86" t="s">
        <v>186</v>
      </c>
      <c r="AT317" s="186" t="s">
        <v>181</v>
      </c>
      <c r="AU317" s="186" t="s">
        <v>78</v>
      </c>
      <c r="AY317" s="19" t="s">
        <v>179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76</v>
      </c>
      <c r="BK317" s="187">
        <f>ROUND(I317*H317,2)</f>
        <v>0</v>
      </c>
      <c r="BL317" s="19" t="s">
        <v>186</v>
      </c>
      <c r="BM317" s="186" t="s">
        <v>437</v>
      </c>
    </row>
    <row r="318" spans="1:65" s="2" customFormat="1" ht="19.5">
      <c r="A318" s="33"/>
      <c r="B318" s="34"/>
      <c r="C318" s="35"/>
      <c r="D318" s="188" t="s">
        <v>188</v>
      </c>
      <c r="E318" s="35"/>
      <c r="F318" s="331" t="s">
        <v>438</v>
      </c>
      <c r="G318" s="332"/>
      <c r="H318" s="332"/>
      <c r="I318" s="332"/>
      <c r="J318" s="332"/>
      <c r="K318" s="35"/>
      <c r="L318" s="38"/>
      <c r="M318" s="190"/>
      <c r="N318" s="191"/>
      <c r="O318" s="63"/>
      <c r="P318" s="63"/>
      <c r="Q318" s="63"/>
      <c r="R318" s="63"/>
      <c r="S318" s="63"/>
      <c r="T318" s="64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9" t="s">
        <v>188</v>
      </c>
      <c r="AU318" s="19" t="s">
        <v>78</v>
      </c>
    </row>
    <row r="319" spans="1:65" s="2" customFormat="1">
      <c r="A319" s="33"/>
      <c r="B319" s="34"/>
      <c r="C319" s="35"/>
      <c r="D319" s="192" t="s">
        <v>190</v>
      </c>
      <c r="E319" s="35"/>
      <c r="F319" s="333" t="s">
        <v>439</v>
      </c>
      <c r="G319" s="332"/>
      <c r="H319" s="332"/>
      <c r="I319" s="332"/>
      <c r="J319" s="332"/>
      <c r="K319" s="35"/>
      <c r="L319" s="38"/>
      <c r="M319" s="190"/>
      <c r="N319" s="191"/>
      <c r="O319" s="63"/>
      <c r="P319" s="63"/>
      <c r="Q319" s="63"/>
      <c r="R319" s="63"/>
      <c r="S319" s="63"/>
      <c r="T319" s="64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9" t="s">
        <v>190</v>
      </c>
      <c r="AU319" s="19" t="s">
        <v>78</v>
      </c>
    </row>
    <row r="320" spans="1:65" s="13" customFormat="1">
      <c r="B320" s="194"/>
      <c r="C320" s="195"/>
      <c r="D320" s="188" t="s">
        <v>192</v>
      </c>
      <c r="E320" s="196" t="s">
        <v>18</v>
      </c>
      <c r="F320" s="334" t="s">
        <v>440</v>
      </c>
      <c r="G320" s="335"/>
      <c r="H320" s="336" t="s">
        <v>18</v>
      </c>
      <c r="I320" s="335"/>
      <c r="J320" s="335"/>
      <c r="K320" s="195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192</v>
      </c>
      <c r="AU320" s="202" t="s">
        <v>78</v>
      </c>
      <c r="AV320" s="13" t="s">
        <v>76</v>
      </c>
      <c r="AW320" s="13" t="s">
        <v>30</v>
      </c>
      <c r="AX320" s="13" t="s">
        <v>69</v>
      </c>
      <c r="AY320" s="202" t="s">
        <v>179</v>
      </c>
    </row>
    <row r="321" spans="1:65" s="14" customFormat="1">
      <c r="B321" s="203"/>
      <c r="C321" s="204"/>
      <c r="D321" s="188" t="s">
        <v>192</v>
      </c>
      <c r="E321" s="205" t="s">
        <v>18</v>
      </c>
      <c r="F321" s="324" t="s">
        <v>441</v>
      </c>
      <c r="G321" s="325"/>
      <c r="H321" s="326">
        <v>1.9870000000000001</v>
      </c>
      <c r="I321" s="325"/>
      <c r="J321" s="325"/>
      <c r="K321" s="204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192</v>
      </c>
      <c r="AU321" s="212" t="s">
        <v>78</v>
      </c>
      <c r="AV321" s="14" t="s">
        <v>78</v>
      </c>
      <c r="AW321" s="14" t="s">
        <v>30</v>
      </c>
      <c r="AX321" s="14" t="s">
        <v>69</v>
      </c>
      <c r="AY321" s="212" t="s">
        <v>179</v>
      </c>
    </row>
    <row r="322" spans="1:65" s="2" customFormat="1" ht="16.5" customHeight="1">
      <c r="A322" s="33"/>
      <c r="B322" s="34"/>
      <c r="C322" s="176" t="s">
        <v>442</v>
      </c>
      <c r="D322" s="176" t="s">
        <v>181</v>
      </c>
      <c r="E322" s="177" t="s">
        <v>443</v>
      </c>
      <c r="F322" s="327" t="s">
        <v>444</v>
      </c>
      <c r="G322" s="328" t="s">
        <v>357</v>
      </c>
      <c r="H322" s="329">
        <v>15.595000000000001</v>
      </c>
      <c r="I322" s="330"/>
      <c r="J322" s="330">
        <f>ROUND(I322*H322,2)</f>
        <v>0</v>
      </c>
      <c r="K322" s="178" t="s">
        <v>185</v>
      </c>
      <c r="L322" s="38"/>
      <c r="M322" s="182" t="s">
        <v>18</v>
      </c>
      <c r="N322" s="183" t="s">
        <v>40</v>
      </c>
      <c r="O322" s="184">
        <v>0.59699999999999998</v>
      </c>
      <c r="P322" s="184">
        <f>O322*H322</f>
        <v>9.3102149999999995</v>
      </c>
      <c r="Q322" s="184">
        <v>3.4619E-3</v>
      </c>
      <c r="R322" s="184">
        <f>Q322*H322</f>
        <v>5.3988330500000001E-2</v>
      </c>
      <c r="S322" s="184">
        <v>0</v>
      </c>
      <c r="T322" s="18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86" t="s">
        <v>186</v>
      </c>
      <c r="AT322" s="186" t="s">
        <v>181</v>
      </c>
      <c r="AU322" s="186" t="s">
        <v>78</v>
      </c>
      <c r="AY322" s="19" t="s">
        <v>179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76</v>
      </c>
      <c r="BK322" s="187">
        <f>ROUND(I322*H322,2)</f>
        <v>0</v>
      </c>
      <c r="BL322" s="19" t="s">
        <v>186</v>
      </c>
      <c r="BM322" s="186" t="s">
        <v>445</v>
      </c>
    </row>
    <row r="323" spans="1:65" s="2" customFormat="1">
      <c r="A323" s="33"/>
      <c r="B323" s="34"/>
      <c r="C323" s="35"/>
      <c r="D323" s="188" t="s">
        <v>188</v>
      </c>
      <c r="E323" s="35"/>
      <c r="F323" s="331" t="s">
        <v>446</v>
      </c>
      <c r="G323" s="332"/>
      <c r="H323" s="332"/>
      <c r="I323" s="332"/>
      <c r="J323" s="332"/>
      <c r="K323" s="35"/>
      <c r="L323" s="38"/>
      <c r="M323" s="190"/>
      <c r="N323" s="191"/>
      <c r="O323" s="63"/>
      <c r="P323" s="63"/>
      <c r="Q323" s="63"/>
      <c r="R323" s="63"/>
      <c r="S323" s="63"/>
      <c r="T323" s="64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9" t="s">
        <v>188</v>
      </c>
      <c r="AU323" s="19" t="s">
        <v>78</v>
      </c>
    </row>
    <row r="324" spans="1:65" s="2" customFormat="1">
      <c r="A324" s="33"/>
      <c r="B324" s="34"/>
      <c r="C324" s="35"/>
      <c r="D324" s="192" t="s">
        <v>190</v>
      </c>
      <c r="E324" s="35"/>
      <c r="F324" s="333" t="s">
        <v>447</v>
      </c>
      <c r="G324" s="332"/>
      <c r="H324" s="332"/>
      <c r="I324" s="332"/>
      <c r="J324" s="332"/>
      <c r="K324" s="35"/>
      <c r="L324" s="38"/>
      <c r="M324" s="190"/>
      <c r="N324" s="191"/>
      <c r="O324" s="63"/>
      <c r="P324" s="63"/>
      <c r="Q324" s="63"/>
      <c r="R324" s="63"/>
      <c r="S324" s="63"/>
      <c r="T324" s="64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9" t="s">
        <v>190</v>
      </c>
      <c r="AU324" s="19" t="s">
        <v>78</v>
      </c>
    </row>
    <row r="325" spans="1:65" s="13" customFormat="1">
      <c r="B325" s="194"/>
      <c r="C325" s="195"/>
      <c r="D325" s="188" t="s">
        <v>192</v>
      </c>
      <c r="E325" s="196" t="s">
        <v>18</v>
      </c>
      <c r="F325" s="334" t="s">
        <v>339</v>
      </c>
      <c r="G325" s="335"/>
      <c r="H325" s="336" t="s">
        <v>18</v>
      </c>
      <c r="I325" s="335"/>
      <c r="J325" s="335"/>
      <c r="K325" s="195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192</v>
      </c>
      <c r="AU325" s="202" t="s">
        <v>78</v>
      </c>
      <c r="AV325" s="13" t="s">
        <v>76</v>
      </c>
      <c r="AW325" s="13" t="s">
        <v>30</v>
      </c>
      <c r="AX325" s="13" t="s">
        <v>69</v>
      </c>
      <c r="AY325" s="202" t="s">
        <v>179</v>
      </c>
    </row>
    <row r="326" spans="1:65" s="14" customFormat="1">
      <c r="B326" s="203"/>
      <c r="C326" s="204"/>
      <c r="D326" s="188" t="s">
        <v>192</v>
      </c>
      <c r="E326" s="205" t="s">
        <v>18</v>
      </c>
      <c r="F326" s="324" t="s">
        <v>448</v>
      </c>
      <c r="G326" s="325"/>
      <c r="H326" s="326">
        <v>15.595000000000001</v>
      </c>
      <c r="I326" s="325"/>
      <c r="J326" s="325"/>
      <c r="K326" s="204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192</v>
      </c>
      <c r="AU326" s="212" t="s">
        <v>78</v>
      </c>
      <c r="AV326" s="14" t="s">
        <v>78</v>
      </c>
      <c r="AW326" s="14" t="s">
        <v>30</v>
      </c>
      <c r="AX326" s="14" t="s">
        <v>69</v>
      </c>
      <c r="AY326" s="212" t="s">
        <v>179</v>
      </c>
    </row>
    <row r="327" spans="1:65" s="2" customFormat="1" ht="21.75" customHeight="1">
      <c r="A327" s="33"/>
      <c r="B327" s="34"/>
      <c r="C327" s="176" t="s">
        <v>449</v>
      </c>
      <c r="D327" s="176" t="s">
        <v>181</v>
      </c>
      <c r="E327" s="177" t="s">
        <v>450</v>
      </c>
      <c r="F327" s="327" t="s">
        <v>451</v>
      </c>
      <c r="G327" s="328" t="s">
        <v>357</v>
      </c>
      <c r="H327" s="329">
        <v>15.595000000000001</v>
      </c>
      <c r="I327" s="330"/>
      <c r="J327" s="330">
        <f>ROUND(I327*H327,2)</f>
        <v>0</v>
      </c>
      <c r="K327" s="178" t="s">
        <v>185</v>
      </c>
      <c r="L327" s="38"/>
      <c r="M327" s="182" t="s">
        <v>18</v>
      </c>
      <c r="N327" s="183" t="s">
        <v>40</v>
      </c>
      <c r="O327" s="184">
        <v>0.23200000000000001</v>
      </c>
      <c r="P327" s="184">
        <f>O327*H327</f>
        <v>3.6180400000000001</v>
      </c>
      <c r="Q327" s="184">
        <v>0</v>
      </c>
      <c r="R327" s="184">
        <f>Q327*H327</f>
        <v>0</v>
      </c>
      <c r="S327" s="184">
        <v>0</v>
      </c>
      <c r="T327" s="18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86" t="s">
        <v>186</v>
      </c>
      <c r="AT327" s="186" t="s">
        <v>181</v>
      </c>
      <c r="AU327" s="186" t="s">
        <v>78</v>
      </c>
      <c r="AY327" s="19" t="s">
        <v>179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76</v>
      </c>
      <c r="BK327" s="187">
        <f>ROUND(I327*H327,2)</f>
        <v>0</v>
      </c>
      <c r="BL327" s="19" t="s">
        <v>186</v>
      </c>
      <c r="BM327" s="186" t="s">
        <v>452</v>
      </c>
    </row>
    <row r="328" spans="1:65" s="2" customFormat="1">
      <c r="A328" s="33"/>
      <c r="B328" s="34"/>
      <c r="C328" s="35"/>
      <c r="D328" s="188" t="s">
        <v>188</v>
      </c>
      <c r="E328" s="35"/>
      <c r="F328" s="331" t="s">
        <v>453</v>
      </c>
      <c r="G328" s="332"/>
      <c r="H328" s="332"/>
      <c r="I328" s="332"/>
      <c r="J328" s="332"/>
      <c r="K328" s="35"/>
      <c r="L328" s="38"/>
      <c r="M328" s="190"/>
      <c r="N328" s="191"/>
      <c r="O328" s="63"/>
      <c r="P328" s="63"/>
      <c r="Q328" s="63"/>
      <c r="R328" s="63"/>
      <c r="S328" s="63"/>
      <c r="T328" s="64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9" t="s">
        <v>188</v>
      </c>
      <c r="AU328" s="19" t="s">
        <v>78</v>
      </c>
    </row>
    <row r="329" spans="1:65" s="2" customFormat="1">
      <c r="A329" s="33"/>
      <c r="B329" s="34"/>
      <c r="C329" s="35"/>
      <c r="D329" s="192" t="s">
        <v>190</v>
      </c>
      <c r="E329" s="35"/>
      <c r="F329" s="333" t="s">
        <v>454</v>
      </c>
      <c r="G329" s="332"/>
      <c r="H329" s="332"/>
      <c r="I329" s="332"/>
      <c r="J329" s="332"/>
      <c r="K329" s="35"/>
      <c r="L329" s="38"/>
      <c r="M329" s="190"/>
      <c r="N329" s="191"/>
      <c r="O329" s="63"/>
      <c r="P329" s="63"/>
      <c r="Q329" s="63"/>
      <c r="R329" s="63"/>
      <c r="S329" s="63"/>
      <c r="T329" s="64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9" t="s">
        <v>190</v>
      </c>
      <c r="AU329" s="19" t="s">
        <v>78</v>
      </c>
    </row>
    <row r="330" spans="1:65" s="2" customFormat="1" ht="24.2" customHeight="1">
      <c r="A330" s="33"/>
      <c r="B330" s="34"/>
      <c r="C330" s="176" t="s">
        <v>455</v>
      </c>
      <c r="D330" s="176" t="s">
        <v>181</v>
      </c>
      <c r="E330" s="177" t="s">
        <v>456</v>
      </c>
      <c r="F330" s="327" t="s">
        <v>457</v>
      </c>
      <c r="G330" s="328" t="s">
        <v>253</v>
      </c>
      <c r="H330" s="329">
        <v>0</v>
      </c>
      <c r="I330" s="330"/>
      <c r="J330" s="330">
        <f>ROUND(I330*H330,2)</f>
        <v>0</v>
      </c>
      <c r="K330" s="178" t="s">
        <v>185</v>
      </c>
      <c r="L330" s="38"/>
      <c r="M330" s="182" t="s">
        <v>18</v>
      </c>
      <c r="N330" s="183" t="s">
        <v>40</v>
      </c>
      <c r="O330" s="184">
        <v>22.491</v>
      </c>
      <c r="P330" s="184">
        <f>O330*H330</f>
        <v>0</v>
      </c>
      <c r="Q330" s="184">
        <v>1.05940312</v>
      </c>
      <c r="R330" s="184">
        <f>Q330*H330</f>
        <v>0</v>
      </c>
      <c r="S330" s="184">
        <v>0</v>
      </c>
      <c r="T330" s="18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86" t="s">
        <v>186</v>
      </c>
      <c r="AT330" s="186" t="s">
        <v>181</v>
      </c>
      <c r="AU330" s="186" t="s">
        <v>78</v>
      </c>
      <c r="AY330" s="19" t="s">
        <v>179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76</v>
      </c>
      <c r="BK330" s="187">
        <f>ROUND(I330*H330,2)</f>
        <v>0</v>
      </c>
      <c r="BL330" s="19" t="s">
        <v>186</v>
      </c>
      <c r="BM330" s="186" t="s">
        <v>458</v>
      </c>
    </row>
    <row r="331" spans="1:65" s="2" customFormat="1" ht="29.25">
      <c r="A331" s="33"/>
      <c r="B331" s="34"/>
      <c r="C331" s="35"/>
      <c r="D331" s="188" t="s">
        <v>188</v>
      </c>
      <c r="E331" s="35"/>
      <c r="F331" s="331" t="s">
        <v>459</v>
      </c>
      <c r="G331" s="332"/>
      <c r="H331" s="332"/>
      <c r="I331" s="332"/>
      <c r="J331" s="332"/>
      <c r="K331" s="35"/>
      <c r="L331" s="38"/>
      <c r="M331" s="190"/>
      <c r="N331" s="191"/>
      <c r="O331" s="63"/>
      <c r="P331" s="63"/>
      <c r="Q331" s="63"/>
      <c r="R331" s="63"/>
      <c r="S331" s="63"/>
      <c r="T331" s="64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9" t="s">
        <v>188</v>
      </c>
      <c r="AU331" s="19" t="s">
        <v>78</v>
      </c>
    </row>
    <row r="332" spans="1:65" s="2" customFormat="1">
      <c r="A332" s="33"/>
      <c r="B332" s="34"/>
      <c r="C332" s="35"/>
      <c r="D332" s="192" t="s">
        <v>190</v>
      </c>
      <c r="E332" s="35"/>
      <c r="F332" s="333" t="s">
        <v>460</v>
      </c>
      <c r="G332" s="332"/>
      <c r="H332" s="332"/>
      <c r="I332" s="332"/>
      <c r="J332" s="332"/>
      <c r="K332" s="35"/>
      <c r="L332" s="38"/>
      <c r="M332" s="190"/>
      <c r="N332" s="191"/>
      <c r="O332" s="63"/>
      <c r="P332" s="63"/>
      <c r="Q332" s="63"/>
      <c r="R332" s="63"/>
      <c r="S332" s="63"/>
      <c r="T332" s="64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9" t="s">
        <v>190</v>
      </c>
      <c r="AU332" s="19" t="s">
        <v>78</v>
      </c>
    </row>
    <row r="333" spans="1:65" s="13" customFormat="1">
      <c r="B333" s="194"/>
      <c r="C333" s="195"/>
      <c r="D333" s="188" t="s">
        <v>192</v>
      </c>
      <c r="E333" s="196" t="s">
        <v>18</v>
      </c>
      <c r="F333" s="334" t="s">
        <v>339</v>
      </c>
      <c r="G333" s="335"/>
      <c r="H333" s="336" t="s">
        <v>18</v>
      </c>
      <c r="I333" s="335"/>
      <c r="J333" s="335"/>
      <c r="K333" s="195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192</v>
      </c>
      <c r="AU333" s="202" t="s">
        <v>78</v>
      </c>
      <c r="AV333" s="13" t="s">
        <v>76</v>
      </c>
      <c r="AW333" s="13" t="s">
        <v>30</v>
      </c>
      <c r="AX333" s="13" t="s">
        <v>69</v>
      </c>
      <c r="AY333" s="202" t="s">
        <v>179</v>
      </c>
    </row>
    <row r="334" spans="1:65" s="13" customFormat="1" ht="22.5">
      <c r="B334" s="194"/>
      <c r="C334" s="195"/>
      <c r="D334" s="188" t="s">
        <v>192</v>
      </c>
      <c r="E334" s="196" t="s">
        <v>18</v>
      </c>
      <c r="F334" s="334" t="s">
        <v>461</v>
      </c>
      <c r="G334" s="335"/>
      <c r="H334" s="336" t="s">
        <v>18</v>
      </c>
      <c r="I334" s="335"/>
      <c r="J334" s="335"/>
      <c r="K334" s="195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192</v>
      </c>
      <c r="AU334" s="202" t="s">
        <v>78</v>
      </c>
      <c r="AV334" s="13" t="s">
        <v>76</v>
      </c>
      <c r="AW334" s="13" t="s">
        <v>30</v>
      </c>
      <c r="AX334" s="13" t="s">
        <v>69</v>
      </c>
      <c r="AY334" s="202" t="s">
        <v>179</v>
      </c>
    </row>
    <row r="335" spans="1:65" s="12" customFormat="1" ht="22.9" customHeight="1">
      <c r="B335" s="161"/>
      <c r="C335" s="162"/>
      <c r="D335" s="163" t="s">
        <v>68</v>
      </c>
      <c r="E335" s="174" t="s">
        <v>85</v>
      </c>
      <c r="F335" s="337" t="s">
        <v>462</v>
      </c>
      <c r="G335" s="338"/>
      <c r="H335" s="338"/>
      <c r="I335" s="338"/>
      <c r="J335" s="339">
        <f>BK335</f>
        <v>0</v>
      </c>
      <c r="K335" s="162"/>
      <c r="L335" s="166"/>
      <c r="M335" s="167"/>
      <c r="N335" s="168"/>
      <c r="O335" s="168"/>
      <c r="P335" s="169">
        <f>SUM(P336:P578)</f>
        <v>491.94851274000007</v>
      </c>
      <c r="Q335" s="168"/>
      <c r="R335" s="169">
        <f>SUM(R336:R578)</f>
        <v>116.60945919377902</v>
      </c>
      <c r="S335" s="168"/>
      <c r="T335" s="170">
        <f>SUM(T336:T578)</f>
        <v>0</v>
      </c>
      <c r="AR335" s="171" t="s">
        <v>76</v>
      </c>
      <c r="AT335" s="172" t="s">
        <v>68</v>
      </c>
      <c r="AU335" s="172" t="s">
        <v>76</v>
      </c>
      <c r="AY335" s="171" t="s">
        <v>179</v>
      </c>
      <c r="BK335" s="173">
        <f>SUM(BK336:BK578)</f>
        <v>0</v>
      </c>
    </row>
    <row r="336" spans="1:65" s="2" customFormat="1" ht="24.2" customHeight="1">
      <c r="A336" s="33"/>
      <c r="B336" s="34"/>
      <c r="C336" s="176" t="s">
        <v>463</v>
      </c>
      <c r="D336" s="176" t="s">
        <v>181</v>
      </c>
      <c r="E336" s="177" t="s">
        <v>464</v>
      </c>
      <c r="F336" s="327" t="s">
        <v>465</v>
      </c>
      <c r="G336" s="328" t="s">
        <v>281</v>
      </c>
      <c r="H336" s="329">
        <v>8</v>
      </c>
      <c r="I336" s="330"/>
      <c r="J336" s="330">
        <f>ROUND(I336*H336,2)</f>
        <v>0</v>
      </c>
      <c r="K336" s="178" t="s">
        <v>185</v>
      </c>
      <c r="L336" s="38"/>
      <c r="M336" s="182" t="s">
        <v>18</v>
      </c>
      <c r="N336" s="183" t="s">
        <v>40</v>
      </c>
      <c r="O336" s="184">
        <v>0.153</v>
      </c>
      <c r="P336" s="184">
        <f>O336*H336</f>
        <v>1.224</v>
      </c>
      <c r="Q336" s="184">
        <v>6.3839999999999999E-5</v>
      </c>
      <c r="R336" s="184">
        <f>Q336*H336</f>
        <v>5.1071999999999999E-4</v>
      </c>
      <c r="S336" s="184">
        <v>0</v>
      </c>
      <c r="T336" s="18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86" t="s">
        <v>186</v>
      </c>
      <c r="AT336" s="186" t="s">
        <v>181</v>
      </c>
      <c r="AU336" s="186" t="s">
        <v>78</v>
      </c>
      <c r="AY336" s="19" t="s">
        <v>179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76</v>
      </c>
      <c r="BK336" s="187">
        <f>ROUND(I336*H336,2)</f>
        <v>0</v>
      </c>
      <c r="BL336" s="19" t="s">
        <v>186</v>
      </c>
      <c r="BM336" s="186" t="s">
        <v>466</v>
      </c>
    </row>
    <row r="337" spans="1:65" s="2" customFormat="1" ht="29.25">
      <c r="A337" s="33"/>
      <c r="B337" s="34"/>
      <c r="C337" s="35"/>
      <c r="D337" s="188" t="s">
        <v>188</v>
      </c>
      <c r="E337" s="35"/>
      <c r="F337" s="331" t="s">
        <v>467</v>
      </c>
      <c r="G337" s="332"/>
      <c r="H337" s="332"/>
      <c r="I337" s="332"/>
      <c r="J337" s="332"/>
      <c r="K337" s="35"/>
      <c r="L337" s="38"/>
      <c r="M337" s="190"/>
      <c r="N337" s="191"/>
      <c r="O337" s="63"/>
      <c r="P337" s="63"/>
      <c r="Q337" s="63"/>
      <c r="R337" s="63"/>
      <c r="S337" s="63"/>
      <c r="T337" s="64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9" t="s">
        <v>188</v>
      </c>
      <c r="AU337" s="19" t="s">
        <v>78</v>
      </c>
    </row>
    <row r="338" spans="1:65" s="2" customFormat="1">
      <c r="A338" s="33"/>
      <c r="B338" s="34"/>
      <c r="C338" s="35"/>
      <c r="D338" s="192" t="s">
        <v>190</v>
      </c>
      <c r="E338" s="35"/>
      <c r="F338" s="333" t="s">
        <v>468</v>
      </c>
      <c r="G338" s="332"/>
      <c r="H338" s="332"/>
      <c r="I338" s="332"/>
      <c r="J338" s="332"/>
      <c r="K338" s="35"/>
      <c r="L338" s="38"/>
      <c r="M338" s="190"/>
      <c r="N338" s="191"/>
      <c r="O338" s="63"/>
      <c r="P338" s="63"/>
      <c r="Q338" s="63"/>
      <c r="R338" s="63"/>
      <c r="S338" s="63"/>
      <c r="T338" s="64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9" t="s">
        <v>190</v>
      </c>
      <c r="AU338" s="19" t="s">
        <v>78</v>
      </c>
    </row>
    <row r="339" spans="1:65" s="13" customFormat="1">
      <c r="B339" s="194"/>
      <c r="C339" s="195"/>
      <c r="D339" s="188" t="s">
        <v>192</v>
      </c>
      <c r="E339" s="196" t="s">
        <v>18</v>
      </c>
      <c r="F339" s="334" t="s">
        <v>202</v>
      </c>
      <c r="G339" s="335"/>
      <c r="H339" s="336" t="s">
        <v>18</v>
      </c>
      <c r="I339" s="335"/>
      <c r="J339" s="335"/>
      <c r="K339" s="195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192</v>
      </c>
      <c r="AU339" s="202" t="s">
        <v>78</v>
      </c>
      <c r="AV339" s="13" t="s">
        <v>76</v>
      </c>
      <c r="AW339" s="13" t="s">
        <v>30</v>
      </c>
      <c r="AX339" s="13" t="s">
        <v>69</v>
      </c>
      <c r="AY339" s="202" t="s">
        <v>179</v>
      </c>
    </row>
    <row r="340" spans="1:65" s="14" customFormat="1">
      <c r="B340" s="203"/>
      <c r="C340" s="204"/>
      <c r="D340" s="188" t="s">
        <v>192</v>
      </c>
      <c r="E340" s="205" t="s">
        <v>18</v>
      </c>
      <c r="F340" s="324" t="s">
        <v>469</v>
      </c>
      <c r="G340" s="325"/>
      <c r="H340" s="326">
        <v>2</v>
      </c>
      <c r="I340" s="325"/>
      <c r="J340" s="325"/>
      <c r="K340" s="204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192</v>
      </c>
      <c r="AU340" s="212" t="s">
        <v>78</v>
      </c>
      <c r="AV340" s="14" t="s">
        <v>78</v>
      </c>
      <c r="AW340" s="14" t="s">
        <v>30</v>
      </c>
      <c r="AX340" s="14" t="s">
        <v>69</v>
      </c>
      <c r="AY340" s="212" t="s">
        <v>179</v>
      </c>
    </row>
    <row r="341" spans="1:65" s="13" customFormat="1">
      <c r="B341" s="194"/>
      <c r="C341" s="195"/>
      <c r="D341" s="188" t="s">
        <v>192</v>
      </c>
      <c r="E341" s="196" t="s">
        <v>18</v>
      </c>
      <c r="F341" s="334" t="s">
        <v>230</v>
      </c>
      <c r="G341" s="335"/>
      <c r="H341" s="336" t="s">
        <v>18</v>
      </c>
      <c r="I341" s="335"/>
      <c r="J341" s="335"/>
      <c r="K341" s="195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192</v>
      </c>
      <c r="AU341" s="202" t="s">
        <v>78</v>
      </c>
      <c r="AV341" s="13" t="s">
        <v>76</v>
      </c>
      <c r="AW341" s="13" t="s">
        <v>30</v>
      </c>
      <c r="AX341" s="13" t="s">
        <v>69</v>
      </c>
      <c r="AY341" s="202" t="s">
        <v>179</v>
      </c>
    </row>
    <row r="342" spans="1:65" s="14" customFormat="1">
      <c r="B342" s="203"/>
      <c r="C342" s="204"/>
      <c r="D342" s="188" t="s">
        <v>192</v>
      </c>
      <c r="E342" s="205" t="s">
        <v>18</v>
      </c>
      <c r="F342" s="324" t="s">
        <v>470</v>
      </c>
      <c r="G342" s="325"/>
      <c r="H342" s="326">
        <v>6</v>
      </c>
      <c r="I342" s="325"/>
      <c r="J342" s="325"/>
      <c r="K342" s="204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192</v>
      </c>
      <c r="AU342" s="212" t="s">
        <v>78</v>
      </c>
      <c r="AV342" s="14" t="s">
        <v>78</v>
      </c>
      <c r="AW342" s="14" t="s">
        <v>30</v>
      </c>
      <c r="AX342" s="14" t="s">
        <v>69</v>
      </c>
      <c r="AY342" s="212" t="s">
        <v>179</v>
      </c>
    </row>
    <row r="343" spans="1:65" s="2" customFormat="1" ht="24.2" customHeight="1">
      <c r="A343" s="33"/>
      <c r="B343" s="34"/>
      <c r="C343" s="213" t="s">
        <v>471</v>
      </c>
      <c r="D343" s="213" t="s">
        <v>286</v>
      </c>
      <c r="E343" s="214" t="s">
        <v>300</v>
      </c>
      <c r="F343" s="340" t="s">
        <v>301</v>
      </c>
      <c r="G343" s="341" t="s">
        <v>289</v>
      </c>
      <c r="H343" s="342">
        <v>6.4</v>
      </c>
      <c r="I343" s="343"/>
      <c r="J343" s="343">
        <f>ROUND(I343*H343,2)</f>
        <v>0</v>
      </c>
      <c r="K343" s="215" t="s">
        <v>185</v>
      </c>
      <c r="L343" s="219"/>
      <c r="M343" s="220" t="s">
        <v>18</v>
      </c>
      <c r="N343" s="221" t="s">
        <v>40</v>
      </c>
      <c r="O343" s="184">
        <v>0</v>
      </c>
      <c r="P343" s="184">
        <f>O343*H343</f>
        <v>0</v>
      </c>
      <c r="Q343" s="184">
        <v>3.6099999999999999E-3</v>
      </c>
      <c r="R343" s="184">
        <f>Q343*H343</f>
        <v>2.3104E-2</v>
      </c>
      <c r="S343" s="184">
        <v>0</v>
      </c>
      <c r="T343" s="18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86" t="s">
        <v>250</v>
      </c>
      <c r="AT343" s="186" t="s">
        <v>286</v>
      </c>
      <c r="AU343" s="186" t="s">
        <v>78</v>
      </c>
      <c r="AY343" s="19" t="s">
        <v>179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76</v>
      </c>
      <c r="BK343" s="187">
        <f>ROUND(I343*H343,2)</f>
        <v>0</v>
      </c>
      <c r="BL343" s="19" t="s">
        <v>186</v>
      </c>
      <c r="BM343" s="186" t="s">
        <v>472</v>
      </c>
    </row>
    <row r="344" spans="1:65" s="2" customFormat="1" ht="19.5">
      <c r="A344" s="33"/>
      <c r="B344" s="34"/>
      <c r="C344" s="35"/>
      <c r="D344" s="188" t="s">
        <v>188</v>
      </c>
      <c r="E344" s="35"/>
      <c r="F344" s="331" t="s">
        <v>301</v>
      </c>
      <c r="G344" s="332"/>
      <c r="H344" s="332"/>
      <c r="I344" s="332"/>
      <c r="J344" s="332"/>
      <c r="K344" s="35"/>
      <c r="L344" s="38"/>
      <c r="M344" s="190"/>
      <c r="N344" s="191"/>
      <c r="O344" s="63"/>
      <c r="P344" s="63"/>
      <c r="Q344" s="63"/>
      <c r="R344" s="63"/>
      <c r="S344" s="63"/>
      <c r="T344" s="64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9" t="s">
        <v>188</v>
      </c>
      <c r="AU344" s="19" t="s">
        <v>78</v>
      </c>
    </row>
    <row r="345" spans="1:65" s="13" customFormat="1">
      <c r="B345" s="194"/>
      <c r="C345" s="195"/>
      <c r="D345" s="188" t="s">
        <v>192</v>
      </c>
      <c r="E345" s="196" t="s">
        <v>18</v>
      </c>
      <c r="F345" s="334" t="s">
        <v>202</v>
      </c>
      <c r="G345" s="335"/>
      <c r="H345" s="336" t="s">
        <v>18</v>
      </c>
      <c r="I345" s="335"/>
      <c r="J345" s="335"/>
      <c r="K345" s="195"/>
      <c r="L345" s="198"/>
      <c r="M345" s="199"/>
      <c r="N345" s="200"/>
      <c r="O345" s="200"/>
      <c r="P345" s="200"/>
      <c r="Q345" s="200"/>
      <c r="R345" s="200"/>
      <c r="S345" s="200"/>
      <c r="T345" s="201"/>
      <c r="AT345" s="202" t="s">
        <v>192</v>
      </c>
      <c r="AU345" s="202" t="s">
        <v>78</v>
      </c>
      <c r="AV345" s="13" t="s">
        <v>76</v>
      </c>
      <c r="AW345" s="13" t="s">
        <v>30</v>
      </c>
      <c r="AX345" s="13" t="s">
        <v>69</v>
      </c>
      <c r="AY345" s="202" t="s">
        <v>179</v>
      </c>
    </row>
    <row r="346" spans="1:65" s="14" customFormat="1">
      <c r="B346" s="203"/>
      <c r="C346" s="204"/>
      <c r="D346" s="188" t="s">
        <v>192</v>
      </c>
      <c r="E346" s="205" t="s">
        <v>18</v>
      </c>
      <c r="F346" s="324" t="s">
        <v>473</v>
      </c>
      <c r="G346" s="325"/>
      <c r="H346" s="326">
        <v>2</v>
      </c>
      <c r="I346" s="325"/>
      <c r="J346" s="325"/>
      <c r="K346" s="204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192</v>
      </c>
      <c r="AU346" s="212" t="s">
        <v>78</v>
      </c>
      <c r="AV346" s="14" t="s">
        <v>78</v>
      </c>
      <c r="AW346" s="14" t="s">
        <v>30</v>
      </c>
      <c r="AX346" s="14" t="s">
        <v>69</v>
      </c>
      <c r="AY346" s="212" t="s">
        <v>179</v>
      </c>
    </row>
    <row r="347" spans="1:65" s="13" customFormat="1">
      <c r="B347" s="194"/>
      <c r="C347" s="195"/>
      <c r="D347" s="188" t="s">
        <v>192</v>
      </c>
      <c r="E347" s="196" t="s">
        <v>18</v>
      </c>
      <c r="F347" s="334" t="s">
        <v>230</v>
      </c>
      <c r="G347" s="335"/>
      <c r="H347" s="336" t="s">
        <v>18</v>
      </c>
      <c r="I347" s="335"/>
      <c r="J347" s="335"/>
      <c r="K347" s="195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192</v>
      </c>
      <c r="AU347" s="202" t="s">
        <v>78</v>
      </c>
      <c r="AV347" s="13" t="s">
        <v>76</v>
      </c>
      <c r="AW347" s="13" t="s">
        <v>30</v>
      </c>
      <c r="AX347" s="13" t="s">
        <v>69</v>
      </c>
      <c r="AY347" s="202" t="s">
        <v>179</v>
      </c>
    </row>
    <row r="348" spans="1:65" s="14" customFormat="1">
      <c r="B348" s="203"/>
      <c r="C348" s="204"/>
      <c r="D348" s="188" t="s">
        <v>192</v>
      </c>
      <c r="E348" s="205" t="s">
        <v>18</v>
      </c>
      <c r="F348" s="324" t="s">
        <v>474</v>
      </c>
      <c r="G348" s="325"/>
      <c r="H348" s="326">
        <v>4.4000000000000004</v>
      </c>
      <c r="I348" s="325"/>
      <c r="J348" s="325"/>
      <c r="K348" s="204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192</v>
      </c>
      <c r="AU348" s="212" t="s">
        <v>78</v>
      </c>
      <c r="AV348" s="14" t="s">
        <v>78</v>
      </c>
      <c r="AW348" s="14" t="s">
        <v>30</v>
      </c>
      <c r="AX348" s="14" t="s">
        <v>69</v>
      </c>
      <c r="AY348" s="212" t="s">
        <v>179</v>
      </c>
    </row>
    <row r="349" spans="1:65" s="2" customFormat="1" ht="37.9" customHeight="1">
      <c r="A349" s="33"/>
      <c r="B349" s="34"/>
      <c r="C349" s="176" t="s">
        <v>475</v>
      </c>
      <c r="D349" s="176" t="s">
        <v>181</v>
      </c>
      <c r="E349" s="177" t="s">
        <v>476</v>
      </c>
      <c r="F349" s="327" t="s">
        <v>477</v>
      </c>
      <c r="G349" s="328" t="s">
        <v>184</v>
      </c>
      <c r="H349" s="329">
        <v>3.5529999999999999</v>
      </c>
      <c r="I349" s="330"/>
      <c r="J349" s="330">
        <f>ROUND(I349*H349,2)</f>
        <v>0</v>
      </c>
      <c r="K349" s="178" t="s">
        <v>18</v>
      </c>
      <c r="L349" s="38"/>
      <c r="M349" s="182" t="s">
        <v>18</v>
      </c>
      <c r="N349" s="183" t="s">
        <v>40</v>
      </c>
      <c r="O349" s="184">
        <v>0.88300000000000001</v>
      </c>
      <c r="P349" s="184">
        <f>O349*H349</f>
        <v>3.1372990000000001</v>
      </c>
      <c r="Q349" s="184">
        <v>0.61604999999999999</v>
      </c>
      <c r="R349" s="184">
        <f>Q349*H349</f>
        <v>2.1888256500000001</v>
      </c>
      <c r="S349" s="184">
        <v>0</v>
      </c>
      <c r="T349" s="18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86" t="s">
        <v>186</v>
      </c>
      <c r="AT349" s="186" t="s">
        <v>181</v>
      </c>
      <c r="AU349" s="186" t="s">
        <v>78</v>
      </c>
      <c r="AY349" s="19" t="s">
        <v>179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76</v>
      </c>
      <c r="BK349" s="187">
        <f>ROUND(I349*H349,2)</f>
        <v>0</v>
      </c>
      <c r="BL349" s="19" t="s">
        <v>186</v>
      </c>
      <c r="BM349" s="186" t="s">
        <v>478</v>
      </c>
    </row>
    <row r="350" spans="1:65" s="2" customFormat="1" ht="19.5">
      <c r="A350" s="33"/>
      <c r="B350" s="34"/>
      <c r="C350" s="35"/>
      <c r="D350" s="188" t="s">
        <v>188</v>
      </c>
      <c r="E350" s="35"/>
      <c r="F350" s="331" t="s">
        <v>479</v>
      </c>
      <c r="G350" s="332"/>
      <c r="H350" s="332"/>
      <c r="I350" s="332"/>
      <c r="J350" s="332"/>
      <c r="K350" s="35"/>
      <c r="L350" s="38"/>
      <c r="M350" s="190"/>
      <c r="N350" s="191"/>
      <c r="O350" s="63"/>
      <c r="P350" s="63"/>
      <c r="Q350" s="63"/>
      <c r="R350" s="63"/>
      <c r="S350" s="63"/>
      <c r="T350" s="64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9" t="s">
        <v>188</v>
      </c>
      <c r="AU350" s="19" t="s">
        <v>78</v>
      </c>
    </row>
    <row r="351" spans="1:65" s="13" customFormat="1">
      <c r="B351" s="194"/>
      <c r="C351" s="195"/>
      <c r="D351" s="188" t="s">
        <v>192</v>
      </c>
      <c r="E351" s="196" t="s">
        <v>18</v>
      </c>
      <c r="F351" s="334" t="s">
        <v>323</v>
      </c>
      <c r="G351" s="335"/>
      <c r="H351" s="336" t="s">
        <v>18</v>
      </c>
      <c r="I351" s="335"/>
      <c r="J351" s="335"/>
      <c r="K351" s="195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192</v>
      </c>
      <c r="AU351" s="202" t="s">
        <v>78</v>
      </c>
      <c r="AV351" s="13" t="s">
        <v>76</v>
      </c>
      <c r="AW351" s="13" t="s">
        <v>30</v>
      </c>
      <c r="AX351" s="13" t="s">
        <v>69</v>
      </c>
      <c r="AY351" s="202" t="s">
        <v>179</v>
      </c>
    </row>
    <row r="352" spans="1:65" s="14" customFormat="1">
      <c r="B352" s="203"/>
      <c r="C352" s="204"/>
      <c r="D352" s="188" t="s">
        <v>192</v>
      </c>
      <c r="E352" s="205" t="s">
        <v>18</v>
      </c>
      <c r="F352" s="324" t="s">
        <v>480</v>
      </c>
      <c r="G352" s="325"/>
      <c r="H352" s="326">
        <v>0.38800000000000001</v>
      </c>
      <c r="I352" s="325"/>
      <c r="J352" s="325"/>
      <c r="K352" s="204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192</v>
      </c>
      <c r="AU352" s="212" t="s">
        <v>78</v>
      </c>
      <c r="AV352" s="14" t="s">
        <v>78</v>
      </c>
      <c r="AW352" s="14" t="s">
        <v>30</v>
      </c>
      <c r="AX352" s="14" t="s">
        <v>69</v>
      </c>
      <c r="AY352" s="212" t="s">
        <v>179</v>
      </c>
    </row>
    <row r="353" spans="1:65" s="13" customFormat="1">
      <c r="B353" s="194"/>
      <c r="C353" s="195"/>
      <c r="D353" s="188" t="s">
        <v>192</v>
      </c>
      <c r="E353" s="196" t="s">
        <v>18</v>
      </c>
      <c r="F353" s="334" t="s">
        <v>481</v>
      </c>
      <c r="G353" s="335"/>
      <c r="H353" s="336" t="s">
        <v>18</v>
      </c>
      <c r="I353" s="335"/>
      <c r="J353" s="335"/>
      <c r="K353" s="195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192</v>
      </c>
      <c r="AU353" s="202" t="s">
        <v>78</v>
      </c>
      <c r="AV353" s="13" t="s">
        <v>76</v>
      </c>
      <c r="AW353" s="13" t="s">
        <v>30</v>
      </c>
      <c r="AX353" s="13" t="s">
        <v>69</v>
      </c>
      <c r="AY353" s="202" t="s">
        <v>179</v>
      </c>
    </row>
    <row r="354" spans="1:65" s="14" customFormat="1">
      <c r="B354" s="203"/>
      <c r="C354" s="204"/>
      <c r="D354" s="188" t="s">
        <v>192</v>
      </c>
      <c r="E354" s="205" t="s">
        <v>18</v>
      </c>
      <c r="F354" s="324" t="s">
        <v>482</v>
      </c>
      <c r="G354" s="325"/>
      <c r="H354" s="326">
        <v>1.4339999999999999</v>
      </c>
      <c r="I354" s="325"/>
      <c r="J354" s="325"/>
      <c r="K354" s="204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192</v>
      </c>
      <c r="AU354" s="212" t="s">
        <v>78</v>
      </c>
      <c r="AV354" s="14" t="s">
        <v>78</v>
      </c>
      <c r="AW354" s="14" t="s">
        <v>30</v>
      </c>
      <c r="AX354" s="14" t="s">
        <v>69</v>
      </c>
      <c r="AY354" s="212" t="s">
        <v>179</v>
      </c>
    </row>
    <row r="355" spans="1:65" s="14" customFormat="1">
      <c r="B355" s="203"/>
      <c r="C355" s="204"/>
      <c r="D355" s="188" t="s">
        <v>192</v>
      </c>
      <c r="E355" s="205" t="s">
        <v>18</v>
      </c>
      <c r="F355" s="324" t="s">
        <v>483</v>
      </c>
      <c r="G355" s="325"/>
      <c r="H355" s="326">
        <v>1.0009999999999999</v>
      </c>
      <c r="I355" s="325"/>
      <c r="J355" s="325"/>
      <c r="K355" s="204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192</v>
      </c>
      <c r="AU355" s="212" t="s">
        <v>78</v>
      </c>
      <c r="AV355" s="14" t="s">
        <v>78</v>
      </c>
      <c r="AW355" s="14" t="s">
        <v>30</v>
      </c>
      <c r="AX355" s="14" t="s">
        <v>69</v>
      </c>
      <c r="AY355" s="212" t="s">
        <v>179</v>
      </c>
    </row>
    <row r="356" spans="1:65" s="13" customFormat="1">
      <c r="B356" s="194"/>
      <c r="C356" s="195"/>
      <c r="D356" s="188" t="s">
        <v>192</v>
      </c>
      <c r="E356" s="196" t="s">
        <v>18</v>
      </c>
      <c r="F356" s="334" t="s">
        <v>484</v>
      </c>
      <c r="G356" s="335"/>
      <c r="H356" s="336" t="s">
        <v>18</v>
      </c>
      <c r="I356" s="335"/>
      <c r="J356" s="335"/>
      <c r="K356" s="195"/>
      <c r="L356" s="198"/>
      <c r="M356" s="199"/>
      <c r="N356" s="200"/>
      <c r="O356" s="200"/>
      <c r="P356" s="200"/>
      <c r="Q356" s="200"/>
      <c r="R356" s="200"/>
      <c r="S356" s="200"/>
      <c r="T356" s="201"/>
      <c r="AT356" s="202" t="s">
        <v>192</v>
      </c>
      <c r="AU356" s="202" t="s">
        <v>78</v>
      </c>
      <c r="AV356" s="13" t="s">
        <v>76</v>
      </c>
      <c r="AW356" s="13" t="s">
        <v>30</v>
      </c>
      <c r="AX356" s="13" t="s">
        <v>69</v>
      </c>
      <c r="AY356" s="202" t="s">
        <v>179</v>
      </c>
    </row>
    <row r="357" spans="1:65" s="13" customFormat="1">
      <c r="B357" s="194"/>
      <c r="C357" s="195"/>
      <c r="D357" s="188" t="s">
        <v>192</v>
      </c>
      <c r="E357" s="196" t="s">
        <v>18</v>
      </c>
      <c r="F357" s="334" t="s">
        <v>323</v>
      </c>
      <c r="G357" s="335"/>
      <c r="H357" s="336" t="s">
        <v>18</v>
      </c>
      <c r="I357" s="335"/>
      <c r="J357" s="335"/>
      <c r="K357" s="195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192</v>
      </c>
      <c r="AU357" s="202" t="s">
        <v>78</v>
      </c>
      <c r="AV357" s="13" t="s">
        <v>76</v>
      </c>
      <c r="AW357" s="13" t="s">
        <v>30</v>
      </c>
      <c r="AX357" s="13" t="s">
        <v>69</v>
      </c>
      <c r="AY357" s="202" t="s">
        <v>179</v>
      </c>
    </row>
    <row r="358" spans="1:65" s="14" customFormat="1">
      <c r="B358" s="203"/>
      <c r="C358" s="204"/>
      <c r="D358" s="188" t="s">
        <v>192</v>
      </c>
      <c r="E358" s="205" t="s">
        <v>18</v>
      </c>
      <c r="F358" s="324" t="s">
        <v>485</v>
      </c>
      <c r="G358" s="325"/>
      <c r="H358" s="326">
        <v>0.73</v>
      </c>
      <c r="I358" s="325"/>
      <c r="J358" s="325"/>
      <c r="K358" s="204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192</v>
      </c>
      <c r="AU358" s="212" t="s">
        <v>78</v>
      </c>
      <c r="AV358" s="14" t="s">
        <v>78</v>
      </c>
      <c r="AW358" s="14" t="s">
        <v>30</v>
      </c>
      <c r="AX358" s="14" t="s">
        <v>69</v>
      </c>
      <c r="AY358" s="212" t="s">
        <v>179</v>
      </c>
    </row>
    <row r="359" spans="1:65" s="2" customFormat="1" ht="37.9" customHeight="1">
      <c r="A359" s="33"/>
      <c r="B359" s="34"/>
      <c r="C359" s="176" t="s">
        <v>486</v>
      </c>
      <c r="D359" s="176" t="s">
        <v>181</v>
      </c>
      <c r="E359" s="177" t="s">
        <v>487</v>
      </c>
      <c r="F359" s="327" t="s">
        <v>488</v>
      </c>
      <c r="G359" s="328" t="s">
        <v>357</v>
      </c>
      <c r="H359" s="329">
        <f>SUM(H363:H365)</f>
        <v>70.155999999999992</v>
      </c>
      <c r="I359" s="330"/>
      <c r="J359" s="330">
        <f>ROUND(I359*H359,2)</f>
        <v>0</v>
      </c>
      <c r="K359" s="178" t="s">
        <v>185</v>
      </c>
      <c r="L359" s="38"/>
      <c r="M359" s="182" t="s">
        <v>18</v>
      </c>
      <c r="N359" s="183" t="s">
        <v>40</v>
      </c>
      <c r="O359" s="184">
        <v>0.76200000000000001</v>
      </c>
      <c r="P359" s="184">
        <f>O359*H359</f>
        <v>53.458871999999992</v>
      </c>
      <c r="Q359" s="184">
        <v>0.50101280000000004</v>
      </c>
      <c r="R359" s="184">
        <f>Q359*H359</f>
        <v>35.149053996799999</v>
      </c>
      <c r="S359" s="184">
        <v>0</v>
      </c>
      <c r="T359" s="18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86" t="s">
        <v>186</v>
      </c>
      <c r="AT359" s="186" t="s">
        <v>181</v>
      </c>
      <c r="AU359" s="186" t="s">
        <v>78</v>
      </c>
      <c r="AY359" s="19" t="s">
        <v>179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76</v>
      </c>
      <c r="BK359" s="187">
        <f>ROUND(I359*H359,2)</f>
        <v>0</v>
      </c>
      <c r="BL359" s="19" t="s">
        <v>186</v>
      </c>
      <c r="BM359" s="186" t="s">
        <v>489</v>
      </c>
    </row>
    <row r="360" spans="1:65" s="2" customFormat="1" ht="19.5">
      <c r="A360" s="33"/>
      <c r="B360" s="34"/>
      <c r="C360" s="35"/>
      <c r="D360" s="188" t="s">
        <v>188</v>
      </c>
      <c r="E360" s="35"/>
      <c r="F360" s="331" t="s">
        <v>490</v>
      </c>
      <c r="G360" s="332"/>
      <c r="H360" s="332"/>
      <c r="I360" s="332"/>
      <c r="J360" s="332"/>
      <c r="K360" s="35"/>
      <c r="L360" s="38"/>
      <c r="M360" s="190"/>
      <c r="N360" s="191"/>
      <c r="O360" s="63"/>
      <c r="P360" s="63"/>
      <c r="Q360" s="63"/>
      <c r="R360" s="63"/>
      <c r="S360" s="63"/>
      <c r="T360" s="64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9" t="s">
        <v>188</v>
      </c>
      <c r="AU360" s="19" t="s">
        <v>78</v>
      </c>
    </row>
    <row r="361" spans="1:65" s="2" customFormat="1">
      <c r="A361" s="33"/>
      <c r="B361" s="34"/>
      <c r="C361" s="35"/>
      <c r="D361" s="192" t="s">
        <v>190</v>
      </c>
      <c r="E361" s="35"/>
      <c r="F361" s="333" t="s">
        <v>491</v>
      </c>
      <c r="G361" s="332"/>
      <c r="H361" s="332"/>
      <c r="I361" s="332"/>
      <c r="J361" s="332"/>
      <c r="K361" s="35"/>
      <c r="L361" s="38"/>
      <c r="M361" s="190"/>
      <c r="N361" s="191"/>
      <c r="O361" s="63"/>
      <c r="P361" s="63"/>
      <c r="Q361" s="63"/>
      <c r="R361" s="63"/>
      <c r="S361" s="63"/>
      <c r="T361" s="64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9" t="s">
        <v>190</v>
      </c>
      <c r="AU361" s="19" t="s">
        <v>78</v>
      </c>
    </row>
    <row r="362" spans="1:65" s="13" customFormat="1">
      <c r="B362" s="194"/>
      <c r="C362" s="195"/>
      <c r="D362" s="188" t="s">
        <v>192</v>
      </c>
      <c r="E362" s="196" t="s">
        <v>18</v>
      </c>
      <c r="F362" s="334" t="s">
        <v>492</v>
      </c>
      <c r="G362" s="335"/>
      <c r="H362" s="336" t="s">
        <v>18</v>
      </c>
      <c r="I362" s="335"/>
      <c r="J362" s="335"/>
      <c r="K362" s="195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192</v>
      </c>
      <c r="AU362" s="202" t="s">
        <v>78</v>
      </c>
      <c r="AV362" s="13" t="s">
        <v>76</v>
      </c>
      <c r="AW362" s="13" t="s">
        <v>30</v>
      </c>
      <c r="AX362" s="13" t="s">
        <v>69</v>
      </c>
      <c r="AY362" s="202" t="s">
        <v>179</v>
      </c>
    </row>
    <row r="363" spans="1:65" s="14" customFormat="1">
      <c r="B363" s="203"/>
      <c r="C363" s="204"/>
      <c r="D363" s="188" t="s">
        <v>192</v>
      </c>
      <c r="E363" s="205" t="s">
        <v>18</v>
      </c>
      <c r="F363" s="324" t="s">
        <v>5788</v>
      </c>
      <c r="G363" s="325"/>
      <c r="H363" s="326">
        <f>(3.2+1.93)*2*7.55</f>
        <v>77.462999999999994</v>
      </c>
      <c r="I363" s="325"/>
      <c r="J363" s="325"/>
      <c r="K363" s="204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192</v>
      </c>
      <c r="AU363" s="212" t="s">
        <v>78</v>
      </c>
      <c r="AV363" s="14" t="s">
        <v>78</v>
      </c>
      <c r="AW363" s="14" t="s">
        <v>30</v>
      </c>
      <c r="AX363" s="14" t="s">
        <v>69</v>
      </c>
      <c r="AY363" s="212" t="s">
        <v>179</v>
      </c>
    </row>
    <row r="364" spans="1:65" s="14" customFormat="1">
      <c r="B364" s="203"/>
      <c r="C364" s="204"/>
      <c r="D364" s="188" t="s">
        <v>192</v>
      </c>
      <c r="E364" s="205" t="s">
        <v>18</v>
      </c>
      <c r="F364" s="324" t="s">
        <v>493</v>
      </c>
      <c r="G364" s="325"/>
      <c r="H364" s="326">
        <v>-7.0449999999999999</v>
      </c>
      <c r="I364" s="325"/>
      <c r="J364" s="325"/>
      <c r="K364" s="204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192</v>
      </c>
      <c r="AU364" s="212" t="s">
        <v>78</v>
      </c>
      <c r="AV364" s="14" t="s">
        <v>78</v>
      </c>
      <c r="AW364" s="14" t="s">
        <v>30</v>
      </c>
      <c r="AX364" s="14" t="s">
        <v>69</v>
      </c>
      <c r="AY364" s="212" t="s">
        <v>179</v>
      </c>
    </row>
    <row r="365" spans="1:65" s="14" customFormat="1">
      <c r="B365" s="203"/>
      <c r="C365" s="204"/>
      <c r="D365" s="188" t="s">
        <v>192</v>
      </c>
      <c r="E365" s="205" t="s">
        <v>18</v>
      </c>
      <c r="F365" s="324" t="s">
        <v>494</v>
      </c>
      <c r="G365" s="325"/>
      <c r="H365" s="326">
        <v>-0.26200000000000001</v>
      </c>
      <c r="I365" s="325"/>
      <c r="J365" s="325"/>
      <c r="K365" s="204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192</v>
      </c>
      <c r="AU365" s="212" t="s">
        <v>78</v>
      </c>
      <c r="AV365" s="14" t="s">
        <v>78</v>
      </c>
      <c r="AW365" s="14" t="s">
        <v>30</v>
      </c>
      <c r="AX365" s="14" t="s">
        <v>69</v>
      </c>
      <c r="AY365" s="212" t="s">
        <v>179</v>
      </c>
    </row>
    <row r="366" spans="1:65" s="2" customFormat="1" ht="24.2" customHeight="1">
      <c r="A366" s="33"/>
      <c r="B366" s="34"/>
      <c r="C366" s="176" t="s">
        <v>495</v>
      </c>
      <c r="D366" s="176" t="s">
        <v>181</v>
      </c>
      <c r="E366" s="177" t="s">
        <v>496</v>
      </c>
      <c r="F366" s="327" t="s">
        <v>497</v>
      </c>
      <c r="G366" s="328" t="s">
        <v>184</v>
      </c>
      <c r="H366" s="329">
        <v>1.028</v>
      </c>
      <c r="I366" s="330"/>
      <c r="J366" s="330">
        <f>ROUND(I366*H366,2)</f>
        <v>0</v>
      </c>
      <c r="K366" s="178" t="s">
        <v>185</v>
      </c>
      <c r="L366" s="38"/>
      <c r="M366" s="182" t="s">
        <v>18</v>
      </c>
      <c r="N366" s="183" t="s">
        <v>40</v>
      </c>
      <c r="O366" s="184">
        <v>3.7650000000000001</v>
      </c>
      <c r="P366" s="184">
        <f>O366*H366</f>
        <v>3.8704200000000002</v>
      </c>
      <c r="Q366" s="184">
        <v>1.7863599999999999</v>
      </c>
      <c r="R366" s="184">
        <f>Q366*H366</f>
        <v>1.83637808</v>
      </c>
      <c r="S366" s="184">
        <v>0</v>
      </c>
      <c r="T366" s="18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86" t="s">
        <v>186</v>
      </c>
      <c r="AT366" s="186" t="s">
        <v>181</v>
      </c>
      <c r="AU366" s="186" t="s">
        <v>78</v>
      </c>
      <c r="AY366" s="19" t="s">
        <v>179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76</v>
      </c>
      <c r="BK366" s="187">
        <f>ROUND(I366*H366,2)</f>
        <v>0</v>
      </c>
      <c r="BL366" s="19" t="s">
        <v>186</v>
      </c>
      <c r="BM366" s="186" t="s">
        <v>498</v>
      </c>
    </row>
    <row r="367" spans="1:65" s="2" customFormat="1" ht="19.5">
      <c r="A367" s="33"/>
      <c r="B367" s="34"/>
      <c r="C367" s="35"/>
      <c r="D367" s="188" t="s">
        <v>188</v>
      </c>
      <c r="E367" s="35"/>
      <c r="F367" s="331" t="s">
        <v>499</v>
      </c>
      <c r="G367" s="332"/>
      <c r="H367" s="332"/>
      <c r="I367" s="332"/>
      <c r="J367" s="332"/>
      <c r="K367" s="35"/>
      <c r="L367" s="38"/>
      <c r="M367" s="190"/>
      <c r="N367" s="191"/>
      <c r="O367" s="63"/>
      <c r="P367" s="63"/>
      <c r="Q367" s="63"/>
      <c r="R367" s="63"/>
      <c r="S367" s="63"/>
      <c r="T367" s="64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9" t="s">
        <v>188</v>
      </c>
      <c r="AU367" s="19" t="s">
        <v>78</v>
      </c>
    </row>
    <row r="368" spans="1:65" s="2" customFormat="1">
      <c r="A368" s="33"/>
      <c r="B368" s="34"/>
      <c r="C368" s="35"/>
      <c r="D368" s="192" t="s">
        <v>190</v>
      </c>
      <c r="E368" s="35"/>
      <c r="F368" s="333" t="s">
        <v>500</v>
      </c>
      <c r="G368" s="332"/>
      <c r="H368" s="332"/>
      <c r="I368" s="332"/>
      <c r="J368" s="332"/>
      <c r="K368" s="35"/>
      <c r="L368" s="38"/>
      <c r="M368" s="190"/>
      <c r="N368" s="191"/>
      <c r="O368" s="63"/>
      <c r="P368" s="63"/>
      <c r="Q368" s="63"/>
      <c r="R368" s="63"/>
      <c r="S368" s="63"/>
      <c r="T368" s="64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9" t="s">
        <v>190</v>
      </c>
      <c r="AU368" s="19" t="s">
        <v>78</v>
      </c>
    </row>
    <row r="369" spans="1:65" s="13" customFormat="1">
      <c r="B369" s="194"/>
      <c r="C369" s="195"/>
      <c r="D369" s="188" t="s">
        <v>192</v>
      </c>
      <c r="E369" s="196" t="s">
        <v>18</v>
      </c>
      <c r="F369" s="334" t="s">
        <v>323</v>
      </c>
      <c r="G369" s="335"/>
      <c r="H369" s="336" t="s">
        <v>18</v>
      </c>
      <c r="I369" s="335"/>
      <c r="J369" s="335"/>
      <c r="K369" s="195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192</v>
      </c>
      <c r="AU369" s="202" t="s">
        <v>78</v>
      </c>
      <c r="AV369" s="13" t="s">
        <v>76</v>
      </c>
      <c r="AW369" s="13" t="s">
        <v>30</v>
      </c>
      <c r="AX369" s="13" t="s">
        <v>69</v>
      </c>
      <c r="AY369" s="202" t="s">
        <v>179</v>
      </c>
    </row>
    <row r="370" spans="1:65" s="14" customFormat="1">
      <c r="B370" s="203"/>
      <c r="C370" s="204"/>
      <c r="D370" s="188" t="s">
        <v>192</v>
      </c>
      <c r="E370" s="205" t="s">
        <v>18</v>
      </c>
      <c r="F370" s="324" t="s">
        <v>501</v>
      </c>
      <c r="G370" s="325"/>
      <c r="H370" s="326">
        <v>1.028</v>
      </c>
      <c r="I370" s="325"/>
      <c r="J370" s="325"/>
      <c r="K370" s="204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192</v>
      </c>
      <c r="AU370" s="212" t="s">
        <v>78</v>
      </c>
      <c r="AV370" s="14" t="s">
        <v>78</v>
      </c>
      <c r="AW370" s="14" t="s">
        <v>30</v>
      </c>
      <c r="AX370" s="14" t="s">
        <v>69</v>
      </c>
      <c r="AY370" s="212" t="s">
        <v>179</v>
      </c>
    </row>
    <row r="371" spans="1:65" s="2" customFormat="1" ht="24.2" customHeight="1">
      <c r="A371" s="33"/>
      <c r="B371" s="34"/>
      <c r="C371" s="176" t="s">
        <v>502</v>
      </c>
      <c r="D371" s="176" t="s">
        <v>181</v>
      </c>
      <c r="E371" s="177" t="s">
        <v>503</v>
      </c>
      <c r="F371" s="327" t="s">
        <v>504</v>
      </c>
      <c r="G371" s="328" t="s">
        <v>357</v>
      </c>
      <c r="H371" s="329">
        <v>17.600000000000001</v>
      </c>
      <c r="I371" s="330"/>
      <c r="J371" s="330">
        <f>ROUND(I371*H371,2)</f>
        <v>0</v>
      </c>
      <c r="K371" s="178" t="s">
        <v>18</v>
      </c>
      <c r="L371" s="38"/>
      <c r="M371" s="182" t="s">
        <v>18</v>
      </c>
      <c r="N371" s="183" t="s">
        <v>40</v>
      </c>
      <c r="O371" s="184">
        <v>0.65300000000000002</v>
      </c>
      <c r="P371" s="184">
        <f>O371*H371</f>
        <v>11.492800000000001</v>
      </c>
      <c r="Q371" s="184">
        <v>0.18861</v>
      </c>
      <c r="R371" s="184">
        <f>Q371*H371</f>
        <v>3.3195360000000003</v>
      </c>
      <c r="S371" s="184">
        <v>0</v>
      </c>
      <c r="T371" s="18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86" t="s">
        <v>186</v>
      </c>
      <c r="AT371" s="186" t="s">
        <v>181</v>
      </c>
      <c r="AU371" s="186" t="s">
        <v>78</v>
      </c>
      <c r="AY371" s="19" t="s">
        <v>179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76</v>
      </c>
      <c r="BK371" s="187">
        <f>ROUND(I371*H371,2)</f>
        <v>0</v>
      </c>
      <c r="BL371" s="19" t="s">
        <v>186</v>
      </c>
      <c r="BM371" s="186" t="s">
        <v>505</v>
      </c>
    </row>
    <row r="372" spans="1:65" s="2" customFormat="1">
      <c r="A372" s="33"/>
      <c r="B372" s="34"/>
      <c r="C372" s="35"/>
      <c r="D372" s="188" t="s">
        <v>188</v>
      </c>
      <c r="E372" s="35"/>
      <c r="F372" s="331" t="s">
        <v>504</v>
      </c>
      <c r="G372" s="332"/>
      <c r="H372" s="332"/>
      <c r="I372" s="332"/>
      <c r="J372" s="332"/>
      <c r="K372" s="35"/>
      <c r="L372" s="38"/>
      <c r="M372" s="190"/>
      <c r="N372" s="191"/>
      <c r="O372" s="63"/>
      <c r="P372" s="63"/>
      <c r="Q372" s="63"/>
      <c r="R372" s="63"/>
      <c r="S372" s="63"/>
      <c r="T372" s="64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9" t="s">
        <v>188</v>
      </c>
      <c r="AU372" s="19" t="s">
        <v>78</v>
      </c>
    </row>
    <row r="373" spans="1:65" s="14" customFormat="1">
      <c r="B373" s="203"/>
      <c r="C373" s="204"/>
      <c r="D373" s="188" t="s">
        <v>192</v>
      </c>
      <c r="E373" s="205" t="s">
        <v>18</v>
      </c>
      <c r="F373" s="324" t="s">
        <v>506</v>
      </c>
      <c r="G373" s="325"/>
      <c r="H373" s="326">
        <v>17.600000000000001</v>
      </c>
      <c r="I373" s="325"/>
      <c r="J373" s="325"/>
      <c r="K373" s="204"/>
      <c r="L373" s="208"/>
      <c r="M373" s="209"/>
      <c r="N373" s="210"/>
      <c r="O373" s="210"/>
      <c r="P373" s="210"/>
      <c r="Q373" s="210"/>
      <c r="R373" s="210"/>
      <c r="S373" s="210"/>
      <c r="T373" s="211"/>
      <c r="AT373" s="212" t="s">
        <v>192</v>
      </c>
      <c r="AU373" s="212" t="s">
        <v>78</v>
      </c>
      <c r="AV373" s="14" t="s">
        <v>78</v>
      </c>
      <c r="AW373" s="14" t="s">
        <v>30</v>
      </c>
      <c r="AX373" s="14" t="s">
        <v>69</v>
      </c>
      <c r="AY373" s="212" t="s">
        <v>179</v>
      </c>
    </row>
    <row r="374" spans="1:65" s="2" customFormat="1" ht="24.2" customHeight="1">
      <c r="A374" s="33"/>
      <c r="B374" s="34"/>
      <c r="C374" s="176" t="s">
        <v>507</v>
      </c>
      <c r="D374" s="176" t="s">
        <v>181</v>
      </c>
      <c r="E374" s="177" t="s">
        <v>508</v>
      </c>
      <c r="F374" s="327" t="s">
        <v>509</v>
      </c>
      <c r="G374" s="328" t="s">
        <v>357</v>
      </c>
      <c r="H374" s="329">
        <v>11.1</v>
      </c>
      <c r="I374" s="330"/>
      <c r="J374" s="330">
        <f>ROUND(I374*H374,2)</f>
        <v>0</v>
      </c>
      <c r="K374" s="178" t="s">
        <v>18</v>
      </c>
      <c r="L374" s="38"/>
      <c r="M374" s="182" t="s">
        <v>18</v>
      </c>
      <c r="N374" s="183" t="s">
        <v>40</v>
      </c>
      <c r="O374" s="184">
        <v>0.67600000000000005</v>
      </c>
      <c r="P374" s="184">
        <f>O374*H374</f>
        <v>7.5036000000000005</v>
      </c>
      <c r="Q374" s="184">
        <v>0.18074412000000001</v>
      </c>
      <c r="R374" s="184">
        <f>Q374*H374</f>
        <v>2.0062597320000002</v>
      </c>
      <c r="S374" s="184">
        <v>0</v>
      </c>
      <c r="T374" s="18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86" t="s">
        <v>186</v>
      </c>
      <c r="AT374" s="186" t="s">
        <v>181</v>
      </c>
      <c r="AU374" s="186" t="s">
        <v>78</v>
      </c>
      <c r="AY374" s="19" t="s">
        <v>179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76</v>
      </c>
      <c r="BK374" s="187">
        <f>ROUND(I374*H374,2)</f>
        <v>0</v>
      </c>
      <c r="BL374" s="19" t="s">
        <v>186</v>
      </c>
      <c r="BM374" s="186" t="s">
        <v>510</v>
      </c>
    </row>
    <row r="375" spans="1:65" s="2" customFormat="1">
      <c r="A375" s="33"/>
      <c r="B375" s="34"/>
      <c r="C375" s="35"/>
      <c r="D375" s="188" t="s">
        <v>188</v>
      </c>
      <c r="E375" s="35"/>
      <c r="F375" s="331" t="s">
        <v>509</v>
      </c>
      <c r="G375" s="332"/>
      <c r="H375" s="332"/>
      <c r="I375" s="332"/>
      <c r="J375" s="332"/>
      <c r="K375" s="35"/>
      <c r="L375" s="38"/>
      <c r="M375" s="190"/>
      <c r="N375" s="191"/>
      <c r="O375" s="63"/>
      <c r="P375" s="63"/>
      <c r="Q375" s="63"/>
      <c r="R375" s="63"/>
      <c r="S375" s="63"/>
      <c r="T375" s="64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9" t="s">
        <v>188</v>
      </c>
      <c r="AU375" s="19" t="s">
        <v>78</v>
      </c>
    </row>
    <row r="376" spans="1:65" s="13" customFormat="1">
      <c r="B376" s="194"/>
      <c r="C376" s="195"/>
      <c r="D376" s="188" t="s">
        <v>192</v>
      </c>
      <c r="E376" s="196" t="s">
        <v>18</v>
      </c>
      <c r="F376" s="334" t="s">
        <v>323</v>
      </c>
      <c r="G376" s="335"/>
      <c r="H376" s="336" t="s">
        <v>18</v>
      </c>
      <c r="I376" s="335"/>
      <c r="J376" s="335"/>
      <c r="K376" s="195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192</v>
      </c>
      <c r="AU376" s="202" t="s">
        <v>78</v>
      </c>
      <c r="AV376" s="13" t="s">
        <v>76</v>
      </c>
      <c r="AW376" s="13" t="s">
        <v>30</v>
      </c>
      <c r="AX376" s="13" t="s">
        <v>69</v>
      </c>
      <c r="AY376" s="202" t="s">
        <v>179</v>
      </c>
    </row>
    <row r="377" spans="1:65" s="14" customFormat="1">
      <c r="B377" s="203"/>
      <c r="C377" s="204"/>
      <c r="D377" s="188" t="s">
        <v>192</v>
      </c>
      <c r="E377" s="205" t="s">
        <v>18</v>
      </c>
      <c r="F377" s="324" t="s">
        <v>511</v>
      </c>
      <c r="G377" s="325"/>
      <c r="H377" s="326">
        <v>11.1</v>
      </c>
      <c r="I377" s="325"/>
      <c r="J377" s="325"/>
      <c r="K377" s="204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192</v>
      </c>
      <c r="AU377" s="212" t="s">
        <v>78</v>
      </c>
      <c r="AV377" s="14" t="s">
        <v>78</v>
      </c>
      <c r="AW377" s="14" t="s">
        <v>30</v>
      </c>
      <c r="AX377" s="14" t="s">
        <v>69</v>
      </c>
      <c r="AY377" s="212" t="s">
        <v>179</v>
      </c>
    </row>
    <row r="378" spans="1:65" s="2" customFormat="1" ht="24.2" customHeight="1">
      <c r="A378" s="33"/>
      <c r="B378" s="34"/>
      <c r="C378" s="176" t="s">
        <v>512</v>
      </c>
      <c r="D378" s="176" t="s">
        <v>181</v>
      </c>
      <c r="E378" s="177" t="s">
        <v>513</v>
      </c>
      <c r="F378" s="327" t="s">
        <v>514</v>
      </c>
      <c r="G378" s="328" t="s">
        <v>357</v>
      </c>
      <c r="H378" s="329">
        <f>H381+H383</f>
        <v>89.462500000000006</v>
      </c>
      <c r="I378" s="330"/>
      <c r="J378" s="330">
        <f>ROUND(I378*H378,2)</f>
        <v>0</v>
      </c>
      <c r="K378" s="178" t="s">
        <v>18</v>
      </c>
      <c r="L378" s="38"/>
      <c r="M378" s="182" t="s">
        <v>18</v>
      </c>
      <c r="N378" s="183" t="s">
        <v>40</v>
      </c>
      <c r="O378" s="184">
        <v>0.77800000000000002</v>
      </c>
      <c r="P378" s="184">
        <f>O378*H378</f>
        <v>69.601825000000005</v>
      </c>
      <c r="Q378" s="184">
        <v>0.22614229999999999</v>
      </c>
      <c r="R378" s="184">
        <f>Q378*H378</f>
        <v>20.23125551375</v>
      </c>
      <c r="S378" s="184">
        <v>0</v>
      </c>
      <c r="T378" s="18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86" t="s">
        <v>186</v>
      </c>
      <c r="AT378" s="186" t="s">
        <v>181</v>
      </c>
      <c r="AU378" s="186" t="s">
        <v>78</v>
      </c>
      <c r="AY378" s="19" t="s">
        <v>179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76</v>
      </c>
      <c r="BK378" s="187">
        <f>ROUND(I378*H378,2)</f>
        <v>0</v>
      </c>
      <c r="BL378" s="19" t="s">
        <v>186</v>
      </c>
      <c r="BM378" s="186" t="s">
        <v>515</v>
      </c>
    </row>
    <row r="379" spans="1:65" s="2" customFormat="1">
      <c r="A379" s="33"/>
      <c r="B379" s="34"/>
      <c r="C379" s="35"/>
      <c r="D379" s="188" t="s">
        <v>188</v>
      </c>
      <c r="E379" s="35"/>
      <c r="F379" s="331" t="s">
        <v>514</v>
      </c>
      <c r="G379" s="332"/>
      <c r="H379" s="332"/>
      <c r="I379" s="332"/>
      <c r="J379" s="332"/>
      <c r="K379" s="35"/>
      <c r="L379" s="38"/>
      <c r="M379" s="190"/>
      <c r="N379" s="191"/>
      <c r="O379" s="63"/>
      <c r="P379" s="63"/>
      <c r="Q379" s="63"/>
      <c r="R379" s="63"/>
      <c r="S379" s="63"/>
      <c r="T379" s="64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9" t="s">
        <v>188</v>
      </c>
      <c r="AU379" s="19" t="s">
        <v>78</v>
      </c>
    </row>
    <row r="380" spans="1:65" s="13" customFormat="1">
      <c r="B380" s="194"/>
      <c r="C380" s="195"/>
      <c r="D380" s="188" t="s">
        <v>192</v>
      </c>
      <c r="E380" s="196" t="s">
        <v>18</v>
      </c>
      <c r="F380" s="334" t="s">
        <v>323</v>
      </c>
      <c r="G380" s="335"/>
      <c r="H380" s="336" t="s">
        <v>18</v>
      </c>
      <c r="I380" s="335"/>
      <c r="J380" s="335"/>
      <c r="K380" s="195"/>
      <c r="L380" s="198"/>
      <c r="M380" s="199"/>
      <c r="N380" s="200"/>
      <c r="O380" s="200"/>
      <c r="P380" s="200"/>
      <c r="Q380" s="200"/>
      <c r="R380" s="200"/>
      <c r="S380" s="200"/>
      <c r="T380" s="201"/>
      <c r="AT380" s="202" t="s">
        <v>192</v>
      </c>
      <c r="AU380" s="202" t="s">
        <v>78</v>
      </c>
      <c r="AV380" s="13" t="s">
        <v>76</v>
      </c>
      <c r="AW380" s="13" t="s">
        <v>30</v>
      </c>
      <c r="AX380" s="13" t="s">
        <v>69</v>
      </c>
      <c r="AY380" s="202" t="s">
        <v>179</v>
      </c>
    </row>
    <row r="381" spans="1:65" s="14" customFormat="1">
      <c r="B381" s="203"/>
      <c r="C381" s="204"/>
      <c r="D381" s="188" t="s">
        <v>192</v>
      </c>
      <c r="E381" s="205" t="s">
        <v>18</v>
      </c>
      <c r="F381" s="324" t="s">
        <v>5789</v>
      </c>
      <c r="G381" s="325"/>
      <c r="H381" s="326">
        <f>((13.735+3.43)*3.3)-(2*2.04*2)-(1.75*1.1)</f>
        <v>46.5595</v>
      </c>
      <c r="I381" s="325"/>
      <c r="J381" s="325"/>
      <c r="K381" s="204"/>
      <c r="L381" s="208"/>
      <c r="M381" s="209"/>
      <c r="N381" s="210"/>
      <c r="O381" s="210"/>
      <c r="P381" s="210"/>
      <c r="Q381" s="210"/>
      <c r="R381" s="210"/>
      <c r="S381" s="210"/>
      <c r="T381" s="211"/>
      <c r="AT381" s="212" t="s">
        <v>192</v>
      </c>
      <c r="AU381" s="212" t="s">
        <v>78</v>
      </c>
      <c r="AV381" s="14" t="s">
        <v>78</v>
      </c>
      <c r="AW381" s="14" t="s">
        <v>30</v>
      </c>
      <c r="AX381" s="14" t="s">
        <v>69</v>
      </c>
      <c r="AY381" s="212" t="s">
        <v>179</v>
      </c>
    </row>
    <row r="382" spans="1:65" s="13" customFormat="1">
      <c r="B382" s="194"/>
      <c r="C382" s="195"/>
      <c r="D382" s="188" t="s">
        <v>192</v>
      </c>
      <c r="E382" s="196" t="s">
        <v>18</v>
      </c>
      <c r="F382" s="334" t="s">
        <v>481</v>
      </c>
      <c r="G382" s="335"/>
      <c r="H382" s="336" t="s">
        <v>18</v>
      </c>
      <c r="I382" s="335"/>
      <c r="J382" s="335"/>
      <c r="K382" s="195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192</v>
      </c>
      <c r="AU382" s="202" t="s">
        <v>78</v>
      </c>
      <c r="AV382" s="13" t="s">
        <v>76</v>
      </c>
      <c r="AW382" s="13" t="s">
        <v>30</v>
      </c>
      <c r="AX382" s="13" t="s">
        <v>69</v>
      </c>
      <c r="AY382" s="202" t="s">
        <v>179</v>
      </c>
    </row>
    <row r="383" spans="1:65" s="14" customFormat="1">
      <c r="B383" s="203"/>
      <c r="C383" s="204"/>
      <c r="D383" s="188" t="s">
        <v>192</v>
      </c>
      <c r="E383" s="205" t="s">
        <v>18</v>
      </c>
      <c r="F383" s="324" t="s">
        <v>516</v>
      </c>
      <c r="G383" s="325"/>
      <c r="H383" s="326">
        <v>42.902999999999999</v>
      </c>
      <c r="I383" s="325"/>
      <c r="J383" s="325"/>
      <c r="K383" s="204"/>
      <c r="L383" s="208"/>
      <c r="M383" s="209"/>
      <c r="N383" s="210"/>
      <c r="O383" s="210"/>
      <c r="P383" s="210"/>
      <c r="Q383" s="210"/>
      <c r="R383" s="210"/>
      <c r="S383" s="210"/>
      <c r="T383" s="211"/>
      <c r="AT383" s="212" t="s">
        <v>192</v>
      </c>
      <c r="AU383" s="212" t="s">
        <v>78</v>
      </c>
      <c r="AV383" s="14" t="s">
        <v>78</v>
      </c>
      <c r="AW383" s="14" t="s">
        <v>30</v>
      </c>
      <c r="AX383" s="14" t="s">
        <v>69</v>
      </c>
      <c r="AY383" s="212" t="s">
        <v>179</v>
      </c>
    </row>
    <row r="384" spans="1:65" s="2" customFormat="1" ht="16.5" customHeight="1">
      <c r="A384" s="33"/>
      <c r="B384" s="34"/>
      <c r="C384" s="176" t="s">
        <v>517</v>
      </c>
      <c r="D384" s="176" t="s">
        <v>181</v>
      </c>
      <c r="E384" s="177" t="s">
        <v>518</v>
      </c>
      <c r="F384" s="327" t="s">
        <v>519</v>
      </c>
      <c r="G384" s="328" t="s">
        <v>184</v>
      </c>
      <c r="H384" s="329">
        <f>SUM(H387:H393)</f>
        <v>33.696579999999997</v>
      </c>
      <c r="I384" s="330"/>
      <c r="J384" s="330">
        <f>ROUND(I384*H384,2)</f>
        <v>0</v>
      </c>
      <c r="K384" s="178" t="s">
        <v>18</v>
      </c>
      <c r="L384" s="38"/>
      <c r="M384" s="182" t="s">
        <v>18</v>
      </c>
      <c r="N384" s="183" t="s">
        <v>40</v>
      </c>
      <c r="O384" s="184">
        <v>0.77800000000000002</v>
      </c>
      <c r="P384" s="184">
        <f>O384*H384</f>
        <v>26.215939239999997</v>
      </c>
      <c r="Q384" s="184">
        <v>0.58794999999999997</v>
      </c>
      <c r="R384" s="184">
        <f>Q384*H384</f>
        <v>19.811904210999998</v>
      </c>
      <c r="S384" s="184">
        <v>0</v>
      </c>
      <c r="T384" s="18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86" t="s">
        <v>186</v>
      </c>
      <c r="AT384" s="186" t="s">
        <v>181</v>
      </c>
      <c r="AU384" s="186" t="s">
        <v>78</v>
      </c>
      <c r="AY384" s="19" t="s">
        <v>179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76</v>
      </c>
      <c r="BK384" s="187">
        <f>ROUND(I384*H384,2)</f>
        <v>0</v>
      </c>
      <c r="BL384" s="19" t="s">
        <v>186</v>
      </c>
      <c r="BM384" s="186" t="s">
        <v>520</v>
      </c>
    </row>
    <row r="385" spans="1:65" s="2" customFormat="1">
      <c r="A385" s="33"/>
      <c r="B385" s="34"/>
      <c r="C385" s="35"/>
      <c r="D385" s="188" t="s">
        <v>188</v>
      </c>
      <c r="E385" s="35"/>
      <c r="F385" s="331" t="s">
        <v>519</v>
      </c>
      <c r="G385" s="332"/>
      <c r="H385" s="332"/>
      <c r="I385" s="332"/>
      <c r="J385" s="332"/>
      <c r="K385" s="35"/>
      <c r="L385" s="38"/>
      <c r="M385" s="190"/>
      <c r="N385" s="191"/>
      <c r="O385" s="63"/>
      <c r="P385" s="63"/>
      <c r="Q385" s="63"/>
      <c r="R385" s="63"/>
      <c r="S385" s="63"/>
      <c r="T385" s="64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9" t="s">
        <v>188</v>
      </c>
      <c r="AU385" s="19" t="s">
        <v>78</v>
      </c>
    </row>
    <row r="386" spans="1:65" s="13" customFormat="1">
      <c r="B386" s="194"/>
      <c r="C386" s="195"/>
      <c r="D386" s="188" t="s">
        <v>192</v>
      </c>
      <c r="E386" s="196" t="s">
        <v>18</v>
      </c>
      <c r="F386" s="334" t="s">
        <v>481</v>
      </c>
      <c r="G386" s="335"/>
      <c r="H386" s="336" t="s">
        <v>18</v>
      </c>
      <c r="I386" s="335"/>
      <c r="J386" s="335"/>
      <c r="K386" s="195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192</v>
      </c>
      <c r="AU386" s="202" t="s">
        <v>78</v>
      </c>
      <c r="AV386" s="13" t="s">
        <v>76</v>
      </c>
      <c r="AW386" s="13" t="s">
        <v>30</v>
      </c>
      <c r="AX386" s="13" t="s">
        <v>69</v>
      </c>
      <c r="AY386" s="202" t="s">
        <v>179</v>
      </c>
    </row>
    <row r="387" spans="1:65" s="14" customFormat="1">
      <c r="B387" s="203"/>
      <c r="C387" s="204"/>
      <c r="D387" s="188" t="s">
        <v>192</v>
      </c>
      <c r="E387" s="205" t="s">
        <v>18</v>
      </c>
      <c r="F387" s="324" t="s">
        <v>521</v>
      </c>
      <c r="G387" s="325"/>
      <c r="H387" s="326">
        <f>((6.4*2.7)-(1.15*2.34)-(1.15*1.5))*0.6</f>
        <v>7.7184000000000008</v>
      </c>
      <c r="I387" s="325"/>
      <c r="J387" s="325"/>
      <c r="K387" s="204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192</v>
      </c>
      <c r="AU387" s="212" t="s">
        <v>78</v>
      </c>
      <c r="AV387" s="14" t="s">
        <v>78</v>
      </c>
      <c r="AW387" s="14" t="s">
        <v>30</v>
      </c>
      <c r="AX387" s="14" t="s">
        <v>69</v>
      </c>
      <c r="AY387" s="212" t="s">
        <v>179</v>
      </c>
    </row>
    <row r="388" spans="1:65" s="14" customFormat="1">
      <c r="B388" s="203"/>
      <c r="C388" s="204"/>
      <c r="D388" s="188" t="s">
        <v>192</v>
      </c>
      <c r="E388" s="205" t="s">
        <v>18</v>
      </c>
      <c r="F388" s="324" t="s">
        <v>5790</v>
      </c>
      <c r="G388" s="325"/>
      <c r="H388" s="326">
        <f>((6.4*2.7)-(1.78*1.5*2))*0.6</f>
        <v>7.1640000000000006</v>
      </c>
      <c r="I388" s="325"/>
      <c r="J388" s="325"/>
      <c r="K388" s="204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192</v>
      </c>
      <c r="AU388" s="212" t="s">
        <v>78</v>
      </c>
      <c r="AV388" s="14" t="s">
        <v>78</v>
      </c>
      <c r="AW388" s="14" t="s">
        <v>30</v>
      </c>
      <c r="AX388" s="14" t="s">
        <v>69</v>
      </c>
      <c r="AY388" s="212" t="s">
        <v>179</v>
      </c>
    </row>
    <row r="389" spans="1:65" s="14" customFormat="1">
      <c r="B389" s="203"/>
      <c r="C389" s="204"/>
      <c r="D389" s="188" t="s">
        <v>192</v>
      </c>
      <c r="E389" s="205" t="s">
        <v>18</v>
      </c>
      <c r="F389" s="324" t="s">
        <v>5791</v>
      </c>
      <c r="G389" s="325"/>
      <c r="H389" s="326">
        <f>((6.5*2.45)-(1.93*2.14))*0.6</f>
        <v>7.0768800000000001</v>
      </c>
      <c r="I389" s="325"/>
      <c r="J389" s="325"/>
      <c r="K389" s="204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192</v>
      </c>
      <c r="AU389" s="212" t="s">
        <v>78</v>
      </c>
      <c r="AV389" s="14" t="s">
        <v>78</v>
      </c>
      <c r="AW389" s="14" t="s">
        <v>30</v>
      </c>
      <c r="AX389" s="14" t="s">
        <v>69</v>
      </c>
      <c r="AY389" s="212" t="s">
        <v>179</v>
      </c>
    </row>
    <row r="390" spans="1:65" s="14" customFormat="1">
      <c r="B390" s="203"/>
      <c r="C390" s="204"/>
      <c r="D390" s="188" t="s">
        <v>192</v>
      </c>
      <c r="E390" s="205" t="s">
        <v>18</v>
      </c>
      <c r="F390" s="324" t="s">
        <v>5792</v>
      </c>
      <c r="G390" s="325"/>
      <c r="H390" s="326">
        <f>(((1.5+3.75)*2.45)-(1.3*2.14))*0.6</f>
        <v>6.0483000000000002</v>
      </c>
      <c r="I390" s="325"/>
      <c r="J390" s="325"/>
      <c r="K390" s="204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192</v>
      </c>
      <c r="AU390" s="212" t="s">
        <v>78</v>
      </c>
      <c r="AV390" s="14" t="s">
        <v>78</v>
      </c>
      <c r="AW390" s="14" t="s">
        <v>30</v>
      </c>
      <c r="AX390" s="14" t="s">
        <v>69</v>
      </c>
      <c r="AY390" s="212" t="s">
        <v>179</v>
      </c>
    </row>
    <row r="391" spans="1:65" s="14" customFormat="1">
      <c r="B391" s="203"/>
      <c r="C391" s="204"/>
      <c r="D391" s="188" t="s">
        <v>192</v>
      </c>
      <c r="E391" s="205" t="s">
        <v>18</v>
      </c>
      <c r="F391" s="324" t="s">
        <v>522</v>
      </c>
      <c r="G391" s="325"/>
      <c r="H391" s="326">
        <v>0.94099999999999995</v>
      </c>
      <c r="I391" s="325"/>
      <c r="J391" s="325"/>
      <c r="K391" s="204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192</v>
      </c>
      <c r="AU391" s="212" t="s">
        <v>78</v>
      </c>
      <c r="AV391" s="14" t="s">
        <v>78</v>
      </c>
      <c r="AW391" s="14" t="s">
        <v>30</v>
      </c>
      <c r="AX391" s="14" t="s">
        <v>69</v>
      </c>
      <c r="AY391" s="212" t="s">
        <v>179</v>
      </c>
    </row>
    <row r="392" spans="1:65" s="14" customFormat="1">
      <c r="B392" s="203"/>
      <c r="C392" s="204"/>
      <c r="D392" s="188" t="s">
        <v>192</v>
      </c>
      <c r="E392" s="205" t="s">
        <v>18</v>
      </c>
      <c r="F392" s="324" t="s">
        <v>523</v>
      </c>
      <c r="G392" s="325"/>
      <c r="H392" s="326">
        <v>2.7970000000000002</v>
      </c>
      <c r="I392" s="325"/>
      <c r="J392" s="325"/>
      <c r="K392" s="204"/>
      <c r="L392" s="208"/>
      <c r="M392" s="209"/>
      <c r="N392" s="210"/>
      <c r="O392" s="210"/>
      <c r="P392" s="210"/>
      <c r="Q392" s="210"/>
      <c r="R392" s="210"/>
      <c r="S392" s="210"/>
      <c r="T392" s="211"/>
      <c r="AT392" s="212" t="s">
        <v>192</v>
      </c>
      <c r="AU392" s="212" t="s">
        <v>78</v>
      </c>
      <c r="AV392" s="14" t="s">
        <v>78</v>
      </c>
      <c r="AW392" s="14" t="s">
        <v>30</v>
      </c>
      <c r="AX392" s="14" t="s">
        <v>69</v>
      </c>
      <c r="AY392" s="212" t="s">
        <v>179</v>
      </c>
    </row>
    <row r="393" spans="1:65" s="14" customFormat="1">
      <c r="B393" s="203"/>
      <c r="C393" s="204"/>
      <c r="D393" s="188" t="s">
        <v>192</v>
      </c>
      <c r="E393" s="205" t="s">
        <v>18</v>
      </c>
      <c r="F393" s="324" t="s">
        <v>524</v>
      </c>
      <c r="G393" s="325"/>
      <c r="H393" s="326">
        <v>1.9510000000000001</v>
      </c>
      <c r="I393" s="325"/>
      <c r="J393" s="325"/>
      <c r="K393" s="204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192</v>
      </c>
      <c r="AU393" s="212" t="s">
        <v>78</v>
      </c>
      <c r="AV393" s="14" t="s">
        <v>78</v>
      </c>
      <c r="AW393" s="14" t="s">
        <v>30</v>
      </c>
      <c r="AX393" s="14" t="s">
        <v>69</v>
      </c>
      <c r="AY393" s="212" t="s">
        <v>179</v>
      </c>
    </row>
    <row r="394" spans="1:65" s="2" customFormat="1" ht="24.2" customHeight="1">
      <c r="A394" s="33"/>
      <c r="B394" s="34"/>
      <c r="C394" s="176" t="s">
        <v>525</v>
      </c>
      <c r="D394" s="176" t="s">
        <v>181</v>
      </c>
      <c r="E394" s="177" t="s">
        <v>526</v>
      </c>
      <c r="F394" s="327" t="s">
        <v>527</v>
      </c>
      <c r="G394" s="328" t="s">
        <v>289</v>
      </c>
      <c r="H394" s="329">
        <v>11.315</v>
      </c>
      <c r="I394" s="330"/>
      <c r="J394" s="330">
        <f>ROUND(I394*H394,2)</f>
        <v>0</v>
      </c>
      <c r="K394" s="178" t="s">
        <v>18</v>
      </c>
      <c r="L394" s="38"/>
      <c r="M394" s="182" t="s">
        <v>18</v>
      </c>
      <c r="N394" s="183" t="s">
        <v>40</v>
      </c>
      <c r="O394" s="184">
        <v>0.27</v>
      </c>
      <c r="P394" s="184">
        <f>O394*H394</f>
        <v>3.05505</v>
      </c>
      <c r="Q394" s="184">
        <v>9.3349999999999995E-3</v>
      </c>
      <c r="R394" s="184">
        <f>Q394*H394</f>
        <v>0.10562552499999998</v>
      </c>
      <c r="S394" s="184">
        <v>0</v>
      </c>
      <c r="T394" s="18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86" t="s">
        <v>186</v>
      </c>
      <c r="AT394" s="186" t="s">
        <v>181</v>
      </c>
      <c r="AU394" s="186" t="s">
        <v>78</v>
      </c>
      <c r="AY394" s="19" t="s">
        <v>179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76</v>
      </c>
      <c r="BK394" s="187">
        <f>ROUND(I394*H394,2)</f>
        <v>0</v>
      </c>
      <c r="BL394" s="19" t="s">
        <v>186</v>
      </c>
      <c r="BM394" s="186" t="s">
        <v>528</v>
      </c>
    </row>
    <row r="395" spans="1:65" s="2" customFormat="1" ht="19.5">
      <c r="A395" s="33"/>
      <c r="B395" s="34"/>
      <c r="C395" s="35"/>
      <c r="D395" s="188" t="s">
        <v>188</v>
      </c>
      <c r="E395" s="35"/>
      <c r="F395" s="331" t="s">
        <v>527</v>
      </c>
      <c r="G395" s="332"/>
      <c r="H395" s="332"/>
      <c r="I395" s="332"/>
      <c r="J395" s="332"/>
      <c r="K395" s="35"/>
      <c r="L395" s="38"/>
      <c r="M395" s="190"/>
      <c r="N395" s="191"/>
      <c r="O395" s="63"/>
      <c r="P395" s="63"/>
      <c r="Q395" s="63"/>
      <c r="R395" s="63"/>
      <c r="S395" s="63"/>
      <c r="T395" s="64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9" t="s">
        <v>188</v>
      </c>
      <c r="AU395" s="19" t="s">
        <v>78</v>
      </c>
    </row>
    <row r="396" spans="1:65" s="13" customFormat="1">
      <c r="B396" s="194"/>
      <c r="C396" s="195"/>
      <c r="D396" s="188" t="s">
        <v>192</v>
      </c>
      <c r="E396" s="196" t="s">
        <v>18</v>
      </c>
      <c r="F396" s="334" t="s">
        <v>323</v>
      </c>
      <c r="G396" s="335"/>
      <c r="H396" s="336" t="s">
        <v>18</v>
      </c>
      <c r="I396" s="335"/>
      <c r="J396" s="335"/>
      <c r="K396" s="195"/>
      <c r="L396" s="198"/>
      <c r="M396" s="199"/>
      <c r="N396" s="200"/>
      <c r="O396" s="200"/>
      <c r="P396" s="200"/>
      <c r="Q396" s="200"/>
      <c r="R396" s="200"/>
      <c r="S396" s="200"/>
      <c r="T396" s="201"/>
      <c r="AT396" s="202" t="s">
        <v>192</v>
      </c>
      <c r="AU396" s="202" t="s">
        <v>78</v>
      </c>
      <c r="AV396" s="13" t="s">
        <v>76</v>
      </c>
      <c r="AW396" s="13" t="s">
        <v>30</v>
      </c>
      <c r="AX396" s="13" t="s">
        <v>69</v>
      </c>
      <c r="AY396" s="202" t="s">
        <v>179</v>
      </c>
    </row>
    <row r="397" spans="1:65" s="14" customFormat="1">
      <c r="B397" s="203"/>
      <c r="C397" s="204"/>
      <c r="D397" s="188" t="s">
        <v>192</v>
      </c>
      <c r="E397" s="205" t="s">
        <v>18</v>
      </c>
      <c r="F397" s="324" t="s">
        <v>529</v>
      </c>
      <c r="G397" s="325"/>
      <c r="H397" s="326">
        <v>11.315</v>
      </c>
      <c r="I397" s="325"/>
      <c r="J397" s="325"/>
      <c r="K397" s="204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192</v>
      </c>
      <c r="AU397" s="212" t="s">
        <v>78</v>
      </c>
      <c r="AV397" s="14" t="s">
        <v>78</v>
      </c>
      <c r="AW397" s="14" t="s">
        <v>30</v>
      </c>
      <c r="AX397" s="14" t="s">
        <v>69</v>
      </c>
      <c r="AY397" s="212" t="s">
        <v>179</v>
      </c>
    </row>
    <row r="398" spans="1:65" s="2" customFormat="1" ht="16.5" customHeight="1">
      <c r="A398" s="33"/>
      <c r="B398" s="34"/>
      <c r="C398" s="176" t="s">
        <v>530</v>
      </c>
      <c r="D398" s="176" t="s">
        <v>181</v>
      </c>
      <c r="E398" s="177" t="s">
        <v>531</v>
      </c>
      <c r="F398" s="327" t="s">
        <v>532</v>
      </c>
      <c r="G398" s="328" t="s">
        <v>253</v>
      </c>
      <c r="H398" s="329">
        <f>1.19*1.15</f>
        <v>1.3684999999999998</v>
      </c>
      <c r="I398" s="330"/>
      <c r="J398" s="330">
        <f>ROUND(I398*H398,2)</f>
        <v>0</v>
      </c>
      <c r="K398" s="178" t="s">
        <v>185</v>
      </c>
      <c r="L398" s="38"/>
      <c r="M398" s="182" t="s">
        <v>18</v>
      </c>
      <c r="N398" s="183" t="s">
        <v>40</v>
      </c>
      <c r="O398" s="184">
        <v>26.431000000000001</v>
      </c>
      <c r="P398" s="184">
        <f>O398*H398</f>
        <v>36.170823499999997</v>
      </c>
      <c r="Q398" s="184">
        <v>1.0492218</v>
      </c>
      <c r="R398" s="184">
        <f>Q398*H398</f>
        <v>1.4358600332999998</v>
      </c>
      <c r="S398" s="184">
        <v>0</v>
      </c>
      <c r="T398" s="18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86" t="s">
        <v>186</v>
      </c>
      <c r="AT398" s="186" t="s">
        <v>181</v>
      </c>
      <c r="AU398" s="186" t="s">
        <v>78</v>
      </c>
      <c r="AY398" s="19" t="s">
        <v>179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76</v>
      </c>
      <c r="BK398" s="187">
        <f>ROUND(I398*H398,2)</f>
        <v>0</v>
      </c>
      <c r="BL398" s="19" t="s">
        <v>186</v>
      </c>
      <c r="BM398" s="186" t="s">
        <v>533</v>
      </c>
    </row>
    <row r="399" spans="1:65" s="2" customFormat="1" ht="29.25">
      <c r="A399" s="33"/>
      <c r="B399" s="34"/>
      <c r="C399" s="35"/>
      <c r="D399" s="188" t="s">
        <v>188</v>
      </c>
      <c r="E399" s="35"/>
      <c r="F399" s="331" t="s">
        <v>534</v>
      </c>
      <c r="G399" s="332"/>
      <c r="H399" s="332"/>
      <c r="I399" s="332"/>
      <c r="J399" s="332"/>
      <c r="K399" s="35"/>
      <c r="L399" s="38"/>
      <c r="M399" s="190"/>
      <c r="N399" s="191"/>
      <c r="O399" s="63"/>
      <c r="P399" s="63"/>
      <c r="Q399" s="63"/>
      <c r="R399" s="63"/>
      <c r="S399" s="63"/>
      <c r="T399" s="64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9" t="s">
        <v>188</v>
      </c>
      <c r="AU399" s="19" t="s">
        <v>78</v>
      </c>
    </row>
    <row r="400" spans="1:65" s="2" customFormat="1">
      <c r="A400" s="33"/>
      <c r="B400" s="34"/>
      <c r="C400" s="35"/>
      <c r="D400" s="192" t="s">
        <v>190</v>
      </c>
      <c r="E400" s="35"/>
      <c r="F400" s="333" t="s">
        <v>535</v>
      </c>
      <c r="G400" s="332"/>
      <c r="H400" s="332"/>
      <c r="I400" s="332"/>
      <c r="J400" s="332"/>
      <c r="K400" s="35"/>
      <c r="L400" s="38"/>
      <c r="M400" s="190"/>
      <c r="N400" s="191"/>
      <c r="O400" s="63"/>
      <c r="P400" s="63"/>
      <c r="Q400" s="63"/>
      <c r="R400" s="63"/>
      <c r="S400" s="63"/>
      <c r="T400" s="64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9" t="s">
        <v>190</v>
      </c>
      <c r="AU400" s="19" t="s">
        <v>78</v>
      </c>
    </row>
    <row r="401" spans="1:65" s="13" customFormat="1">
      <c r="B401" s="194"/>
      <c r="C401" s="195"/>
      <c r="D401" s="188" t="s">
        <v>192</v>
      </c>
      <c r="E401" s="196" t="s">
        <v>18</v>
      </c>
      <c r="F401" s="334" t="s">
        <v>492</v>
      </c>
      <c r="G401" s="335"/>
      <c r="H401" s="336" t="s">
        <v>18</v>
      </c>
      <c r="I401" s="335"/>
      <c r="J401" s="335"/>
      <c r="K401" s="195"/>
      <c r="L401" s="198"/>
      <c r="M401" s="199"/>
      <c r="N401" s="200"/>
      <c r="O401" s="200"/>
      <c r="P401" s="200"/>
      <c r="Q401" s="200"/>
      <c r="R401" s="200"/>
      <c r="S401" s="200"/>
      <c r="T401" s="201"/>
      <c r="AT401" s="202" t="s">
        <v>192</v>
      </c>
      <c r="AU401" s="202" t="s">
        <v>78</v>
      </c>
      <c r="AV401" s="13" t="s">
        <v>76</v>
      </c>
      <c r="AW401" s="13" t="s">
        <v>30</v>
      </c>
      <c r="AX401" s="13" t="s">
        <v>69</v>
      </c>
      <c r="AY401" s="202" t="s">
        <v>179</v>
      </c>
    </row>
    <row r="402" spans="1:65" s="14" customFormat="1">
      <c r="B402" s="203"/>
      <c r="C402" s="204"/>
      <c r="D402" s="188" t="s">
        <v>192</v>
      </c>
      <c r="E402" s="205" t="s">
        <v>18</v>
      </c>
      <c r="F402" s="324" t="s">
        <v>5794</v>
      </c>
      <c r="G402" s="325"/>
      <c r="H402" s="326" t="s">
        <v>5793</v>
      </c>
      <c r="I402" s="325"/>
      <c r="J402" s="325"/>
      <c r="K402" s="204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192</v>
      </c>
      <c r="AU402" s="212" t="s">
        <v>78</v>
      </c>
      <c r="AV402" s="14" t="s">
        <v>78</v>
      </c>
      <c r="AW402" s="14" t="s">
        <v>30</v>
      </c>
      <c r="AX402" s="14" t="s">
        <v>69</v>
      </c>
      <c r="AY402" s="212" t="s">
        <v>179</v>
      </c>
    </row>
    <row r="403" spans="1:65" s="2" customFormat="1" ht="24.2" customHeight="1">
      <c r="A403" s="33"/>
      <c r="B403" s="34"/>
      <c r="C403" s="176" t="s">
        <v>536</v>
      </c>
      <c r="D403" s="176" t="s">
        <v>181</v>
      </c>
      <c r="E403" s="177" t="s">
        <v>537</v>
      </c>
      <c r="F403" s="327" t="s">
        <v>538</v>
      </c>
      <c r="G403" s="328" t="s">
        <v>184</v>
      </c>
      <c r="H403" s="329">
        <v>3.0870000000000002</v>
      </c>
      <c r="I403" s="330"/>
      <c r="J403" s="330">
        <f>ROUND(I403*H403,2)</f>
        <v>0</v>
      </c>
      <c r="K403" s="178" t="s">
        <v>185</v>
      </c>
      <c r="L403" s="38"/>
      <c r="M403" s="182" t="s">
        <v>18</v>
      </c>
      <c r="N403" s="183" t="s">
        <v>40</v>
      </c>
      <c r="O403" s="184">
        <v>4.62</v>
      </c>
      <c r="P403" s="184">
        <f>O403*H403</f>
        <v>14.261940000000001</v>
      </c>
      <c r="Q403" s="184">
        <v>1.8109599999999999</v>
      </c>
      <c r="R403" s="184">
        <f>Q403*H403</f>
        <v>5.5904335200000004</v>
      </c>
      <c r="S403" s="184">
        <v>0</v>
      </c>
      <c r="T403" s="18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86" t="s">
        <v>186</v>
      </c>
      <c r="AT403" s="186" t="s">
        <v>181</v>
      </c>
      <c r="AU403" s="186" t="s">
        <v>78</v>
      </c>
      <c r="AY403" s="19" t="s">
        <v>179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76</v>
      </c>
      <c r="BK403" s="187">
        <f>ROUND(I403*H403,2)</f>
        <v>0</v>
      </c>
      <c r="BL403" s="19" t="s">
        <v>186</v>
      </c>
      <c r="BM403" s="186" t="s">
        <v>539</v>
      </c>
    </row>
    <row r="404" spans="1:65" s="2" customFormat="1" ht="19.5">
      <c r="A404" s="33"/>
      <c r="B404" s="34"/>
      <c r="C404" s="35"/>
      <c r="D404" s="188" t="s">
        <v>188</v>
      </c>
      <c r="E404" s="35"/>
      <c r="F404" s="331" t="s">
        <v>540</v>
      </c>
      <c r="G404" s="332"/>
      <c r="H404" s="332"/>
      <c r="I404" s="332"/>
      <c r="J404" s="332"/>
      <c r="K404" s="35"/>
      <c r="L404" s="38"/>
      <c r="M404" s="190"/>
      <c r="N404" s="191"/>
      <c r="O404" s="63"/>
      <c r="P404" s="63"/>
      <c r="Q404" s="63"/>
      <c r="R404" s="63"/>
      <c r="S404" s="63"/>
      <c r="T404" s="64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9" t="s">
        <v>188</v>
      </c>
      <c r="AU404" s="19" t="s">
        <v>78</v>
      </c>
    </row>
    <row r="405" spans="1:65" s="2" customFormat="1">
      <c r="A405" s="33"/>
      <c r="B405" s="34"/>
      <c r="C405" s="35"/>
      <c r="D405" s="192" t="s">
        <v>190</v>
      </c>
      <c r="E405" s="35"/>
      <c r="F405" s="333" t="s">
        <v>541</v>
      </c>
      <c r="G405" s="332"/>
      <c r="H405" s="332"/>
      <c r="I405" s="332"/>
      <c r="J405" s="332"/>
      <c r="K405" s="35"/>
      <c r="L405" s="38"/>
      <c r="M405" s="190"/>
      <c r="N405" s="191"/>
      <c r="O405" s="63"/>
      <c r="P405" s="63"/>
      <c r="Q405" s="63"/>
      <c r="R405" s="63"/>
      <c r="S405" s="63"/>
      <c r="T405" s="64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9" t="s">
        <v>190</v>
      </c>
      <c r="AU405" s="19" t="s">
        <v>78</v>
      </c>
    </row>
    <row r="406" spans="1:65" s="13" customFormat="1">
      <c r="B406" s="194"/>
      <c r="C406" s="195"/>
      <c r="D406" s="188" t="s">
        <v>192</v>
      </c>
      <c r="E406" s="196" t="s">
        <v>18</v>
      </c>
      <c r="F406" s="334" t="s">
        <v>542</v>
      </c>
      <c r="G406" s="335"/>
      <c r="H406" s="336" t="s">
        <v>18</v>
      </c>
      <c r="I406" s="335"/>
      <c r="J406" s="335"/>
      <c r="K406" s="195"/>
      <c r="L406" s="198"/>
      <c r="M406" s="199"/>
      <c r="N406" s="200"/>
      <c r="O406" s="200"/>
      <c r="P406" s="200"/>
      <c r="Q406" s="200"/>
      <c r="R406" s="200"/>
      <c r="S406" s="200"/>
      <c r="T406" s="201"/>
      <c r="AT406" s="202" t="s">
        <v>192</v>
      </c>
      <c r="AU406" s="202" t="s">
        <v>78</v>
      </c>
      <c r="AV406" s="13" t="s">
        <v>76</v>
      </c>
      <c r="AW406" s="13" t="s">
        <v>30</v>
      </c>
      <c r="AX406" s="13" t="s">
        <v>69</v>
      </c>
      <c r="AY406" s="202" t="s">
        <v>179</v>
      </c>
    </row>
    <row r="407" spans="1:65" s="14" customFormat="1">
      <c r="B407" s="203"/>
      <c r="C407" s="204"/>
      <c r="D407" s="188" t="s">
        <v>192</v>
      </c>
      <c r="E407" s="205" t="s">
        <v>18</v>
      </c>
      <c r="F407" s="324" t="s">
        <v>543</v>
      </c>
      <c r="G407" s="325"/>
      <c r="H407" s="326">
        <v>3.0870000000000002</v>
      </c>
      <c r="I407" s="325"/>
      <c r="J407" s="325"/>
      <c r="K407" s="204"/>
      <c r="L407" s="208"/>
      <c r="M407" s="209"/>
      <c r="N407" s="210"/>
      <c r="O407" s="210"/>
      <c r="P407" s="210"/>
      <c r="Q407" s="210"/>
      <c r="R407" s="210"/>
      <c r="S407" s="210"/>
      <c r="T407" s="211"/>
      <c r="AT407" s="212" t="s">
        <v>192</v>
      </c>
      <c r="AU407" s="212" t="s">
        <v>78</v>
      </c>
      <c r="AV407" s="14" t="s">
        <v>78</v>
      </c>
      <c r="AW407" s="14" t="s">
        <v>30</v>
      </c>
      <c r="AX407" s="14" t="s">
        <v>69</v>
      </c>
      <c r="AY407" s="212" t="s">
        <v>179</v>
      </c>
    </row>
    <row r="408" spans="1:65" s="2" customFormat="1" ht="24.2" customHeight="1">
      <c r="A408" s="33"/>
      <c r="B408" s="34"/>
      <c r="C408" s="176" t="s">
        <v>544</v>
      </c>
      <c r="D408" s="176" t="s">
        <v>181</v>
      </c>
      <c r="E408" s="177" t="s">
        <v>545</v>
      </c>
      <c r="F408" s="327" t="s">
        <v>546</v>
      </c>
      <c r="G408" s="328" t="s">
        <v>281</v>
      </c>
      <c r="H408" s="329">
        <v>1</v>
      </c>
      <c r="I408" s="330"/>
      <c r="J408" s="330">
        <f>ROUND(I408*H408,2)</f>
        <v>0</v>
      </c>
      <c r="K408" s="178" t="s">
        <v>185</v>
      </c>
      <c r="L408" s="38"/>
      <c r="M408" s="182" t="s">
        <v>18</v>
      </c>
      <c r="N408" s="183" t="s">
        <v>40</v>
      </c>
      <c r="O408" s="184">
        <v>1</v>
      </c>
      <c r="P408" s="184">
        <f>O408*H408</f>
        <v>1</v>
      </c>
      <c r="Q408" s="184">
        <v>2.1499999999999998E-2</v>
      </c>
      <c r="R408" s="184">
        <f>Q408*H408</f>
        <v>2.1499999999999998E-2</v>
      </c>
      <c r="S408" s="184">
        <v>0</v>
      </c>
      <c r="T408" s="18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86" t="s">
        <v>186</v>
      </c>
      <c r="AT408" s="186" t="s">
        <v>181</v>
      </c>
      <c r="AU408" s="186" t="s">
        <v>78</v>
      </c>
      <c r="AY408" s="19" t="s">
        <v>179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76</v>
      </c>
      <c r="BK408" s="187">
        <f>ROUND(I408*H408,2)</f>
        <v>0</v>
      </c>
      <c r="BL408" s="19" t="s">
        <v>186</v>
      </c>
      <c r="BM408" s="186" t="s">
        <v>547</v>
      </c>
    </row>
    <row r="409" spans="1:65" s="2" customFormat="1" ht="39">
      <c r="A409" s="33"/>
      <c r="B409" s="34"/>
      <c r="C409" s="35"/>
      <c r="D409" s="188" t="s">
        <v>188</v>
      </c>
      <c r="E409" s="35"/>
      <c r="F409" s="331" t="s">
        <v>548</v>
      </c>
      <c r="G409" s="332"/>
      <c r="H409" s="332"/>
      <c r="I409" s="332"/>
      <c r="J409" s="332"/>
      <c r="K409" s="35"/>
      <c r="L409" s="38"/>
      <c r="M409" s="190"/>
      <c r="N409" s="191"/>
      <c r="O409" s="63"/>
      <c r="P409" s="63"/>
      <c r="Q409" s="63"/>
      <c r="R409" s="63"/>
      <c r="S409" s="63"/>
      <c r="T409" s="64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9" t="s">
        <v>188</v>
      </c>
      <c r="AU409" s="19" t="s">
        <v>78</v>
      </c>
    </row>
    <row r="410" spans="1:65" s="2" customFormat="1">
      <c r="A410" s="33"/>
      <c r="B410" s="34"/>
      <c r="C410" s="35"/>
      <c r="D410" s="192" t="s">
        <v>190</v>
      </c>
      <c r="E410" s="35"/>
      <c r="F410" s="333" t="s">
        <v>549</v>
      </c>
      <c r="G410" s="332"/>
      <c r="H410" s="332"/>
      <c r="I410" s="332"/>
      <c r="J410" s="332"/>
      <c r="K410" s="35"/>
      <c r="L410" s="38"/>
      <c r="M410" s="190"/>
      <c r="N410" s="191"/>
      <c r="O410" s="63"/>
      <c r="P410" s="63"/>
      <c r="Q410" s="63"/>
      <c r="R410" s="63"/>
      <c r="S410" s="63"/>
      <c r="T410" s="64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9" t="s">
        <v>190</v>
      </c>
      <c r="AU410" s="19" t="s">
        <v>78</v>
      </c>
    </row>
    <row r="411" spans="1:65" s="2" customFormat="1" ht="16.5" customHeight="1">
      <c r="A411" s="33"/>
      <c r="B411" s="34"/>
      <c r="C411" s="176" t="s">
        <v>550</v>
      </c>
      <c r="D411" s="176" t="s">
        <v>181</v>
      </c>
      <c r="E411" s="177" t="s">
        <v>551</v>
      </c>
      <c r="F411" s="327" t="s">
        <v>552</v>
      </c>
      <c r="G411" s="328" t="s">
        <v>281</v>
      </c>
      <c r="H411" s="329">
        <v>2</v>
      </c>
      <c r="I411" s="330"/>
      <c r="J411" s="330">
        <f>ROUND(I411*H411,2)</f>
        <v>0</v>
      </c>
      <c r="K411" s="178" t="s">
        <v>18</v>
      </c>
      <c r="L411" s="38"/>
      <c r="M411" s="182" t="s">
        <v>18</v>
      </c>
      <c r="N411" s="183" t="s">
        <v>40</v>
      </c>
      <c r="O411" s="184">
        <v>0.26800000000000002</v>
      </c>
      <c r="P411" s="184">
        <f>O411*H411</f>
        <v>0.53600000000000003</v>
      </c>
      <c r="Q411" s="184">
        <v>6.3547999999999993E-2</v>
      </c>
      <c r="R411" s="184">
        <f>Q411*H411</f>
        <v>0.12709599999999999</v>
      </c>
      <c r="S411" s="184">
        <v>0</v>
      </c>
      <c r="T411" s="185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86" t="s">
        <v>186</v>
      </c>
      <c r="AT411" s="186" t="s">
        <v>181</v>
      </c>
      <c r="AU411" s="186" t="s">
        <v>78</v>
      </c>
      <c r="AY411" s="19" t="s">
        <v>179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76</v>
      </c>
      <c r="BK411" s="187">
        <f>ROUND(I411*H411,2)</f>
        <v>0</v>
      </c>
      <c r="BL411" s="19" t="s">
        <v>186</v>
      </c>
      <c r="BM411" s="186" t="s">
        <v>553</v>
      </c>
    </row>
    <row r="412" spans="1:65" s="2" customFormat="1">
      <c r="A412" s="33"/>
      <c r="B412" s="34"/>
      <c r="C412" s="35"/>
      <c r="D412" s="188" t="s">
        <v>188</v>
      </c>
      <c r="E412" s="35"/>
      <c r="F412" s="331" t="s">
        <v>552</v>
      </c>
      <c r="G412" s="332"/>
      <c r="H412" s="332"/>
      <c r="I412" s="332"/>
      <c r="J412" s="332"/>
      <c r="K412" s="35"/>
      <c r="L412" s="38"/>
      <c r="M412" s="190"/>
      <c r="N412" s="191"/>
      <c r="O412" s="63"/>
      <c r="P412" s="63"/>
      <c r="Q412" s="63"/>
      <c r="R412" s="63"/>
      <c r="S412" s="63"/>
      <c r="T412" s="64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9" t="s">
        <v>188</v>
      </c>
      <c r="AU412" s="19" t="s">
        <v>78</v>
      </c>
    </row>
    <row r="413" spans="1:65" s="13" customFormat="1">
      <c r="B413" s="194"/>
      <c r="C413" s="195"/>
      <c r="D413" s="188" t="s">
        <v>192</v>
      </c>
      <c r="E413" s="196" t="s">
        <v>18</v>
      </c>
      <c r="F413" s="334" t="s">
        <v>554</v>
      </c>
      <c r="G413" s="335"/>
      <c r="H413" s="336" t="s">
        <v>18</v>
      </c>
      <c r="I413" s="335"/>
      <c r="J413" s="335"/>
      <c r="K413" s="195"/>
      <c r="L413" s="198"/>
      <c r="M413" s="199"/>
      <c r="N413" s="200"/>
      <c r="O413" s="200"/>
      <c r="P413" s="200"/>
      <c r="Q413" s="200"/>
      <c r="R413" s="200"/>
      <c r="S413" s="200"/>
      <c r="T413" s="201"/>
      <c r="AT413" s="202" t="s">
        <v>192</v>
      </c>
      <c r="AU413" s="202" t="s">
        <v>78</v>
      </c>
      <c r="AV413" s="13" t="s">
        <v>76</v>
      </c>
      <c r="AW413" s="13" t="s">
        <v>30</v>
      </c>
      <c r="AX413" s="13" t="s">
        <v>69</v>
      </c>
      <c r="AY413" s="202" t="s">
        <v>179</v>
      </c>
    </row>
    <row r="414" spans="1:65" s="14" customFormat="1">
      <c r="B414" s="203"/>
      <c r="C414" s="204"/>
      <c r="D414" s="188" t="s">
        <v>192</v>
      </c>
      <c r="E414" s="205" t="s">
        <v>18</v>
      </c>
      <c r="F414" s="324" t="s">
        <v>555</v>
      </c>
      <c r="G414" s="325"/>
      <c r="H414" s="326">
        <v>2</v>
      </c>
      <c r="I414" s="325"/>
      <c r="J414" s="325"/>
      <c r="K414" s="204"/>
      <c r="L414" s="208"/>
      <c r="M414" s="209"/>
      <c r="N414" s="210"/>
      <c r="O414" s="210"/>
      <c r="P414" s="210"/>
      <c r="Q414" s="210"/>
      <c r="R414" s="210"/>
      <c r="S414" s="210"/>
      <c r="T414" s="211"/>
      <c r="AT414" s="212" t="s">
        <v>192</v>
      </c>
      <c r="AU414" s="212" t="s">
        <v>78</v>
      </c>
      <c r="AV414" s="14" t="s">
        <v>78</v>
      </c>
      <c r="AW414" s="14" t="s">
        <v>30</v>
      </c>
      <c r="AX414" s="14" t="s">
        <v>69</v>
      </c>
      <c r="AY414" s="212" t="s">
        <v>179</v>
      </c>
    </row>
    <row r="415" spans="1:65" s="2" customFormat="1" ht="16.5" customHeight="1">
      <c r="A415" s="33"/>
      <c r="B415" s="34"/>
      <c r="C415" s="176" t="s">
        <v>556</v>
      </c>
      <c r="D415" s="176" t="s">
        <v>181</v>
      </c>
      <c r="E415" s="177" t="s">
        <v>557</v>
      </c>
      <c r="F415" s="327" t="s">
        <v>558</v>
      </c>
      <c r="G415" s="328" t="s">
        <v>281</v>
      </c>
      <c r="H415" s="329">
        <v>4</v>
      </c>
      <c r="I415" s="330"/>
      <c r="J415" s="330">
        <f>ROUND(I415*H415,2)</f>
        <v>0</v>
      </c>
      <c r="K415" s="178" t="s">
        <v>18</v>
      </c>
      <c r="L415" s="38"/>
      <c r="M415" s="182" t="s">
        <v>18</v>
      </c>
      <c r="N415" s="183" t="s">
        <v>40</v>
      </c>
      <c r="O415" s="184">
        <v>0.35</v>
      </c>
      <c r="P415" s="184">
        <f>O415*H415</f>
        <v>1.4</v>
      </c>
      <c r="Q415" s="184">
        <v>8.1848000000000004E-2</v>
      </c>
      <c r="R415" s="184">
        <f>Q415*H415</f>
        <v>0.32739200000000002</v>
      </c>
      <c r="S415" s="184">
        <v>0</v>
      </c>
      <c r="T415" s="185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86" t="s">
        <v>186</v>
      </c>
      <c r="AT415" s="186" t="s">
        <v>181</v>
      </c>
      <c r="AU415" s="186" t="s">
        <v>78</v>
      </c>
      <c r="AY415" s="19" t="s">
        <v>179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76</v>
      </c>
      <c r="BK415" s="187">
        <f>ROUND(I415*H415,2)</f>
        <v>0</v>
      </c>
      <c r="BL415" s="19" t="s">
        <v>186</v>
      </c>
      <c r="BM415" s="186" t="s">
        <v>559</v>
      </c>
    </row>
    <row r="416" spans="1:65" s="2" customFormat="1">
      <c r="A416" s="33"/>
      <c r="B416" s="34"/>
      <c r="C416" s="35"/>
      <c r="D416" s="188" t="s">
        <v>188</v>
      </c>
      <c r="E416" s="35"/>
      <c r="F416" s="331" t="s">
        <v>558</v>
      </c>
      <c r="G416" s="332"/>
      <c r="H416" s="332"/>
      <c r="I416" s="332"/>
      <c r="J416" s="332"/>
      <c r="K416" s="35"/>
      <c r="L416" s="38"/>
      <c r="M416" s="190"/>
      <c r="N416" s="191"/>
      <c r="O416" s="63"/>
      <c r="P416" s="63"/>
      <c r="Q416" s="63"/>
      <c r="R416" s="63"/>
      <c r="S416" s="63"/>
      <c r="T416" s="64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9" t="s">
        <v>188</v>
      </c>
      <c r="AU416" s="19" t="s">
        <v>78</v>
      </c>
    </row>
    <row r="417" spans="1:65" s="13" customFormat="1">
      <c r="B417" s="194"/>
      <c r="C417" s="195"/>
      <c r="D417" s="188" t="s">
        <v>192</v>
      </c>
      <c r="E417" s="196" t="s">
        <v>18</v>
      </c>
      <c r="F417" s="334" t="s">
        <v>554</v>
      </c>
      <c r="G417" s="335"/>
      <c r="H417" s="336" t="s">
        <v>18</v>
      </c>
      <c r="I417" s="335"/>
      <c r="J417" s="335"/>
      <c r="K417" s="195"/>
      <c r="L417" s="198"/>
      <c r="M417" s="199"/>
      <c r="N417" s="200"/>
      <c r="O417" s="200"/>
      <c r="P417" s="200"/>
      <c r="Q417" s="200"/>
      <c r="R417" s="200"/>
      <c r="S417" s="200"/>
      <c r="T417" s="201"/>
      <c r="AT417" s="202" t="s">
        <v>192</v>
      </c>
      <c r="AU417" s="202" t="s">
        <v>78</v>
      </c>
      <c r="AV417" s="13" t="s">
        <v>76</v>
      </c>
      <c r="AW417" s="13" t="s">
        <v>30</v>
      </c>
      <c r="AX417" s="13" t="s">
        <v>69</v>
      </c>
      <c r="AY417" s="202" t="s">
        <v>179</v>
      </c>
    </row>
    <row r="418" spans="1:65" s="14" customFormat="1">
      <c r="B418" s="203"/>
      <c r="C418" s="204"/>
      <c r="D418" s="188" t="s">
        <v>192</v>
      </c>
      <c r="E418" s="205" t="s">
        <v>18</v>
      </c>
      <c r="F418" s="324" t="s">
        <v>560</v>
      </c>
      <c r="G418" s="325"/>
      <c r="H418" s="326">
        <v>4</v>
      </c>
      <c r="I418" s="325"/>
      <c r="J418" s="325"/>
      <c r="K418" s="204"/>
      <c r="L418" s="208"/>
      <c r="M418" s="209"/>
      <c r="N418" s="210"/>
      <c r="O418" s="210"/>
      <c r="P418" s="210"/>
      <c r="Q418" s="210"/>
      <c r="R418" s="210"/>
      <c r="S418" s="210"/>
      <c r="T418" s="211"/>
      <c r="AT418" s="212" t="s">
        <v>192</v>
      </c>
      <c r="AU418" s="212" t="s">
        <v>78</v>
      </c>
      <c r="AV418" s="14" t="s">
        <v>78</v>
      </c>
      <c r="AW418" s="14" t="s">
        <v>30</v>
      </c>
      <c r="AX418" s="14" t="s">
        <v>69</v>
      </c>
      <c r="AY418" s="212" t="s">
        <v>179</v>
      </c>
    </row>
    <row r="419" spans="1:65" s="2" customFormat="1" ht="16.5" customHeight="1">
      <c r="A419" s="33"/>
      <c r="B419" s="34"/>
      <c r="C419" s="176" t="s">
        <v>561</v>
      </c>
      <c r="D419" s="176" t="s">
        <v>181</v>
      </c>
      <c r="E419" s="177" t="s">
        <v>562</v>
      </c>
      <c r="F419" s="327" t="s">
        <v>563</v>
      </c>
      <c r="G419" s="328" t="s">
        <v>281</v>
      </c>
      <c r="H419" s="329">
        <v>8</v>
      </c>
      <c r="I419" s="330"/>
      <c r="J419" s="330">
        <f>ROUND(I419*H419,2)</f>
        <v>0</v>
      </c>
      <c r="K419" s="178" t="s">
        <v>18</v>
      </c>
      <c r="L419" s="38"/>
      <c r="M419" s="182" t="s">
        <v>18</v>
      </c>
      <c r="N419" s="183" t="s">
        <v>40</v>
      </c>
      <c r="O419" s="184">
        <v>0.4</v>
      </c>
      <c r="P419" s="184">
        <f>O419*H419</f>
        <v>3.2</v>
      </c>
      <c r="Q419" s="184">
        <v>9.1048000000000004E-2</v>
      </c>
      <c r="R419" s="184">
        <f>Q419*H419</f>
        <v>0.72838400000000003</v>
      </c>
      <c r="S419" s="184">
        <v>0</v>
      </c>
      <c r="T419" s="18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86" t="s">
        <v>186</v>
      </c>
      <c r="AT419" s="186" t="s">
        <v>181</v>
      </c>
      <c r="AU419" s="186" t="s">
        <v>78</v>
      </c>
      <c r="AY419" s="19" t="s">
        <v>179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76</v>
      </c>
      <c r="BK419" s="187">
        <f>ROUND(I419*H419,2)</f>
        <v>0</v>
      </c>
      <c r="BL419" s="19" t="s">
        <v>186</v>
      </c>
      <c r="BM419" s="186" t="s">
        <v>564</v>
      </c>
    </row>
    <row r="420" spans="1:65" s="2" customFormat="1">
      <c r="A420" s="33"/>
      <c r="B420" s="34"/>
      <c r="C420" s="35"/>
      <c r="D420" s="188" t="s">
        <v>188</v>
      </c>
      <c r="E420" s="35"/>
      <c r="F420" s="331" t="s">
        <v>563</v>
      </c>
      <c r="G420" s="332"/>
      <c r="H420" s="332"/>
      <c r="I420" s="332"/>
      <c r="J420" s="332"/>
      <c r="K420" s="35"/>
      <c r="L420" s="38"/>
      <c r="M420" s="190"/>
      <c r="N420" s="191"/>
      <c r="O420" s="63"/>
      <c r="P420" s="63"/>
      <c r="Q420" s="63"/>
      <c r="R420" s="63"/>
      <c r="S420" s="63"/>
      <c r="T420" s="64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9" t="s">
        <v>188</v>
      </c>
      <c r="AU420" s="19" t="s">
        <v>78</v>
      </c>
    </row>
    <row r="421" spans="1:65" s="13" customFormat="1">
      <c r="B421" s="194"/>
      <c r="C421" s="195"/>
      <c r="D421" s="188" t="s">
        <v>192</v>
      </c>
      <c r="E421" s="196" t="s">
        <v>18</v>
      </c>
      <c r="F421" s="334" t="s">
        <v>565</v>
      </c>
      <c r="G421" s="335"/>
      <c r="H421" s="336" t="s">
        <v>18</v>
      </c>
      <c r="I421" s="335"/>
      <c r="J421" s="335"/>
      <c r="K421" s="195"/>
      <c r="L421" s="198"/>
      <c r="M421" s="199"/>
      <c r="N421" s="200"/>
      <c r="O421" s="200"/>
      <c r="P421" s="200"/>
      <c r="Q421" s="200"/>
      <c r="R421" s="200"/>
      <c r="S421" s="200"/>
      <c r="T421" s="201"/>
      <c r="AT421" s="202" t="s">
        <v>192</v>
      </c>
      <c r="AU421" s="202" t="s">
        <v>78</v>
      </c>
      <c r="AV421" s="13" t="s">
        <v>76</v>
      </c>
      <c r="AW421" s="13" t="s">
        <v>30</v>
      </c>
      <c r="AX421" s="13" t="s">
        <v>69</v>
      </c>
      <c r="AY421" s="202" t="s">
        <v>179</v>
      </c>
    </row>
    <row r="422" spans="1:65" s="14" customFormat="1">
      <c r="B422" s="203"/>
      <c r="C422" s="204"/>
      <c r="D422" s="188" t="s">
        <v>192</v>
      </c>
      <c r="E422" s="205" t="s">
        <v>18</v>
      </c>
      <c r="F422" s="324" t="s">
        <v>566</v>
      </c>
      <c r="G422" s="325"/>
      <c r="H422" s="326">
        <v>8</v>
      </c>
      <c r="I422" s="325"/>
      <c r="J422" s="325"/>
      <c r="K422" s="204"/>
      <c r="L422" s="208"/>
      <c r="M422" s="209"/>
      <c r="N422" s="210"/>
      <c r="O422" s="210"/>
      <c r="P422" s="210"/>
      <c r="Q422" s="210"/>
      <c r="R422" s="210"/>
      <c r="S422" s="210"/>
      <c r="T422" s="211"/>
      <c r="AT422" s="212" t="s">
        <v>192</v>
      </c>
      <c r="AU422" s="212" t="s">
        <v>78</v>
      </c>
      <c r="AV422" s="14" t="s">
        <v>78</v>
      </c>
      <c r="AW422" s="14" t="s">
        <v>30</v>
      </c>
      <c r="AX422" s="14" t="s">
        <v>69</v>
      </c>
      <c r="AY422" s="212" t="s">
        <v>179</v>
      </c>
    </row>
    <row r="423" spans="1:65" s="2" customFormat="1" ht="16.5" customHeight="1">
      <c r="A423" s="33"/>
      <c r="B423" s="34"/>
      <c r="C423" s="176" t="s">
        <v>567</v>
      </c>
      <c r="D423" s="176" t="s">
        <v>181</v>
      </c>
      <c r="E423" s="177" t="s">
        <v>568</v>
      </c>
      <c r="F423" s="327" t="s">
        <v>569</v>
      </c>
      <c r="G423" s="328" t="s">
        <v>184</v>
      </c>
      <c r="H423" s="329">
        <v>2.5649999999999999</v>
      </c>
      <c r="I423" s="330"/>
      <c r="J423" s="330">
        <f>ROUND(I423*H423,2)</f>
        <v>0</v>
      </c>
      <c r="K423" s="178" t="s">
        <v>185</v>
      </c>
      <c r="L423" s="38"/>
      <c r="M423" s="182" t="s">
        <v>18</v>
      </c>
      <c r="N423" s="183" t="s">
        <v>40</v>
      </c>
      <c r="O423" s="184">
        <v>6.77</v>
      </c>
      <c r="P423" s="184">
        <f>O423*H423</f>
        <v>17.36505</v>
      </c>
      <c r="Q423" s="184">
        <v>1.94302</v>
      </c>
      <c r="R423" s="184">
        <f>Q423*H423</f>
        <v>4.9838462999999997</v>
      </c>
      <c r="S423" s="184">
        <v>0</v>
      </c>
      <c r="T423" s="18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86" t="s">
        <v>186</v>
      </c>
      <c r="AT423" s="186" t="s">
        <v>181</v>
      </c>
      <c r="AU423" s="186" t="s">
        <v>78</v>
      </c>
      <c r="AY423" s="19" t="s">
        <v>179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76</v>
      </c>
      <c r="BK423" s="187">
        <f>ROUND(I423*H423,2)</f>
        <v>0</v>
      </c>
      <c r="BL423" s="19" t="s">
        <v>186</v>
      </c>
      <c r="BM423" s="186" t="s">
        <v>570</v>
      </c>
    </row>
    <row r="424" spans="1:65" s="2" customFormat="1">
      <c r="A424" s="33"/>
      <c r="B424" s="34"/>
      <c r="C424" s="35"/>
      <c r="D424" s="188" t="s">
        <v>188</v>
      </c>
      <c r="E424" s="35"/>
      <c r="F424" s="331" t="s">
        <v>571</v>
      </c>
      <c r="G424" s="332"/>
      <c r="H424" s="332"/>
      <c r="I424" s="332"/>
      <c r="J424" s="332"/>
      <c r="K424" s="35"/>
      <c r="L424" s="38"/>
      <c r="M424" s="190"/>
      <c r="N424" s="191"/>
      <c r="O424" s="63"/>
      <c r="P424" s="63"/>
      <c r="Q424" s="63"/>
      <c r="R424" s="63"/>
      <c r="S424" s="63"/>
      <c r="T424" s="64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9" t="s">
        <v>188</v>
      </c>
      <c r="AU424" s="19" t="s">
        <v>78</v>
      </c>
    </row>
    <row r="425" spans="1:65" s="2" customFormat="1">
      <c r="A425" s="33"/>
      <c r="B425" s="34"/>
      <c r="C425" s="35"/>
      <c r="D425" s="192" t="s">
        <v>190</v>
      </c>
      <c r="E425" s="35"/>
      <c r="F425" s="333" t="s">
        <v>572</v>
      </c>
      <c r="G425" s="332"/>
      <c r="H425" s="332"/>
      <c r="I425" s="332"/>
      <c r="J425" s="332"/>
      <c r="K425" s="35"/>
      <c r="L425" s="38"/>
      <c r="M425" s="190"/>
      <c r="N425" s="191"/>
      <c r="O425" s="63"/>
      <c r="P425" s="63"/>
      <c r="Q425" s="63"/>
      <c r="R425" s="63"/>
      <c r="S425" s="63"/>
      <c r="T425" s="64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9" t="s">
        <v>190</v>
      </c>
      <c r="AU425" s="19" t="s">
        <v>78</v>
      </c>
    </row>
    <row r="426" spans="1:65" s="13" customFormat="1">
      <c r="B426" s="194"/>
      <c r="C426" s="195"/>
      <c r="D426" s="188" t="s">
        <v>192</v>
      </c>
      <c r="E426" s="196" t="s">
        <v>18</v>
      </c>
      <c r="F426" s="334" t="s">
        <v>230</v>
      </c>
      <c r="G426" s="335"/>
      <c r="H426" s="336" t="s">
        <v>18</v>
      </c>
      <c r="I426" s="335"/>
      <c r="J426" s="335"/>
      <c r="K426" s="195"/>
      <c r="L426" s="198"/>
      <c r="M426" s="199"/>
      <c r="N426" s="200"/>
      <c r="O426" s="200"/>
      <c r="P426" s="200"/>
      <c r="Q426" s="200"/>
      <c r="R426" s="200"/>
      <c r="S426" s="200"/>
      <c r="T426" s="201"/>
      <c r="AT426" s="202" t="s">
        <v>192</v>
      </c>
      <c r="AU426" s="202" t="s">
        <v>78</v>
      </c>
      <c r="AV426" s="13" t="s">
        <v>76</v>
      </c>
      <c r="AW426" s="13" t="s">
        <v>30</v>
      </c>
      <c r="AX426" s="13" t="s">
        <v>69</v>
      </c>
      <c r="AY426" s="202" t="s">
        <v>179</v>
      </c>
    </row>
    <row r="427" spans="1:65" s="14" customFormat="1">
      <c r="B427" s="203"/>
      <c r="C427" s="204"/>
      <c r="D427" s="188" t="s">
        <v>192</v>
      </c>
      <c r="E427" s="205" t="s">
        <v>18</v>
      </c>
      <c r="F427" s="324" t="s">
        <v>573</v>
      </c>
      <c r="G427" s="325"/>
      <c r="H427" s="326">
        <v>5.8000000000000003E-2</v>
      </c>
      <c r="I427" s="325"/>
      <c r="J427" s="325"/>
      <c r="K427" s="204"/>
      <c r="L427" s="208"/>
      <c r="M427" s="209"/>
      <c r="N427" s="210"/>
      <c r="O427" s="210"/>
      <c r="P427" s="210"/>
      <c r="Q427" s="210"/>
      <c r="R427" s="210"/>
      <c r="S427" s="210"/>
      <c r="T427" s="211"/>
      <c r="AT427" s="212" t="s">
        <v>192</v>
      </c>
      <c r="AU427" s="212" t="s">
        <v>78</v>
      </c>
      <c r="AV427" s="14" t="s">
        <v>78</v>
      </c>
      <c r="AW427" s="14" t="s">
        <v>30</v>
      </c>
      <c r="AX427" s="14" t="s">
        <v>69</v>
      </c>
      <c r="AY427" s="212" t="s">
        <v>179</v>
      </c>
    </row>
    <row r="428" spans="1:65" s="14" customFormat="1">
      <c r="B428" s="203"/>
      <c r="C428" s="204"/>
      <c r="D428" s="188" t="s">
        <v>192</v>
      </c>
      <c r="E428" s="205" t="s">
        <v>18</v>
      </c>
      <c r="F428" s="324" t="s">
        <v>574</v>
      </c>
      <c r="G428" s="325"/>
      <c r="H428" s="326">
        <v>5.2999999999999999E-2</v>
      </c>
      <c r="I428" s="325"/>
      <c r="J428" s="325"/>
      <c r="K428" s="204"/>
      <c r="L428" s="208"/>
      <c r="M428" s="209"/>
      <c r="N428" s="210"/>
      <c r="O428" s="210"/>
      <c r="P428" s="210"/>
      <c r="Q428" s="210"/>
      <c r="R428" s="210"/>
      <c r="S428" s="210"/>
      <c r="T428" s="211"/>
      <c r="AT428" s="212" t="s">
        <v>192</v>
      </c>
      <c r="AU428" s="212" t="s">
        <v>78</v>
      </c>
      <c r="AV428" s="14" t="s">
        <v>78</v>
      </c>
      <c r="AW428" s="14" t="s">
        <v>30</v>
      </c>
      <c r="AX428" s="14" t="s">
        <v>69</v>
      </c>
      <c r="AY428" s="212" t="s">
        <v>179</v>
      </c>
    </row>
    <row r="429" spans="1:65" s="14" customFormat="1">
      <c r="B429" s="203"/>
      <c r="C429" s="204"/>
      <c r="D429" s="188" t="s">
        <v>192</v>
      </c>
      <c r="E429" s="205" t="s">
        <v>18</v>
      </c>
      <c r="F429" s="324" t="s">
        <v>575</v>
      </c>
      <c r="G429" s="325"/>
      <c r="H429" s="326">
        <v>0.184</v>
      </c>
      <c r="I429" s="325"/>
      <c r="J429" s="325"/>
      <c r="K429" s="204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192</v>
      </c>
      <c r="AU429" s="212" t="s">
        <v>78</v>
      </c>
      <c r="AV429" s="14" t="s">
        <v>78</v>
      </c>
      <c r="AW429" s="14" t="s">
        <v>30</v>
      </c>
      <c r="AX429" s="14" t="s">
        <v>69</v>
      </c>
      <c r="AY429" s="212" t="s">
        <v>179</v>
      </c>
    </row>
    <row r="430" spans="1:65" s="14" customFormat="1">
      <c r="B430" s="203"/>
      <c r="C430" s="204"/>
      <c r="D430" s="188" t="s">
        <v>192</v>
      </c>
      <c r="E430" s="205" t="s">
        <v>18</v>
      </c>
      <c r="F430" s="324" t="s">
        <v>576</v>
      </c>
      <c r="G430" s="325"/>
      <c r="H430" s="326">
        <v>0.20499999999999999</v>
      </c>
      <c r="I430" s="325"/>
      <c r="J430" s="325"/>
      <c r="K430" s="204"/>
      <c r="L430" s="208"/>
      <c r="M430" s="209"/>
      <c r="N430" s="210"/>
      <c r="O430" s="210"/>
      <c r="P430" s="210"/>
      <c r="Q430" s="210"/>
      <c r="R430" s="210"/>
      <c r="S430" s="210"/>
      <c r="T430" s="211"/>
      <c r="AT430" s="212" t="s">
        <v>192</v>
      </c>
      <c r="AU430" s="212" t="s">
        <v>78</v>
      </c>
      <c r="AV430" s="14" t="s">
        <v>78</v>
      </c>
      <c r="AW430" s="14" t="s">
        <v>30</v>
      </c>
      <c r="AX430" s="14" t="s">
        <v>69</v>
      </c>
      <c r="AY430" s="212" t="s">
        <v>179</v>
      </c>
    </row>
    <row r="431" spans="1:65" s="14" customFormat="1" ht="22.5">
      <c r="B431" s="203"/>
      <c r="C431" s="204"/>
      <c r="D431" s="188" t="s">
        <v>192</v>
      </c>
      <c r="E431" s="205" t="s">
        <v>18</v>
      </c>
      <c r="F431" s="324" t="s">
        <v>577</v>
      </c>
      <c r="G431" s="325"/>
      <c r="H431" s="326">
        <v>0.95099999999999996</v>
      </c>
      <c r="I431" s="325"/>
      <c r="J431" s="325"/>
      <c r="K431" s="204"/>
      <c r="L431" s="208"/>
      <c r="M431" s="209"/>
      <c r="N431" s="210"/>
      <c r="O431" s="210"/>
      <c r="P431" s="210"/>
      <c r="Q431" s="210"/>
      <c r="R431" s="210"/>
      <c r="S431" s="210"/>
      <c r="T431" s="211"/>
      <c r="AT431" s="212" t="s">
        <v>192</v>
      </c>
      <c r="AU431" s="212" t="s">
        <v>78</v>
      </c>
      <c r="AV431" s="14" t="s">
        <v>78</v>
      </c>
      <c r="AW431" s="14" t="s">
        <v>30</v>
      </c>
      <c r="AX431" s="14" t="s">
        <v>69</v>
      </c>
      <c r="AY431" s="212" t="s">
        <v>179</v>
      </c>
    </row>
    <row r="432" spans="1:65" s="14" customFormat="1">
      <c r="B432" s="203"/>
      <c r="C432" s="204"/>
      <c r="D432" s="188" t="s">
        <v>192</v>
      </c>
      <c r="E432" s="205" t="s">
        <v>18</v>
      </c>
      <c r="F432" s="324" t="s">
        <v>578</v>
      </c>
      <c r="G432" s="325"/>
      <c r="H432" s="326">
        <v>0.192</v>
      </c>
      <c r="I432" s="325"/>
      <c r="J432" s="325"/>
      <c r="K432" s="204"/>
      <c r="L432" s="208"/>
      <c r="M432" s="209"/>
      <c r="N432" s="210"/>
      <c r="O432" s="210"/>
      <c r="P432" s="210"/>
      <c r="Q432" s="210"/>
      <c r="R432" s="210"/>
      <c r="S432" s="210"/>
      <c r="T432" s="211"/>
      <c r="AT432" s="212" t="s">
        <v>192</v>
      </c>
      <c r="AU432" s="212" t="s">
        <v>78</v>
      </c>
      <c r="AV432" s="14" t="s">
        <v>78</v>
      </c>
      <c r="AW432" s="14" t="s">
        <v>30</v>
      </c>
      <c r="AX432" s="14" t="s">
        <v>69</v>
      </c>
      <c r="AY432" s="212" t="s">
        <v>179</v>
      </c>
    </row>
    <row r="433" spans="1:65" s="14" customFormat="1">
      <c r="B433" s="203"/>
      <c r="C433" s="204"/>
      <c r="D433" s="188" t="s">
        <v>192</v>
      </c>
      <c r="E433" s="205" t="s">
        <v>18</v>
      </c>
      <c r="F433" s="324" t="s">
        <v>579</v>
      </c>
      <c r="G433" s="325"/>
      <c r="H433" s="326">
        <v>0.46600000000000003</v>
      </c>
      <c r="I433" s="325"/>
      <c r="J433" s="325"/>
      <c r="K433" s="204"/>
      <c r="L433" s="208"/>
      <c r="M433" s="209"/>
      <c r="N433" s="210"/>
      <c r="O433" s="210"/>
      <c r="P433" s="210"/>
      <c r="Q433" s="210"/>
      <c r="R433" s="210"/>
      <c r="S433" s="210"/>
      <c r="T433" s="211"/>
      <c r="AT433" s="212" t="s">
        <v>192</v>
      </c>
      <c r="AU433" s="212" t="s">
        <v>78</v>
      </c>
      <c r="AV433" s="14" t="s">
        <v>78</v>
      </c>
      <c r="AW433" s="14" t="s">
        <v>30</v>
      </c>
      <c r="AX433" s="14" t="s">
        <v>69</v>
      </c>
      <c r="AY433" s="212" t="s">
        <v>179</v>
      </c>
    </row>
    <row r="434" spans="1:65" s="14" customFormat="1">
      <c r="B434" s="203"/>
      <c r="C434" s="204"/>
      <c r="D434" s="188" t="s">
        <v>192</v>
      </c>
      <c r="E434" s="205" t="s">
        <v>18</v>
      </c>
      <c r="F434" s="324" t="s">
        <v>580</v>
      </c>
      <c r="G434" s="325"/>
      <c r="H434" s="326">
        <v>0.182</v>
      </c>
      <c r="I434" s="325"/>
      <c r="J434" s="325"/>
      <c r="K434" s="204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192</v>
      </c>
      <c r="AU434" s="212" t="s">
        <v>78</v>
      </c>
      <c r="AV434" s="14" t="s">
        <v>78</v>
      </c>
      <c r="AW434" s="14" t="s">
        <v>30</v>
      </c>
      <c r="AX434" s="14" t="s">
        <v>69</v>
      </c>
      <c r="AY434" s="212" t="s">
        <v>179</v>
      </c>
    </row>
    <row r="435" spans="1:65" s="13" customFormat="1">
      <c r="B435" s="194"/>
      <c r="C435" s="195"/>
      <c r="D435" s="188" t="s">
        <v>192</v>
      </c>
      <c r="E435" s="196" t="s">
        <v>18</v>
      </c>
      <c r="F435" s="334" t="s">
        <v>581</v>
      </c>
      <c r="G435" s="335"/>
      <c r="H435" s="336" t="s">
        <v>18</v>
      </c>
      <c r="I435" s="335"/>
      <c r="J435" s="335"/>
      <c r="K435" s="195"/>
      <c r="L435" s="198"/>
      <c r="M435" s="199"/>
      <c r="N435" s="200"/>
      <c r="O435" s="200"/>
      <c r="P435" s="200"/>
      <c r="Q435" s="200"/>
      <c r="R435" s="200"/>
      <c r="S435" s="200"/>
      <c r="T435" s="201"/>
      <c r="AT435" s="202" t="s">
        <v>192</v>
      </c>
      <c r="AU435" s="202" t="s">
        <v>78</v>
      </c>
      <c r="AV435" s="13" t="s">
        <v>76</v>
      </c>
      <c r="AW435" s="13" t="s">
        <v>30</v>
      </c>
      <c r="AX435" s="13" t="s">
        <v>69</v>
      </c>
      <c r="AY435" s="202" t="s">
        <v>179</v>
      </c>
    </row>
    <row r="436" spans="1:65" s="14" customFormat="1">
      <c r="B436" s="203"/>
      <c r="C436" s="204"/>
      <c r="D436" s="188" t="s">
        <v>192</v>
      </c>
      <c r="E436" s="205" t="s">
        <v>18</v>
      </c>
      <c r="F436" s="324" t="s">
        <v>582</v>
      </c>
      <c r="G436" s="325"/>
      <c r="H436" s="326">
        <v>2.9000000000000001E-2</v>
      </c>
      <c r="I436" s="325"/>
      <c r="J436" s="325"/>
      <c r="K436" s="204"/>
      <c r="L436" s="208"/>
      <c r="M436" s="209"/>
      <c r="N436" s="210"/>
      <c r="O436" s="210"/>
      <c r="P436" s="210"/>
      <c r="Q436" s="210"/>
      <c r="R436" s="210"/>
      <c r="S436" s="210"/>
      <c r="T436" s="211"/>
      <c r="AT436" s="212" t="s">
        <v>192</v>
      </c>
      <c r="AU436" s="212" t="s">
        <v>78</v>
      </c>
      <c r="AV436" s="14" t="s">
        <v>78</v>
      </c>
      <c r="AW436" s="14" t="s">
        <v>30</v>
      </c>
      <c r="AX436" s="14" t="s">
        <v>69</v>
      </c>
      <c r="AY436" s="212" t="s">
        <v>179</v>
      </c>
    </row>
    <row r="437" spans="1:65" s="13" customFormat="1">
      <c r="B437" s="194"/>
      <c r="C437" s="195"/>
      <c r="D437" s="188" t="s">
        <v>192</v>
      </c>
      <c r="E437" s="196" t="s">
        <v>18</v>
      </c>
      <c r="F437" s="334" t="s">
        <v>323</v>
      </c>
      <c r="G437" s="335"/>
      <c r="H437" s="336" t="s">
        <v>18</v>
      </c>
      <c r="I437" s="335"/>
      <c r="J437" s="335"/>
      <c r="K437" s="195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192</v>
      </c>
      <c r="AU437" s="202" t="s">
        <v>78</v>
      </c>
      <c r="AV437" s="13" t="s">
        <v>76</v>
      </c>
      <c r="AW437" s="13" t="s">
        <v>30</v>
      </c>
      <c r="AX437" s="13" t="s">
        <v>69</v>
      </c>
      <c r="AY437" s="202" t="s">
        <v>179</v>
      </c>
    </row>
    <row r="438" spans="1:65" s="14" customFormat="1">
      <c r="B438" s="203"/>
      <c r="C438" s="204"/>
      <c r="D438" s="188" t="s">
        <v>192</v>
      </c>
      <c r="E438" s="205" t="s">
        <v>18</v>
      </c>
      <c r="F438" s="324" t="s">
        <v>583</v>
      </c>
      <c r="G438" s="325"/>
      <c r="H438" s="326">
        <v>4.7E-2</v>
      </c>
      <c r="I438" s="325"/>
      <c r="J438" s="325"/>
      <c r="K438" s="204"/>
      <c r="L438" s="208"/>
      <c r="M438" s="209"/>
      <c r="N438" s="210"/>
      <c r="O438" s="210"/>
      <c r="P438" s="210"/>
      <c r="Q438" s="210"/>
      <c r="R438" s="210"/>
      <c r="S438" s="210"/>
      <c r="T438" s="211"/>
      <c r="AT438" s="212" t="s">
        <v>192</v>
      </c>
      <c r="AU438" s="212" t="s">
        <v>78</v>
      </c>
      <c r="AV438" s="14" t="s">
        <v>78</v>
      </c>
      <c r="AW438" s="14" t="s">
        <v>30</v>
      </c>
      <c r="AX438" s="14" t="s">
        <v>69</v>
      </c>
      <c r="AY438" s="212" t="s">
        <v>179</v>
      </c>
    </row>
    <row r="439" spans="1:65" s="13" customFormat="1">
      <c r="B439" s="194"/>
      <c r="C439" s="195"/>
      <c r="D439" s="188" t="s">
        <v>192</v>
      </c>
      <c r="E439" s="196" t="s">
        <v>18</v>
      </c>
      <c r="F439" s="334" t="s">
        <v>481</v>
      </c>
      <c r="G439" s="335"/>
      <c r="H439" s="336" t="s">
        <v>18</v>
      </c>
      <c r="I439" s="335"/>
      <c r="J439" s="335"/>
      <c r="K439" s="195"/>
      <c r="L439" s="198"/>
      <c r="M439" s="199"/>
      <c r="N439" s="200"/>
      <c r="O439" s="200"/>
      <c r="P439" s="200"/>
      <c r="Q439" s="200"/>
      <c r="R439" s="200"/>
      <c r="S439" s="200"/>
      <c r="T439" s="201"/>
      <c r="AT439" s="202" t="s">
        <v>192</v>
      </c>
      <c r="AU439" s="202" t="s">
        <v>78</v>
      </c>
      <c r="AV439" s="13" t="s">
        <v>76</v>
      </c>
      <c r="AW439" s="13" t="s">
        <v>30</v>
      </c>
      <c r="AX439" s="13" t="s">
        <v>69</v>
      </c>
      <c r="AY439" s="202" t="s">
        <v>179</v>
      </c>
    </row>
    <row r="440" spans="1:65" s="14" customFormat="1">
      <c r="B440" s="203"/>
      <c r="C440" s="204"/>
      <c r="D440" s="188" t="s">
        <v>192</v>
      </c>
      <c r="E440" s="205" t="s">
        <v>18</v>
      </c>
      <c r="F440" s="324" t="s">
        <v>583</v>
      </c>
      <c r="G440" s="325"/>
      <c r="H440" s="326">
        <v>4.7E-2</v>
      </c>
      <c r="I440" s="325"/>
      <c r="J440" s="325"/>
      <c r="K440" s="204"/>
      <c r="L440" s="208"/>
      <c r="M440" s="209"/>
      <c r="N440" s="210"/>
      <c r="O440" s="210"/>
      <c r="P440" s="210"/>
      <c r="Q440" s="210"/>
      <c r="R440" s="210"/>
      <c r="S440" s="210"/>
      <c r="T440" s="211"/>
      <c r="AT440" s="212" t="s">
        <v>192</v>
      </c>
      <c r="AU440" s="212" t="s">
        <v>78</v>
      </c>
      <c r="AV440" s="14" t="s">
        <v>78</v>
      </c>
      <c r="AW440" s="14" t="s">
        <v>30</v>
      </c>
      <c r="AX440" s="14" t="s">
        <v>69</v>
      </c>
      <c r="AY440" s="212" t="s">
        <v>179</v>
      </c>
    </row>
    <row r="441" spans="1:65" s="13" customFormat="1">
      <c r="B441" s="194"/>
      <c r="C441" s="195"/>
      <c r="D441" s="188" t="s">
        <v>192</v>
      </c>
      <c r="E441" s="196" t="s">
        <v>18</v>
      </c>
      <c r="F441" s="334" t="s">
        <v>584</v>
      </c>
      <c r="G441" s="335"/>
      <c r="H441" s="336" t="s">
        <v>18</v>
      </c>
      <c r="I441" s="335"/>
      <c r="J441" s="335"/>
      <c r="K441" s="195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192</v>
      </c>
      <c r="AU441" s="202" t="s">
        <v>78</v>
      </c>
      <c r="AV441" s="13" t="s">
        <v>76</v>
      </c>
      <c r="AW441" s="13" t="s">
        <v>30</v>
      </c>
      <c r="AX441" s="13" t="s">
        <v>69</v>
      </c>
      <c r="AY441" s="202" t="s">
        <v>179</v>
      </c>
    </row>
    <row r="442" spans="1:65" s="13" customFormat="1">
      <c r="B442" s="194"/>
      <c r="C442" s="195"/>
      <c r="D442" s="188" t="s">
        <v>192</v>
      </c>
      <c r="E442" s="196" t="s">
        <v>18</v>
      </c>
      <c r="F442" s="334" t="s">
        <v>323</v>
      </c>
      <c r="G442" s="335"/>
      <c r="H442" s="336" t="s">
        <v>18</v>
      </c>
      <c r="I442" s="335"/>
      <c r="J442" s="335"/>
      <c r="K442" s="195"/>
      <c r="L442" s="198"/>
      <c r="M442" s="199"/>
      <c r="N442" s="200"/>
      <c r="O442" s="200"/>
      <c r="P442" s="200"/>
      <c r="Q442" s="200"/>
      <c r="R442" s="200"/>
      <c r="S442" s="200"/>
      <c r="T442" s="201"/>
      <c r="AT442" s="202" t="s">
        <v>192</v>
      </c>
      <c r="AU442" s="202" t="s">
        <v>78</v>
      </c>
      <c r="AV442" s="13" t="s">
        <v>76</v>
      </c>
      <c r="AW442" s="13" t="s">
        <v>30</v>
      </c>
      <c r="AX442" s="13" t="s">
        <v>69</v>
      </c>
      <c r="AY442" s="202" t="s">
        <v>179</v>
      </c>
    </row>
    <row r="443" spans="1:65" s="14" customFormat="1">
      <c r="B443" s="203"/>
      <c r="C443" s="204"/>
      <c r="D443" s="188" t="s">
        <v>192</v>
      </c>
      <c r="E443" s="205" t="s">
        <v>18</v>
      </c>
      <c r="F443" s="324" t="s">
        <v>585</v>
      </c>
      <c r="G443" s="325"/>
      <c r="H443" s="326">
        <v>0.151</v>
      </c>
      <c r="I443" s="325"/>
      <c r="J443" s="325"/>
      <c r="K443" s="204"/>
      <c r="L443" s="208"/>
      <c r="M443" s="209"/>
      <c r="N443" s="210"/>
      <c r="O443" s="210"/>
      <c r="P443" s="210"/>
      <c r="Q443" s="210"/>
      <c r="R443" s="210"/>
      <c r="S443" s="210"/>
      <c r="T443" s="211"/>
      <c r="AT443" s="212" t="s">
        <v>192</v>
      </c>
      <c r="AU443" s="212" t="s">
        <v>78</v>
      </c>
      <c r="AV443" s="14" t="s">
        <v>78</v>
      </c>
      <c r="AW443" s="14" t="s">
        <v>30</v>
      </c>
      <c r="AX443" s="14" t="s">
        <v>69</v>
      </c>
      <c r="AY443" s="212" t="s">
        <v>179</v>
      </c>
    </row>
    <row r="444" spans="1:65" s="2" customFormat="1" ht="16.5" customHeight="1">
      <c r="A444" s="33"/>
      <c r="B444" s="34"/>
      <c r="C444" s="176" t="s">
        <v>586</v>
      </c>
      <c r="D444" s="176" t="s">
        <v>181</v>
      </c>
      <c r="E444" s="177" t="s">
        <v>587</v>
      </c>
      <c r="F444" s="327" t="s">
        <v>588</v>
      </c>
      <c r="G444" s="328" t="s">
        <v>184</v>
      </c>
      <c r="H444" s="329">
        <v>0.64700000000000002</v>
      </c>
      <c r="I444" s="330"/>
      <c r="J444" s="330">
        <f>ROUND(I444*H444,2)</f>
        <v>0</v>
      </c>
      <c r="K444" s="178" t="s">
        <v>185</v>
      </c>
      <c r="L444" s="38"/>
      <c r="M444" s="182" t="s">
        <v>18</v>
      </c>
      <c r="N444" s="183" t="s">
        <v>40</v>
      </c>
      <c r="O444" s="184">
        <v>1.708</v>
      </c>
      <c r="P444" s="184">
        <f>O444*H444</f>
        <v>1.1050759999999999</v>
      </c>
      <c r="Q444" s="184">
        <v>2.5018773520000002</v>
      </c>
      <c r="R444" s="184">
        <f>Q444*H444</f>
        <v>1.6187146467440001</v>
      </c>
      <c r="S444" s="184">
        <v>0</v>
      </c>
      <c r="T444" s="18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86" t="s">
        <v>186</v>
      </c>
      <c r="AT444" s="186" t="s">
        <v>181</v>
      </c>
      <c r="AU444" s="186" t="s">
        <v>78</v>
      </c>
      <c r="AY444" s="19" t="s">
        <v>179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76</v>
      </c>
      <c r="BK444" s="187">
        <f>ROUND(I444*H444,2)</f>
        <v>0</v>
      </c>
      <c r="BL444" s="19" t="s">
        <v>186</v>
      </c>
      <c r="BM444" s="186" t="s">
        <v>589</v>
      </c>
    </row>
    <row r="445" spans="1:65" s="2" customFormat="1">
      <c r="A445" s="33"/>
      <c r="B445" s="34"/>
      <c r="C445" s="35"/>
      <c r="D445" s="188" t="s">
        <v>188</v>
      </c>
      <c r="E445" s="35"/>
      <c r="F445" s="331" t="s">
        <v>590</v>
      </c>
      <c r="G445" s="332"/>
      <c r="H445" s="332"/>
      <c r="I445" s="332"/>
      <c r="J445" s="332"/>
      <c r="K445" s="35"/>
      <c r="L445" s="38"/>
      <c r="M445" s="190"/>
      <c r="N445" s="191"/>
      <c r="O445" s="63"/>
      <c r="P445" s="63"/>
      <c r="Q445" s="63"/>
      <c r="R445" s="63"/>
      <c r="S445" s="63"/>
      <c r="T445" s="64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9" t="s">
        <v>188</v>
      </c>
      <c r="AU445" s="19" t="s">
        <v>78</v>
      </c>
    </row>
    <row r="446" spans="1:65" s="2" customFormat="1">
      <c r="A446" s="33"/>
      <c r="B446" s="34"/>
      <c r="C446" s="35"/>
      <c r="D446" s="192" t="s">
        <v>190</v>
      </c>
      <c r="E446" s="35"/>
      <c r="F446" s="333" t="s">
        <v>591</v>
      </c>
      <c r="G446" s="332"/>
      <c r="H446" s="332"/>
      <c r="I446" s="332"/>
      <c r="J446" s="332"/>
      <c r="K446" s="35"/>
      <c r="L446" s="38"/>
      <c r="M446" s="190"/>
      <c r="N446" s="191"/>
      <c r="O446" s="63"/>
      <c r="P446" s="63"/>
      <c r="Q446" s="63"/>
      <c r="R446" s="63"/>
      <c r="S446" s="63"/>
      <c r="T446" s="64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9" t="s">
        <v>190</v>
      </c>
      <c r="AU446" s="19" t="s">
        <v>78</v>
      </c>
    </row>
    <row r="447" spans="1:65" s="13" customFormat="1">
      <c r="B447" s="194"/>
      <c r="C447" s="195"/>
      <c r="D447" s="188" t="s">
        <v>192</v>
      </c>
      <c r="E447" s="196" t="s">
        <v>18</v>
      </c>
      <c r="F447" s="334" t="s">
        <v>565</v>
      </c>
      <c r="G447" s="335"/>
      <c r="H447" s="336" t="s">
        <v>18</v>
      </c>
      <c r="I447" s="335"/>
      <c r="J447" s="335"/>
      <c r="K447" s="195"/>
      <c r="L447" s="198"/>
      <c r="M447" s="199"/>
      <c r="N447" s="200"/>
      <c r="O447" s="200"/>
      <c r="P447" s="200"/>
      <c r="Q447" s="200"/>
      <c r="R447" s="200"/>
      <c r="S447" s="200"/>
      <c r="T447" s="201"/>
      <c r="AT447" s="202" t="s">
        <v>192</v>
      </c>
      <c r="AU447" s="202" t="s">
        <v>78</v>
      </c>
      <c r="AV447" s="13" t="s">
        <v>76</v>
      </c>
      <c r="AW447" s="13" t="s">
        <v>30</v>
      </c>
      <c r="AX447" s="13" t="s">
        <v>69</v>
      </c>
      <c r="AY447" s="202" t="s">
        <v>179</v>
      </c>
    </row>
    <row r="448" spans="1:65" s="14" customFormat="1">
      <c r="B448" s="203"/>
      <c r="C448" s="204"/>
      <c r="D448" s="188" t="s">
        <v>192</v>
      </c>
      <c r="E448" s="205" t="s">
        <v>18</v>
      </c>
      <c r="F448" s="324" t="s">
        <v>592</v>
      </c>
      <c r="G448" s="325"/>
      <c r="H448" s="326">
        <v>0.39800000000000002</v>
      </c>
      <c r="I448" s="325"/>
      <c r="J448" s="325"/>
      <c r="K448" s="204"/>
      <c r="L448" s="208"/>
      <c r="M448" s="209"/>
      <c r="N448" s="210"/>
      <c r="O448" s="210"/>
      <c r="P448" s="210"/>
      <c r="Q448" s="210"/>
      <c r="R448" s="210"/>
      <c r="S448" s="210"/>
      <c r="T448" s="211"/>
      <c r="AT448" s="212" t="s">
        <v>192</v>
      </c>
      <c r="AU448" s="212" t="s">
        <v>78</v>
      </c>
      <c r="AV448" s="14" t="s">
        <v>78</v>
      </c>
      <c r="AW448" s="14" t="s">
        <v>30</v>
      </c>
      <c r="AX448" s="14" t="s">
        <v>69</v>
      </c>
      <c r="AY448" s="212" t="s">
        <v>179</v>
      </c>
    </row>
    <row r="449" spans="1:65" s="13" customFormat="1">
      <c r="B449" s="194"/>
      <c r="C449" s="195"/>
      <c r="D449" s="188" t="s">
        <v>192</v>
      </c>
      <c r="E449" s="196" t="s">
        <v>18</v>
      </c>
      <c r="F449" s="334" t="s">
        <v>492</v>
      </c>
      <c r="G449" s="335"/>
      <c r="H449" s="336" t="s">
        <v>18</v>
      </c>
      <c r="I449" s="335"/>
      <c r="J449" s="335"/>
      <c r="K449" s="195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192</v>
      </c>
      <c r="AU449" s="202" t="s">
        <v>78</v>
      </c>
      <c r="AV449" s="13" t="s">
        <v>76</v>
      </c>
      <c r="AW449" s="13" t="s">
        <v>30</v>
      </c>
      <c r="AX449" s="13" t="s">
        <v>69</v>
      </c>
      <c r="AY449" s="202" t="s">
        <v>179</v>
      </c>
    </row>
    <row r="450" spans="1:65" s="14" customFormat="1">
      <c r="B450" s="203"/>
      <c r="C450" s="204"/>
      <c r="D450" s="188" t="s">
        <v>192</v>
      </c>
      <c r="E450" s="205" t="s">
        <v>18</v>
      </c>
      <c r="F450" s="324" t="s">
        <v>593</v>
      </c>
      <c r="G450" s="325"/>
      <c r="H450" s="326">
        <v>0.249</v>
      </c>
      <c r="I450" s="325"/>
      <c r="J450" s="325"/>
      <c r="K450" s="204"/>
      <c r="L450" s="208"/>
      <c r="M450" s="209"/>
      <c r="N450" s="210"/>
      <c r="O450" s="210"/>
      <c r="P450" s="210"/>
      <c r="Q450" s="210"/>
      <c r="R450" s="210"/>
      <c r="S450" s="210"/>
      <c r="T450" s="211"/>
      <c r="AT450" s="212" t="s">
        <v>192</v>
      </c>
      <c r="AU450" s="212" t="s">
        <v>78</v>
      </c>
      <c r="AV450" s="14" t="s">
        <v>78</v>
      </c>
      <c r="AW450" s="14" t="s">
        <v>30</v>
      </c>
      <c r="AX450" s="14" t="s">
        <v>69</v>
      </c>
      <c r="AY450" s="212" t="s">
        <v>179</v>
      </c>
    </row>
    <row r="451" spans="1:65" s="2" customFormat="1" ht="16.5" customHeight="1">
      <c r="A451" s="33"/>
      <c r="B451" s="34"/>
      <c r="C451" s="176" t="s">
        <v>594</v>
      </c>
      <c r="D451" s="176" t="s">
        <v>181</v>
      </c>
      <c r="E451" s="177" t="s">
        <v>595</v>
      </c>
      <c r="F451" s="327" t="s">
        <v>596</v>
      </c>
      <c r="G451" s="328" t="s">
        <v>357</v>
      </c>
      <c r="H451" s="329">
        <v>5.806</v>
      </c>
      <c r="I451" s="330"/>
      <c r="J451" s="330">
        <f>ROUND(I451*H451,2)</f>
        <v>0</v>
      </c>
      <c r="K451" s="178" t="s">
        <v>185</v>
      </c>
      <c r="L451" s="38"/>
      <c r="M451" s="182" t="s">
        <v>18</v>
      </c>
      <c r="N451" s="183" t="s">
        <v>40</v>
      </c>
      <c r="O451" s="184">
        <v>1.2030000000000001</v>
      </c>
      <c r="P451" s="184">
        <f>O451*H451</f>
        <v>6.9846180000000002</v>
      </c>
      <c r="Q451" s="184">
        <v>1.4087000000000001E-2</v>
      </c>
      <c r="R451" s="184">
        <f>Q451*H451</f>
        <v>8.1789122000000006E-2</v>
      </c>
      <c r="S451" s="184">
        <v>0</v>
      </c>
      <c r="T451" s="185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86" t="s">
        <v>186</v>
      </c>
      <c r="AT451" s="186" t="s">
        <v>181</v>
      </c>
      <c r="AU451" s="186" t="s">
        <v>78</v>
      </c>
      <c r="AY451" s="19" t="s">
        <v>179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76</v>
      </c>
      <c r="BK451" s="187">
        <f>ROUND(I451*H451,2)</f>
        <v>0</v>
      </c>
      <c r="BL451" s="19" t="s">
        <v>186</v>
      </c>
      <c r="BM451" s="186" t="s">
        <v>597</v>
      </c>
    </row>
    <row r="452" spans="1:65" s="2" customFormat="1" ht="39">
      <c r="A452" s="33"/>
      <c r="B452" s="34"/>
      <c r="C452" s="35"/>
      <c r="D452" s="188" t="s">
        <v>188</v>
      </c>
      <c r="E452" s="35"/>
      <c r="F452" s="331" t="s">
        <v>598</v>
      </c>
      <c r="G452" s="332"/>
      <c r="H452" s="332"/>
      <c r="I452" s="332"/>
      <c r="J452" s="332"/>
      <c r="K452" s="35"/>
      <c r="L452" s="38"/>
      <c r="M452" s="190"/>
      <c r="N452" s="191"/>
      <c r="O452" s="63"/>
      <c r="P452" s="63"/>
      <c r="Q452" s="63"/>
      <c r="R452" s="63"/>
      <c r="S452" s="63"/>
      <c r="T452" s="64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9" t="s">
        <v>188</v>
      </c>
      <c r="AU452" s="19" t="s">
        <v>78</v>
      </c>
    </row>
    <row r="453" spans="1:65" s="2" customFormat="1">
      <c r="A453" s="33"/>
      <c r="B453" s="34"/>
      <c r="C453" s="35"/>
      <c r="D453" s="192" t="s">
        <v>190</v>
      </c>
      <c r="E453" s="35"/>
      <c r="F453" s="333" t="s">
        <v>599</v>
      </c>
      <c r="G453" s="332"/>
      <c r="H453" s="332"/>
      <c r="I453" s="332"/>
      <c r="J453" s="332"/>
      <c r="K453" s="35"/>
      <c r="L453" s="38"/>
      <c r="M453" s="190"/>
      <c r="N453" s="191"/>
      <c r="O453" s="63"/>
      <c r="P453" s="63"/>
      <c r="Q453" s="63"/>
      <c r="R453" s="63"/>
      <c r="S453" s="63"/>
      <c r="T453" s="64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9" t="s">
        <v>190</v>
      </c>
      <c r="AU453" s="19" t="s">
        <v>78</v>
      </c>
    </row>
    <row r="454" spans="1:65" s="13" customFormat="1">
      <c r="B454" s="194"/>
      <c r="C454" s="195"/>
      <c r="D454" s="188" t="s">
        <v>192</v>
      </c>
      <c r="E454" s="196" t="s">
        <v>18</v>
      </c>
      <c r="F454" s="334" t="s">
        <v>565</v>
      </c>
      <c r="G454" s="335"/>
      <c r="H454" s="336" t="s">
        <v>18</v>
      </c>
      <c r="I454" s="335"/>
      <c r="J454" s="335"/>
      <c r="K454" s="195"/>
      <c r="L454" s="198"/>
      <c r="M454" s="199"/>
      <c r="N454" s="200"/>
      <c r="O454" s="200"/>
      <c r="P454" s="200"/>
      <c r="Q454" s="200"/>
      <c r="R454" s="200"/>
      <c r="S454" s="200"/>
      <c r="T454" s="201"/>
      <c r="AT454" s="202" t="s">
        <v>192</v>
      </c>
      <c r="AU454" s="202" t="s">
        <v>78</v>
      </c>
      <c r="AV454" s="13" t="s">
        <v>76</v>
      </c>
      <c r="AW454" s="13" t="s">
        <v>30</v>
      </c>
      <c r="AX454" s="13" t="s">
        <v>69</v>
      </c>
      <c r="AY454" s="202" t="s">
        <v>179</v>
      </c>
    </row>
    <row r="455" spans="1:65" s="14" customFormat="1">
      <c r="B455" s="203"/>
      <c r="C455" s="204"/>
      <c r="D455" s="188" t="s">
        <v>192</v>
      </c>
      <c r="E455" s="205" t="s">
        <v>18</v>
      </c>
      <c r="F455" s="324" t="s">
        <v>600</v>
      </c>
      <c r="G455" s="325"/>
      <c r="H455" s="326">
        <v>3.4740000000000002</v>
      </c>
      <c r="I455" s="325"/>
      <c r="J455" s="325"/>
      <c r="K455" s="204"/>
      <c r="L455" s="208"/>
      <c r="M455" s="209"/>
      <c r="N455" s="210"/>
      <c r="O455" s="210"/>
      <c r="P455" s="210"/>
      <c r="Q455" s="210"/>
      <c r="R455" s="210"/>
      <c r="S455" s="210"/>
      <c r="T455" s="211"/>
      <c r="AT455" s="212" t="s">
        <v>192</v>
      </c>
      <c r="AU455" s="212" t="s">
        <v>78</v>
      </c>
      <c r="AV455" s="14" t="s">
        <v>78</v>
      </c>
      <c r="AW455" s="14" t="s">
        <v>30</v>
      </c>
      <c r="AX455" s="14" t="s">
        <v>69</v>
      </c>
      <c r="AY455" s="212" t="s">
        <v>179</v>
      </c>
    </row>
    <row r="456" spans="1:65" s="13" customFormat="1">
      <c r="B456" s="194"/>
      <c r="C456" s="195"/>
      <c r="D456" s="188" t="s">
        <v>192</v>
      </c>
      <c r="E456" s="196" t="s">
        <v>18</v>
      </c>
      <c r="F456" s="334" t="s">
        <v>492</v>
      </c>
      <c r="G456" s="335"/>
      <c r="H456" s="336" t="s">
        <v>18</v>
      </c>
      <c r="I456" s="335"/>
      <c r="J456" s="335"/>
      <c r="K456" s="195"/>
      <c r="L456" s="198"/>
      <c r="M456" s="199"/>
      <c r="N456" s="200"/>
      <c r="O456" s="200"/>
      <c r="P456" s="200"/>
      <c r="Q456" s="200"/>
      <c r="R456" s="200"/>
      <c r="S456" s="200"/>
      <c r="T456" s="201"/>
      <c r="AT456" s="202" t="s">
        <v>192</v>
      </c>
      <c r="AU456" s="202" t="s">
        <v>78</v>
      </c>
      <c r="AV456" s="13" t="s">
        <v>76</v>
      </c>
      <c r="AW456" s="13" t="s">
        <v>30</v>
      </c>
      <c r="AX456" s="13" t="s">
        <v>69</v>
      </c>
      <c r="AY456" s="202" t="s">
        <v>179</v>
      </c>
    </row>
    <row r="457" spans="1:65" s="14" customFormat="1">
      <c r="B457" s="203"/>
      <c r="C457" s="204"/>
      <c r="D457" s="188" t="s">
        <v>192</v>
      </c>
      <c r="E457" s="205" t="s">
        <v>18</v>
      </c>
      <c r="F457" s="324" t="s">
        <v>601</v>
      </c>
      <c r="G457" s="325"/>
      <c r="H457" s="326">
        <v>2.3319999999999999</v>
      </c>
      <c r="I457" s="325"/>
      <c r="J457" s="325"/>
      <c r="K457" s="204"/>
      <c r="L457" s="208"/>
      <c r="M457" s="209"/>
      <c r="N457" s="210"/>
      <c r="O457" s="210"/>
      <c r="P457" s="210"/>
      <c r="Q457" s="210"/>
      <c r="R457" s="210"/>
      <c r="S457" s="210"/>
      <c r="T457" s="211"/>
      <c r="AT457" s="212" t="s">
        <v>192</v>
      </c>
      <c r="AU457" s="212" t="s">
        <v>78</v>
      </c>
      <c r="AV457" s="14" t="s">
        <v>78</v>
      </c>
      <c r="AW457" s="14" t="s">
        <v>30</v>
      </c>
      <c r="AX457" s="14" t="s">
        <v>69</v>
      </c>
      <c r="AY457" s="212" t="s">
        <v>179</v>
      </c>
    </row>
    <row r="458" spans="1:65" s="2" customFormat="1" ht="16.5" customHeight="1">
      <c r="A458" s="33"/>
      <c r="B458" s="34"/>
      <c r="C458" s="176" t="s">
        <v>602</v>
      </c>
      <c r="D458" s="176" t="s">
        <v>181</v>
      </c>
      <c r="E458" s="177" t="s">
        <v>603</v>
      </c>
      <c r="F458" s="327" t="s">
        <v>604</v>
      </c>
      <c r="G458" s="328" t="s">
        <v>357</v>
      </c>
      <c r="H458" s="329">
        <v>5.806</v>
      </c>
      <c r="I458" s="330"/>
      <c r="J458" s="330">
        <f>ROUND(I458*H458,2)</f>
        <v>0</v>
      </c>
      <c r="K458" s="178" t="s">
        <v>185</v>
      </c>
      <c r="L458" s="38"/>
      <c r="M458" s="182" t="s">
        <v>18</v>
      </c>
      <c r="N458" s="183" t="s">
        <v>40</v>
      </c>
      <c r="O458" s="184">
        <v>0.497</v>
      </c>
      <c r="P458" s="184">
        <f>O458*H458</f>
        <v>2.8855819999999999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86" t="s">
        <v>186</v>
      </c>
      <c r="AT458" s="186" t="s">
        <v>181</v>
      </c>
      <c r="AU458" s="186" t="s">
        <v>78</v>
      </c>
      <c r="AY458" s="19" t="s">
        <v>179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76</v>
      </c>
      <c r="BK458" s="187">
        <f>ROUND(I458*H458,2)</f>
        <v>0</v>
      </c>
      <c r="BL458" s="19" t="s">
        <v>186</v>
      </c>
      <c r="BM458" s="186" t="s">
        <v>605</v>
      </c>
    </row>
    <row r="459" spans="1:65" s="2" customFormat="1" ht="39">
      <c r="A459" s="33"/>
      <c r="B459" s="34"/>
      <c r="C459" s="35"/>
      <c r="D459" s="188" t="s">
        <v>188</v>
      </c>
      <c r="E459" s="35"/>
      <c r="F459" s="331" t="s">
        <v>606</v>
      </c>
      <c r="G459" s="332"/>
      <c r="H459" s="332"/>
      <c r="I459" s="332"/>
      <c r="J459" s="332"/>
      <c r="K459" s="35"/>
      <c r="L459" s="38"/>
      <c r="M459" s="190"/>
      <c r="N459" s="191"/>
      <c r="O459" s="63"/>
      <c r="P459" s="63"/>
      <c r="Q459" s="63"/>
      <c r="R459" s="63"/>
      <c r="S459" s="63"/>
      <c r="T459" s="64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9" t="s">
        <v>188</v>
      </c>
      <c r="AU459" s="19" t="s">
        <v>78</v>
      </c>
    </row>
    <row r="460" spans="1:65" s="2" customFormat="1">
      <c r="A460" s="33"/>
      <c r="B460" s="34"/>
      <c r="C460" s="35"/>
      <c r="D460" s="192" t="s">
        <v>190</v>
      </c>
      <c r="E460" s="35"/>
      <c r="F460" s="333" t="s">
        <v>607</v>
      </c>
      <c r="G460" s="332"/>
      <c r="H460" s="332"/>
      <c r="I460" s="332"/>
      <c r="J460" s="332"/>
      <c r="K460" s="35"/>
      <c r="L460" s="38"/>
      <c r="M460" s="190"/>
      <c r="N460" s="191"/>
      <c r="O460" s="63"/>
      <c r="P460" s="63"/>
      <c r="Q460" s="63"/>
      <c r="R460" s="63"/>
      <c r="S460" s="63"/>
      <c r="T460" s="64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9" t="s">
        <v>190</v>
      </c>
      <c r="AU460" s="19" t="s">
        <v>78</v>
      </c>
    </row>
    <row r="461" spans="1:65" s="2" customFormat="1" ht="21.75" customHeight="1">
      <c r="A461" s="33"/>
      <c r="B461" s="34"/>
      <c r="C461" s="176" t="s">
        <v>608</v>
      </c>
      <c r="D461" s="176" t="s">
        <v>181</v>
      </c>
      <c r="E461" s="177" t="s">
        <v>609</v>
      </c>
      <c r="F461" s="327" t="s">
        <v>610</v>
      </c>
      <c r="G461" s="328" t="s">
        <v>253</v>
      </c>
      <c r="H461" s="329">
        <v>0</v>
      </c>
      <c r="I461" s="330"/>
      <c r="J461" s="330">
        <f>ROUND(I461*H461,2)</f>
        <v>0</v>
      </c>
      <c r="K461" s="178" t="s">
        <v>185</v>
      </c>
      <c r="L461" s="38"/>
      <c r="M461" s="182" t="s">
        <v>18</v>
      </c>
      <c r="N461" s="183" t="s">
        <v>40</v>
      </c>
      <c r="O461" s="184">
        <v>27.34</v>
      </c>
      <c r="P461" s="184">
        <f>O461*H461</f>
        <v>0</v>
      </c>
      <c r="Q461" s="184">
        <v>1.04575178</v>
      </c>
      <c r="R461" s="184">
        <f>Q461*H461</f>
        <v>0</v>
      </c>
      <c r="S461" s="184">
        <v>0</v>
      </c>
      <c r="T461" s="18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86" t="s">
        <v>186</v>
      </c>
      <c r="AT461" s="186" t="s">
        <v>181</v>
      </c>
      <c r="AU461" s="186" t="s">
        <v>78</v>
      </c>
      <c r="AY461" s="19" t="s">
        <v>179</v>
      </c>
      <c r="BE461" s="187">
        <f>IF(N461="základní",J461,0)</f>
        <v>0</v>
      </c>
      <c r="BF461" s="187">
        <f>IF(N461="snížená",J461,0)</f>
        <v>0</v>
      </c>
      <c r="BG461" s="187">
        <f>IF(N461="zákl. přenesená",J461,0)</f>
        <v>0</v>
      </c>
      <c r="BH461" s="187">
        <f>IF(N461="sníž. přenesená",J461,0)</f>
        <v>0</v>
      </c>
      <c r="BI461" s="187">
        <f>IF(N461="nulová",J461,0)</f>
        <v>0</v>
      </c>
      <c r="BJ461" s="19" t="s">
        <v>76</v>
      </c>
      <c r="BK461" s="187">
        <f>ROUND(I461*H461,2)</f>
        <v>0</v>
      </c>
      <c r="BL461" s="19" t="s">
        <v>186</v>
      </c>
      <c r="BM461" s="186" t="s">
        <v>611</v>
      </c>
    </row>
    <row r="462" spans="1:65" s="2" customFormat="1" ht="19.5">
      <c r="A462" s="33"/>
      <c r="B462" s="34"/>
      <c r="C462" s="35"/>
      <c r="D462" s="188" t="s">
        <v>188</v>
      </c>
      <c r="E462" s="35"/>
      <c r="F462" s="331" t="s">
        <v>612</v>
      </c>
      <c r="G462" s="332"/>
      <c r="H462" s="332"/>
      <c r="I462" s="332"/>
      <c r="J462" s="332"/>
      <c r="K462" s="35"/>
      <c r="L462" s="38"/>
      <c r="M462" s="190"/>
      <c r="N462" s="191"/>
      <c r="O462" s="63"/>
      <c r="P462" s="63"/>
      <c r="Q462" s="63"/>
      <c r="R462" s="63"/>
      <c r="S462" s="63"/>
      <c r="T462" s="64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9" t="s">
        <v>188</v>
      </c>
      <c r="AU462" s="19" t="s">
        <v>78</v>
      </c>
    </row>
    <row r="463" spans="1:65" s="2" customFormat="1">
      <c r="A463" s="33"/>
      <c r="B463" s="34"/>
      <c r="C463" s="35"/>
      <c r="D463" s="192" t="s">
        <v>190</v>
      </c>
      <c r="E463" s="35"/>
      <c r="F463" s="333" t="s">
        <v>613</v>
      </c>
      <c r="G463" s="332"/>
      <c r="H463" s="332"/>
      <c r="I463" s="332"/>
      <c r="J463" s="332"/>
      <c r="K463" s="35"/>
      <c r="L463" s="38"/>
      <c r="M463" s="190"/>
      <c r="N463" s="191"/>
      <c r="O463" s="63"/>
      <c r="P463" s="63"/>
      <c r="Q463" s="63"/>
      <c r="R463" s="63"/>
      <c r="S463" s="63"/>
      <c r="T463" s="64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9" t="s">
        <v>190</v>
      </c>
      <c r="AU463" s="19" t="s">
        <v>78</v>
      </c>
    </row>
    <row r="464" spans="1:65" s="13" customFormat="1">
      <c r="B464" s="194"/>
      <c r="C464" s="195"/>
      <c r="D464" s="188" t="s">
        <v>192</v>
      </c>
      <c r="E464" s="196" t="s">
        <v>18</v>
      </c>
      <c r="F464" s="334" t="s">
        <v>565</v>
      </c>
      <c r="G464" s="335"/>
      <c r="H464" s="336" t="s">
        <v>18</v>
      </c>
      <c r="I464" s="335"/>
      <c r="J464" s="335"/>
      <c r="K464" s="195"/>
      <c r="L464" s="198"/>
      <c r="M464" s="199"/>
      <c r="N464" s="200"/>
      <c r="O464" s="200"/>
      <c r="P464" s="200"/>
      <c r="Q464" s="200"/>
      <c r="R464" s="200"/>
      <c r="S464" s="200"/>
      <c r="T464" s="201"/>
      <c r="AT464" s="202" t="s">
        <v>192</v>
      </c>
      <c r="AU464" s="202" t="s">
        <v>78</v>
      </c>
      <c r="AV464" s="13" t="s">
        <v>76</v>
      </c>
      <c r="AW464" s="13" t="s">
        <v>30</v>
      </c>
      <c r="AX464" s="13" t="s">
        <v>69</v>
      </c>
      <c r="AY464" s="202" t="s">
        <v>179</v>
      </c>
    </row>
    <row r="465" spans="1:65" s="13" customFormat="1">
      <c r="B465" s="194"/>
      <c r="C465" s="195"/>
      <c r="D465" s="188" t="s">
        <v>192</v>
      </c>
      <c r="E465" s="196" t="s">
        <v>18</v>
      </c>
      <c r="F465" s="334" t="s">
        <v>614</v>
      </c>
      <c r="G465" s="335"/>
      <c r="H465" s="336" t="s">
        <v>18</v>
      </c>
      <c r="I465" s="335"/>
      <c r="J465" s="335"/>
      <c r="K465" s="195"/>
      <c r="L465" s="198"/>
      <c r="M465" s="199"/>
      <c r="N465" s="200"/>
      <c r="O465" s="200"/>
      <c r="P465" s="200"/>
      <c r="Q465" s="200"/>
      <c r="R465" s="200"/>
      <c r="S465" s="200"/>
      <c r="T465" s="201"/>
      <c r="AT465" s="202" t="s">
        <v>192</v>
      </c>
      <c r="AU465" s="202" t="s">
        <v>78</v>
      </c>
      <c r="AV465" s="13" t="s">
        <v>76</v>
      </c>
      <c r="AW465" s="13" t="s">
        <v>30</v>
      </c>
      <c r="AX465" s="13" t="s">
        <v>69</v>
      </c>
      <c r="AY465" s="202" t="s">
        <v>179</v>
      </c>
    </row>
    <row r="466" spans="1:65" s="13" customFormat="1">
      <c r="B466" s="194"/>
      <c r="C466" s="195"/>
      <c r="D466" s="188" t="s">
        <v>192</v>
      </c>
      <c r="E466" s="196" t="s">
        <v>18</v>
      </c>
      <c r="F466" s="334" t="s">
        <v>492</v>
      </c>
      <c r="G466" s="335"/>
      <c r="H466" s="336" t="s">
        <v>18</v>
      </c>
      <c r="I466" s="335"/>
      <c r="J466" s="335"/>
      <c r="K466" s="195"/>
      <c r="L466" s="198"/>
      <c r="M466" s="199"/>
      <c r="N466" s="200"/>
      <c r="O466" s="200"/>
      <c r="P466" s="200"/>
      <c r="Q466" s="200"/>
      <c r="R466" s="200"/>
      <c r="S466" s="200"/>
      <c r="T466" s="201"/>
      <c r="AT466" s="202" t="s">
        <v>192</v>
      </c>
      <c r="AU466" s="202" t="s">
        <v>78</v>
      </c>
      <c r="AV466" s="13" t="s">
        <v>76</v>
      </c>
      <c r="AW466" s="13" t="s">
        <v>30</v>
      </c>
      <c r="AX466" s="13" t="s">
        <v>69</v>
      </c>
      <c r="AY466" s="202" t="s">
        <v>179</v>
      </c>
    </row>
    <row r="467" spans="1:65" s="13" customFormat="1">
      <c r="B467" s="194"/>
      <c r="C467" s="195"/>
      <c r="D467" s="188" t="s">
        <v>192</v>
      </c>
      <c r="E467" s="196" t="s">
        <v>18</v>
      </c>
      <c r="F467" s="334" t="s">
        <v>615</v>
      </c>
      <c r="G467" s="335"/>
      <c r="H467" s="336" t="s">
        <v>18</v>
      </c>
      <c r="I467" s="335"/>
      <c r="J467" s="335"/>
      <c r="K467" s="195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192</v>
      </c>
      <c r="AU467" s="202" t="s">
        <v>78</v>
      </c>
      <c r="AV467" s="13" t="s">
        <v>76</v>
      </c>
      <c r="AW467" s="13" t="s">
        <v>30</v>
      </c>
      <c r="AX467" s="13" t="s">
        <v>69</v>
      </c>
      <c r="AY467" s="202" t="s">
        <v>179</v>
      </c>
    </row>
    <row r="468" spans="1:65" s="2" customFormat="1" ht="33" customHeight="1">
      <c r="A468" s="33"/>
      <c r="B468" s="34"/>
      <c r="C468" s="176" t="s">
        <v>616</v>
      </c>
      <c r="D468" s="176" t="s">
        <v>181</v>
      </c>
      <c r="E468" s="177" t="s">
        <v>617</v>
      </c>
      <c r="F468" s="327" t="s">
        <v>618</v>
      </c>
      <c r="G468" s="328" t="s">
        <v>253</v>
      </c>
      <c r="H468" s="329">
        <v>5.8000000000000003E-2</v>
      </c>
      <c r="I468" s="330"/>
      <c r="J468" s="330">
        <f>ROUND(I468*H468,2)</f>
        <v>0</v>
      </c>
      <c r="K468" s="178" t="s">
        <v>185</v>
      </c>
      <c r="L468" s="38"/>
      <c r="M468" s="182" t="s">
        <v>18</v>
      </c>
      <c r="N468" s="183" t="s">
        <v>40</v>
      </c>
      <c r="O468" s="184">
        <v>18.175000000000001</v>
      </c>
      <c r="P468" s="184">
        <f>O468*H468</f>
        <v>1.0541500000000001</v>
      </c>
      <c r="Q468" s="184">
        <v>1.9536000000000001E-2</v>
      </c>
      <c r="R468" s="184">
        <f>Q468*H468</f>
        <v>1.1330880000000002E-3</v>
      </c>
      <c r="S468" s="184">
        <v>0</v>
      </c>
      <c r="T468" s="18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86" t="s">
        <v>186</v>
      </c>
      <c r="AT468" s="186" t="s">
        <v>181</v>
      </c>
      <c r="AU468" s="186" t="s">
        <v>78</v>
      </c>
      <c r="AY468" s="19" t="s">
        <v>179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76</v>
      </c>
      <c r="BK468" s="187">
        <f>ROUND(I468*H468,2)</f>
        <v>0</v>
      </c>
      <c r="BL468" s="19" t="s">
        <v>186</v>
      </c>
      <c r="BM468" s="186" t="s">
        <v>619</v>
      </c>
    </row>
    <row r="469" spans="1:65" s="2" customFormat="1" ht="19.5">
      <c r="A469" s="33"/>
      <c r="B469" s="34"/>
      <c r="C469" s="35"/>
      <c r="D469" s="188" t="s">
        <v>188</v>
      </c>
      <c r="E469" s="35"/>
      <c r="F469" s="331" t="s">
        <v>620</v>
      </c>
      <c r="G469" s="332"/>
      <c r="H469" s="332"/>
      <c r="I469" s="332"/>
      <c r="J469" s="332"/>
      <c r="K469" s="35"/>
      <c r="L469" s="38"/>
      <c r="M469" s="190"/>
      <c r="N469" s="191"/>
      <c r="O469" s="63"/>
      <c r="P469" s="63"/>
      <c r="Q469" s="63"/>
      <c r="R469" s="63"/>
      <c r="S469" s="63"/>
      <c r="T469" s="64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9" t="s">
        <v>188</v>
      </c>
      <c r="AU469" s="19" t="s">
        <v>78</v>
      </c>
    </row>
    <row r="470" spans="1:65" s="2" customFormat="1">
      <c r="A470" s="33"/>
      <c r="B470" s="34"/>
      <c r="C470" s="35"/>
      <c r="D470" s="192" t="s">
        <v>190</v>
      </c>
      <c r="E470" s="35"/>
      <c r="F470" s="333" t="s">
        <v>621</v>
      </c>
      <c r="G470" s="332"/>
      <c r="H470" s="332"/>
      <c r="I470" s="332"/>
      <c r="J470" s="332"/>
      <c r="K470" s="35"/>
      <c r="L470" s="38"/>
      <c r="M470" s="190"/>
      <c r="N470" s="191"/>
      <c r="O470" s="63"/>
      <c r="P470" s="63"/>
      <c r="Q470" s="63"/>
      <c r="R470" s="63"/>
      <c r="S470" s="63"/>
      <c r="T470" s="64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9" t="s">
        <v>190</v>
      </c>
      <c r="AU470" s="19" t="s">
        <v>78</v>
      </c>
    </row>
    <row r="471" spans="1:65" s="13" customFormat="1">
      <c r="B471" s="194"/>
      <c r="C471" s="195"/>
      <c r="D471" s="188" t="s">
        <v>192</v>
      </c>
      <c r="E471" s="196" t="s">
        <v>18</v>
      </c>
      <c r="F471" s="334" t="s">
        <v>323</v>
      </c>
      <c r="G471" s="335"/>
      <c r="H471" s="336" t="s">
        <v>18</v>
      </c>
      <c r="I471" s="335"/>
      <c r="J471" s="335"/>
      <c r="K471" s="195"/>
      <c r="L471" s="198"/>
      <c r="M471" s="199"/>
      <c r="N471" s="200"/>
      <c r="O471" s="200"/>
      <c r="P471" s="200"/>
      <c r="Q471" s="200"/>
      <c r="R471" s="200"/>
      <c r="S471" s="200"/>
      <c r="T471" s="201"/>
      <c r="AT471" s="202" t="s">
        <v>192</v>
      </c>
      <c r="AU471" s="202" t="s">
        <v>78</v>
      </c>
      <c r="AV471" s="13" t="s">
        <v>76</v>
      </c>
      <c r="AW471" s="13" t="s">
        <v>30</v>
      </c>
      <c r="AX471" s="13" t="s">
        <v>69</v>
      </c>
      <c r="AY471" s="202" t="s">
        <v>179</v>
      </c>
    </row>
    <row r="472" spans="1:65" s="14" customFormat="1">
      <c r="B472" s="203"/>
      <c r="C472" s="204"/>
      <c r="D472" s="188" t="s">
        <v>192</v>
      </c>
      <c r="E472" s="205" t="s">
        <v>18</v>
      </c>
      <c r="F472" s="324" t="s">
        <v>622</v>
      </c>
      <c r="G472" s="325"/>
      <c r="H472" s="326">
        <v>2.9000000000000001E-2</v>
      </c>
      <c r="I472" s="325"/>
      <c r="J472" s="325"/>
      <c r="K472" s="204"/>
      <c r="L472" s="208"/>
      <c r="M472" s="209"/>
      <c r="N472" s="210"/>
      <c r="O472" s="210"/>
      <c r="P472" s="210"/>
      <c r="Q472" s="210"/>
      <c r="R472" s="210"/>
      <c r="S472" s="210"/>
      <c r="T472" s="211"/>
      <c r="AT472" s="212" t="s">
        <v>192</v>
      </c>
      <c r="AU472" s="212" t="s">
        <v>78</v>
      </c>
      <c r="AV472" s="14" t="s">
        <v>78</v>
      </c>
      <c r="AW472" s="14" t="s">
        <v>30</v>
      </c>
      <c r="AX472" s="14" t="s">
        <v>69</v>
      </c>
      <c r="AY472" s="212" t="s">
        <v>179</v>
      </c>
    </row>
    <row r="473" spans="1:65" s="13" customFormat="1">
      <c r="B473" s="194"/>
      <c r="C473" s="195"/>
      <c r="D473" s="188" t="s">
        <v>192</v>
      </c>
      <c r="E473" s="196" t="s">
        <v>18</v>
      </c>
      <c r="F473" s="334" t="s">
        <v>481</v>
      </c>
      <c r="G473" s="335"/>
      <c r="H473" s="336" t="s">
        <v>18</v>
      </c>
      <c r="I473" s="335"/>
      <c r="J473" s="335"/>
      <c r="K473" s="195"/>
      <c r="L473" s="198"/>
      <c r="M473" s="199"/>
      <c r="N473" s="200"/>
      <c r="O473" s="200"/>
      <c r="P473" s="200"/>
      <c r="Q473" s="200"/>
      <c r="R473" s="200"/>
      <c r="S473" s="200"/>
      <c r="T473" s="201"/>
      <c r="AT473" s="202" t="s">
        <v>192</v>
      </c>
      <c r="AU473" s="202" t="s">
        <v>78</v>
      </c>
      <c r="AV473" s="13" t="s">
        <v>76</v>
      </c>
      <c r="AW473" s="13" t="s">
        <v>30</v>
      </c>
      <c r="AX473" s="13" t="s">
        <v>69</v>
      </c>
      <c r="AY473" s="202" t="s">
        <v>179</v>
      </c>
    </row>
    <row r="474" spans="1:65" s="14" customFormat="1">
      <c r="B474" s="203"/>
      <c r="C474" s="204"/>
      <c r="D474" s="188" t="s">
        <v>192</v>
      </c>
      <c r="E474" s="205" t="s">
        <v>18</v>
      </c>
      <c r="F474" s="324" t="s">
        <v>622</v>
      </c>
      <c r="G474" s="325"/>
      <c r="H474" s="326">
        <v>2.9000000000000001E-2</v>
      </c>
      <c r="I474" s="325"/>
      <c r="J474" s="325"/>
      <c r="K474" s="204"/>
      <c r="L474" s="208"/>
      <c r="M474" s="209"/>
      <c r="N474" s="210"/>
      <c r="O474" s="210"/>
      <c r="P474" s="210"/>
      <c r="Q474" s="210"/>
      <c r="R474" s="210"/>
      <c r="S474" s="210"/>
      <c r="T474" s="211"/>
      <c r="AT474" s="212" t="s">
        <v>192</v>
      </c>
      <c r="AU474" s="212" t="s">
        <v>78</v>
      </c>
      <c r="AV474" s="14" t="s">
        <v>78</v>
      </c>
      <c r="AW474" s="14" t="s">
        <v>30</v>
      </c>
      <c r="AX474" s="14" t="s">
        <v>69</v>
      </c>
      <c r="AY474" s="212" t="s">
        <v>179</v>
      </c>
    </row>
    <row r="475" spans="1:65" s="2" customFormat="1" ht="24.2" customHeight="1">
      <c r="A475" s="33"/>
      <c r="B475" s="34"/>
      <c r="C475" s="213" t="s">
        <v>623</v>
      </c>
      <c r="D475" s="213" t="s">
        <v>286</v>
      </c>
      <c r="E475" s="214" t="s">
        <v>624</v>
      </c>
      <c r="F475" s="340" t="s">
        <v>625</v>
      </c>
      <c r="G475" s="341" t="s">
        <v>253</v>
      </c>
      <c r="H475" s="342">
        <v>5.8999999999999997E-2</v>
      </c>
      <c r="I475" s="343"/>
      <c r="J475" s="343">
        <f>ROUND(I475*H475,2)</f>
        <v>0</v>
      </c>
      <c r="K475" s="215" t="s">
        <v>185</v>
      </c>
      <c r="L475" s="219"/>
      <c r="M475" s="220" t="s">
        <v>18</v>
      </c>
      <c r="N475" s="221" t="s">
        <v>40</v>
      </c>
      <c r="O475" s="184">
        <v>0</v>
      </c>
      <c r="P475" s="184">
        <f>O475*H475</f>
        <v>0</v>
      </c>
      <c r="Q475" s="184">
        <v>1</v>
      </c>
      <c r="R475" s="184">
        <f>Q475*H475</f>
        <v>5.8999999999999997E-2</v>
      </c>
      <c r="S475" s="184">
        <v>0</v>
      </c>
      <c r="T475" s="185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86" t="s">
        <v>250</v>
      </c>
      <c r="AT475" s="186" t="s">
        <v>286</v>
      </c>
      <c r="AU475" s="186" t="s">
        <v>78</v>
      </c>
      <c r="AY475" s="19" t="s">
        <v>179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76</v>
      </c>
      <c r="BK475" s="187">
        <f>ROUND(I475*H475,2)</f>
        <v>0</v>
      </c>
      <c r="BL475" s="19" t="s">
        <v>186</v>
      </c>
      <c r="BM475" s="186" t="s">
        <v>626</v>
      </c>
    </row>
    <row r="476" spans="1:65" s="2" customFormat="1">
      <c r="A476" s="33"/>
      <c r="B476" s="34"/>
      <c r="C476" s="35"/>
      <c r="D476" s="188" t="s">
        <v>188</v>
      </c>
      <c r="E476" s="35"/>
      <c r="F476" s="331" t="s">
        <v>625</v>
      </c>
      <c r="G476" s="332"/>
      <c r="H476" s="332"/>
      <c r="I476" s="332"/>
      <c r="J476" s="332"/>
      <c r="K476" s="35"/>
      <c r="L476" s="38"/>
      <c r="M476" s="190"/>
      <c r="N476" s="191"/>
      <c r="O476" s="63"/>
      <c r="P476" s="63"/>
      <c r="Q476" s="63"/>
      <c r="R476" s="63"/>
      <c r="S476" s="63"/>
      <c r="T476" s="64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9" t="s">
        <v>188</v>
      </c>
      <c r="AU476" s="19" t="s">
        <v>78</v>
      </c>
    </row>
    <row r="477" spans="1:65" s="14" customFormat="1">
      <c r="B477" s="203"/>
      <c r="C477" s="204"/>
      <c r="D477" s="188" t="s">
        <v>192</v>
      </c>
      <c r="E477" s="204"/>
      <c r="F477" s="324" t="s">
        <v>627</v>
      </c>
      <c r="G477" s="325"/>
      <c r="H477" s="326">
        <v>5.8999999999999997E-2</v>
      </c>
      <c r="I477" s="325"/>
      <c r="J477" s="325"/>
      <c r="K477" s="204"/>
      <c r="L477" s="208"/>
      <c r="M477" s="209"/>
      <c r="N477" s="210"/>
      <c r="O477" s="210"/>
      <c r="P477" s="210"/>
      <c r="Q477" s="210"/>
      <c r="R477" s="210"/>
      <c r="S477" s="210"/>
      <c r="T477" s="211"/>
      <c r="AT477" s="212" t="s">
        <v>192</v>
      </c>
      <c r="AU477" s="212" t="s">
        <v>78</v>
      </c>
      <c r="AV477" s="14" t="s">
        <v>78</v>
      </c>
      <c r="AW477" s="14" t="s">
        <v>4</v>
      </c>
      <c r="AX477" s="14" t="s">
        <v>76</v>
      </c>
      <c r="AY477" s="212" t="s">
        <v>179</v>
      </c>
    </row>
    <row r="478" spans="1:65" s="2" customFormat="1" ht="24.2" customHeight="1">
      <c r="A478" s="33"/>
      <c r="B478" s="34"/>
      <c r="C478" s="176" t="s">
        <v>628</v>
      </c>
      <c r="D478" s="176" t="s">
        <v>181</v>
      </c>
      <c r="E478" s="177" t="s">
        <v>629</v>
      </c>
      <c r="F478" s="327" t="s">
        <v>630</v>
      </c>
      <c r="G478" s="328" t="s">
        <v>253</v>
      </c>
      <c r="H478" s="329">
        <v>8.6999999999999994E-2</v>
      </c>
      <c r="I478" s="330"/>
      <c r="J478" s="330">
        <f>ROUND(I478*H478,2)</f>
        <v>0</v>
      </c>
      <c r="K478" s="178" t="s">
        <v>185</v>
      </c>
      <c r="L478" s="38"/>
      <c r="M478" s="182" t="s">
        <v>18</v>
      </c>
      <c r="N478" s="183" t="s">
        <v>40</v>
      </c>
      <c r="O478" s="184">
        <v>40.5</v>
      </c>
      <c r="P478" s="184">
        <f>O478*H478</f>
        <v>3.5234999999999999</v>
      </c>
      <c r="Q478" s="184">
        <v>1.0900000000000001</v>
      </c>
      <c r="R478" s="184">
        <f>Q478*H478</f>
        <v>9.4829999999999998E-2</v>
      </c>
      <c r="S478" s="184">
        <v>0</v>
      </c>
      <c r="T478" s="185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86" t="s">
        <v>186</v>
      </c>
      <c r="AT478" s="186" t="s">
        <v>181</v>
      </c>
      <c r="AU478" s="186" t="s">
        <v>78</v>
      </c>
      <c r="AY478" s="19" t="s">
        <v>179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76</v>
      </c>
      <c r="BK478" s="187">
        <f>ROUND(I478*H478,2)</f>
        <v>0</v>
      </c>
      <c r="BL478" s="19" t="s">
        <v>186</v>
      </c>
      <c r="BM478" s="186" t="s">
        <v>631</v>
      </c>
    </row>
    <row r="479" spans="1:65" s="2" customFormat="1" ht="19.5">
      <c r="A479" s="33"/>
      <c r="B479" s="34"/>
      <c r="C479" s="35"/>
      <c r="D479" s="188" t="s">
        <v>188</v>
      </c>
      <c r="E479" s="35"/>
      <c r="F479" s="331" t="s">
        <v>632</v>
      </c>
      <c r="G479" s="332"/>
      <c r="H479" s="332"/>
      <c r="I479" s="332"/>
      <c r="J479" s="332"/>
      <c r="K479" s="35"/>
      <c r="L479" s="38"/>
      <c r="M479" s="190"/>
      <c r="N479" s="191"/>
      <c r="O479" s="63"/>
      <c r="P479" s="63"/>
      <c r="Q479" s="63"/>
      <c r="R479" s="63"/>
      <c r="S479" s="63"/>
      <c r="T479" s="64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9" t="s">
        <v>188</v>
      </c>
      <c r="AU479" s="19" t="s">
        <v>78</v>
      </c>
    </row>
    <row r="480" spans="1:65" s="2" customFormat="1">
      <c r="A480" s="33"/>
      <c r="B480" s="34"/>
      <c r="C480" s="35"/>
      <c r="D480" s="192" t="s">
        <v>190</v>
      </c>
      <c r="E480" s="35"/>
      <c r="F480" s="333" t="s">
        <v>633</v>
      </c>
      <c r="G480" s="332"/>
      <c r="H480" s="332"/>
      <c r="I480" s="332"/>
      <c r="J480" s="332"/>
      <c r="K480" s="35"/>
      <c r="L480" s="38"/>
      <c r="M480" s="190"/>
      <c r="N480" s="191"/>
      <c r="O480" s="63"/>
      <c r="P480" s="63"/>
      <c r="Q480" s="63"/>
      <c r="R480" s="63"/>
      <c r="S480" s="63"/>
      <c r="T480" s="64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9" t="s">
        <v>190</v>
      </c>
      <c r="AU480" s="19" t="s">
        <v>78</v>
      </c>
    </row>
    <row r="481" spans="1:65" s="13" customFormat="1">
      <c r="B481" s="194"/>
      <c r="C481" s="195"/>
      <c r="D481" s="188" t="s">
        <v>192</v>
      </c>
      <c r="E481" s="196" t="s">
        <v>18</v>
      </c>
      <c r="F481" s="334" t="s">
        <v>230</v>
      </c>
      <c r="G481" s="335"/>
      <c r="H481" s="336" t="s">
        <v>18</v>
      </c>
      <c r="I481" s="335"/>
      <c r="J481" s="335"/>
      <c r="K481" s="195"/>
      <c r="L481" s="198"/>
      <c r="M481" s="199"/>
      <c r="N481" s="200"/>
      <c r="O481" s="200"/>
      <c r="P481" s="200"/>
      <c r="Q481" s="200"/>
      <c r="R481" s="200"/>
      <c r="S481" s="200"/>
      <c r="T481" s="201"/>
      <c r="AT481" s="202" t="s">
        <v>192</v>
      </c>
      <c r="AU481" s="202" t="s">
        <v>78</v>
      </c>
      <c r="AV481" s="13" t="s">
        <v>76</v>
      </c>
      <c r="AW481" s="13" t="s">
        <v>30</v>
      </c>
      <c r="AX481" s="13" t="s">
        <v>69</v>
      </c>
      <c r="AY481" s="202" t="s">
        <v>179</v>
      </c>
    </row>
    <row r="482" spans="1:65" s="14" customFormat="1">
      <c r="B482" s="203"/>
      <c r="C482" s="204"/>
      <c r="D482" s="188" t="s">
        <v>192</v>
      </c>
      <c r="E482" s="205" t="s">
        <v>18</v>
      </c>
      <c r="F482" s="324" t="s">
        <v>634</v>
      </c>
      <c r="G482" s="325"/>
      <c r="H482" s="326">
        <v>3.5999999999999997E-2</v>
      </c>
      <c r="I482" s="325"/>
      <c r="J482" s="325"/>
      <c r="K482" s="204"/>
      <c r="L482" s="208"/>
      <c r="M482" s="209"/>
      <c r="N482" s="210"/>
      <c r="O482" s="210"/>
      <c r="P482" s="210"/>
      <c r="Q482" s="210"/>
      <c r="R482" s="210"/>
      <c r="S482" s="210"/>
      <c r="T482" s="211"/>
      <c r="AT482" s="212" t="s">
        <v>192</v>
      </c>
      <c r="AU482" s="212" t="s">
        <v>78</v>
      </c>
      <c r="AV482" s="14" t="s">
        <v>78</v>
      </c>
      <c r="AW482" s="14" t="s">
        <v>30</v>
      </c>
      <c r="AX482" s="14" t="s">
        <v>69</v>
      </c>
      <c r="AY482" s="212" t="s">
        <v>179</v>
      </c>
    </row>
    <row r="483" spans="1:65" s="14" customFormat="1">
      <c r="B483" s="203"/>
      <c r="C483" s="204"/>
      <c r="D483" s="188" t="s">
        <v>192</v>
      </c>
      <c r="E483" s="205" t="s">
        <v>18</v>
      </c>
      <c r="F483" s="324" t="s">
        <v>635</v>
      </c>
      <c r="G483" s="325"/>
      <c r="H483" s="326">
        <v>3.3000000000000002E-2</v>
      </c>
      <c r="I483" s="325"/>
      <c r="J483" s="325"/>
      <c r="K483" s="204"/>
      <c r="L483" s="208"/>
      <c r="M483" s="209"/>
      <c r="N483" s="210"/>
      <c r="O483" s="210"/>
      <c r="P483" s="210"/>
      <c r="Q483" s="210"/>
      <c r="R483" s="210"/>
      <c r="S483" s="210"/>
      <c r="T483" s="211"/>
      <c r="AT483" s="212" t="s">
        <v>192</v>
      </c>
      <c r="AU483" s="212" t="s">
        <v>78</v>
      </c>
      <c r="AV483" s="14" t="s">
        <v>78</v>
      </c>
      <c r="AW483" s="14" t="s">
        <v>30</v>
      </c>
      <c r="AX483" s="14" t="s">
        <v>69</v>
      </c>
      <c r="AY483" s="212" t="s">
        <v>179</v>
      </c>
    </row>
    <row r="484" spans="1:65" s="13" customFormat="1">
      <c r="B484" s="194"/>
      <c r="C484" s="195"/>
      <c r="D484" s="188" t="s">
        <v>192</v>
      </c>
      <c r="E484" s="196" t="s">
        <v>18</v>
      </c>
      <c r="F484" s="334" t="s">
        <v>581</v>
      </c>
      <c r="G484" s="335"/>
      <c r="H484" s="336" t="s">
        <v>18</v>
      </c>
      <c r="I484" s="335"/>
      <c r="J484" s="335"/>
      <c r="K484" s="195"/>
      <c r="L484" s="198"/>
      <c r="M484" s="199"/>
      <c r="N484" s="200"/>
      <c r="O484" s="200"/>
      <c r="P484" s="200"/>
      <c r="Q484" s="200"/>
      <c r="R484" s="200"/>
      <c r="S484" s="200"/>
      <c r="T484" s="201"/>
      <c r="AT484" s="202" t="s">
        <v>192</v>
      </c>
      <c r="AU484" s="202" t="s">
        <v>78</v>
      </c>
      <c r="AV484" s="13" t="s">
        <v>76</v>
      </c>
      <c r="AW484" s="13" t="s">
        <v>30</v>
      </c>
      <c r="AX484" s="13" t="s">
        <v>69</v>
      </c>
      <c r="AY484" s="202" t="s">
        <v>179</v>
      </c>
    </row>
    <row r="485" spans="1:65" s="14" customFormat="1">
      <c r="B485" s="203"/>
      <c r="C485" s="204"/>
      <c r="D485" s="188" t="s">
        <v>192</v>
      </c>
      <c r="E485" s="205" t="s">
        <v>18</v>
      </c>
      <c r="F485" s="324" t="s">
        <v>636</v>
      </c>
      <c r="G485" s="325"/>
      <c r="H485" s="326">
        <v>1.7999999999999999E-2</v>
      </c>
      <c r="I485" s="325"/>
      <c r="J485" s="325"/>
      <c r="K485" s="204"/>
      <c r="L485" s="208"/>
      <c r="M485" s="209"/>
      <c r="N485" s="210"/>
      <c r="O485" s="210"/>
      <c r="P485" s="210"/>
      <c r="Q485" s="210"/>
      <c r="R485" s="210"/>
      <c r="S485" s="210"/>
      <c r="T485" s="211"/>
      <c r="AT485" s="212" t="s">
        <v>192</v>
      </c>
      <c r="AU485" s="212" t="s">
        <v>78</v>
      </c>
      <c r="AV485" s="14" t="s">
        <v>78</v>
      </c>
      <c r="AW485" s="14" t="s">
        <v>30</v>
      </c>
      <c r="AX485" s="14" t="s">
        <v>69</v>
      </c>
      <c r="AY485" s="212" t="s">
        <v>179</v>
      </c>
    </row>
    <row r="486" spans="1:65" s="2" customFormat="1" ht="24.2" customHeight="1">
      <c r="A486" s="33"/>
      <c r="B486" s="34"/>
      <c r="C486" s="176" t="s">
        <v>637</v>
      </c>
      <c r="D486" s="176" t="s">
        <v>181</v>
      </c>
      <c r="E486" s="177" t="s">
        <v>638</v>
      </c>
      <c r="F486" s="327" t="s">
        <v>639</v>
      </c>
      <c r="G486" s="328" t="s">
        <v>253</v>
      </c>
      <c r="H486" s="329">
        <f>SUM(H490:H505)</f>
        <v>2.6760500000000005</v>
      </c>
      <c r="I486" s="330"/>
      <c r="J486" s="330">
        <f>ROUND(I486*H486,2)</f>
        <v>0</v>
      </c>
      <c r="K486" s="178" t="s">
        <v>185</v>
      </c>
      <c r="L486" s="38"/>
      <c r="M486" s="182" t="s">
        <v>18</v>
      </c>
      <c r="N486" s="183" t="s">
        <v>40</v>
      </c>
      <c r="O486" s="184">
        <v>36.9</v>
      </c>
      <c r="P486" s="184">
        <f>O486*H486</f>
        <v>98.746245000000016</v>
      </c>
      <c r="Q486" s="184">
        <v>1.0900000000000001</v>
      </c>
      <c r="R486" s="184">
        <f>Q486*H486</f>
        <v>2.9168945000000006</v>
      </c>
      <c r="S486" s="184">
        <v>0</v>
      </c>
      <c r="T486" s="185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86" t="s">
        <v>186</v>
      </c>
      <c r="AT486" s="186" t="s">
        <v>181</v>
      </c>
      <c r="AU486" s="186" t="s">
        <v>78</v>
      </c>
      <c r="AY486" s="19" t="s">
        <v>179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76</v>
      </c>
      <c r="BK486" s="187">
        <f>ROUND(I486*H486,2)</f>
        <v>0</v>
      </c>
      <c r="BL486" s="19" t="s">
        <v>186</v>
      </c>
      <c r="BM486" s="186" t="s">
        <v>640</v>
      </c>
    </row>
    <row r="487" spans="1:65" s="2" customFormat="1" ht="19.5">
      <c r="A487" s="33"/>
      <c r="B487" s="34"/>
      <c r="C487" s="35"/>
      <c r="D487" s="188" t="s">
        <v>188</v>
      </c>
      <c r="E487" s="35"/>
      <c r="F487" s="331" t="s">
        <v>641</v>
      </c>
      <c r="G487" s="332"/>
      <c r="H487" s="332"/>
      <c r="I487" s="332"/>
      <c r="J487" s="332"/>
      <c r="K487" s="35"/>
      <c r="L487" s="38"/>
      <c r="M487" s="190"/>
      <c r="N487" s="191"/>
      <c r="O487" s="63"/>
      <c r="P487" s="63"/>
      <c r="Q487" s="63"/>
      <c r="R487" s="63"/>
      <c r="S487" s="63"/>
      <c r="T487" s="64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9" t="s">
        <v>188</v>
      </c>
      <c r="AU487" s="19" t="s">
        <v>78</v>
      </c>
    </row>
    <row r="488" spans="1:65" s="2" customFormat="1">
      <c r="A488" s="33"/>
      <c r="B488" s="34"/>
      <c r="C488" s="35"/>
      <c r="D488" s="192" t="s">
        <v>190</v>
      </c>
      <c r="E488" s="35"/>
      <c r="F488" s="333" t="s">
        <v>642</v>
      </c>
      <c r="G488" s="332"/>
      <c r="H488" s="332"/>
      <c r="I488" s="332"/>
      <c r="J488" s="332"/>
      <c r="K488" s="35"/>
      <c r="L488" s="38"/>
      <c r="M488" s="190"/>
      <c r="N488" s="191"/>
      <c r="O488" s="63"/>
      <c r="P488" s="63"/>
      <c r="Q488" s="63"/>
      <c r="R488" s="63"/>
      <c r="S488" s="63"/>
      <c r="T488" s="64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T488" s="19" t="s">
        <v>190</v>
      </c>
      <c r="AU488" s="19" t="s">
        <v>78</v>
      </c>
    </row>
    <row r="489" spans="1:65" s="13" customFormat="1">
      <c r="B489" s="194"/>
      <c r="C489" s="195"/>
      <c r="D489" s="188" t="s">
        <v>192</v>
      </c>
      <c r="E489" s="196" t="s">
        <v>18</v>
      </c>
      <c r="F489" s="334" t="s">
        <v>230</v>
      </c>
      <c r="G489" s="335"/>
      <c r="H489" s="336" t="s">
        <v>18</v>
      </c>
      <c r="I489" s="335"/>
      <c r="J489" s="335"/>
      <c r="K489" s="195"/>
      <c r="L489" s="198"/>
      <c r="M489" s="199"/>
      <c r="N489" s="200"/>
      <c r="O489" s="200"/>
      <c r="P489" s="200"/>
      <c r="Q489" s="200"/>
      <c r="R489" s="200"/>
      <c r="S489" s="200"/>
      <c r="T489" s="201"/>
      <c r="AT489" s="202" t="s">
        <v>192</v>
      </c>
      <c r="AU489" s="202" t="s">
        <v>78</v>
      </c>
      <c r="AV489" s="13" t="s">
        <v>76</v>
      </c>
      <c r="AW489" s="13" t="s">
        <v>30</v>
      </c>
      <c r="AX489" s="13" t="s">
        <v>69</v>
      </c>
      <c r="AY489" s="202" t="s">
        <v>179</v>
      </c>
    </row>
    <row r="490" spans="1:65" s="14" customFormat="1">
      <c r="B490" s="203"/>
      <c r="C490" s="204"/>
      <c r="D490" s="188" t="s">
        <v>192</v>
      </c>
      <c r="E490" s="205" t="s">
        <v>18</v>
      </c>
      <c r="F490" s="324" t="s">
        <v>643</v>
      </c>
      <c r="G490" s="325"/>
      <c r="H490" s="326">
        <v>0.13800000000000001</v>
      </c>
      <c r="I490" s="325"/>
      <c r="J490" s="325"/>
      <c r="K490" s="204"/>
      <c r="L490" s="208"/>
      <c r="M490" s="209"/>
      <c r="N490" s="210"/>
      <c r="O490" s="210"/>
      <c r="P490" s="210"/>
      <c r="Q490" s="210"/>
      <c r="R490" s="210"/>
      <c r="S490" s="210"/>
      <c r="T490" s="211"/>
      <c r="AT490" s="212" t="s">
        <v>192</v>
      </c>
      <c r="AU490" s="212" t="s">
        <v>78</v>
      </c>
      <c r="AV490" s="14" t="s">
        <v>78</v>
      </c>
      <c r="AW490" s="14" t="s">
        <v>30</v>
      </c>
      <c r="AX490" s="14" t="s">
        <v>69</v>
      </c>
      <c r="AY490" s="212" t="s">
        <v>179</v>
      </c>
    </row>
    <row r="491" spans="1:65" s="14" customFormat="1">
      <c r="B491" s="203"/>
      <c r="C491" s="204"/>
      <c r="D491" s="188" t="s">
        <v>192</v>
      </c>
      <c r="E491" s="205" t="s">
        <v>18</v>
      </c>
      <c r="F491" s="324" t="s">
        <v>644</v>
      </c>
      <c r="G491" s="325"/>
      <c r="H491" s="326">
        <v>0.16500000000000001</v>
      </c>
      <c r="I491" s="325"/>
      <c r="J491" s="325"/>
      <c r="K491" s="204"/>
      <c r="L491" s="208"/>
      <c r="M491" s="209"/>
      <c r="N491" s="210"/>
      <c r="O491" s="210"/>
      <c r="P491" s="210"/>
      <c r="Q491" s="210"/>
      <c r="R491" s="210"/>
      <c r="S491" s="210"/>
      <c r="T491" s="211"/>
      <c r="AT491" s="212" t="s">
        <v>192</v>
      </c>
      <c r="AU491" s="212" t="s">
        <v>78</v>
      </c>
      <c r="AV491" s="14" t="s">
        <v>78</v>
      </c>
      <c r="AW491" s="14" t="s">
        <v>30</v>
      </c>
      <c r="AX491" s="14" t="s">
        <v>69</v>
      </c>
      <c r="AY491" s="212" t="s">
        <v>179</v>
      </c>
    </row>
    <row r="492" spans="1:65" s="14" customFormat="1">
      <c r="B492" s="203"/>
      <c r="C492" s="204"/>
      <c r="D492" s="188" t="s">
        <v>192</v>
      </c>
      <c r="E492" s="205" t="s">
        <v>18</v>
      </c>
      <c r="F492" s="324" t="s">
        <v>645</v>
      </c>
      <c r="G492" s="325"/>
      <c r="H492" s="326">
        <v>0.874</v>
      </c>
      <c r="I492" s="325"/>
      <c r="J492" s="325"/>
      <c r="K492" s="204"/>
      <c r="L492" s="208"/>
      <c r="M492" s="209"/>
      <c r="N492" s="210"/>
      <c r="O492" s="210"/>
      <c r="P492" s="210"/>
      <c r="Q492" s="210"/>
      <c r="R492" s="210"/>
      <c r="S492" s="210"/>
      <c r="T492" s="211"/>
      <c r="AT492" s="212" t="s">
        <v>192</v>
      </c>
      <c r="AU492" s="212" t="s">
        <v>78</v>
      </c>
      <c r="AV492" s="14" t="s">
        <v>78</v>
      </c>
      <c r="AW492" s="14" t="s">
        <v>30</v>
      </c>
      <c r="AX492" s="14" t="s">
        <v>69</v>
      </c>
      <c r="AY492" s="212" t="s">
        <v>179</v>
      </c>
    </row>
    <row r="493" spans="1:65" s="14" customFormat="1">
      <c r="B493" s="203"/>
      <c r="C493" s="204"/>
      <c r="D493" s="188" t="s">
        <v>192</v>
      </c>
      <c r="E493" s="205" t="s">
        <v>18</v>
      </c>
      <c r="F493" s="324" t="s">
        <v>646</v>
      </c>
      <c r="G493" s="325"/>
      <c r="H493" s="326">
        <v>0.17899999999999999</v>
      </c>
      <c r="I493" s="325"/>
      <c r="J493" s="325"/>
      <c r="K493" s="204"/>
      <c r="L493" s="208"/>
      <c r="M493" s="209"/>
      <c r="N493" s="210"/>
      <c r="O493" s="210"/>
      <c r="P493" s="210"/>
      <c r="Q493" s="210"/>
      <c r="R493" s="210"/>
      <c r="S493" s="210"/>
      <c r="T493" s="211"/>
      <c r="AT493" s="212" t="s">
        <v>192</v>
      </c>
      <c r="AU493" s="212" t="s">
        <v>78</v>
      </c>
      <c r="AV493" s="14" t="s">
        <v>78</v>
      </c>
      <c r="AW493" s="14" t="s">
        <v>30</v>
      </c>
      <c r="AX493" s="14" t="s">
        <v>69</v>
      </c>
      <c r="AY493" s="212" t="s">
        <v>179</v>
      </c>
    </row>
    <row r="494" spans="1:65" s="13" customFormat="1">
      <c r="B494" s="194"/>
      <c r="C494" s="195"/>
      <c r="D494" s="188" t="s">
        <v>192</v>
      </c>
      <c r="E494" s="196" t="s">
        <v>18</v>
      </c>
      <c r="F494" s="334" t="s">
        <v>565</v>
      </c>
      <c r="G494" s="335"/>
      <c r="H494" s="336" t="s">
        <v>18</v>
      </c>
      <c r="I494" s="335"/>
      <c r="J494" s="335"/>
      <c r="K494" s="195"/>
      <c r="L494" s="198"/>
      <c r="M494" s="199"/>
      <c r="N494" s="200"/>
      <c r="O494" s="200"/>
      <c r="P494" s="200"/>
      <c r="Q494" s="200"/>
      <c r="R494" s="200"/>
      <c r="S494" s="200"/>
      <c r="T494" s="201"/>
      <c r="AT494" s="202" t="s">
        <v>192</v>
      </c>
      <c r="AU494" s="202" t="s">
        <v>78</v>
      </c>
      <c r="AV494" s="13" t="s">
        <v>76</v>
      </c>
      <c r="AW494" s="13" t="s">
        <v>30</v>
      </c>
      <c r="AX494" s="13" t="s">
        <v>69</v>
      </c>
      <c r="AY494" s="202" t="s">
        <v>179</v>
      </c>
    </row>
    <row r="495" spans="1:65" s="14" customFormat="1">
      <c r="B495" s="203"/>
      <c r="C495" s="204"/>
      <c r="D495" s="188" t="s">
        <v>192</v>
      </c>
      <c r="E495" s="205" t="s">
        <v>18</v>
      </c>
      <c r="F495" s="324" t="s">
        <v>647</v>
      </c>
      <c r="G495" s="325"/>
      <c r="H495" s="326">
        <v>0.189</v>
      </c>
      <c r="I495" s="325"/>
      <c r="J495" s="325"/>
      <c r="K495" s="204"/>
      <c r="L495" s="208"/>
      <c r="M495" s="209"/>
      <c r="N495" s="210"/>
      <c r="O495" s="210"/>
      <c r="P495" s="210"/>
      <c r="Q495" s="210"/>
      <c r="R495" s="210"/>
      <c r="S495" s="210"/>
      <c r="T495" s="211"/>
      <c r="AT495" s="212" t="s">
        <v>192</v>
      </c>
      <c r="AU495" s="212" t="s">
        <v>78</v>
      </c>
      <c r="AV495" s="14" t="s">
        <v>78</v>
      </c>
      <c r="AW495" s="14" t="s">
        <v>30</v>
      </c>
      <c r="AX495" s="14" t="s">
        <v>69</v>
      </c>
      <c r="AY495" s="212" t="s">
        <v>179</v>
      </c>
    </row>
    <row r="496" spans="1:65" s="14" customFormat="1">
      <c r="B496" s="203"/>
      <c r="C496" s="204"/>
      <c r="D496" s="188" t="s">
        <v>192</v>
      </c>
      <c r="E496" s="205" t="s">
        <v>18</v>
      </c>
      <c r="F496" s="324" t="s">
        <v>648</v>
      </c>
      <c r="G496" s="325"/>
      <c r="H496" s="326">
        <v>6.0999999999999999E-2</v>
      </c>
      <c r="I496" s="325"/>
      <c r="J496" s="325"/>
      <c r="K496" s="204"/>
      <c r="L496" s="208"/>
      <c r="M496" s="209"/>
      <c r="N496" s="210"/>
      <c r="O496" s="210"/>
      <c r="P496" s="210"/>
      <c r="Q496" s="210"/>
      <c r="R496" s="210"/>
      <c r="S496" s="210"/>
      <c r="T496" s="211"/>
      <c r="AT496" s="212" t="s">
        <v>192</v>
      </c>
      <c r="AU496" s="212" t="s">
        <v>78</v>
      </c>
      <c r="AV496" s="14" t="s">
        <v>78</v>
      </c>
      <c r="AW496" s="14" t="s">
        <v>30</v>
      </c>
      <c r="AX496" s="14" t="s">
        <v>69</v>
      </c>
      <c r="AY496" s="212" t="s">
        <v>179</v>
      </c>
    </row>
    <row r="497" spans="1:65" s="14" customFormat="1">
      <c r="B497" s="203"/>
      <c r="C497" s="204"/>
      <c r="D497" s="188" t="s">
        <v>192</v>
      </c>
      <c r="E497" s="205" t="s">
        <v>18</v>
      </c>
      <c r="F497" s="324" t="s">
        <v>649</v>
      </c>
      <c r="G497" s="325"/>
      <c r="H497" s="326">
        <v>0.115</v>
      </c>
      <c r="I497" s="325"/>
      <c r="J497" s="325"/>
      <c r="K497" s="204"/>
      <c r="L497" s="208"/>
      <c r="M497" s="209"/>
      <c r="N497" s="210"/>
      <c r="O497" s="210"/>
      <c r="P497" s="210"/>
      <c r="Q497" s="210"/>
      <c r="R497" s="210"/>
      <c r="S497" s="210"/>
      <c r="T497" s="211"/>
      <c r="AT497" s="212" t="s">
        <v>192</v>
      </c>
      <c r="AU497" s="212" t="s">
        <v>78</v>
      </c>
      <c r="AV497" s="14" t="s">
        <v>78</v>
      </c>
      <c r="AW497" s="14" t="s">
        <v>30</v>
      </c>
      <c r="AX497" s="14" t="s">
        <v>69</v>
      </c>
      <c r="AY497" s="212" t="s">
        <v>179</v>
      </c>
    </row>
    <row r="498" spans="1:65" s="14" customFormat="1">
      <c r="B498" s="203"/>
      <c r="C498" s="204"/>
      <c r="D498" s="188" t="s">
        <v>192</v>
      </c>
      <c r="E498" s="205" t="s">
        <v>18</v>
      </c>
      <c r="F498" s="324" t="s">
        <v>650</v>
      </c>
      <c r="G498" s="325"/>
      <c r="H498" s="326">
        <v>0.155</v>
      </c>
      <c r="I498" s="325"/>
      <c r="J498" s="325"/>
      <c r="K498" s="204"/>
      <c r="L498" s="208"/>
      <c r="M498" s="209"/>
      <c r="N498" s="210"/>
      <c r="O498" s="210"/>
      <c r="P498" s="210"/>
      <c r="Q498" s="210"/>
      <c r="R498" s="210"/>
      <c r="S498" s="210"/>
      <c r="T498" s="211"/>
      <c r="AT498" s="212" t="s">
        <v>192</v>
      </c>
      <c r="AU498" s="212" t="s">
        <v>78</v>
      </c>
      <c r="AV498" s="14" t="s">
        <v>78</v>
      </c>
      <c r="AW498" s="14" t="s">
        <v>30</v>
      </c>
      <c r="AX498" s="14" t="s">
        <v>69</v>
      </c>
      <c r="AY498" s="212" t="s">
        <v>179</v>
      </c>
    </row>
    <row r="499" spans="1:65" s="14" customFormat="1">
      <c r="B499" s="203"/>
      <c r="C499" s="204"/>
      <c r="D499" s="188" t="s">
        <v>192</v>
      </c>
      <c r="E499" s="205" t="s">
        <v>18</v>
      </c>
      <c r="F499" s="324" t="s">
        <v>651</v>
      </c>
      <c r="G499" s="325"/>
      <c r="H499" s="326">
        <v>0.13500000000000001</v>
      </c>
      <c r="I499" s="325"/>
      <c r="J499" s="325"/>
      <c r="K499" s="204"/>
      <c r="L499" s="208"/>
      <c r="M499" s="209"/>
      <c r="N499" s="210"/>
      <c r="O499" s="210"/>
      <c r="P499" s="210"/>
      <c r="Q499" s="210"/>
      <c r="R499" s="210"/>
      <c r="S499" s="210"/>
      <c r="T499" s="211"/>
      <c r="AT499" s="212" t="s">
        <v>192</v>
      </c>
      <c r="AU499" s="212" t="s">
        <v>78</v>
      </c>
      <c r="AV499" s="14" t="s">
        <v>78</v>
      </c>
      <c r="AW499" s="14" t="s">
        <v>30</v>
      </c>
      <c r="AX499" s="14" t="s">
        <v>69</v>
      </c>
      <c r="AY499" s="212" t="s">
        <v>179</v>
      </c>
    </row>
    <row r="500" spans="1:65" s="14" customFormat="1">
      <c r="B500" s="203"/>
      <c r="C500" s="204"/>
      <c r="D500" s="188" t="s">
        <v>192</v>
      </c>
      <c r="E500" s="205" t="s">
        <v>18</v>
      </c>
      <c r="F500" s="324" t="s">
        <v>652</v>
      </c>
      <c r="G500" s="325"/>
      <c r="H500" s="326">
        <v>0.111</v>
      </c>
      <c r="I500" s="325"/>
      <c r="J500" s="325"/>
      <c r="K500" s="204"/>
      <c r="L500" s="208"/>
      <c r="M500" s="209"/>
      <c r="N500" s="210"/>
      <c r="O500" s="210"/>
      <c r="P500" s="210"/>
      <c r="Q500" s="210"/>
      <c r="R500" s="210"/>
      <c r="S500" s="210"/>
      <c r="T500" s="211"/>
      <c r="AT500" s="212" t="s">
        <v>192</v>
      </c>
      <c r="AU500" s="212" t="s">
        <v>78</v>
      </c>
      <c r="AV500" s="14" t="s">
        <v>78</v>
      </c>
      <c r="AW500" s="14" t="s">
        <v>30</v>
      </c>
      <c r="AX500" s="14" t="s">
        <v>69</v>
      </c>
      <c r="AY500" s="212" t="s">
        <v>179</v>
      </c>
    </row>
    <row r="501" spans="1:65" s="14" customFormat="1">
      <c r="B501" s="203"/>
      <c r="C501" s="204"/>
      <c r="D501" s="188" t="s">
        <v>192</v>
      </c>
      <c r="E501" s="205" t="s">
        <v>18</v>
      </c>
      <c r="F501" s="324" t="s">
        <v>653</v>
      </c>
      <c r="G501" s="325"/>
      <c r="H501" s="326">
        <v>0.10100000000000001</v>
      </c>
      <c r="I501" s="325"/>
      <c r="J501" s="325"/>
      <c r="K501" s="204"/>
      <c r="L501" s="208"/>
      <c r="M501" s="209"/>
      <c r="N501" s="210"/>
      <c r="O501" s="210"/>
      <c r="P501" s="210"/>
      <c r="Q501" s="210"/>
      <c r="R501" s="210"/>
      <c r="S501" s="210"/>
      <c r="T501" s="211"/>
      <c r="AT501" s="212" t="s">
        <v>192</v>
      </c>
      <c r="AU501" s="212" t="s">
        <v>78</v>
      </c>
      <c r="AV501" s="14" t="s">
        <v>78</v>
      </c>
      <c r="AW501" s="14" t="s">
        <v>30</v>
      </c>
      <c r="AX501" s="14" t="s">
        <v>69</v>
      </c>
      <c r="AY501" s="212" t="s">
        <v>179</v>
      </c>
    </row>
    <row r="502" spans="1:65" s="13" customFormat="1">
      <c r="B502" s="194"/>
      <c r="C502" s="195"/>
      <c r="D502" s="188" t="s">
        <v>192</v>
      </c>
      <c r="E502" s="196" t="s">
        <v>18</v>
      </c>
      <c r="F502" s="334" t="s">
        <v>584</v>
      </c>
      <c r="G502" s="335"/>
      <c r="H502" s="336" t="s">
        <v>18</v>
      </c>
      <c r="I502" s="335"/>
      <c r="J502" s="335"/>
      <c r="K502" s="195"/>
      <c r="L502" s="198"/>
      <c r="M502" s="199"/>
      <c r="N502" s="200"/>
      <c r="O502" s="200"/>
      <c r="P502" s="200"/>
      <c r="Q502" s="200"/>
      <c r="R502" s="200"/>
      <c r="S502" s="200"/>
      <c r="T502" s="201"/>
      <c r="AT502" s="202" t="s">
        <v>192</v>
      </c>
      <c r="AU502" s="202" t="s">
        <v>78</v>
      </c>
      <c r="AV502" s="13" t="s">
        <v>76</v>
      </c>
      <c r="AW502" s="13" t="s">
        <v>30</v>
      </c>
      <c r="AX502" s="13" t="s">
        <v>69</v>
      </c>
      <c r="AY502" s="202" t="s">
        <v>179</v>
      </c>
    </row>
    <row r="503" spans="1:65" s="13" customFormat="1">
      <c r="B503" s="194"/>
      <c r="C503" s="195"/>
      <c r="D503" s="188" t="s">
        <v>192</v>
      </c>
      <c r="E503" s="196" t="s">
        <v>18</v>
      </c>
      <c r="F503" s="334" t="s">
        <v>323</v>
      </c>
      <c r="G503" s="335"/>
      <c r="H503" s="336" t="s">
        <v>18</v>
      </c>
      <c r="I503" s="335"/>
      <c r="J503" s="335"/>
      <c r="K503" s="195"/>
      <c r="L503" s="198"/>
      <c r="M503" s="199"/>
      <c r="N503" s="200"/>
      <c r="O503" s="200"/>
      <c r="P503" s="200"/>
      <c r="Q503" s="200"/>
      <c r="R503" s="200"/>
      <c r="S503" s="200"/>
      <c r="T503" s="201"/>
      <c r="AT503" s="202" t="s">
        <v>192</v>
      </c>
      <c r="AU503" s="202" t="s">
        <v>78</v>
      </c>
      <c r="AV503" s="13" t="s">
        <v>76</v>
      </c>
      <c r="AW503" s="13" t="s">
        <v>30</v>
      </c>
      <c r="AX503" s="13" t="s">
        <v>69</v>
      </c>
      <c r="AY503" s="202" t="s">
        <v>179</v>
      </c>
    </row>
    <row r="504" spans="1:65" s="14" customFormat="1">
      <c r="B504" s="203"/>
      <c r="C504" s="204"/>
      <c r="D504" s="188" t="s">
        <v>192</v>
      </c>
      <c r="E504" s="205" t="s">
        <v>18</v>
      </c>
      <c r="F504" s="324" t="s">
        <v>654</v>
      </c>
      <c r="G504" s="325"/>
      <c r="H504" s="326">
        <v>0.104</v>
      </c>
      <c r="I504" s="325"/>
      <c r="J504" s="325"/>
      <c r="K504" s="204"/>
      <c r="L504" s="208"/>
      <c r="M504" s="209"/>
      <c r="N504" s="210"/>
      <c r="O504" s="210"/>
      <c r="P504" s="210"/>
      <c r="Q504" s="210"/>
      <c r="R504" s="210"/>
      <c r="S504" s="210"/>
      <c r="T504" s="211"/>
      <c r="AT504" s="212" t="s">
        <v>192</v>
      </c>
      <c r="AU504" s="212" t="s">
        <v>78</v>
      </c>
      <c r="AV504" s="14" t="s">
        <v>78</v>
      </c>
      <c r="AW504" s="14" t="s">
        <v>30</v>
      </c>
      <c r="AX504" s="14" t="s">
        <v>69</v>
      </c>
      <c r="AY504" s="212" t="s">
        <v>179</v>
      </c>
    </row>
    <row r="505" spans="1:65" s="14" customFormat="1">
      <c r="B505" s="203"/>
      <c r="C505" s="204"/>
      <c r="D505" s="188"/>
      <c r="E505" s="205"/>
      <c r="F505" s="324" t="s">
        <v>5795</v>
      </c>
      <c r="G505" s="325"/>
      <c r="H505" s="326">
        <f>(H490+H491+H492+H493+H495+H496+H497+H498+H499+H500+H501+H504)*0.15</f>
        <v>0.34905000000000003</v>
      </c>
      <c r="I505" s="325"/>
      <c r="J505" s="325"/>
      <c r="K505" s="204"/>
      <c r="L505" s="208"/>
      <c r="M505" s="209"/>
      <c r="N505" s="323"/>
      <c r="O505" s="323"/>
      <c r="P505" s="323"/>
      <c r="Q505" s="323"/>
      <c r="R505" s="323"/>
      <c r="S505" s="323"/>
      <c r="T505" s="211"/>
      <c r="AT505" s="212"/>
      <c r="AU505" s="212"/>
      <c r="AY505" s="212"/>
    </row>
    <row r="506" spans="1:65" s="2" customFormat="1" ht="24.2" customHeight="1">
      <c r="A506" s="33"/>
      <c r="B506" s="34"/>
      <c r="C506" s="176" t="s">
        <v>655</v>
      </c>
      <c r="D506" s="176" t="s">
        <v>181</v>
      </c>
      <c r="E506" s="177" t="s">
        <v>656</v>
      </c>
      <c r="F506" s="327" t="s">
        <v>657</v>
      </c>
      <c r="G506" s="328" t="s">
        <v>253</v>
      </c>
      <c r="H506" s="329">
        <v>0.96899999999999997</v>
      </c>
      <c r="I506" s="330"/>
      <c r="J506" s="330">
        <f>ROUND(I506*H506,2)</f>
        <v>0</v>
      </c>
      <c r="K506" s="178" t="s">
        <v>185</v>
      </c>
      <c r="L506" s="38"/>
      <c r="M506" s="182" t="s">
        <v>18</v>
      </c>
      <c r="N506" s="183" t="s">
        <v>40</v>
      </c>
      <c r="O506" s="184">
        <v>34.5</v>
      </c>
      <c r="P506" s="184">
        <f>O506*H506</f>
        <v>33.430500000000002</v>
      </c>
      <c r="Q506" s="184">
        <v>1.0900000000000001</v>
      </c>
      <c r="R506" s="184">
        <f>Q506*H506</f>
        <v>1.0562100000000001</v>
      </c>
      <c r="S506" s="184">
        <v>0</v>
      </c>
      <c r="T506" s="18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86" t="s">
        <v>186</v>
      </c>
      <c r="AT506" s="186" t="s">
        <v>181</v>
      </c>
      <c r="AU506" s="186" t="s">
        <v>78</v>
      </c>
      <c r="AY506" s="19" t="s">
        <v>179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76</v>
      </c>
      <c r="BK506" s="187">
        <f>ROUND(I506*H506,2)</f>
        <v>0</v>
      </c>
      <c r="BL506" s="19" t="s">
        <v>186</v>
      </c>
      <c r="BM506" s="186" t="s">
        <v>658</v>
      </c>
    </row>
    <row r="507" spans="1:65" s="2" customFormat="1" ht="19.5">
      <c r="A507" s="33"/>
      <c r="B507" s="34"/>
      <c r="C507" s="35"/>
      <c r="D507" s="188" t="s">
        <v>188</v>
      </c>
      <c r="E507" s="35"/>
      <c r="F507" s="331" t="s">
        <v>659</v>
      </c>
      <c r="G507" s="332"/>
      <c r="H507" s="332"/>
      <c r="I507" s="332"/>
      <c r="J507" s="332"/>
      <c r="K507" s="35"/>
      <c r="L507" s="38"/>
      <c r="M507" s="190"/>
      <c r="N507" s="191"/>
      <c r="O507" s="63"/>
      <c r="P507" s="63"/>
      <c r="Q507" s="63"/>
      <c r="R507" s="63"/>
      <c r="S507" s="63"/>
      <c r="T507" s="64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T507" s="19" t="s">
        <v>188</v>
      </c>
      <c r="AU507" s="19" t="s">
        <v>78</v>
      </c>
    </row>
    <row r="508" spans="1:65" s="2" customFormat="1">
      <c r="A508" s="33"/>
      <c r="B508" s="34"/>
      <c r="C508" s="35"/>
      <c r="D508" s="192" t="s">
        <v>190</v>
      </c>
      <c r="E508" s="35"/>
      <c r="F508" s="333" t="s">
        <v>660</v>
      </c>
      <c r="G508" s="332"/>
      <c r="H508" s="332"/>
      <c r="I508" s="332"/>
      <c r="J508" s="332"/>
      <c r="K508" s="35"/>
      <c r="L508" s="38"/>
      <c r="M508" s="190"/>
      <c r="N508" s="191"/>
      <c r="O508" s="63"/>
      <c r="P508" s="63"/>
      <c r="Q508" s="63"/>
      <c r="R508" s="63"/>
      <c r="S508" s="63"/>
      <c r="T508" s="64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T508" s="19" t="s">
        <v>190</v>
      </c>
      <c r="AU508" s="19" t="s">
        <v>78</v>
      </c>
    </row>
    <row r="509" spans="1:65" s="13" customFormat="1">
      <c r="B509" s="194"/>
      <c r="C509" s="195"/>
      <c r="D509" s="188" t="s">
        <v>192</v>
      </c>
      <c r="E509" s="196" t="s">
        <v>18</v>
      </c>
      <c r="F509" s="334" t="s">
        <v>230</v>
      </c>
      <c r="G509" s="335"/>
      <c r="H509" s="336" t="s">
        <v>18</v>
      </c>
      <c r="I509" s="335"/>
      <c r="J509" s="335"/>
      <c r="K509" s="195"/>
      <c r="L509" s="198"/>
      <c r="M509" s="199"/>
      <c r="N509" s="200"/>
      <c r="O509" s="200"/>
      <c r="P509" s="200"/>
      <c r="Q509" s="200"/>
      <c r="R509" s="200"/>
      <c r="S509" s="200"/>
      <c r="T509" s="201"/>
      <c r="AT509" s="202" t="s">
        <v>192</v>
      </c>
      <c r="AU509" s="202" t="s">
        <v>78</v>
      </c>
      <c r="AV509" s="13" t="s">
        <v>76</v>
      </c>
      <c r="AW509" s="13" t="s">
        <v>30</v>
      </c>
      <c r="AX509" s="13" t="s">
        <v>69</v>
      </c>
      <c r="AY509" s="202" t="s">
        <v>179</v>
      </c>
    </row>
    <row r="510" spans="1:65" s="14" customFormat="1">
      <c r="B510" s="203"/>
      <c r="C510" s="204"/>
      <c r="D510" s="188" t="s">
        <v>192</v>
      </c>
      <c r="E510" s="205" t="s">
        <v>18</v>
      </c>
      <c r="F510" s="324" t="s">
        <v>661</v>
      </c>
      <c r="G510" s="325"/>
      <c r="H510" s="326">
        <v>0.57799999999999996</v>
      </c>
      <c r="I510" s="325"/>
      <c r="J510" s="325"/>
      <c r="K510" s="204"/>
      <c r="L510" s="208"/>
      <c r="M510" s="209"/>
      <c r="N510" s="210"/>
      <c r="O510" s="210"/>
      <c r="P510" s="210"/>
      <c r="Q510" s="210"/>
      <c r="R510" s="210"/>
      <c r="S510" s="210"/>
      <c r="T510" s="211"/>
      <c r="AT510" s="212" t="s">
        <v>192</v>
      </c>
      <c r="AU510" s="212" t="s">
        <v>78</v>
      </c>
      <c r="AV510" s="14" t="s">
        <v>78</v>
      </c>
      <c r="AW510" s="14" t="s">
        <v>30</v>
      </c>
      <c r="AX510" s="14" t="s">
        <v>69</v>
      </c>
      <c r="AY510" s="212" t="s">
        <v>179</v>
      </c>
    </row>
    <row r="511" spans="1:65" s="14" customFormat="1">
      <c r="B511" s="203"/>
      <c r="C511" s="204"/>
      <c r="D511" s="188" t="s">
        <v>192</v>
      </c>
      <c r="E511" s="205" t="s">
        <v>18</v>
      </c>
      <c r="F511" s="324" t="s">
        <v>662</v>
      </c>
      <c r="G511" s="325"/>
      <c r="H511" s="326">
        <v>0.39100000000000001</v>
      </c>
      <c r="I511" s="325"/>
      <c r="J511" s="325"/>
      <c r="K511" s="204"/>
      <c r="L511" s="208"/>
      <c r="M511" s="209"/>
      <c r="N511" s="210"/>
      <c r="O511" s="210"/>
      <c r="P511" s="210"/>
      <c r="Q511" s="210"/>
      <c r="R511" s="210"/>
      <c r="S511" s="210"/>
      <c r="T511" s="211"/>
      <c r="AT511" s="212" t="s">
        <v>192</v>
      </c>
      <c r="AU511" s="212" t="s">
        <v>78</v>
      </c>
      <c r="AV511" s="14" t="s">
        <v>78</v>
      </c>
      <c r="AW511" s="14" t="s">
        <v>30</v>
      </c>
      <c r="AX511" s="14" t="s">
        <v>69</v>
      </c>
      <c r="AY511" s="212" t="s">
        <v>179</v>
      </c>
    </row>
    <row r="512" spans="1:65" s="2" customFormat="1" ht="21.75" customHeight="1">
      <c r="A512" s="33"/>
      <c r="B512" s="34"/>
      <c r="C512" s="176" t="s">
        <v>663</v>
      </c>
      <c r="D512" s="176" t="s">
        <v>181</v>
      </c>
      <c r="E512" s="177" t="s">
        <v>664</v>
      </c>
      <c r="F512" s="327" t="s">
        <v>665</v>
      </c>
      <c r="G512" s="328" t="s">
        <v>289</v>
      </c>
      <c r="H512" s="329">
        <v>7.25</v>
      </c>
      <c r="I512" s="330"/>
      <c r="J512" s="330">
        <f>ROUND(I512*H512,2)</f>
        <v>0</v>
      </c>
      <c r="K512" s="178" t="s">
        <v>185</v>
      </c>
      <c r="L512" s="38"/>
      <c r="M512" s="182" t="s">
        <v>18</v>
      </c>
      <c r="N512" s="183" t="s">
        <v>40</v>
      </c>
      <c r="O512" s="184">
        <v>9.8000000000000004E-2</v>
      </c>
      <c r="P512" s="184">
        <f>O512*H512</f>
        <v>0.71050000000000002</v>
      </c>
      <c r="Q512" s="184">
        <v>2.9999999999999997E-4</v>
      </c>
      <c r="R512" s="184">
        <f>Q512*H512</f>
        <v>2.1749999999999999E-3</v>
      </c>
      <c r="S512" s="184">
        <v>0</v>
      </c>
      <c r="T512" s="185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86" t="s">
        <v>186</v>
      </c>
      <c r="AT512" s="186" t="s">
        <v>181</v>
      </c>
      <c r="AU512" s="186" t="s">
        <v>78</v>
      </c>
      <c r="AY512" s="19" t="s">
        <v>179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9" t="s">
        <v>76</v>
      </c>
      <c r="BK512" s="187">
        <f>ROUND(I512*H512,2)</f>
        <v>0</v>
      </c>
      <c r="BL512" s="19" t="s">
        <v>186</v>
      </c>
      <c r="BM512" s="186" t="s">
        <v>666</v>
      </c>
    </row>
    <row r="513" spans="1:65" s="2" customFormat="1" ht="19.5">
      <c r="A513" s="33"/>
      <c r="B513" s="34"/>
      <c r="C513" s="35"/>
      <c r="D513" s="188" t="s">
        <v>188</v>
      </c>
      <c r="E513" s="35"/>
      <c r="F513" s="331" t="s">
        <v>667</v>
      </c>
      <c r="G513" s="332"/>
      <c r="H513" s="332"/>
      <c r="I513" s="332"/>
      <c r="J513" s="332"/>
      <c r="K513" s="35"/>
      <c r="L513" s="38"/>
      <c r="M513" s="190"/>
      <c r="N513" s="191"/>
      <c r="O513" s="63"/>
      <c r="P513" s="63"/>
      <c r="Q513" s="63"/>
      <c r="R513" s="63"/>
      <c r="S513" s="63"/>
      <c r="T513" s="64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T513" s="19" t="s">
        <v>188</v>
      </c>
      <c r="AU513" s="19" t="s">
        <v>78</v>
      </c>
    </row>
    <row r="514" spans="1:65" s="2" customFormat="1">
      <c r="A514" s="33"/>
      <c r="B514" s="34"/>
      <c r="C514" s="35"/>
      <c r="D514" s="192" t="s">
        <v>190</v>
      </c>
      <c r="E514" s="35"/>
      <c r="F514" s="333" t="s">
        <v>668</v>
      </c>
      <c r="G514" s="332"/>
      <c r="H514" s="332"/>
      <c r="I514" s="332"/>
      <c r="J514" s="332"/>
      <c r="K514" s="35"/>
      <c r="L514" s="38"/>
      <c r="M514" s="190"/>
      <c r="N514" s="191"/>
      <c r="O514" s="63"/>
      <c r="P514" s="63"/>
      <c r="Q514" s="63"/>
      <c r="R514" s="63"/>
      <c r="S514" s="63"/>
      <c r="T514" s="64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9" t="s">
        <v>190</v>
      </c>
      <c r="AU514" s="19" t="s">
        <v>78</v>
      </c>
    </row>
    <row r="515" spans="1:65" s="13" customFormat="1">
      <c r="B515" s="194"/>
      <c r="C515" s="195"/>
      <c r="D515" s="188" t="s">
        <v>192</v>
      </c>
      <c r="E515" s="196" t="s">
        <v>18</v>
      </c>
      <c r="F515" s="334" t="s">
        <v>565</v>
      </c>
      <c r="G515" s="335"/>
      <c r="H515" s="336" t="s">
        <v>18</v>
      </c>
      <c r="I515" s="335"/>
      <c r="J515" s="335"/>
      <c r="K515" s="195"/>
      <c r="L515" s="198"/>
      <c r="M515" s="199"/>
      <c r="N515" s="200"/>
      <c r="O515" s="200"/>
      <c r="P515" s="200"/>
      <c r="Q515" s="200"/>
      <c r="R515" s="200"/>
      <c r="S515" s="200"/>
      <c r="T515" s="201"/>
      <c r="AT515" s="202" t="s">
        <v>192</v>
      </c>
      <c r="AU515" s="202" t="s">
        <v>78</v>
      </c>
      <c r="AV515" s="13" t="s">
        <v>76</v>
      </c>
      <c r="AW515" s="13" t="s">
        <v>30</v>
      </c>
      <c r="AX515" s="13" t="s">
        <v>69</v>
      </c>
      <c r="AY515" s="202" t="s">
        <v>179</v>
      </c>
    </row>
    <row r="516" spans="1:65" s="14" customFormat="1">
      <c r="B516" s="203"/>
      <c r="C516" s="204"/>
      <c r="D516" s="188" t="s">
        <v>192</v>
      </c>
      <c r="E516" s="205" t="s">
        <v>18</v>
      </c>
      <c r="F516" s="324" t="s">
        <v>669</v>
      </c>
      <c r="G516" s="325"/>
      <c r="H516" s="326">
        <v>5</v>
      </c>
      <c r="I516" s="325"/>
      <c r="J516" s="325"/>
      <c r="K516" s="204"/>
      <c r="L516" s="208"/>
      <c r="M516" s="209"/>
      <c r="N516" s="210"/>
      <c r="O516" s="210"/>
      <c r="P516" s="210"/>
      <c r="Q516" s="210"/>
      <c r="R516" s="210"/>
      <c r="S516" s="210"/>
      <c r="T516" s="211"/>
      <c r="AT516" s="212" t="s">
        <v>192</v>
      </c>
      <c r="AU516" s="212" t="s">
        <v>78</v>
      </c>
      <c r="AV516" s="14" t="s">
        <v>78</v>
      </c>
      <c r="AW516" s="14" t="s">
        <v>30</v>
      </c>
      <c r="AX516" s="14" t="s">
        <v>69</v>
      </c>
      <c r="AY516" s="212" t="s">
        <v>179</v>
      </c>
    </row>
    <row r="517" spans="1:65" s="13" customFormat="1">
      <c r="B517" s="194"/>
      <c r="C517" s="195"/>
      <c r="D517" s="188" t="s">
        <v>192</v>
      </c>
      <c r="E517" s="196" t="s">
        <v>18</v>
      </c>
      <c r="F517" s="334" t="s">
        <v>554</v>
      </c>
      <c r="G517" s="335"/>
      <c r="H517" s="336" t="s">
        <v>18</v>
      </c>
      <c r="I517" s="335"/>
      <c r="J517" s="335"/>
      <c r="K517" s="195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192</v>
      </c>
      <c r="AU517" s="202" t="s">
        <v>78</v>
      </c>
      <c r="AV517" s="13" t="s">
        <v>76</v>
      </c>
      <c r="AW517" s="13" t="s">
        <v>30</v>
      </c>
      <c r="AX517" s="13" t="s">
        <v>69</v>
      </c>
      <c r="AY517" s="202" t="s">
        <v>179</v>
      </c>
    </row>
    <row r="518" spans="1:65" s="14" customFormat="1">
      <c r="B518" s="203"/>
      <c r="C518" s="204"/>
      <c r="D518" s="188" t="s">
        <v>192</v>
      </c>
      <c r="E518" s="205" t="s">
        <v>18</v>
      </c>
      <c r="F518" s="324" t="s">
        <v>670</v>
      </c>
      <c r="G518" s="325"/>
      <c r="H518" s="326">
        <v>2.25</v>
      </c>
      <c r="I518" s="325"/>
      <c r="J518" s="325"/>
      <c r="K518" s="204"/>
      <c r="L518" s="208"/>
      <c r="M518" s="209"/>
      <c r="N518" s="210"/>
      <c r="O518" s="210"/>
      <c r="P518" s="210"/>
      <c r="Q518" s="210"/>
      <c r="R518" s="210"/>
      <c r="S518" s="210"/>
      <c r="T518" s="211"/>
      <c r="AT518" s="212" t="s">
        <v>192</v>
      </c>
      <c r="AU518" s="212" t="s">
        <v>78</v>
      </c>
      <c r="AV518" s="14" t="s">
        <v>78</v>
      </c>
      <c r="AW518" s="14" t="s">
        <v>30</v>
      </c>
      <c r="AX518" s="14" t="s">
        <v>69</v>
      </c>
      <c r="AY518" s="212" t="s">
        <v>179</v>
      </c>
    </row>
    <row r="519" spans="1:65" s="2" customFormat="1" ht="24.2" customHeight="1">
      <c r="A519" s="33"/>
      <c r="B519" s="34"/>
      <c r="C519" s="176" t="s">
        <v>671</v>
      </c>
      <c r="D519" s="176" t="s">
        <v>181</v>
      </c>
      <c r="E519" s="177" t="s">
        <v>672</v>
      </c>
      <c r="F519" s="327" t="s">
        <v>673</v>
      </c>
      <c r="G519" s="328" t="s">
        <v>357</v>
      </c>
      <c r="H519" s="329">
        <v>21.701000000000001</v>
      </c>
      <c r="I519" s="330"/>
      <c r="J519" s="330">
        <f>ROUND(I519*H519,2)</f>
        <v>0</v>
      </c>
      <c r="K519" s="178" t="s">
        <v>18</v>
      </c>
      <c r="L519" s="38"/>
      <c r="M519" s="182" t="s">
        <v>18</v>
      </c>
      <c r="N519" s="183" t="s">
        <v>40</v>
      </c>
      <c r="O519" s="184">
        <v>0.52</v>
      </c>
      <c r="P519" s="184">
        <f>O519*H519</f>
        <v>11.284520000000001</v>
      </c>
      <c r="Q519" s="184">
        <v>6.166394E-2</v>
      </c>
      <c r="R519" s="184">
        <f>Q519*H519</f>
        <v>1.33816916194</v>
      </c>
      <c r="S519" s="184">
        <v>0</v>
      </c>
      <c r="T519" s="185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86" t="s">
        <v>186</v>
      </c>
      <c r="AT519" s="186" t="s">
        <v>181</v>
      </c>
      <c r="AU519" s="186" t="s">
        <v>78</v>
      </c>
      <c r="AY519" s="19" t="s">
        <v>179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76</v>
      </c>
      <c r="BK519" s="187">
        <f>ROUND(I519*H519,2)</f>
        <v>0</v>
      </c>
      <c r="BL519" s="19" t="s">
        <v>186</v>
      </c>
      <c r="BM519" s="186" t="s">
        <v>674</v>
      </c>
    </row>
    <row r="520" spans="1:65" s="2" customFormat="1">
      <c r="A520" s="33"/>
      <c r="B520" s="34"/>
      <c r="C520" s="35"/>
      <c r="D520" s="188" t="s">
        <v>188</v>
      </c>
      <c r="E520" s="35"/>
      <c r="F520" s="331" t="s">
        <v>673</v>
      </c>
      <c r="G520" s="332"/>
      <c r="H520" s="332"/>
      <c r="I520" s="332"/>
      <c r="J520" s="332"/>
      <c r="K520" s="35"/>
      <c r="L520" s="38"/>
      <c r="M520" s="190"/>
      <c r="N520" s="191"/>
      <c r="O520" s="63"/>
      <c r="P520" s="63"/>
      <c r="Q520" s="63"/>
      <c r="R520" s="63"/>
      <c r="S520" s="63"/>
      <c r="T520" s="64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T520" s="19" t="s">
        <v>188</v>
      </c>
      <c r="AU520" s="19" t="s">
        <v>78</v>
      </c>
    </row>
    <row r="521" spans="1:65" s="13" customFormat="1">
      <c r="B521" s="194"/>
      <c r="C521" s="195"/>
      <c r="D521" s="188" t="s">
        <v>192</v>
      </c>
      <c r="E521" s="196" t="s">
        <v>18</v>
      </c>
      <c r="F521" s="334" t="s">
        <v>323</v>
      </c>
      <c r="G521" s="335"/>
      <c r="H521" s="336" t="s">
        <v>18</v>
      </c>
      <c r="I521" s="335"/>
      <c r="J521" s="335"/>
      <c r="K521" s="195"/>
      <c r="L521" s="198"/>
      <c r="M521" s="199"/>
      <c r="N521" s="200"/>
      <c r="O521" s="200"/>
      <c r="P521" s="200"/>
      <c r="Q521" s="200"/>
      <c r="R521" s="200"/>
      <c r="S521" s="200"/>
      <c r="T521" s="201"/>
      <c r="AT521" s="202" t="s">
        <v>192</v>
      </c>
      <c r="AU521" s="202" t="s">
        <v>78</v>
      </c>
      <c r="AV521" s="13" t="s">
        <v>76</v>
      </c>
      <c r="AW521" s="13" t="s">
        <v>30</v>
      </c>
      <c r="AX521" s="13" t="s">
        <v>69</v>
      </c>
      <c r="AY521" s="202" t="s">
        <v>179</v>
      </c>
    </row>
    <row r="522" spans="1:65" s="14" customFormat="1">
      <c r="B522" s="203"/>
      <c r="C522" s="204"/>
      <c r="D522" s="188" t="s">
        <v>192</v>
      </c>
      <c r="E522" s="205" t="s">
        <v>18</v>
      </c>
      <c r="F522" s="324" t="s">
        <v>675</v>
      </c>
      <c r="G522" s="325"/>
      <c r="H522" s="326">
        <v>6.8639999999999999</v>
      </c>
      <c r="I522" s="325"/>
      <c r="J522" s="325"/>
      <c r="K522" s="204"/>
      <c r="L522" s="208"/>
      <c r="M522" s="209"/>
      <c r="N522" s="210"/>
      <c r="O522" s="210"/>
      <c r="P522" s="210"/>
      <c r="Q522" s="210"/>
      <c r="R522" s="210"/>
      <c r="S522" s="210"/>
      <c r="T522" s="211"/>
      <c r="AT522" s="212" t="s">
        <v>192</v>
      </c>
      <c r="AU522" s="212" t="s">
        <v>78</v>
      </c>
      <c r="AV522" s="14" t="s">
        <v>78</v>
      </c>
      <c r="AW522" s="14" t="s">
        <v>30</v>
      </c>
      <c r="AX522" s="14" t="s">
        <v>69</v>
      </c>
      <c r="AY522" s="212" t="s">
        <v>179</v>
      </c>
    </row>
    <row r="523" spans="1:65" s="14" customFormat="1">
      <c r="B523" s="203"/>
      <c r="C523" s="204"/>
      <c r="D523" s="188" t="s">
        <v>192</v>
      </c>
      <c r="E523" s="205" t="s">
        <v>18</v>
      </c>
      <c r="F523" s="324" t="s">
        <v>676</v>
      </c>
      <c r="G523" s="325"/>
      <c r="H523" s="326">
        <v>8.2850000000000001</v>
      </c>
      <c r="I523" s="325"/>
      <c r="J523" s="325"/>
      <c r="K523" s="204"/>
      <c r="L523" s="208"/>
      <c r="M523" s="209"/>
      <c r="N523" s="210"/>
      <c r="O523" s="210"/>
      <c r="P523" s="210"/>
      <c r="Q523" s="210"/>
      <c r="R523" s="210"/>
      <c r="S523" s="210"/>
      <c r="T523" s="211"/>
      <c r="AT523" s="212" t="s">
        <v>192</v>
      </c>
      <c r="AU523" s="212" t="s">
        <v>78</v>
      </c>
      <c r="AV523" s="14" t="s">
        <v>78</v>
      </c>
      <c r="AW523" s="14" t="s">
        <v>30</v>
      </c>
      <c r="AX523" s="14" t="s">
        <v>69</v>
      </c>
      <c r="AY523" s="212" t="s">
        <v>179</v>
      </c>
    </row>
    <row r="524" spans="1:65" s="13" customFormat="1">
      <c r="B524" s="194"/>
      <c r="C524" s="195"/>
      <c r="D524" s="188" t="s">
        <v>192</v>
      </c>
      <c r="E524" s="196" t="s">
        <v>18</v>
      </c>
      <c r="F524" s="334" t="s">
        <v>481</v>
      </c>
      <c r="G524" s="335"/>
      <c r="H524" s="336" t="s">
        <v>18</v>
      </c>
      <c r="I524" s="335"/>
      <c r="J524" s="335"/>
      <c r="K524" s="195"/>
      <c r="L524" s="198"/>
      <c r="M524" s="199"/>
      <c r="N524" s="200"/>
      <c r="O524" s="200"/>
      <c r="P524" s="200"/>
      <c r="Q524" s="200"/>
      <c r="R524" s="200"/>
      <c r="S524" s="200"/>
      <c r="T524" s="201"/>
      <c r="AT524" s="202" t="s">
        <v>192</v>
      </c>
      <c r="AU524" s="202" t="s">
        <v>78</v>
      </c>
      <c r="AV524" s="13" t="s">
        <v>76</v>
      </c>
      <c r="AW524" s="13" t="s">
        <v>30</v>
      </c>
      <c r="AX524" s="13" t="s">
        <v>69</v>
      </c>
      <c r="AY524" s="202" t="s">
        <v>179</v>
      </c>
    </row>
    <row r="525" spans="1:65" s="14" customFormat="1">
      <c r="B525" s="203"/>
      <c r="C525" s="204"/>
      <c r="D525" s="188" t="s">
        <v>192</v>
      </c>
      <c r="E525" s="205" t="s">
        <v>18</v>
      </c>
      <c r="F525" s="324" t="s">
        <v>677</v>
      </c>
      <c r="G525" s="325"/>
      <c r="H525" s="326">
        <v>6.5519999999999996</v>
      </c>
      <c r="I525" s="325"/>
      <c r="J525" s="325"/>
      <c r="K525" s="204"/>
      <c r="L525" s="208"/>
      <c r="M525" s="209"/>
      <c r="N525" s="210"/>
      <c r="O525" s="210"/>
      <c r="P525" s="210"/>
      <c r="Q525" s="210"/>
      <c r="R525" s="210"/>
      <c r="S525" s="210"/>
      <c r="T525" s="211"/>
      <c r="AT525" s="212" t="s">
        <v>192</v>
      </c>
      <c r="AU525" s="212" t="s">
        <v>78</v>
      </c>
      <c r="AV525" s="14" t="s">
        <v>78</v>
      </c>
      <c r="AW525" s="14" t="s">
        <v>30</v>
      </c>
      <c r="AX525" s="14" t="s">
        <v>69</v>
      </c>
      <c r="AY525" s="212" t="s">
        <v>179</v>
      </c>
    </row>
    <row r="526" spans="1:65" s="2" customFormat="1" ht="24.2" customHeight="1">
      <c r="A526" s="33"/>
      <c r="B526" s="34"/>
      <c r="C526" s="176" t="s">
        <v>678</v>
      </c>
      <c r="D526" s="176" t="s">
        <v>181</v>
      </c>
      <c r="E526" s="177" t="s">
        <v>679</v>
      </c>
      <c r="F526" s="327" t="s">
        <v>680</v>
      </c>
      <c r="G526" s="328" t="s">
        <v>357</v>
      </c>
      <c r="H526" s="329">
        <f>H529</f>
        <v>48.964499999999994</v>
      </c>
      <c r="I526" s="330"/>
      <c r="J526" s="330">
        <f>ROUND(I526*H526,2)</f>
        <v>0</v>
      </c>
      <c r="K526" s="178" t="s">
        <v>18</v>
      </c>
      <c r="L526" s="38"/>
      <c r="M526" s="182" t="s">
        <v>18</v>
      </c>
      <c r="N526" s="183" t="s">
        <v>40</v>
      </c>
      <c r="O526" s="184">
        <v>0.54600000000000004</v>
      </c>
      <c r="P526" s="184">
        <f>O526*H526</f>
        <v>26.734617</v>
      </c>
      <c r="Q526" s="184">
        <v>7.9236329999999994E-2</v>
      </c>
      <c r="R526" s="184">
        <f>Q526*H526</f>
        <v>3.8797672802849994</v>
      </c>
      <c r="S526" s="184">
        <v>0</v>
      </c>
      <c r="T526" s="185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86" t="s">
        <v>186</v>
      </c>
      <c r="AT526" s="186" t="s">
        <v>181</v>
      </c>
      <c r="AU526" s="186" t="s">
        <v>78</v>
      </c>
      <c r="AY526" s="19" t="s">
        <v>179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9" t="s">
        <v>76</v>
      </c>
      <c r="BK526" s="187">
        <f>ROUND(I526*H526,2)</f>
        <v>0</v>
      </c>
      <c r="BL526" s="19" t="s">
        <v>186</v>
      </c>
      <c r="BM526" s="186" t="s">
        <v>681</v>
      </c>
    </row>
    <row r="527" spans="1:65" s="2" customFormat="1">
      <c r="A527" s="33"/>
      <c r="B527" s="34"/>
      <c r="C527" s="35"/>
      <c r="D527" s="188" t="s">
        <v>188</v>
      </c>
      <c r="E527" s="35"/>
      <c r="F527" s="331" t="s">
        <v>680</v>
      </c>
      <c r="G527" s="332"/>
      <c r="H527" s="332"/>
      <c r="I527" s="332"/>
      <c r="J527" s="332"/>
      <c r="K527" s="35"/>
      <c r="L527" s="38"/>
      <c r="M527" s="190"/>
      <c r="N527" s="191"/>
      <c r="O527" s="63"/>
      <c r="P527" s="63"/>
      <c r="Q527" s="63"/>
      <c r="R527" s="63"/>
      <c r="S527" s="63"/>
      <c r="T527" s="64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9" t="s">
        <v>188</v>
      </c>
      <c r="AU527" s="19" t="s">
        <v>78</v>
      </c>
    </row>
    <row r="528" spans="1:65" s="13" customFormat="1">
      <c r="B528" s="194"/>
      <c r="C528" s="195"/>
      <c r="D528" s="188" t="s">
        <v>192</v>
      </c>
      <c r="E528" s="196" t="s">
        <v>18</v>
      </c>
      <c r="F528" s="334" t="s">
        <v>323</v>
      </c>
      <c r="G528" s="335"/>
      <c r="H528" s="336" t="s">
        <v>18</v>
      </c>
      <c r="I528" s="335"/>
      <c r="J528" s="335"/>
      <c r="K528" s="195"/>
      <c r="L528" s="198"/>
      <c r="M528" s="199"/>
      <c r="N528" s="200"/>
      <c r="O528" s="200"/>
      <c r="P528" s="200"/>
      <c r="Q528" s="200"/>
      <c r="R528" s="200"/>
      <c r="S528" s="200"/>
      <c r="T528" s="201"/>
      <c r="AT528" s="202" t="s">
        <v>192</v>
      </c>
      <c r="AU528" s="202" t="s">
        <v>78</v>
      </c>
      <c r="AV528" s="13" t="s">
        <v>76</v>
      </c>
      <c r="AW528" s="13" t="s">
        <v>30</v>
      </c>
      <c r="AX528" s="13" t="s">
        <v>69</v>
      </c>
      <c r="AY528" s="202" t="s">
        <v>179</v>
      </c>
    </row>
    <row r="529" spans="1:65" s="14" customFormat="1">
      <c r="B529" s="203"/>
      <c r="C529" s="204"/>
      <c r="D529" s="188" t="s">
        <v>192</v>
      </c>
      <c r="E529" s="205" t="s">
        <v>18</v>
      </c>
      <c r="F529" s="324" t="s">
        <v>5796</v>
      </c>
      <c r="G529" s="325"/>
      <c r="H529" s="326">
        <f>((2.19+3.19+1.1+1.185+4.43+3.28)*3.3)-(0.9*1.97)</f>
        <v>48.964499999999994</v>
      </c>
      <c r="I529" s="325"/>
      <c r="J529" s="325"/>
      <c r="K529" s="204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192</v>
      </c>
      <c r="AU529" s="212" t="s">
        <v>78</v>
      </c>
      <c r="AV529" s="14" t="s">
        <v>78</v>
      </c>
      <c r="AW529" s="14" t="s">
        <v>30</v>
      </c>
      <c r="AX529" s="14" t="s">
        <v>69</v>
      </c>
      <c r="AY529" s="212" t="s">
        <v>179</v>
      </c>
    </row>
    <row r="530" spans="1:65" s="2" customFormat="1" ht="24.2" customHeight="1">
      <c r="A530" s="33"/>
      <c r="B530" s="34"/>
      <c r="C530" s="176" t="s">
        <v>682</v>
      </c>
      <c r="D530" s="176" t="s">
        <v>181</v>
      </c>
      <c r="E530" s="177" t="s">
        <v>683</v>
      </c>
      <c r="F530" s="327" t="s">
        <v>684</v>
      </c>
      <c r="G530" s="328" t="s">
        <v>357</v>
      </c>
      <c r="H530" s="329">
        <v>11.385999999999999</v>
      </c>
      <c r="I530" s="330"/>
      <c r="J530" s="330">
        <f>ROUND(I530*H530,2)</f>
        <v>0</v>
      </c>
      <c r="K530" s="178" t="s">
        <v>185</v>
      </c>
      <c r="L530" s="38"/>
      <c r="M530" s="182" t="s">
        <v>18</v>
      </c>
      <c r="N530" s="183" t="s">
        <v>40</v>
      </c>
      <c r="O530" s="184">
        <v>1.21</v>
      </c>
      <c r="P530" s="184">
        <f>O530*H530</f>
        <v>13.777059999999999</v>
      </c>
      <c r="Q530" s="184">
        <v>0.17818400000000001</v>
      </c>
      <c r="R530" s="184">
        <f>Q530*H530</f>
        <v>2.0288030240000001</v>
      </c>
      <c r="S530" s="184">
        <v>0</v>
      </c>
      <c r="T530" s="185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86" t="s">
        <v>186</v>
      </c>
      <c r="AT530" s="186" t="s">
        <v>181</v>
      </c>
      <c r="AU530" s="186" t="s">
        <v>78</v>
      </c>
      <c r="AY530" s="19" t="s">
        <v>179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76</v>
      </c>
      <c r="BK530" s="187">
        <f>ROUND(I530*H530,2)</f>
        <v>0</v>
      </c>
      <c r="BL530" s="19" t="s">
        <v>186</v>
      </c>
      <c r="BM530" s="186" t="s">
        <v>685</v>
      </c>
    </row>
    <row r="531" spans="1:65" s="2" customFormat="1" ht="19.5">
      <c r="A531" s="33"/>
      <c r="B531" s="34"/>
      <c r="C531" s="35"/>
      <c r="D531" s="188" t="s">
        <v>188</v>
      </c>
      <c r="E531" s="35"/>
      <c r="F531" s="331" t="s">
        <v>686</v>
      </c>
      <c r="G531" s="332"/>
      <c r="H531" s="332"/>
      <c r="I531" s="332"/>
      <c r="J531" s="332"/>
      <c r="K531" s="35"/>
      <c r="L531" s="38"/>
      <c r="M531" s="190"/>
      <c r="N531" s="191"/>
      <c r="O531" s="63"/>
      <c r="P531" s="63"/>
      <c r="Q531" s="63"/>
      <c r="R531" s="63"/>
      <c r="S531" s="63"/>
      <c r="T531" s="64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9" t="s">
        <v>188</v>
      </c>
      <c r="AU531" s="19" t="s">
        <v>78</v>
      </c>
    </row>
    <row r="532" spans="1:65" s="2" customFormat="1">
      <c r="A532" s="33"/>
      <c r="B532" s="34"/>
      <c r="C532" s="35"/>
      <c r="D532" s="192" t="s">
        <v>190</v>
      </c>
      <c r="E532" s="35"/>
      <c r="F532" s="333" t="s">
        <v>687</v>
      </c>
      <c r="G532" s="332"/>
      <c r="H532" s="332"/>
      <c r="I532" s="332"/>
      <c r="J532" s="332"/>
      <c r="K532" s="35"/>
      <c r="L532" s="38"/>
      <c r="M532" s="190"/>
      <c r="N532" s="191"/>
      <c r="O532" s="63"/>
      <c r="P532" s="63"/>
      <c r="Q532" s="63"/>
      <c r="R532" s="63"/>
      <c r="S532" s="63"/>
      <c r="T532" s="64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9" t="s">
        <v>190</v>
      </c>
      <c r="AU532" s="19" t="s">
        <v>78</v>
      </c>
    </row>
    <row r="533" spans="1:65" s="13" customFormat="1">
      <c r="B533" s="194"/>
      <c r="C533" s="195"/>
      <c r="D533" s="188" t="s">
        <v>192</v>
      </c>
      <c r="E533" s="196" t="s">
        <v>18</v>
      </c>
      <c r="F533" s="334" t="s">
        <v>230</v>
      </c>
      <c r="G533" s="335"/>
      <c r="H533" s="336" t="s">
        <v>18</v>
      </c>
      <c r="I533" s="335"/>
      <c r="J533" s="335"/>
      <c r="K533" s="195"/>
      <c r="L533" s="198"/>
      <c r="M533" s="199"/>
      <c r="N533" s="200"/>
      <c r="O533" s="200"/>
      <c r="P533" s="200"/>
      <c r="Q533" s="200"/>
      <c r="R533" s="200"/>
      <c r="S533" s="200"/>
      <c r="T533" s="201"/>
      <c r="AT533" s="202" t="s">
        <v>192</v>
      </c>
      <c r="AU533" s="202" t="s">
        <v>78</v>
      </c>
      <c r="AV533" s="13" t="s">
        <v>76</v>
      </c>
      <c r="AW533" s="13" t="s">
        <v>30</v>
      </c>
      <c r="AX533" s="13" t="s">
        <v>69</v>
      </c>
      <c r="AY533" s="202" t="s">
        <v>179</v>
      </c>
    </row>
    <row r="534" spans="1:65" s="14" customFormat="1">
      <c r="B534" s="203"/>
      <c r="C534" s="204"/>
      <c r="D534" s="188" t="s">
        <v>192</v>
      </c>
      <c r="E534" s="205" t="s">
        <v>18</v>
      </c>
      <c r="F534" s="324" t="s">
        <v>688</v>
      </c>
      <c r="G534" s="325"/>
      <c r="H534" s="326">
        <v>0.192</v>
      </c>
      <c r="I534" s="325"/>
      <c r="J534" s="325"/>
      <c r="K534" s="204"/>
      <c r="L534" s="208"/>
      <c r="M534" s="209"/>
      <c r="N534" s="210"/>
      <c r="O534" s="210"/>
      <c r="P534" s="210"/>
      <c r="Q534" s="210"/>
      <c r="R534" s="210"/>
      <c r="S534" s="210"/>
      <c r="T534" s="211"/>
      <c r="AT534" s="212" t="s">
        <v>192</v>
      </c>
      <c r="AU534" s="212" t="s">
        <v>78</v>
      </c>
      <c r="AV534" s="14" t="s">
        <v>78</v>
      </c>
      <c r="AW534" s="14" t="s">
        <v>30</v>
      </c>
      <c r="AX534" s="14" t="s">
        <v>69</v>
      </c>
      <c r="AY534" s="212" t="s">
        <v>179</v>
      </c>
    </row>
    <row r="535" spans="1:65" s="14" customFormat="1">
      <c r="B535" s="203"/>
      <c r="C535" s="204"/>
      <c r="D535" s="188" t="s">
        <v>192</v>
      </c>
      <c r="E535" s="205" t="s">
        <v>18</v>
      </c>
      <c r="F535" s="324" t="s">
        <v>689</v>
      </c>
      <c r="G535" s="325"/>
      <c r="H535" s="326">
        <v>0.35</v>
      </c>
      <c r="I535" s="325"/>
      <c r="J535" s="325"/>
      <c r="K535" s="204"/>
      <c r="L535" s="208"/>
      <c r="M535" s="209"/>
      <c r="N535" s="210"/>
      <c r="O535" s="210"/>
      <c r="P535" s="210"/>
      <c r="Q535" s="210"/>
      <c r="R535" s="210"/>
      <c r="S535" s="210"/>
      <c r="T535" s="211"/>
      <c r="AT535" s="212" t="s">
        <v>192</v>
      </c>
      <c r="AU535" s="212" t="s">
        <v>78</v>
      </c>
      <c r="AV535" s="14" t="s">
        <v>78</v>
      </c>
      <c r="AW535" s="14" t="s">
        <v>30</v>
      </c>
      <c r="AX535" s="14" t="s">
        <v>69</v>
      </c>
      <c r="AY535" s="212" t="s">
        <v>179</v>
      </c>
    </row>
    <row r="536" spans="1:65" s="14" customFormat="1">
      <c r="B536" s="203"/>
      <c r="C536" s="204"/>
      <c r="D536" s="188" t="s">
        <v>192</v>
      </c>
      <c r="E536" s="205" t="s">
        <v>18</v>
      </c>
      <c r="F536" s="324" t="s">
        <v>690</v>
      </c>
      <c r="G536" s="325"/>
      <c r="H536" s="326">
        <v>0.44800000000000001</v>
      </c>
      <c r="I536" s="325"/>
      <c r="J536" s="325"/>
      <c r="K536" s="204"/>
      <c r="L536" s="208"/>
      <c r="M536" s="209"/>
      <c r="N536" s="210"/>
      <c r="O536" s="210"/>
      <c r="P536" s="210"/>
      <c r="Q536" s="210"/>
      <c r="R536" s="210"/>
      <c r="S536" s="210"/>
      <c r="T536" s="211"/>
      <c r="AT536" s="212" t="s">
        <v>192</v>
      </c>
      <c r="AU536" s="212" t="s">
        <v>78</v>
      </c>
      <c r="AV536" s="14" t="s">
        <v>78</v>
      </c>
      <c r="AW536" s="14" t="s">
        <v>30</v>
      </c>
      <c r="AX536" s="14" t="s">
        <v>69</v>
      </c>
      <c r="AY536" s="212" t="s">
        <v>179</v>
      </c>
    </row>
    <row r="537" spans="1:65" s="14" customFormat="1">
      <c r="B537" s="203"/>
      <c r="C537" s="204"/>
      <c r="D537" s="188" t="s">
        <v>192</v>
      </c>
      <c r="E537" s="205" t="s">
        <v>18</v>
      </c>
      <c r="F537" s="324" t="s">
        <v>691</v>
      </c>
      <c r="G537" s="325"/>
      <c r="H537" s="326">
        <v>0.99199999999999999</v>
      </c>
      <c r="I537" s="325"/>
      <c r="J537" s="325"/>
      <c r="K537" s="204"/>
      <c r="L537" s="208"/>
      <c r="M537" s="209"/>
      <c r="N537" s="210"/>
      <c r="O537" s="210"/>
      <c r="P537" s="210"/>
      <c r="Q537" s="210"/>
      <c r="R537" s="210"/>
      <c r="S537" s="210"/>
      <c r="T537" s="211"/>
      <c r="AT537" s="212" t="s">
        <v>192</v>
      </c>
      <c r="AU537" s="212" t="s">
        <v>78</v>
      </c>
      <c r="AV537" s="14" t="s">
        <v>78</v>
      </c>
      <c r="AW537" s="14" t="s">
        <v>30</v>
      </c>
      <c r="AX537" s="14" t="s">
        <v>69</v>
      </c>
      <c r="AY537" s="212" t="s">
        <v>179</v>
      </c>
    </row>
    <row r="538" spans="1:65" s="14" customFormat="1">
      <c r="B538" s="203"/>
      <c r="C538" s="204"/>
      <c r="D538" s="188" t="s">
        <v>192</v>
      </c>
      <c r="E538" s="205" t="s">
        <v>18</v>
      </c>
      <c r="F538" s="324" t="s">
        <v>692</v>
      </c>
      <c r="G538" s="325"/>
      <c r="H538" s="326">
        <v>2.3940000000000001</v>
      </c>
      <c r="I538" s="325"/>
      <c r="J538" s="325"/>
      <c r="K538" s="204"/>
      <c r="L538" s="208"/>
      <c r="M538" s="209"/>
      <c r="N538" s="210"/>
      <c r="O538" s="210"/>
      <c r="P538" s="210"/>
      <c r="Q538" s="210"/>
      <c r="R538" s="210"/>
      <c r="S538" s="210"/>
      <c r="T538" s="211"/>
      <c r="AT538" s="212" t="s">
        <v>192</v>
      </c>
      <c r="AU538" s="212" t="s">
        <v>78</v>
      </c>
      <c r="AV538" s="14" t="s">
        <v>78</v>
      </c>
      <c r="AW538" s="14" t="s">
        <v>30</v>
      </c>
      <c r="AX538" s="14" t="s">
        <v>69</v>
      </c>
      <c r="AY538" s="212" t="s">
        <v>179</v>
      </c>
    </row>
    <row r="539" spans="1:65" s="14" customFormat="1">
      <c r="B539" s="203"/>
      <c r="C539" s="204"/>
      <c r="D539" s="188" t="s">
        <v>192</v>
      </c>
      <c r="E539" s="205" t="s">
        <v>18</v>
      </c>
      <c r="F539" s="324" t="s">
        <v>693</v>
      </c>
      <c r="G539" s="325"/>
      <c r="H539" s="326">
        <v>0.68</v>
      </c>
      <c r="I539" s="325"/>
      <c r="J539" s="325"/>
      <c r="K539" s="204"/>
      <c r="L539" s="208"/>
      <c r="M539" s="209"/>
      <c r="N539" s="210"/>
      <c r="O539" s="210"/>
      <c r="P539" s="210"/>
      <c r="Q539" s="210"/>
      <c r="R539" s="210"/>
      <c r="S539" s="210"/>
      <c r="T539" s="211"/>
      <c r="AT539" s="212" t="s">
        <v>192</v>
      </c>
      <c r="AU539" s="212" t="s">
        <v>78</v>
      </c>
      <c r="AV539" s="14" t="s">
        <v>78</v>
      </c>
      <c r="AW539" s="14" t="s">
        <v>30</v>
      </c>
      <c r="AX539" s="14" t="s">
        <v>69</v>
      </c>
      <c r="AY539" s="212" t="s">
        <v>179</v>
      </c>
    </row>
    <row r="540" spans="1:65" s="13" customFormat="1">
      <c r="B540" s="194"/>
      <c r="C540" s="195"/>
      <c r="D540" s="188" t="s">
        <v>192</v>
      </c>
      <c r="E540" s="196" t="s">
        <v>18</v>
      </c>
      <c r="F540" s="334" t="s">
        <v>581</v>
      </c>
      <c r="G540" s="335"/>
      <c r="H540" s="336" t="s">
        <v>18</v>
      </c>
      <c r="I540" s="335"/>
      <c r="J540" s="335"/>
      <c r="K540" s="195"/>
      <c r="L540" s="198"/>
      <c r="M540" s="199"/>
      <c r="N540" s="200"/>
      <c r="O540" s="200"/>
      <c r="P540" s="200"/>
      <c r="Q540" s="200"/>
      <c r="R540" s="200"/>
      <c r="S540" s="200"/>
      <c r="T540" s="201"/>
      <c r="AT540" s="202" t="s">
        <v>192</v>
      </c>
      <c r="AU540" s="202" t="s">
        <v>78</v>
      </c>
      <c r="AV540" s="13" t="s">
        <v>76</v>
      </c>
      <c r="AW540" s="13" t="s">
        <v>30</v>
      </c>
      <c r="AX540" s="13" t="s">
        <v>69</v>
      </c>
      <c r="AY540" s="202" t="s">
        <v>179</v>
      </c>
    </row>
    <row r="541" spans="1:65" s="14" customFormat="1">
      <c r="B541" s="203"/>
      <c r="C541" s="204"/>
      <c r="D541" s="188" t="s">
        <v>192</v>
      </c>
      <c r="E541" s="205" t="s">
        <v>18</v>
      </c>
      <c r="F541" s="324" t="s">
        <v>694</v>
      </c>
      <c r="G541" s="325"/>
      <c r="H541" s="326">
        <v>9.6000000000000002E-2</v>
      </c>
      <c r="I541" s="325"/>
      <c r="J541" s="325"/>
      <c r="K541" s="204"/>
      <c r="L541" s="208"/>
      <c r="M541" s="209"/>
      <c r="N541" s="210"/>
      <c r="O541" s="210"/>
      <c r="P541" s="210"/>
      <c r="Q541" s="210"/>
      <c r="R541" s="210"/>
      <c r="S541" s="210"/>
      <c r="T541" s="211"/>
      <c r="AT541" s="212" t="s">
        <v>192</v>
      </c>
      <c r="AU541" s="212" t="s">
        <v>78</v>
      </c>
      <c r="AV541" s="14" t="s">
        <v>78</v>
      </c>
      <c r="AW541" s="14" t="s">
        <v>30</v>
      </c>
      <c r="AX541" s="14" t="s">
        <v>69</v>
      </c>
      <c r="AY541" s="212" t="s">
        <v>179</v>
      </c>
    </row>
    <row r="542" spans="1:65" s="13" customFormat="1">
      <c r="B542" s="194"/>
      <c r="C542" s="195"/>
      <c r="D542" s="188" t="s">
        <v>192</v>
      </c>
      <c r="E542" s="196" t="s">
        <v>18</v>
      </c>
      <c r="F542" s="334" t="s">
        <v>323</v>
      </c>
      <c r="G542" s="335"/>
      <c r="H542" s="336" t="s">
        <v>18</v>
      </c>
      <c r="I542" s="335"/>
      <c r="J542" s="335"/>
      <c r="K542" s="195"/>
      <c r="L542" s="198"/>
      <c r="M542" s="199"/>
      <c r="N542" s="200"/>
      <c r="O542" s="200"/>
      <c r="P542" s="200"/>
      <c r="Q542" s="200"/>
      <c r="R542" s="200"/>
      <c r="S542" s="200"/>
      <c r="T542" s="201"/>
      <c r="AT542" s="202" t="s">
        <v>192</v>
      </c>
      <c r="AU542" s="202" t="s">
        <v>78</v>
      </c>
      <c r="AV542" s="13" t="s">
        <v>76</v>
      </c>
      <c r="AW542" s="13" t="s">
        <v>30</v>
      </c>
      <c r="AX542" s="13" t="s">
        <v>69</v>
      </c>
      <c r="AY542" s="202" t="s">
        <v>179</v>
      </c>
    </row>
    <row r="543" spans="1:65" s="14" customFormat="1">
      <c r="B543" s="203"/>
      <c r="C543" s="204"/>
      <c r="D543" s="188" t="s">
        <v>192</v>
      </c>
      <c r="E543" s="205" t="s">
        <v>18</v>
      </c>
      <c r="F543" s="324" t="s">
        <v>695</v>
      </c>
      <c r="G543" s="325"/>
      <c r="H543" s="326">
        <v>0.156</v>
      </c>
      <c r="I543" s="325"/>
      <c r="J543" s="325"/>
      <c r="K543" s="204"/>
      <c r="L543" s="208"/>
      <c r="M543" s="209"/>
      <c r="N543" s="210"/>
      <c r="O543" s="210"/>
      <c r="P543" s="210"/>
      <c r="Q543" s="210"/>
      <c r="R543" s="210"/>
      <c r="S543" s="210"/>
      <c r="T543" s="211"/>
      <c r="AT543" s="212" t="s">
        <v>192</v>
      </c>
      <c r="AU543" s="212" t="s">
        <v>78</v>
      </c>
      <c r="AV543" s="14" t="s">
        <v>78</v>
      </c>
      <c r="AW543" s="14" t="s">
        <v>30</v>
      </c>
      <c r="AX543" s="14" t="s">
        <v>69</v>
      </c>
      <c r="AY543" s="212" t="s">
        <v>179</v>
      </c>
    </row>
    <row r="544" spans="1:65" s="13" customFormat="1">
      <c r="B544" s="194"/>
      <c r="C544" s="195"/>
      <c r="D544" s="188" t="s">
        <v>192</v>
      </c>
      <c r="E544" s="196" t="s">
        <v>18</v>
      </c>
      <c r="F544" s="334" t="s">
        <v>481</v>
      </c>
      <c r="G544" s="335"/>
      <c r="H544" s="336" t="s">
        <v>18</v>
      </c>
      <c r="I544" s="335"/>
      <c r="J544" s="335"/>
      <c r="K544" s="195"/>
      <c r="L544" s="198"/>
      <c r="M544" s="199"/>
      <c r="N544" s="200"/>
      <c r="O544" s="200"/>
      <c r="P544" s="200"/>
      <c r="Q544" s="200"/>
      <c r="R544" s="200"/>
      <c r="S544" s="200"/>
      <c r="T544" s="201"/>
      <c r="AT544" s="202" t="s">
        <v>192</v>
      </c>
      <c r="AU544" s="202" t="s">
        <v>78</v>
      </c>
      <c r="AV544" s="13" t="s">
        <v>76</v>
      </c>
      <c r="AW544" s="13" t="s">
        <v>30</v>
      </c>
      <c r="AX544" s="13" t="s">
        <v>69</v>
      </c>
      <c r="AY544" s="202" t="s">
        <v>179</v>
      </c>
    </row>
    <row r="545" spans="1:65" s="14" customFormat="1">
      <c r="B545" s="203"/>
      <c r="C545" s="204"/>
      <c r="D545" s="188" t="s">
        <v>192</v>
      </c>
      <c r="E545" s="205" t="s">
        <v>18</v>
      </c>
      <c r="F545" s="324" t="s">
        <v>695</v>
      </c>
      <c r="G545" s="325"/>
      <c r="H545" s="326">
        <v>0.156</v>
      </c>
      <c r="I545" s="325"/>
      <c r="J545" s="325"/>
      <c r="K545" s="204"/>
      <c r="L545" s="208"/>
      <c r="M545" s="209"/>
      <c r="N545" s="210"/>
      <c r="O545" s="210"/>
      <c r="P545" s="210"/>
      <c r="Q545" s="210"/>
      <c r="R545" s="210"/>
      <c r="S545" s="210"/>
      <c r="T545" s="211"/>
      <c r="AT545" s="212" t="s">
        <v>192</v>
      </c>
      <c r="AU545" s="212" t="s">
        <v>78</v>
      </c>
      <c r="AV545" s="14" t="s">
        <v>78</v>
      </c>
      <c r="AW545" s="14" t="s">
        <v>30</v>
      </c>
      <c r="AX545" s="14" t="s">
        <v>69</v>
      </c>
      <c r="AY545" s="212" t="s">
        <v>179</v>
      </c>
    </row>
    <row r="546" spans="1:65" s="13" customFormat="1">
      <c r="B546" s="194"/>
      <c r="C546" s="195"/>
      <c r="D546" s="188" t="s">
        <v>192</v>
      </c>
      <c r="E546" s="196" t="s">
        <v>18</v>
      </c>
      <c r="F546" s="334" t="s">
        <v>565</v>
      </c>
      <c r="G546" s="335"/>
      <c r="H546" s="336" t="s">
        <v>18</v>
      </c>
      <c r="I546" s="335"/>
      <c r="J546" s="335"/>
      <c r="K546" s="195"/>
      <c r="L546" s="198"/>
      <c r="M546" s="199"/>
      <c r="N546" s="200"/>
      <c r="O546" s="200"/>
      <c r="P546" s="200"/>
      <c r="Q546" s="200"/>
      <c r="R546" s="200"/>
      <c r="S546" s="200"/>
      <c r="T546" s="201"/>
      <c r="AT546" s="202" t="s">
        <v>192</v>
      </c>
      <c r="AU546" s="202" t="s">
        <v>78</v>
      </c>
      <c r="AV546" s="13" t="s">
        <v>76</v>
      </c>
      <c r="AW546" s="13" t="s">
        <v>30</v>
      </c>
      <c r="AX546" s="13" t="s">
        <v>69</v>
      </c>
      <c r="AY546" s="202" t="s">
        <v>179</v>
      </c>
    </row>
    <row r="547" spans="1:65" s="14" customFormat="1">
      <c r="B547" s="203"/>
      <c r="C547" s="204"/>
      <c r="D547" s="188" t="s">
        <v>192</v>
      </c>
      <c r="E547" s="205" t="s">
        <v>18</v>
      </c>
      <c r="F547" s="324" t="s">
        <v>696</v>
      </c>
      <c r="G547" s="325"/>
      <c r="H547" s="326">
        <v>0.46200000000000002</v>
      </c>
      <c r="I547" s="325"/>
      <c r="J547" s="325"/>
      <c r="K547" s="204"/>
      <c r="L547" s="208"/>
      <c r="M547" s="209"/>
      <c r="N547" s="210"/>
      <c r="O547" s="210"/>
      <c r="P547" s="210"/>
      <c r="Q547" s="210"/>
      <c r="R547" s="210"/>
      <c r="S547" s="210"/>
      <c r="T547" s="211"/>
      <c r="AT547" s="212" t="s">
        <v>192</v>
      </c>
      <c r="AU547" s="212" t="s">
        <v>78</v>
      </c>
      <c r="AV547" s="14" t="s">
        <v>78</v>
      </c>
      <c r="AW547" s="14" t="s">
        <v>30</v>
      </c>
      <c r="AX547" s="14" t="s">
        <v>69</v>
      </c>
      <c r="AY547" s="212" t="s">
        <v>179</v>
      </c>
    </row>
    <row r="548" spans="1:65" s="14" customFormat="1">
      <c r="B548" s="203"/>
      <c r="C548" s="204"/>
      <c r="D548" s="188" t="s">
        <v>192</v>
      </c>
      <c r="E548" s="205" t="s">
        <v>18</v>
      </c>
      <c r="F548" s="324" t="s">
        <v>697</v>
      </c>
      <c r="G548" s="325"/>
      <c r="H548" s="326">
        <v>0.504</v>
      </c>
      <c r="I548" s="325"/>
      <c r="J548" s="325"/>
      <c r="K548" s="204"/>
      <c r="L548" s="208"/>
      <c r="M548" s="209"/>
      <c r="N548" s="210"/>
      <c r="O548" s="210"/>
      <c r="P548" s="210"/>
      <c r="Q548" s="210"/>
      <c r="R548" s="210"/>
      <c r="S548" s="210"/>
      <c r="T548" s="211"/>
      <c r="AT548" s="212" t="s">
        <v>192</v>
      </c>
      <c r="AU548" s="212" t="s">
        <v>78</v>
      </c>
      <c r="AV548" s="14" t="s">
        <v>78</v>
      </c>
      <c r="AW548" s="14" t="s">
        <v>30</v>
      </c>
      <c r="AX548" s="14" t="s">
        <v>69</v>
      </c>
      <c r="AY548" s="212" t="s">
        <v>179</v>
      </c>
    </row>
    <row r="549" spans="1:65" s="14" customFormat="1">
      <c r="B549" s="203"/>
      <c r="C549" s="204"/>
      <c r="D549" s="188" t="s">
        <v>192</v>
      </c>
      <c r="E549" s="205" t="s">
        <v>18</v>
      </c>
      <c r="F549" s="324" t="s">
        <v>698</v>
      </c>
      <c r="G549" s="325"/>
      <c r="H549" s="326">
        <v>0.95199999999999996</v>
      </c>
      <c r="I549" s="325"/>
      <c r="J549" s="325"/>
      <c r="K549" s="204"/>
      <c r="L549" s="208"/>
      <c r="M549" s="209"/>
      <c r="N549" s="210"/>
      <c r="O549" s="210"/>
      <c r="P549" s="210"/>
      <c r="Q549" s="210"/>
      <c r="R549" s="210"/>
      <c r="S549" s="210"/>
      <c r="T549" s="211"/>
      <c r="AT549" s="212" t="s">
        <v>192</v>
      </c>
      <c r="AU549" s="212" t="s">
        <v>78</v>
      </c>
      <c r="AV549" s="14" t="s">
        <v>78</v>
      </c>
      <c r="AW549" s="14" t="s">
        <v>30</v>
      </c>
      <c r="AX549" s="14" t="s">
        <v>69</v>
      </c>
      <c r="AY549" s="212" t="s">
        <v>179</v>
      </c>
    </row>
    <row r="550" spans="1:65" s="14" customFormat="1">
      <c r="B550" s="203"/>
      <c r="C550" s="204"/>
      <c r="D550" s="188" t="s">
        <v>192</v>
      </c>
      <c r="E550" s="205" t="s">
        <v>18</v>
      </c>
      <c r="F550" s="324" t="s">
        <v>699</v>
      </c>
      <c r="G550" s="325"/>
      <c r="H550" s="326">
        <v>1.288</v>
      </c>
      <c r="I550" s="325"/>
      <c r="J550" s="325"/>
      <c r="K550" s="204"/>
      <c r="L550" s="208"/>
      <c r="M550" s="209"/>
      <c r="N550" s="210"/>
      <c r="O550" s="210"/>
      <c r="P550" s="210"/>
      <c r="Q550" s="210"/>
      <c r="R550" s="210"/>
      <c r="S550" s="210"/>
      <c r="T550" s="211"/>
      <c r="AT550" s="212" t="s">
        <v>192</v>
      </c>
      <c r="AU550" s="212" t="s">
        <v>78</v>
      </c>
      <c r="AV550" s="14" t="s">
        <v>78</v>
      </c>
      <c r="AW550" s="14" t="s">
        <v>30</v>
      </c>
      <c r="AX550" s="14" t="s">
        <v>69</v>
      </c>
      <c r="AY550" s="212" t="s">
        <v>179</v>
      </c>
    </row>
    <row r="551" spans="1:65" s="14" customFormat="1">
      <c r="B551" s="203"/>
      <c r="C551" s="204"/>
      <c r="D551" s="188" t="s">
        <v>192</v>
      </c>
      <c r="E551" s="205" t="s">
        <v>18</v>
      </c>
      <c r="F551" s="324" t="s">
        <v>700</v>
      </c>
      <c r="G551" s="325"/>
      <c r="H551" s="326">
        <v>1.1200000000000001</v>
      </c>
      <c r="I551" s="325"/>
      <c r="J551" s="325"/>
      <c r="K551" s="204"/>
      <c r="L551" s="208"/>
      <c r="M551" s="209"/>
      <c r="N551" s="210"/>
      <c r="O551" s="210"/>
      <c r="P551" s="210"/>
      <c r="Q551" s="210"/>
      <c r="R551" s="210"/>
      <c r="S551" s="210"/>
      <c r="T551" s="211"/>
      <c r="AT551" s="212" t="s">
        <v>192</v>
      </c>
      <c r="AU551" s="212" t="s">
        <v>78</v>
      </c>
      <c r="AV551" s="14" t="s">
        <v>78</v>
      </c>
      <c r="AW551" s="14" t="s">
        <v>30</v>
      </c>
      <c r="AX551" s="14" t="s">
        <v>69</v>
      </c>
      <c r="AY551" s="212" t="s">
        <v>179</v>
      </c>
    </row>
    <row r="552" spans="1:65" s="14" customFormat="1">
      <c r="B552" s="203"/>
      <c r="C552" s="204"/>
      <c r="D552" s="188" t="s">
        <v>192</v>
      </c>
      <c r="E552" s="205" t="s">
        <v>18</v>
      </c>
      <c r="F552" s="324" t="s">
        <v>701</v>
      </c>
      <c r="G552" s="325"/>
      <c r="H552" s="326">
        <v>0.92400000000000004</v>
      </c>
      <c r="I552" s="325"/>
      <c r="J552" s="325"/>
      <c r="K552" s="204"/>
      <c r="L552" s="208"/>
      <c r="M552" s="209"/>
      <c r="N552" s="210"/>
      <c r="O552" s="210"/>
      <c r="P552" s="210"/>
      <c r="Q552" s="210"/>
      <c r="R552" s="210"/>
      <c r="S552" s="210"/>
      <c r="T552" s="211"/>
      <c r="AT552" s="212" t="s">
        <v>192</v>
      </c>
      <c r="AU552" s="212" t="s">
        <v>78</v>
      </c>
      <c r="AV552" s="14" t="s">
        <v>78</v>
      </c>
      <c r="AW552" s="14" t="s">
        <v>30</v>
      </c>
      <c r="AX552" s="14" t="s">
        <v>69</v>
      </c>
      <c r="AY552" s="212" t="s">
        <v>179</v>
      </c>
    </row>
    <row r="553" spans="1:65" s="14" customFormat="1">
      <c r="B553" s="203"/>
      <c r="C553" s="204"/>
      <c r="D553" s="188" t="s">
        <v>192</v>
      </c>
      <c r="E553" s="205" t="s">
        <v>18</v>
      </c>
      <c r="F553" s="324" t="s">
        <v>702</v>
      </c>
      <c r="G553" s="325"/>
      <c r="H553" s="326">
        <v>0.42</v>
      </c>
      <c r="I553" s="325"/>
      <c r="J553" s="325"/>
      <c r="K553" s="204"/>
      <c r="L553" s="208"/>
      <c r="M553" s="209"/>
      <c r="N553" s="210"/>
      <c r="O553" s="210"/>
      <c r="P553" s="210"/>
      <c r="Q553" s="210"/>
      <c r="R553" s="210"/>
      <c r="S553" s="210"/>
      <c r="T553" s="211"/>
      <c r="AT553" s="212" t="s">
        <v>192</v>
      </c>
      <c r="AU553" s="212" t="s">
        <v>78</v>
      </c>
      <c r="AV553" s="14" t="s">
        <v>78</v>
      </c>
      <c r="AW553" s="14" t="s">
        <v>30</v>
      </c>
      <c r="AX553" s="14" t="s">
        <v>69</v>
      </c>
      <c r="AY553" s="212" t="s">
        <v>179</v>
      </c>
    </row>
    <row r="554" spans="1:65" s="13" customFormat="1">
      <c r="B554" s="194"/>
      <c r="C554" s="195"/>
      <c r="D554" s="188" t="s">
        <v>192</v>
      </c>
      <c r="E554" s="196" t="s">
        <v>18</v>
      </c>
      <c r="F554" s="334" t="s">
        <v>584</v>
      </c>
      <c r="G554" s="335"/>
      <c r="H554" s="336" t="s">
        <v>18</v>
      </c>
      <c r="I554" s="335"/>
      <c r="J554" s="335"/>
      <c r="K554" s="195"/>
      <c r="L554" s="198"/>
      <c r="M554" s="199"/>
      <c r="N554" s="200"/>
      <c r="O554" s="200"/>
      <c r="P554" s="200"/>
      <c r="Q554" s="200"/>
      <c r="R554" s="200"/>
      <c r="S554" s="200"/>
      <c r="T554" s="201"/>
      <c r="AT554" s="202" t="s">
        <v>192</v>
      </c>
      <c r="AU554" s="202" t="s">
        <v>78</v>
      </c>
      <c r="AV554" s="13" t="s">
        <v>76</v>
      </c>
      <c r="AW554" s="13" t="s">
        <v>30</v>
      </c>
      <c r="AX554" s="13" t="s">
        <v>69</v>
      </c>
      <c r="AY554" s="202" t="s">
        <v>179</v>
      </c>
    </row>
    <row r="555" spans="1:65" s="13" customFormat="1">
      <c r="B555" s="194"/>
      <c r="C555" s="195"/>
      <c r="D555" s="188" t="s">
        <v>192</v>
      </c>
      <c r="E555" s="196" t="s">
        <v>18</v>
      </c>
      <c r="F555" s="334" t="s">
        <v>323</v>
      </c>
      <c r="G555" s="335"/>
      <c r="H555" s="336" t="s">
        <v>18</v>
      </c>
      <c r="I555" s="335"/>
      <c r="J555" s="335"/>
      <c r="K555" s="195"/>
      <c r="L555" s="198"/>
      <c r="M555" s="199"/>
      <c r="N555" s="200"/>
      <c r="O555" s="200"/>
      <c r="P555" s="200"/>
      <c r="Q555" s="200"/>
      <c r="R555" s="200"/>
      <c r="S555" s="200"/>
      <c r="T555" s="201"/>
      <c r="AT555" s="202" t="s">
        <v>192</v>
      </c>
      <c r="AU555" s="202" t="s">
        <v>78</v>
      </c>
      <c r="AV555" s="13" t="s">
        <v>76</v>
      </c>
      <c r="AW555" s="13" t="s">
        <v>30</v>
      </c>
      <c r="AX555" s="13" t="s">
        <v>69</v>
      </c>
      <c r="AY555" s="202" t="s">
        <v>179</v>
      </c>
    </row>
    <row r="556" spans="1:65" s="14" customFormat="1">
      <c r="B556" s="203"/>
      <c r="C556" s="204"/>
      <c r="D556" s="188" t="s">
        <v>192</v>
      </c>
      <c r="E556" s="205" t="s">
        <v>18</v>
      </c>
      <c r="F556" s="324" t="s">
        <v>703</v>
      </c>
      <c r="G556" s="325"/>
      <c r="H556" s="326">
        <v>0.252</v>
      </c>
      <c r="I556" s="325"/>
      <c r="J556" s="325"/>
      <c r="K556" s="204"/>
      <c r="L556" s="208"/>
      <c r="M556" s="209"/>
      <c r="N556" s="210"/>
      <c r="O556" s="210"/>
      <c r="P556" s="210"/>
      <c r="Q556" s="210"/>
      <c r="R556" s="210"/>
      <c r="S556" s="210"/>
      <c r="T556" s="211"/>
      <c r="AT556" s="212" t="s">
        <v>192</v>
      </c>
      <c r="AU556" s="212" t="s">
        <v>78</v>
      </c>
      <c r="AV556" s="14" t="s">
        <v>78</v>
      </c>
      <c r="AW556" s="14" t="s">
        <v>30</v>
      </c>
      <c r="AX556" s="14" t="s">
        <v>69</v>
      </c>
      <c r="AY556" s="212" t="s">
        <v>179</v>
      </c>
    </row>
    <row r="557" spans="1:65" s="2" customFormat="1" ht="24.2" customHeight="1">
      <c r="A557" s="33"/>
      <c r="B557" s="34"/>
      <c r="C557" s="176" t="s">
        <v>704</v>
      </c>
      <c r="D557" s="176" t="s">
        <v>181</v>
      </c>
      <c r="E557" s="177" t="s">
        <v>705</v>
      </c>
      <c r="F557" s="327" t="s">
        <v>706</v>
      </c>
      <c r="G557" s="328" t="s">
        <v>357</v>
      </c>
      <c r="H557" s="329">
        <v>2.8980000000000001</v>
      </c>
      <c r="I557" s="330"/>
      <c r="J557" s="330">
        <f>ROUND(I557*H557,2)</f>
        <v>0</v>
      </c>
      <c r="K557" s="178" t="s">
        <v>185</v>
      </c>
      <c r="L557" s="38"/>
      <c r="M557" s="182" t="s">
        <v>18</v>
      </c>
      <c r="N557" s="183" t="s">
        <v>40</v>
      </c>
      <c r="O557" s="184">
        <v>1.1299999999999999</v>
      </c>
      <c r="P557" s="184">
        <f>O557*H557</f>
        <v>3.27474</v>
      </c>
      <c r="Q557" s="184">
        <v>0.17329600000000001</v>
      </c>
      <c r="R557" s="184">
        <f>Q557*H557</f>
        <v>0.50221180800000009</v>
      </c>
      <c r="S557" s="184">
        <v>0</v>
      </c>
      <c r="T557" s="185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86" t="s">
        <v>186</v>
      </c>
      <c r="AT557" s="186" t="s">
        <v>181</v>
      </c>
      <c r="AU557" s="186" t="s">
        <v>78</v>
      </c>
      <c r="AY557" s="19" t="s">
        <v>179</v>
      </c>
      <c r="BE557" s="187">
        <f>IF(N557="základní",J557,0)</f>
        <v>0</v>
      </c>
      <c r="BF557" s="187">
        <f>IF(N557="snížená",J557,0)</f>
        <v>0</v>
      </c>
      <c r="BG557" s="187">
        <f>IF(N557="zákl. přenesená",J557,0)</f>
        <v>0</v>
      </c>
      <c r="BH557" s="187">
        <f>IF(N557="sníž. přenesená",J557,0)</f>
        <v>0</v>
      </c>
      <c r="BI557" s="187">
        <f>IF(N557="nulová",J557,0)</f>
        <v>0</v>
      </c>
      <c r="BJ557" s="19" t="s">
        <v>76</v>
      </c>
      <c r="BK557" s="187">
        <f>ROUND(I557*H557,2)</f>
        <v>0</v>
      </c>
      <c r="BL557" s="19" t="s">
        <v>186</v>
      </c>
      <c r="BM557" s="186" t="s">
        <v>707</v>
      </c>
    </row>
    <row r="558" spans="1:65" s="2" customFormat="1" ht="19.5">
      <c r="A558" s="33"/>
      <c r="B558" s="34"/>
      <c r="C558" s="35"/>
      <c r="D558" s="188" t="s">
        <v>188</v>
      </c>
      <c r="E558" s="35"/>
      <c r="F558" s="331" t="s">
        <v>708</v>
      </c>
      <c r="G558" s="332"/>
      <c r="H558" s="332"/>
      <c r="I558" s="332"/>
      <c r="J558" s="332"/>
      <c r="K558" s="35"/>
      <c r="L558" s="38"/>
      <c r="M558" s="190"/>
      <c r="N558" s="191"/>
      <c r="O558" s="63"/>
      <c r="P558" s="63"/>
      <c r="Q558" s="63"/>
      <c r="R558" s="63"/>
      <c r="S558" s="63"/>
      <c r="T558" s="64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T558" s="19" t="s">
        <v>188</v>
      </c>
      <c r="AU558" s="19" t="s">
        <v>78</v>
      </c>
    </row>
    <row r="559" spans="1:65" s="2" customFormat="1">
      <c r="A559" s="33"/>
      <c r="B559" s="34"/>
      <c r="C559" s="35"/>
      <c r="D559" s="192" t="s">
        <v>190</v>
      </c>
      <c r="E559" s="35"/>
      <c r="F559" s="333" t="s">
        <v>709</v>
      </c>
      <c r="G559" s="332"/>
      <c r="H559" s="332"/>
      <c r="I559" s="332"/>
      <c r="J559" s="332"/>
      <c r="K559" s="35"/>
      <c r="L559" s="38"/>
      <c r="M559" s="190"/>
      <c r="N559" s="191"/>
      <c r="O559" s="63"/>
      <c r="P559" s="63"/>
      <c r="Q559" s="63"/>
      <c r="R559" s="63"/>
      <c r="S559" s="63"/>
      <c r="T559" s="64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T559" s="19" t="s">
        <v>190</v>
      </c>
      <c r="AU559" s="19" t="s">
        <v>78</v>
      </c>
    </row>
    <row r="560" spans="1:65" s="13" customFormat="1">
      <c r="B560" s="194"/>
      <c r="C560" s="195"/>
      <c r="D560" s="188" t="s">
        <v>192</v>
      </c>
      <c r="E560" s="196" t="s">
        <v>18</v>
      </c>
      <c r="F560" s="334" t="s">
        <v>230</v>
      </c>
      <c r="G560" s="335"/>
      <c r="H560" s="336" t="s">
        <v>18</v>
      </c>
      <c r="I560" s="335"/>
      <c r="J560" s="335"/>
      <c r="K560" s="195"/>
      <c r="L560" s="198"/>
      <c r="M560" s="199"/>
      <c r="N560" s="200"/>
      <c r="O560" s="200"/>
      <c r="P560" s="200"/>
      <c r="Q560" s="200"/>
      <c r="R560" s="200"/>
      <c r="S560" s="200"/>
      <c r="T560" s="201"/>
      <c r="AT560" s="202" t="s">
        <v>192</v>
      </c>
      <c r="AU560" s="202" t="s">
        <v>78</v>
      </c>
      <c r="AV560" s="13" t="s">
        <v>76</v>
      </c>
      <c r="AW560" s="13" t="s">
        <v>30</v>
      </c>
      <c r="AX560" s="13" t="s">
        <v>69</v>
      </c>
      <c r="AY560" s="202" t="s">
        <v>179</v>
      </c>
    </row>
    <row r="561" spans="1:65" s="14" customFormat="1">
      <c r="B561" s="203"/>
      <c r="C561" s="204"/>
      <c r="D561" s="188" t="s">
        <v>192</v>
      </c>
      <c r="E561" s="205" t="s">
        <v>18</v>
      </c>
      <c r="F561" s="324" t="s">
        <v>710</v>
      </c>
      <c r="G561" s="325"/>
      <c r="H561" s="326">
        <v>1.794</v>
      </c>
      <c r="I561" s="325"/>
      <c r="J561" s="325"/>
      <c r="K561" s="204"/>
      <c r="L561" s="208"/>
      <c r="M561" s="209"/>
      <c r="N561" s="210"/>
      <c r="O561" s="210"/>
      <c r="P561" s="210"/>
      <c r="Q561" s="210"/>
      <c r="R561" s="210"/>
      <c r="S561" s="210"/>
      <c r="T561" s="211"/>
      <c r="AT561" s="212" t="s">
        <v>192</v>
      </c>
      <c r="AU561" s="212" t="s">
        <v>78</v>
      </c>
      <c r="AV561" s="14" t="s">
        <v>78</v>
      </c>
      <c r="AW561" s="14" t="s">
        <v>30</v>
      </c>
      <c r="AX561" s="14" t="s">
        <v>69</v>
      </c>
      <c r="AY561" s="212" t="s">
        <v>179</v>
      </c>
    </row>
    <row r="562" spans="1:65" s="14" customFormat="1">
      <c r="B562" s="203"/>
      <c r="C562" s="204"/>
      <c r="D562" s="188" t="s">
        <v>192</v>
      </c>
      <c r="E562" s="205" t="s">
        <v>18</v>
      </c>
      <c r="F562" s="324" t="s">
        <v>711</v>
      </c>
      <c r="G562" s="325"/>
      <c r="H562" s="326">
        <v>1.1040000000000001</v>
      </c>
      <c r="I562" s="325"/>
      <c r="J562" s="325"/>
      <c r="K562" s="204"/>
      <c r="L562" s="208"/>
      <c r="M562" s="209"/>
      <c r="N562" s="210"/>
      <c r="O562" s="210"/>
      <c r="P562" s="210"/>
      <c r="Q562" s="210"/>
      <c r="R562" s="210"/>
      <c r="S562" s="210"/>
      <c r="T562" s="211"/>
      <c r="AT562" s="212" t="s">
        <v>192</v>
      </c>
      <c r="AU562" s="212" t="s">
        <v>78</v>
      </c>
      <c r="AV562" s="14" t="s">
        <v>78</v>
      </c>
      <c r="AW562" s="14" t="s">
        <v>30</v>
      </c>
      <c r="AX562" s="14" t="s">
        <v>69</v>
      </c>
      <c r="AY562" s="212" t="s">
        <v>179</v>
      </c>
    </row>
    <row r="563" spans="1:65" s="2" customFormat="1" ht="16.5" customHeight="1">
      <c r="A563" s="33"/>
      <c r="B563" s="34"/>
      <c r="C563" s="176" t="s">
        <v>712</v>
      </c>
      <c r="D563" s="176" t="s">
        <v>181</v>
      </c>
      <c r="E563" s="177" t="s">
        <v>713</v>
      </c>
      <c r="F563" s="327" t="s">
        <v>714</v>
      </c>
      <c r="G563" s="328" t="s">
        <v>357</v>
      </c>
      <c r="H563" s="329">
        <v>8.9179999999999993</v>
      </c>
      <c r="I563" s="330"/>
      <c r="J563" s="330">
        <f>ROUND(I563*H563,2)</f>
        <v>0</v>
      </c>
      <c r="K563" s="178" t="s">
        <v>18</v>
      </c>
      <c r="L563" s="38"/>
      <c r="M563" s="182" t="s">
        <v>18</v>
      </c>
      <c r="N563" s="183" t="s">
        <v>40</v>
      </c>
      <c r="O563" s="184">
        <v>0.73399999999999999</v>
      </c>
      <c r="P563" s="184">
        <f>O563*H563</f>
        <v>6.5458119999999997</v>
      </c>
      <c r="Q563" s="184">
        <v>6.4463989999999999E-2</v>
      </c>
      <c r="R563" s="184">
        <f>Q563*H563</f>
        <v>0.57488986281999999</v>
      </c>
      <c r="S563" s="184">
        <v>0</v>
      </c>
      <c r="T563" s="185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86" t="s">
        <v>186</v>
      </c>
      <c r="AT563" s="186" t="s">
        <v>181</v>
      </c>
      <c r="AU563" s="186" t="s">
        <v>78</v>
      </c>
      <c r="AY563" s="19" t="s">
        <v>179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76</v>
      </c>
      <c r="BK563" s="187">
        <f>ROUND(I563*H563,2)</f>
        <v>0</v>
      </c>
      <c r="BL563" s="19" t="s">
        <v>186</v>
      </c>
      <c r="BM563" s="186" t="s">
        <v>715</v>
      </c>
    </row>
    <row r="564" spans="1:65" s="2" customFormat="1">
      <c r="A564" s="33"/>
      <c r="B564" s="34"/>
      <c r="C564" s="35"/>
      <c r="D564" s="188" t="s">
        <v>188</v>
      </c>
      <c r="E564" s="35"/>
      <c r="F564" s="331" t="s">
        <v>714</v>
      </c>
      <c r="G564" s="332"/>
      <c r="H564" s="332"/>
      <c r="I564" s="332"/>
      <c r="J564" s="332"/>
      <c r="K564" s="35"/>
      <c r="L564" s="38"/>
      <c r="M564" s="190"/>
      <c r="N564" s="191"/>
      <c r="O564" s="63"/>
      <c r="P564" s="63"/>
      <c r="Q564" s="63"/>
      <c r="R564" s="63"/>
      <c r="S564" s="63"/>
      <c r="T564" s="64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9" t="s">
        <v>188</v>
      </c>
      <c r="AU564" s="19" t="s">
        <v>78</v>
      </c>
    </row>
    <row r="565" spans="1:65" s="13" customFormat="1">
      <c r="B565" s="194"/>
      <c r="C565" s="195"/>
      <c r="D565" s="188" t="s">
        <v>192</v>
      </c>
      <c r="E565" s="196" t="s">
        <v>18</v>
      </c>
      <c r="F565" s="334" t="s">
        <v>323</v>
      </c>
      <c r="G565" s="335"/>
      <c r="H565" s="336" t="s">
        <v>18</v>
      </c>
      <c r="I565" s="335"/>
      <c r="J565" s="335"/>
      <c r="K565" s="195"/>
      <c r="L565" s="198"/>
      <c r="M565" s="199"/>
      <c r="N565" s="200"/>
      <c r="O565" s="200"/>
      <c r="P565" s="200"/>
      <c r="Q565" s="200"/>
      <c r="R565" s="200"/>
      <c r="S565" s="200"/>
      <c r="T565" s="201"/>
      <c r="AT565" s="202" t="s">
        <v>192</v>
      </c>
      <c r="AU565" s="202" t="s">
        <v>78</v>
      </c>
      <c r="AV565" s="13" t="s">
        <v>76</v>
      </c>
      <c r="AW565" s="13" t="s">
        <v>30</v>
      </c>
      <c r="AX565" s="13" t="s">
        <v>69</v>
      </c>
      <c r="AY565" s="202" t="s">
        <v>179</v>
      </c>
    </row>
    <row r="566" spans="1:65" s="14" customFormat="1">
      <c r="B566" s="203"/>
      <c r="C566" s="204"/>
      <c r="D566" s="188" t="s">
        <v>192</v>
      </c>
      <c r="E566" s="205" t="s">
        <v>18</v>
      </c>
      <c r="F566" s="324" t="s">
        <v>716</v>
      </c>
      <c r="G566" s="325"/>
      <c r="H566" s="326">
        <v>2.4089999999999998</v>
      </c>
      <c r="I566" s="325"/>
      <c r="J566" s="325"/>
      <c r="K566" s="204"/>
      <c r="L566" s="208"/>
      <c r="M566" s="209"/>
      <c r="N566" s="210"/>
      <c r="O566" s="210"/>
      <c r="P566" s="210"/>
      <c r="Q566" s="210"/>
      <c r="R566" s="210"/>
      <c r="S566" s="210"/>
      <c r="T566" s="211"/>
      <c r="AT566" s="212" t="s">
        <v>192</v>
      </c>
      <c r="AU566" s="212" t="s">
        <v>78</v>
      </c>
      <c r="AV566" s="14" t="s">
        <v>78</v>
      </c>
      <c r="AW566" s="14" t="s">
        <v>30</v>
      </c>
      <c r="AX566" s="14" t="s">
        <v>69</v>
      </c>
      <c r="AY566" s="212" t="s">
        <v>179</v>
      </c>
    </row>
    <row r="567" spans="1:65" s="13" customFormat="1">
      <c r="B567" s="194"/>
      <c r="C567" s="195"/>
      <c r="D567" s="188" t="s">
        <v>192</v>
      </c>
      <c r="E567" s="196" t="s">
        <v>18</v>
      </c>
      <c r="F567" s="334" t="s">
        <v>481</v>
      </c>
      <c r="G567" s="335"/>
      <c r="H567" s="336" t="s">
        <v>18</v>
      </c>
      <c r="I567" s="335"/>
      <c r="J567" s="335"/>
      <c r="K567" s="195"/>
      <c r="L567" s="198"/>
      <c r="M567" s="199"/>
      <c r="N567" s="200"/>
      <c r="O567" s="200"/>
      <c r="P567" s="200"/>
      <c r="Q567" s="200"/>
      <c r="R567" s="200"/>
      <c r="S567" s="200"/>
      <c r="T567" s="201"/>
      <c r="AT567" s="202" t="s">
        <v>192</v>
      </c>
      <c r="AU567" s="202" t="s">
        <v>78</v>
      </c>
      <c r="AV567" s="13" t="s">
        <v>76</v>
      </c>
      <c r="AW567" s="13" t="s">
        <v>30</v>
      </c>
      <c r="AX567" s="13" t="s">
        <v>69</v>
      </c>
      <c r="AY567" s="202" t="s">
        <v>179</v>
      </c>
    </row>
    <row r="568" spans="1:65" s="14" customFormat="1">
      <c r="B568" s="203"/>
      <c r="C568" s="204"/>
      <c r="D568" s="188" t="s">
        <v>192</v>
      </c>
      <c r="E568" s="205" t="s">
        <v>18</v>
      </c>
      <c r="F568" s="324" t="s">
        <v>717</v>
      </c>
      <c r="G568" s="325"/>
      <c r="H568" s="326">
        <v>6.5090000000000003</v>
      </c>
      <c r="I568" s="325"/>
      <c r="J568" s="325"/>
      <c r="K568" s="204"/>
      <c r="L568" s="208"/>
      <c r="M568" s="209"/>
      <c r="N568" s="210"/>
      <c r="O568" s="210"/>
      <c r="P568" s="210"/>
      <c r="Q568" s="210"/>
      <c r="R568" s="210"/>
      <c r="S568" s="210"/>
      <c r="T568" s="211"/>
      <c r="AT568" s="212" t="s">
        <v>192</v>
      </c>
      <c r="AU568" s="212" t="s">
        <v>78</v>
      </c>
      <c r="AV568" s="14" t="s">
        <v>78</v>
      </c>
      <c r="AW568" s="14" t="s">
        <v>30</v>
      </c>
      <c r="AX568" s="14" t="s">
        <v>69</v>
      </c>
      <c r="AY568" s="212" t="s">
        <v>179</v>
      </c>
    </row>
    <row r="569" spans="1:65" s="2" customFormat="1" ht="16.5" customHeight="1">
      <c r="A569" s="33"/>
      <c r="B569" s="34"/>
      <c r="C569" s="176" t="s">
        <v>718</v>
      </c>
      <c r="D569" s="176" t="s">
        <v>181</v>
      </c>
      <c r="E569" s="177" t="s">
        <v>719</v>
      </c>
      <c r="F569" s="327" t="s">
        <v>720</v>
      </c>
      <c r="G569" s="328" t="s">
        <v>357</v>
      </c>
      <c r="H569" s="329">
        <v>11.02</v>
      </c>
      <c r="I569" s="330"/>
      <c r="J569" s="330">
        <f>ROUND(I569*H569,2)</f>
        <v>0</v>
      </c>
      <c r="K569" s="178" t="s">
        <v>18</v>
      </c>
      <c r="L569" s="38"/>
      <c r="M569" s="182" t="s">
        <v>18</v>
      </c>
      <c r="N569" s="183" t="s">
        <v>40</v>
      </c>
      <c r="O569" s="184">
        <v>0.78800000000000003</v>
      </c>
      <c r="P569" s="184">
        <f>O569*H569</f>
        <v>8.6837599999999995</v>
      </c>
      <c r="Q569" s="184">
        <v>8.3436330000000003E-2</v>
      </c>
      <c r="R569" s="184">
        <f>Q569*H569</f>
        <v>0.91946835660000004</v>
      </c>
      <c r="S569" s="184">
        <v>0</v>
      </c>
      <c r="T569" s="185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86" t="s">
        <v>186</v>
      </c>
      <c r="AT569" s="186" t="s">
        <v>181</v>
      </c>
      <c r="AU569" s="186" t="s">
        <v>78</v>
      </c>
      <c r="AY569" s="19" t="s">
        <v>179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76</v>
      </c>
      <c r="BK569" s="187">
        <f>ROUND(I569*H569,2)</f>
        <v>0</v>
      </c>
      <c r="BL569" s="19" t="s">
        <v>186</v>
      </c>
      <c r="BM569" s="186" t="s">
        <v>721</v>
      </c>
    </row>
    <row r="570" spans="1:65" s="2" customFormat="1">
      <c r="A570" s="33"/>
      <c r="B570" s="34"/>
      <c r="C570" s="35"/>
      <c r="D570" s="188" t="s">
        <v>188</v>
      </c>
      <c r="E570" s="35"/>
      <c r="F570" s="331" t="s">
        <v>720</v>
      </c>
      <c r="G570" s="332"/>
      <c r="H570" s="332"/>
      <c r="I570" s="332"/>
      <c r="J570" s="332"/>
      <c r="K570" s="35"/>
      <c r="L570" s="38"/>
      <c r="M570" s="190"/>
      <c r="N570" s="191"/>
      <c r="O570" s="63"/>
      <c r="P570" s="63"/>
      <c r="Q570" s="63"/>
      <c r="R570" s="63"/>
      <c r="S570" s="63"/>
      <c r="T570" s="64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T570" s="19" t="s">
        <v>188</v>
      </c>
      <c r="AU570" s="19" t="s">
        <v>78</v>
      </c>
    </row>
    <row r="571" spans="1:65" s="13" customFormat="1">
      <c r="B571" s="194"/>
      <c r="C571" s="195"/>
      <c r="D571" s="188" t="s">
        <v>192</v>
      </c>
      <c r="E571" s="196" t="s">
        <v>18</v>
      </c>
      <c r="F571" s="334" t="s">
        <v>481</v>
      </c>
      <c r="G571" s="335"/>
      <c r="H571" s="336" t="s">
        <v>18</v>
      </c>
      <c r="I571" s="335"/>
      <c r="J571" s="335"/>
      <c r="K571" s="195"/>
      <c r="L571" s="198"/>
      <c r="M571" s="199"/>
      <c r="N571" s="200"/>
      <c r="O571" s="200"/>
      <c r="P571" s="200"/>
      <c r="Q571" s="200"/>
      <c r="R571" s="200"/>
      <c r="S571" s="200"/>
      <c r="T571" s="201"/>
      <c r="AT571" s="202" t="s">
        <v>192</v>
      </c>
      <c r="AU571" s="202" t="s">
        <v>78</v>
      </c>
      <c r="AV571" s="13" t="s">
        <v>76</v>
      </c>
      <c r="AW571" s="13" t="s">
        <v>30</v>
      </c>
      <c r="AX571" s="13" t="s">
        <v>69</v>
      </c>
      <c r="AY571" s="202" t="s">
        <v>179</v>
      </c>
    </row>
    <row r="572" spans="1:65" s="14" customFormat="1">
      <c r="B572" s="203"/>
      <c r="C572" s="204"/>
      <c r="D572" s="188" t="s">
        <v>192</v>
      </c>
      <c r="E572" s="205" t="s">
        <v>18</v>
      </c>
      <c r="F572" s="324" t="s">
        <v>722</v>
      </c>
      <c r="G572" s="325"/>
      <c r="H572" s="326">
        <v>11.02</v>
      </c>
      <c r="I572" s="325"/>
      <c r="J572" s="325"/>
      <c r="K572" s="204"/>
      <c r="L572" s="208"/>
      <c r="M572" s="209"/>
      <c r="N572" s="210"/>
      <c r="O572" s="210"/>
      <c r="P572" s="210"/>
      <c r="Q572" s="210"/>
      <c r="R572" s="210"/>
      <c r="S572" s="210"/>
      <c r="T572" s="211"/>
      <c r="AT572" s="212" t="s">
        <v>192</v>
      </c>
      <c r="AU572" s="212" t="s">
        <v>78</v>
      </c>
      <c r="AV572" s="14" t="s">
        <v>78</v>
      </c>
      <c r="AW572" s="14" t="s">
        <v>30</v>
      </c>
      <c r="AX572" s="14" t="s">
        <v>69</v>
      </c>
      <c r="AY572" s="212" t="s">
        <v>179</v>
      </c>
    </row>
    <row r="573" spans="1:65" s="2" customFormat="1" ht="16.5" customHeight="1">
      <c r="A573" s="33"/>
      <c r="B573" s="34"/>
      <c r="C573" s="176" t="s">
        <v>723</v>
      </c>
      <c r="D573" s="176" t="s">
        <v>181</v>
      </c>
      <c r="E573" s="177" t="s">
        <v>724</v>
      </c>
      <c r="F573" s="327" t="s">
        <v>725</v>
      </c>
      <c r="G573" s="328" t="s">
        <v>357</v>
      </c>
      <c r="H573" s="329">
        <v>22.634</v>
      </c>
      <c r="I573" s="330"/>
      <c r="J573" s="330">
        <f>ROUND(I573*H573,2)</f>
        <v>0</v>
      </c>
      <c r="K573" s="178" t="s">
        <v>18</v>
      </c>
      <c r="L573" s="38"/>
      <c r="M573" s="182" t="s">
        <v>18</v>
      </c>
      <c r="N573" s="183" t="s">
        <v>40</v>
      </c>
      <c r="O573" s="184">
        <v>0.871</v>
      </c>
      <c r="P573" s="184">
        <f>O573*H573</f>
        <v>19.714214000000002</v>
      </c>
      <c r="Q573" s="184">
        <v>0.16119280999999999</v>
      </c>
      <c r="R573" s="184">
        <f>Q573*H573</f>
        <v>3.6484380615399998</v>
      </c>
      <c r="S573" s="184">
        <v>0</v>
      </c>
      <c r="T573" s="185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86" t="s">
        <v>186</v>
      </c>
      <c r="AT573" s="186" t="s">
        <v>181</v>
      </c>
      <c r="AU573" s="186" t="s">
        <v>78</v>
      </c>
      <c r="AY573" s="19" t="s">
        <v>179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76</v>
      </c>
      <c r="BK573" s="187">
        <f>ROUND(I573*H573,2)</f>
        <v>0</v>
      </c>
      <c r="BL573" s="19" t="s">
        <v>186</v>
      </c>
      <c r="BM573" s="186" t="s">
        <v>726</v>
      </c>
    </row>
    <row r="574" spans="1:65" s="2" customFormat="1">
      <c r="A574" s="33"/>
      <c r="B574" s="34"/>
      <c r="C574" s="35"/>
      <c r="D574" s="188" t="s">
        <v>188</v>
      </c>
      <c r="E574" s="35"/>
      <c r="F574" s="331" t="s">
        <v>725</v>
      </c>
      <c r="G574" s="332"/>
      <c r="H574" s="332"/>
      <c r="I574" s="332"/>
      <c r="J574" s="332"/>
      <c r="K574" s="35"/>
      <c r="L574" s="38"/>
      <c r="M574" s="190"/>
      <c r="N574" s="191"/>
      <c r="O574" s="63"/>
      <c r="P574" s="63"/>
      <c r="Q574" s="63"/>
      <c r="R574" s="63"/>
      <c r="S574" s="63"/>
      <c r="T574" s="64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9" t="s">
        <v>188</v>
      </c>
      <c r="AU574" s="19" t="s">
        <v>78</v>
      </c>
    </row>
    <row r="575" spans="1:65" s="13" customFormat="1">
      <c r="B575" s="194"/>
      <c r="C575" s="195"/>
      <c r="D575" s="188" t="s">
        <v>192</v>
      </c>
      <c r="E575" s="196" t="s">
        <v>18</v>
      </c>
      <c r="F575" s="334" t="s">
        <v>323</v>
      </c>
      <c r="G575" s="335"/>
      <c r="H575" s="336" t="s">
        <v>18</v>
      </c>
      <c r="I575" s="335"/>
      <c r="J575" s="335"/>
      <c r="K575" s="195"/>
      <c r="L575" s="198"/>
      <c r="M575" s="199"/>
      <c r="N575" s="200"/>
      <c r="O575" s="200"/>
      <c r="P575" s="200"/>
      <c r="Q575" s="200"/>
      <c r="R575" s="200"/>
      <c r="S575" s="200"/>
      <c r="T575" s="201"/>
      <c r="AT575" s="202" t="s">
        <v>192</v>
      </c>
      <c r="AU575" s="202" t="s">
        <v>78</v>
      </c>
      <c r="AV575" s="13" t="s">
        <v>76</v>
      </c>
      <c r="AW575" s="13" t="s">
        <v>30</v>
      </c>
      <c r="AX575" s="13" t="s">
        <v>69</v>
      </c>
      <c r="AY575" s="202" t="s">
        <v>179</v>
      </c>
    </row>
    <row r="576" spans="1:65" s="14" customFormat="1">
      <c r="B576" s="203"/>
      <c r="C576" s="204"/>
      <c r="D576" s="188" t="s">
        <v>192</v>
      </c>
      <c r="E576" s="205" t="s">
        <v>18</v>
      </c>
      <c r="F576" s="324" t="s">
        <v>727</v>
      </c>
      <c r="G576" s="325"/>
      <c r="H576" s="326">
        <v>2.5409999999999999</v>
      </c>
      <c r="I576" s="325"/>
      <c r="J576" s="325"/>
      <c r="K576" s="204"/>
      <c r="L576" s="208"/>
      <c r="M576" s="209"/>
      <c r="N576" s="210"/>
      <c r="O576" s="210"/>
      <c r="P576" s="210"/>
      <c r="Q576" s="210"/>
      <c r="R576" s="210"/>
      <c r="S576" s="210"/>
      <c r="T576" s="211"/>
      <c r="AT576" s="212" t="s">
        <v>192</v>
      </c>
      <c r="AU576" s="212" t="s">
        <v>78</v>
      </c>
      <c r="AV576" s="14" t="s">
        <v>78</v>
      </c>
      <c r="AW576" s="14" t="s">
        <v>30</v>
      </c>
      <c r="AX576" s="14" t="s">
        <v>69</v>
      </c>
      <c r="AY576" s="212" t="s">
        <v>179</v>
      </c>
    </row>
    <row r="577" spans="1:65" s="13" customFormat="1">
      <c r="B577" s="194"/>
      <c r="C577" s="195"/>
      <c r="D577" s="188" t="s">
        <v>192</v>
      </c>
      <c r="E577" s="196" t="s">
        <v>18</v>
      </c>
      <c r="F577" s="334" t="s">
        <v>481</v>
      </c>
      <c r="G577" s="335"/>
      <c r="H577" s="336" t="s">
        <v>18</v>
      </c>
      <c r="I577" s="335"/>
      <c r="J577" s="335"/>
      <c r="K577" s="195"/>
      <c r="L577" s="198"/>
      <c r="M577" s="199"/>
      <c r="N577" s="200"/>
      <c r="O577" s="200"/>
      <c r="P577" s="200"/>
      <c r="Q577" s="200"/>
      <c r="R577" s="200"/>
      <c r="S577" s="200"/>
      <c r="T577" s="201"/>
      <c r="AT577" s="202" t="s">
        <v>192</v>
      </c>
      <c r="AU577" s="202" t="s">
        <v>78</v>
      </c>
      <c r="AV577" s="13" t="s">
        <v>76</v>
      </c>
      <c r="AW577" s="13" t="s">
        <v>30</v>
      </c>
      <c r="AX577" s="13" t="s">
        <v>69</v>
      </c>
      <c r="AY577" s="202" t="s">
        <v>179</v>
      </c>
    </row>
    <row r="578" spans="1:65" s="14" customFormat="1">
      <c r="B578" s="203"/>
      <c r="C578" s="204"/>
      <c r="D578" s="188" t="s">
        <v>192</v>
      </c>
      <c r="E578" s="205" t="s">
        <v>18</v>
      </c>
      <c r="F578" s="324" t="s">
        <v>728</v>
      </c>
      <c r="G578" s="325"/>
      <c r="H578" s="326">
        <v>20.093</v>
      </c>
      <c r="I578" s="325"/>
      <c r="J578" s="325"/>
      <c r="K578" s="204"/>
      <c r="L578" s="208"/>
      <c r="M578" s="209"/>
      <c r="N578" s="210"/>
      <c r="O578" s="210"/>
      <c r="P578" s="210"/>
      <c r="Q578" s="210"/>
      <c r="R578" s="210"/>
      <c r="S578" s="210"/>
      <c r="T578" s="211"/>
      <c r="AT578" s="212" t="s">
        <v>192</v>
      </c>
      <c r="AU578" s="212" t="s">
        <v>78</v>
      </c>
      <c r="AV578" s="14" t="s">
        <v>78</v>
      </c>
      <c r="AW578" s="14" t="s">
        <v>30</v>
      </c>
      <c r="AX578" s="14" t="s">
        <v>69</v>
      </c>
      <c r="AY578" s="212" t="s">
        <v>179</v>
      </c>
    </row>
    <row r="579" spans="1:65" s="12" customFormat="1" ht="22.9" customHeight="1">
      <c r="B579" s="161"/>
      <c r="C579" s="162"/>
      <c r="D579" s="163" t="s">
        <v>68</v>
      </c>
      <c r="E579" s="174" t="s">
        <v>186</v>
      </c>
      <c r="F579" s="337" t="s">
        <v>729</v>
      </c>
      <c r="G579" s="338"/>
      <c r="H579" s="338"/>
      <c r="I579" s="338"/>
      <c r="J579" s="339">
        <f>BK579</f>
        <v>0</v>
      </c>
      <c r="K579" s="162"/>
      <c r="L579" s="166"/>
      <c r="M579" s="167"/>
      <c r="N579" s="168"/>
      <c r="O579" s="168"/>
      <c r="P579" s="169">
        <f>SUM(P580:P846)</f>
        <v>993.31472717359998</v>
      </c>
      <c r="Q579" s="168"/>
      <c r="R579" s="169">
        <f>SUM(R580:R846)</f>
        <v>254.31735850040192</v>
      </c>
      <c r="S579" s="168"/>
      <c r="T579" s="170">
        <f>SUM(T580:T846)</f>
        <v>0</v>
      </c>
      <c r="AR579" s="171" t="s">
        <v>76</v>
      </c>
      <c r="AT579" s="172" t="s">
        <v>68</v>
      </c>
      <c r="AU579" s="172" t="s">
        <v>76</v>
      </c>
      <c r="AY579" s="171" t="s">
        <v>179</v>
      </c>
      <c r="BK579" s="173">
        <f>SUM(BK580:BK846)</f>
        <v>0</v>
      </c>
    </row>
    <row r="580" spans="1:65" s="2" customFormat="1" ht="16.5" customHeight="1">
      <c r="A580" s="33"/>
      <c r="B580" s="34"/>
      <c r="C580" s="176" t="s">
        <v>730</v>
      </c>
      <c r="D580" s="176" t="s">
        <v>181</v>
      </c>
      <c r="E580" s="177" t="s">
        <v>731</v>
      </c>
      <c r="F580" s="327" t="s">
        <v>732</v>
      </c>
      <c r="G580" s="328" t="s">
        <v>184</v>
      </c>
      <c r="H580" s="329">
        <v>1.1180000000000001</v>
      </c>
      <c r="I580" s="330"/>
      <c r="J580" s="330">
        <f>ROUND(I580*H580,2)</f>
        <v>0</v>
      </c>
      <c r="K580" s="178" t="s">
        <v>185</v>
      </c>
      <c r="L580" s="38"/>
      <c r="M580" s="182" t="s">
        <v>18</v>
      </c>
      <c r="N580" s="183" t="s">
        <v>40</v>
      </c>
      <c r="O580" s="184">
        <v>1.224</v>
      </c>
      <c r="P580" s="184">
        <f>O580*H580</f>
        <v>1.3684320000000001</v>
      </c>
      <c r="Q580" s="184">
        <v>2.5020099999999998</v>
      </c>
      <c r="R580" s="184">
        <f>Q580*H580</f>
        <v>2.7972471800000003</v>
      </c>
      <c r="S580" s="184">
        <v>0</v>
      </c>
      <c r="T580" s="185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86" t="s">
        <v>186</v>
      </c>
      <c r="AT580" s="186" t="s">
        <v>181</v>
      </c>
      <c r="AU580" s="186" t="s">
        <v>78</v>
      </c>
      <c r="AY580" s="19" t="s">
        <v>179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76</v>
      </c>
      <c r="BK580" s="187">
        <f>ROUND(I580*H580,2)</f>
        <v>0</v>
      </c>
      <c r="BL580" s="19" t="s">
        <v>186</v>
      </c>
      <c r="BM580" s="186" t="s">
        <v>733</v>
      </c>
    </row>
    <row r="581" spans="1:65" s="2" customFormat="1" ht="29.25">
      <c r="A581" s="33"/>
      <c r="B581" s="34"/>
      <c r="C581" s="35"/>
      <c r="D581" s="188" t="s">
        <v>188</v>
      </c>
      <c r="E581" s="35"/>
      <c r="F581" s="331" t="s">
        <v>734</v>
      </c>
      <c r="G581" s="332"/>
      <c r="H581" s="332"/>
      <c r="I581" s="332"/>
      <c r="J581" s="332"/>
      <c r="K581" s="35"/>
      <c r="L581" s="38"/>
      <c r="M581" s="190"/>
      <c r="N581" s="191"/>
      <c r="O581" s="63"/>
      <c r="P581" s="63"/>
      <c r="Q581" s="63"/>
      <c r="R581" s="63"/>
      <c r="S581" s="63"/>
      <c r="T581" s="64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9" t="s">
        <v>188</v>
      </c>
      <c r="AU581" s="19" t="s">
        <v>78</v>
      </c>
    </row>
    <row r="582" spans="1:65" s="2" customFormat="1">
      <c r="A582" s="33"/>
      <c r="B582" s="34"/>
      <c r="C582" s="35"/>
      <c r="D582" s="192" t="s">
        <v>190</v>
      </c>
      <c r="E582" s="35"/>
      <c r="F582" s="333" t="s">
        <v>735</v>
      </c>
      <c r="G582" s="332"/>
      <c r="H582" s="332"/>
      <c r="I582" s="332"/>
      <c r="J582" s="332"/>
      <c r="K582" s="35"/>
      <c r="L582" s="38"/>
      <c r="M582" s="190"/>
      <c r="N582" s="191"/>
      <c r="O582" s="63"/>
      <c r="P582" s="63"/>
      <c r="Q582" s="63"/>
      <c r="R582" s="63"/>
      <c r="S582" s="63"/>
      <c r="T582" s="64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T582" s="19" t="s">
        <v>190</v>
      </c>
      <c r="AU582" s="19" t="s">
        <v>78</v>
      </c>
    </row>
    <row r="583" spans="1:65" s="13" customFormat="1">
      <c r="B583" s="194"/>
      <c r="C583" s="195"/>
      <c r="D583" s="188" t="s">
        <v>192</v>
      </c>
      <c r="E583" s="196" t="s">
        <v>18</v>
      </c>
      <c r="F583" s="334" t="s">
        <v>492</v>
      </c>
      <c r="G583" s="335"/>
      <c r="H583" s="336" t="s">
        <v>18</v>
      </c>
      <c r="I583" s="335"/>
      <c r="J583" s="335"/>
      <c r="K583" s="195"/>
      <c r="L583" s="198"/>
      <c r="M583" s="199"/>
      <c r="N583" s="200"/>
      <c r="O583" s="200"/>
      <c r="P583" s="200"/>
      <c r="Q583" s="200"/>
      <c r="R583" s="200"/>
      <c r="S583" s="200"/>
      <c r="T583" s="201"/>
      <c r="AT583" s="202" t="s">
        <v>192</v>
      </c>
      <c r="AU583" s="202" t="s">
        <v>78</v>
      </c>
      <c r="AV583" s="13" t="s">
        <v>76</v>
      </c>
      <c r="AW583" s="13" t="s">
        <v>30</v>
      </c>
      <c r="AX583" s="13" t="s">
        <v>69</v>
      </c>
      <c r="AY583" s="202" t="s">
        <v>179</v>
      </c>
    </row>
    <row r="584" spans="1:65" s="14" customFormat="1">
      <c r="B584" s="203"/>
      <c r="C584" s="204"/>
      <c r="D584" s="188" t="s">
        <v>192</v>
      </c>
      <c r="E584" s="205" t="s">
        <v>18</v>
      </c>
      <c r="F584" s="324" t="s">
        <v>736</v>
      </c>
      <c r="G584" s="325"/>
      <c r="H584" s="326">
        <v>1.1180000000000001</v>
      </c>
      <c r="I584" s="325"/>
      <c r="J584" s="325"/>
      <c r="K584" s="204"/>
      <c r="L584" s="208"/>
      <c r="M584" s="209"/>
      <c r="N584" s="210"/>
      <c r="O584" s="210"/>
      <c r="P584" s="210"/>
      <c r="Q584" s="210"/>
      <c r="R584" s="210"/>
      <c r="S584" s="210"/>
      <c r="T584" s="211"/>
      <c r="AT584" s="212" t="s">
        <v>192</v>
      </c>
      <c r="AU584" s="212" t="s">
        <v>78</v>
      </c>
      <c r="AV584" s="14" t="s">
        <v>78</v>
      </c>
      <c r="AW584" s="14" t="s">
        <v>30</v>
      </c>
      <c r="AX584" s="14" t="s">
        <v>69</v>
      </c>
      <c r="AY584" s="212" t="s">
        <v>179</v>
      </c>
    </row>
    <row r="585" spans="1:65" s="2" customFormat="1" ht="21.75" customHeight="1">
      <c r="A585" s="33"/>
      <c r="B585" s="34"/>
      <c r="C585" s="176" t="s">
        <v>737</v>
      </c>
      <c r="D585" s="176" t="s">
        <v>181</v>
      </c>
      <c r="E585" s="177" t="s">
        <v>738</v>
      </c>
      <c r="F585" s="327" t="s">
        <v>739</v>
      </c>
      <c r="G585" s="328" t="s">
        <v>184</v>
      </c>
      <c r="H585" s="329">
        <v>42.823999999999998</v>
      </c>
      <c r="I585" s="330"/>
      <c r="J585" s="330">
        <f>ROUND(I585*H585,2)</f>
        <v>0</v>
      </c>
      <c r="K585" s="178" t="s">
        <v>185</v>
      </c>
      <c r="L585" s="38"/>
      <c r="M585" s="182" t="s">
        <v>18</v>
      </c>
      <c r="N585" s="183" t="s">
        <v>40</v>
      </c>
      <c r="O585" s="184">
        <v>1.48</v>
      </c>
      <c r="P585" s="184">
        <f>O585*H585</f>
        <v>63.379519999999999</v>
      </c>
      <c r="Q585" s="184">
        <v>2.5020099999999998</v>
      </c>
      <c r="R585" s="184">
        <f>Q585*H585</f>
        <v>107.14607623999999</v>
      </c>
      <c r="S585" s="184">
        <v>0</v>
      </c>
      <c r="T585" s="185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86" t="s">
        <v>186</v>
      </c>
      <c r="AT585" s="186" t="s">
        <v>181</v>
      </c>
      <c r="AU585" s="186" t="s">
        <v>78</v>
      </c>
      <c r="AY585" s="19" t="s">
        <v>179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9" t="s">
        <v>76</v>
      </c>
      <c r="BK585" s="187">
        <f>ROUND(I585*H585,2)</f>
        <v>0</v>
      </c>
      <c r="BL585" s="19" t="s">
        <v>186</v>
      </c>
      <c r="BM585" s="186" t="s">
        <v>740</v>
      </c>
    </row>
    <row r="586" spans="1:65" s="2" customFormat="1" ht="29.25">
      <c r="A586" s="33"/>
      <c r="B586" s="34"/>
      <c r="C586" s="35"/>
      <c r="D586" s="188" t="s">
        <v>188</v>
      </c>
      <c r="E586" s="35"/>
      <c r="F586" s="331" t="s">
        <v>741</v>
      </c>
      <c r="G586" s="332"/>
      <c r="H586" s="332"/>
      <c r="I586" s="332"/>
      <c r="J586" s="332"/>
      <c r="K586" s="35"/>
      <c r="L586" s="38"/>
      <c r="M586" s="190"/>
      <c r="N586" s="191"/>
      <c r="O586" s="63"/>
      <c r="P586" s="63"/>
      <c r="Q586" s="63"/>
      <c r="R586" s="63"/>
      <c r="S586" s="63"/>
      <c r="T586" s="64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9" t="s">
        <v>188</v>
      </c>
      <c r="AU586" s="19" t="s">
        <v>78</v>
      </c>
    </row>
    <row r="587" spans="1:65" s="2" customFormat="1">
      <c r="A587" s="33"/>
      <c r="B587" s="34"/>
      <c r="C587" s="35"/>
      <c r="D587" s="192" t="s">
        <v>190</v>
      </c>
      <c r="E587" s="35"/>
      <c r="F587" s="333" t="s">
        <v>742</v>
      </c>
      <c r="G587" s="332"/>
      <c r="H587" s="332"/>
      <c r="I587" s="332"/>
      <c r="J587" s="332"/>
      <c r="K587" s="35"/>
      <c r="L587" s="38"/>
      <c r="M587" s="190"/>
      <c r="N587" s="191"/>
      <c r="O587" s="63"/>
      <c r="P587" s="63"/>
      <c r="Q587" s="63"/>
      <c r="R587" s="63"/>
      <c r="S587" s="63"/>
      <c r="T587" s="64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19" t="s">
        <v>190</v>
      </c>
      <c r="AU587" s="19" t="s">
        <v>78</v>
      </c>
    </row>
    <row r="588" spans="1:65" s="13" customFormat="1">
      <c r="B588" s="194"/>
      <c r="C588" s="195"/>
      <c r="D588" s="188" t="s">
        <v>192</v>
      </c>
      <c r="E588" s="196" t="s">
        <v>18</v>
      </c>
      <c r="F588" s="334" t="s">
        <v>565</v>
      </c>
      <c r="G588" s="335"/>
      <c r="H588" s="336" t="s">
        <v>18</v>
      </c>
      <c r="I588" s="335"/>
      <c r="J588" s="335"/>
      <c r="K588" s="195"/>
      <c r="L588" s="198"/>
      <c r="M588" s="199"/>
      <c r="N588" s="200"/>
      <c r="O588" s="200"/>
      <c r="P588" s="200"/>
      <c r="Q588" s="200"/>
      <c r="R588" s="200"/>
      <c r="S588" s="200"/>
      <c r="T588" s="201"/>
      <c r="AT588" s="202" t="s">
        <v>192</v>
      </c>
      <c r="AU588" s="202" t="s">
        <v>78</v>
      </c>
      <c r="AV588" s="13" t="s">
        <v>76</v>
      </c>
      <c r="AW588" s="13" t="s">
        <v>30</v>
      </c>
      <c r="AX588" s="13" t="s">
        <v>69</v>
      </c>
      <c r="AY588" s="202" t="s">
        <v>179</v>
      </c>
    </row>
    <row r="589" spans="1:65" s="14" customFormat="1">
      <c r="B589" s="203"/>
      <c r="C589" s="204"/>
      <c r="D589" s="188" t="s">
        <v>192</v>
      </c>
      <c r="E589" s="205" t="s">
        <v>18</v>
      </c>
      <c r="F589" s="324" t="s">
        <v>743</v>
      </c>
      <c r="G589" s="325"/>
      <c r="H589" s="326">
        <v>18.2</v>
      </c>
      <c r="I589" s="325"/>
      <c r="J589" s="325"/>
      <c r="K589" s="204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192</v>
      </c>
      <c r="AU589" s="212" t="s">
        <v>78</v>
      </c>
      <c r="AV589" s="14" t="s">
        <v>78</v>
      </c>
      <c r="AW589" s="14" t="s">
        <v>30</v>
      </c>
      <c r="AX589" s="14" t="s">
        <v>69</v>
      </c>
      <c r="AY589" s="212" t="s">
        <v>179</v>
      </c>
    </row>
    <row r="590" spans="1:65" s="13" customFormat="1">
      <c r="B590" s="194"/>
      <c r="C590" s="195"/>
      <c r="D590" s="188" t="s">
        <v>192</v>
      </c>
      <c r="E590" s="196" t="s">
        <v>18</v>
      </c>
      <c r="F590" s="334" t="s">
        <v>554</v>
      </c>
      <c r="G590" s="335"/>
      <c r="H590" s="336" t="s">
        <v>18</v>
      </c>
      <c r="I590" s="335"/>
      <c r="J590" s="335"/>
      <c r="K590" s="195"/>
      <c r="L590" s="198"/>
      <c r="M590" s="199"/>
      <c r="N590" s="200"/>
      <c r="O590" s="200"/>
      <c r="P590" s="200"/>
      <c r="Q590" s="200"/>
      <c r="R590" s="200"/>
      <c r="S590" s="200"/>
      <c r="T590" s="201"/>
      <c r="AT590" s="202" t="s">
        <v>192</v>
      </c>
      <c r="AU590" s="202" t="s">
        <v>78</v>
      </c>
      <c r="AV590" s="13" t="s">
        <v>76</v>
      </c>
      <c r="AW590" s="13" t="s">
        <v>30</v>
      </c>
      <c r="AX590" s="13" t="s">
        <v>69</v>
      </c>
      <c r="AY590" s="202" t="s">
        <v>179</v>
      </c>
    </row>
    <row r="591" spans="1:65" s="14" customFormat="1">
      <c r="B591" s="203"/>
      <c r="C591" s="204"/>
      <c r="D591" s="188" t="s">
        <v>192</v>
      </c>
      <c r="E591" s="205" t="s">
        <v>18</v>
      </c>
      <c r="F591" s="324" t="s">
        <v>744</v>
      </c>
      <c r="G591" s="325"/>
      <c r="H591" s="326">
        <v>24.623999999999999</v>
      </c>
      <c r="I591" s="325"/>
      <c r="J591" s="325"/>
      <c r="K591" s="204"/>
      <c r="L591" s="208"/>
      <c r="M591" s="209"/>
      <c r="N591" s="210"/>
      <c r="O591" s="210"/>
      <c r="P591" s="210"/>
      <c r="Q591" s="210"/>
      <c r="R591" s="210"/>
      <c r="S591" s="210"/>
      <c r="T591" s="211"/>
      <c r="AT591" s="212" t="s">
        <v>192</v>
      </c>
      <c r="AU591" s="212" t="s">
        <v>78</v>
      </c>
      <c r="AV591" s="14" t="s">
        <v>78</v>
      </c>
      <c r="AW591" s="14" t="s">
        <v>30</v>
      </c>
      <c r="AX591" s="14" t="s">
        <v>69</v>
      </c>
      <c r="AY591" s="212" t="s">
        <v>179</v>
      </c>
    </row>
    <row r="592" spans="1:65" s="2" customFormat="1" ht="24.2" customHeight="1">
      <c r="A592" s="33"/>
      <c r="B592" s="34"/>
      <c r="C592" s="176" t="s">
        <v>745</v>
      </c>
      <c r="D592" s="176" t="s">
        <v>181</v>
      </c>
      <c r="E592" s="177" t="s">
        <v>746</v>
      </c>
      <c r="F592" s="327" t="s">
        <v>747</v>
      </c>
      <c r="G592" s="328" t="s">
        <v>357</v>
      </c>
      <c r="H592" s="329">
        <v>7.0629999999999997</v>
      </c>
      <c r="I592" s="330"/>
      <c r="J592" s="330">
        <f>ROUND(I592*H592,2)</f>
        <v>0</v>
      </c>
      <c r="K592" s="178" t="s">
        <v>185</v>
      </c>
      <c r="L592" s="38"/>
      <c r="M592" s="182" t="s">
        <v>18</v>
      </c>
      <c r="N592" s="183" t="s">
        <v>40</v>
      </c>
      <c r="O592" s="184">
        <v>0.377</v>
      </c>
      <c r="P592" s="184">
        <f>O592*H592</f>
        <v>2.6627510000000001</v>
      </c>
      <c r="Q592" s="184">
        <v>5.3261999999999997E-3</v>
      </c>
      <c r="R592" s="184">
        <f>Q592*H592</f>
        <v>3.7618950599999999E-2</v>
      </c>
      <c r="S592" s="184">
        <v>0</v>
      </c>
      <c r="T592" s="185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86" t="s">
        <v>186</v>
      </c>
      <c r="AT592" s="186" t="s">
        <v>181</v>
      </c>
      <c r="AU592" s="186" t="s">
        <v>78</v>
      </c>
      <c r="AY592" s="19" t="s">
        <v>179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76</v>
      </c>
      <c r="BK592" s="187">
        <f>ROUND(I592*H592,2)</f>
        <v>0</v>
      </c>
      <c r="BL592" s="19" t="s">
        <v>186</v>
      </c>
      <c r="BM592" s="186" t="s">
        <v>748</v>
      </c>
    </row>
    <row r="593" spans="1:65" s="2" customFormat="1" ht="19.5">
      <c r="A593" s="33"/>
      <c r="B593" s="34"/>
      <c r="C593" s="35"/>
      <c r="D593" s="188" t="s">
        <v>188</v>
      </c>
      <c r="E593" s="35"/>
      <c r="F593" s="331" t="s">
        <v>749</v>
      </c>
      <c r="G593" s="332"/>
      <c r="H593" s="332"/>
      <c r="I593" s="332"/>
      <c r="J593" s="332"/>
      <c r="K593" s="35"/>
      <c r="L593" s="38"/>
      <c r="M593" s="190"/>
      <c r="N593" s="191"/>
      <c r="O593" s="63"/>
      <c r="P593" s="63"/>
      <c r="Q593" s="63"/>
      <c r="R593" s="63"/>
      <c r="S593" s="63"/>
      <c r="T593" s="64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T593" s="19" t="s">
        <v>188</v>
      </c>
      <c r="AU593" s="19" t="s">
        <v>78</v>
      </c>
    </row>
    <row r="594" spans="1:65" s="2" customFormat="1">
      <c r="A594" s="33"/>
      <c r="B594" s="34"/>
      <c r="C594" s="35"/>
      <c r="D594" s="192" t="s">
        <v>190</v>
      </c>
      <c r="E594" s="35"/>
      <c r="F594" s="333" t="s">
        <v>750</v>
      </c>
      <c r="G594" s="332"/>
      <c r="H594" s="332"/>
      <c r="I594" s="332"/>
      <c r="J594" s="332"/>
      <c r="K594" s="35"/>
      <c r="L594" s="38"/>
      <c r="M594" s="190"/>
      <c r="N594" s="191"/>
      <c r="O594" s="63"/>
      <c r="P594" s="63"/>
      <c r="Q594" s="63"/>
      <c r="R594" s="63"/>
      <c r="S594" s="63"/>
      <c r="T594" s="64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T594" s="19" t="s">
        <v>190</v>
      </c>
      <c r="AU594" s="19" t="s">
        <v>78</v>
      </c>
    </row>
    <row r="595" spans="1:65" s="13" customFormat="1">
      <c r="B595" s="194"/>
      <c r="C595" s="195"/>
      <c r="D595" s="188" t="s">
        <v>192</v>
      </c>
      <c r="E595" s="196" t="s">
        <v>18</v>
      </c>
      <c r="F595" s="334" t="s">
        <v>492</v>
      </c>
      <c r="G595" s="335"/>
      <c r="H595" s="336" t="s">
        <v>18</v>
      </c>
      <c r="I595" s="335"/>
      <c r="J595" s="335"/>
      <c r="K595" s="195"/>
      <c r="L595" s="198"/>
      <c r="M595" s="199"/>
      <c r="N595" s="200"/>
      <c r="O595" s="200"/>
      <c r="P595" s="200"/>
      <c r="Q595" s="200"/>
      <c r="R595" s="200"/>
      <c r="S595" s="200"/>
      <c r="T595" s="201"/>
      <c r="AT595" s="202" t="s">
        <v>192</v>
      </c>
      <c r="AU595" s="202" t="s">
        <v>78</v>
      </c>
      <c r="AV595" s="13" t="s">
        <v>76</v>
      </c>
      <c r="AW595" s="13" t="s">
        <v>30</v>
      </c>
      <c r="AX595" s="13" t="s">
        <v>69</v>
      </c>
      <c r="AY595" s="202" t="s">
        <v>179</v>
      </c>
    </row>
    <row r="596" spans="1:65" s="14" customFormat="1">
      <c r="B596" s="203"/>
      <c r="C596" s="204"/>
      <c r="D596" s="188" t="s">
        <v>192</v>
      </c>
      <c r="E596" s="205" t="s">
        <v>18</v>
      </c>
      <c r="F596" s="324" t="s">
        <v>751</v>
      </c>
      <c r="G596" s="325"/>
      <c r="H596" s="326">
        <v>7.0629999999999997</v>
      </c>
      <c r="I596" s="325"/>
      <c r="J596" s="325"/>
      <c r="K596" s="204"/>
      <c r="L596" s="208"/>
      <c r="M596" s="209"/>
      <c r="N596" s="210"/>
      <c r="O596" s="210"/>
      <c r="P596" s="210"/>
      <c r="Q596" s="210"/>
      <c r="R596" s="210"/>
      <c r="S596" s="210"/>
      <c r="T596" s="211"/>
      <c r="AT596" s="212" t="s">
        <v>192</v>
      </c>
      <c r="AU596" s="212" t="s">
        <v>78</v>
      </c>
      <c r="AV596" s="14" t="s">
        <v>78</v>
      </c>
      <c r="AW596" s="14" t="s">
        <v>30</v>
      </c>
      <c r="AX596" s="14" t="s">
        <v>69</v>
      </c>
      <c r="AY596" s="212" t="s">
        <v>179</v>
      </c>
    </row>
    <row r="597" spans="1:65" s="2" customFormat="1" ht="24.2" customHeight="1">
      <c r="A597" s="33"/>
      <c r="B597" s="34"/>
      <c r="C597" s="176" t="s">
        <v>752</v>
      </c>
      <c r="D597" s="176" t="s">
        <v>181</v>
      </c>
      <c r="E597" s="177" t="s">
        <v>753</v>
      </c>
      <c r="F597" s="327" t="s">
        <v>754</v>
      </c>
      <c r="G597" s="328" t="s">
        <v>357</v>
      </c>
      <c r="H597" s="329">
        <v>7.0629999999999997</v>
      </c>
      <c r="I597" s="330"/>
      <c r="J597" s="330">
        <f>ROUND(I597*H597,2)</f>
        <v>0</v>
      </c>
      <c r="K597" s="178" t="s">
        <v>185</v>
      </c>
      <c r="L597" s="38"/>
      <c r="M597" s="182" t="s">
        <v>18</v>
      </c>
      <c r="N597" s="183" t="s">
        <v>40</v>
      </c>
      <c r="O597" s="184">
        <v>0.22500000000000001</v>
      </c>
      <c r="P597" s="184">
        <f>O597*H597</f>
        <v>1.589175</v>
      </c>
      <c r="Q597" s="184">
        <v>0</v>
      </c>
      <c r="R597" s="184">
        <f>Q597*H597</f>
        <v>0</v>
      </c>
      <c r="S597" s="184">
        <v>0</v>
      </c>
      <c r="T597" s="185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86" t="s">
        <v>186</v>
      </c>
      <c r="AT597" s="186" t="s">
        <v>181</v>
      </c>
      <c r="AU597" s="186" t="s">
        <v>78</v>
      </c>
      <c r="AY597" s="19" t="s">
        <v>179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76</v>
      </c>
      <c r="BK597" s="187">
        <f>ROUND(I597*H597,2)</f>
        <v>0</v>
      </c>
      <c r="BL597" s="19" t="s">
        <v>186</v>
      </c>
      <c r="BM597" s="186" t="s">
        <v>755</v>
      </c>
    </row>
    <row r="598" spans="1:65" s="2" customFormat="1" ht="19.5">
      <c r="A598" s="33"/>
      <c r="B598" s="34"/>
      <c r="C598" s="35"/>
      <c r="D598" s="188" t="s">
        <v>188</v>
      </c>
      <c r="E598" s="35"/>
      <c r="F598" s="331" t="s">
        <v>756</v>
      </c>
      <c r="G598" s="332"/>
      <c r="H598" s="332"/>
      <c r="I598" s="332"/>
      <c r="J598" s="332"/>
      <c r="K598" s="35"/>
      <c r="L598" s="38"/>
      <c r="M598" s="190"/>
      <c r="N598" s="191"/>
      <c r="O598" s="63"/>
      <c r="P598" s="63"/>
      <c r="Q598" s="63"/>
      <c r="R598" s="63"/>
      <c r="S598" s="63"/>
      <c r="T598" s="64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T598" s="19" t="s">
        <v>188</v>
      </c>
      <c r="AU598" s="19" t="s">
        <v>78</v>
      </c>
    </row>
    <row r="599" spans="1:65" s="2" customFormat="1">
      <c r="A599" s="33"/>
      <c r="B599" s="34"/>
      <c r="C599" s="35"/>
      <c r="D599" s="192" t="s">
        <v>190</v>
      </c>
      <c r="E599" s="35"/>
      <c r="F599" s="333" t="s">
        <v>757</v>
      </c>
      <c r="G599" s="332"/>
      <c r="H599" s="332"/>
      <c r="I599" s="332"/>
      <c r="J599" s="332"/>
      <c r="K599" s="35"/>
      <c r="L599" s="38"/>
      <c r="M599" s="190"/>
      <c r="N599" s="191"/>
      <c r="O599" s="63"/>
      <c r="P599" s="63"/>
      <c r="Q599" s="63"/>
      <c r="R599" s="63"/>
      <c r="S599" s="63"/>
      <c r="T599" s="64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T599" s="19" t="s">
        <v>190</v>
      </c>
      <c r="AU599" s="19" t="s">
        <v>78</v>
      </c>
    </row>
    <row r="600" spans="1:65" s="2" customFormat="1" ht="24.2" customHeight="1">
      <c r="A600" s="33"/>
      <c r="B600" s="34"/>
      <c r="C600" s="176" t="s">
        <v>758</v>
      </c>
      <c r="D600" s="176" t="s">
        <v>181</v>
      </c>
      <c r="E600" s="177" t="s">
        <v>759</v>
      </c>
      <c r="F600" s="327" t="s">
        <v>760</v>
      </c>
      <c r="G600" s="328" t="s">
        <v>357</v>
      </c>
      <c r="H600" s="329">
        <v>535.29999999999995</v>
      </c>
      <c r="I600" s="330"/>
      <c r="J600" s="330">
        <f>ROUND(I600*H600,2)</f>
        <v>0</v>
      </c>
      <c r="K600" s="178" t="s">
        <v>18</v>
      </c>
      <c r="L600" s="38"/>
      <c r="M600" s="182" t="s">
        <v>18</v>
      </c>
      <c r="N600" s="183" t="s">
        <v>40</v>
      </c>
      <c r="O600" s="184">
        <v>0.106</v>
      </c>
      <c r="P600" s="184">
        <f>O600*H600</f>
        <v>56.741799999999991</v>
      </c>
      <c r="Q600" s="184">
        <v>7.0800000000000004E-3</v>
      </c>
      <c r="R600" s="184">
        <f>Q600*H600</f>
        <v>3.7899240000000001</v>
      </c>
      <c r="S600" s="184">
        <v>0</v>
      </c>
      <c r="T600" s="185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86" t="s">
        <v>186</v>
      </c>
      <c r="AT600" s="186" t="s">
        <v>181</v>
      </c>
      <c r="AU600" s="186" t="s">
        <v>78</v>
      </c>
      <c r="AY600" s="19" t="s">
        <v>179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76</v>
      </c>
      <c r="BK600" s="187">
        <f>ROUND(I600*H600,2)</f>
        <v>0</v>
      </c>
      <c r="BL600" s="19" t="s">
        <v>186</v>
      </c>
      <c r="BM600" s="186" t="s">
        <v>761</v>
      </c>
    </row>
    <row r="601" spans="1:65" s="2" customFormat="1" ht="58.5">
      <c r="A601" s="33"/>
      <c r="B601" s="34"/>
      <c r="C601" s="35"/>
      <c r="D601" s="188" t="s">
        <v>188</v>
      </c>
      <c r="E601" s="35"/>
      <c r="F601" s="331" t="s">
        <v>762</v>
      </c>
      <c r="G601" s="332"/>
      <c r="H601" s="332"/>
      <c r="I601" s="332"/>
      <c r="J601" s="332"/>
      <c r="K601" s="35"/>
      <c r="L601" s="38"/>
      <c r="M601" s="190"/>
      <c r="N601" s="191"/>
      <c r="O601" s="63"/>
      <c r="P601" s="63"/>
      <c r="Q601" s="63"/>
      <c r="R601" s="63"/>
      <c r="S601" s="63"/>
      <c r="T601" s="64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T601" s="19" t="s">
        <v>188</v>
      </c>
      <c r="AU601" s="19" t="s">
        <v>78</v>
      </c>
    </row>
    <row r="602" spans="1:65" s="13" customFormat="1">
      <c r="B602" s="194"/>
      <c r="C602" s="195"/>
      <c r="D602" s="188" t="s">
        <v>192</v>
      </c>
      <c r="E602" s="196" t="s">
        <v>18</v>
      </c>
      <c r="F602" s="334" t="s">
        <v>565</v>
      </c>
      <c r="G602" s="335"/>
      <c r="H602" s="336" t="s">
        <v>18</v>
      </c>
      <c r="I602" s="335"/>
      <c r="J602" s="335"/>
      <c r="K602" s="195"/>
      <c r="L602" s="198"/>
      <c r="M602" s="199"/>
      <c r="N602" s="200"/>
      <c r="O602" s="200"/>
      <c r="P602" s="200"/>
      <c r="Q602" s="200"/>
      <c r="R602" s="200"/>
      <c r="S602" s="200"/>
      <c r="T602" s="201"/>
      <c r="AT602" s="202" t="s">
        <v>192</v>
      </c>
      <c r="AU602" s="202" t="s">
        <v>78</v>
      </c>
      <c r="AV602" s="13" t="s">
        <v>76</v>
      </c>
      <c r="AW602" s="13" t="s">
        <v>30</v>
      </c>
      <c r="AX602" s="13" t="s">
        <v>69</v>
      </c>
      <c r="AY602" s="202" t="s">
        <v>179</v>
      </c>
    </row>
    <row r="603" spans="1:65" s="14" customFormat="1">
      <c r="B603" s="203"/>
      <c r="C603" s="204"/>
      <c r="D603" s="188" t="s">
        <v>192</v>
      </c>
      <c r="E603" s="205" t="s">
        <v>18</v>
      </c>
      <c r="F603" s="324" t="s">
        <v>763</v>
      </c>
      <c r="G603" s="325"/>
      <c r="H603" s="326">
        <v>227.5</v>
      </c>
      <c r="I603" s="325"/>
      <c r="J603" s="325"/>
      <c r="K603" s="204"/>
      <c r="L603" s="208"/>
      <c r="M603" s="209"/>
      <c r="N603" s="210"/>
      <c r="O603" s="210"/>
      <c r="P603" s="210"/>
      <c r="Q603" s="210"/>
      <c r="R603" s="210"/>
      <c r="S603" s="210"/>
      <c r="T603" s="211"/>
      <c r="AT603" s="212" t="s">
        <v>192</v>
      </c>
      <c r="AU603" s="212" t="s">
        <v>78</v>
      </c>
      <c r="AV603" s="14" t="s">
        <v>78</v>
      </c>
      <c r="AW603" s="14" t="s">
        <v>30</v>
      </c>
      <c r="AX603" s="14" t="s">
        <v>69</v>
      </c>
      <c r="AY603" s="212" t="s">
        <v>179</v>
      </c>
    </row>
    <row r="604" spans="1:65" s="13" customFormat="1">
      <c r="B604" s="194"/>
      <c r="C604" s="195"/>
      <c r="D604" s="188" t="s">
        <v>192</v>
      </c>
      <c r="E604" s="196" t="s">
        <v>18</v>
      </c>
      <c r="F604" s="334" t="s">
        <v>554</v>
      </c>
      <c r="G604" s="335"/>
      <c r="H604" s="336" t="s">
        <v>18</v>
      </c>
      <c r="I604" s="335"/>
      <c r="J604" s="335"/>
      <c r="K604" s="195"/>
      <c r="L604" s="198"/>
      <c r="M604" s="199"/>
      <c r="N604" s="200"/>
      <c r="O604" s="200"/>
      <c r="P604" s="200"/>
      <c r="Q604" s="200"/>
      <c r="R604" s="200"/>
      <c r="S604" s="200"/>
      <c r="T604" s="201"/>
      <c r="AT604" s="202" t="s">
        <v>192</v>
      </c>
      <c r="AU604" s="202" t="s">
        <v>78</v>
      </c>
      <c r="AV604" s="13" t="s">
        <v>76</v>
      </c>
      <c r="AW604" s="13" t="s">
        <v>30</v>
      </c>
      <c r="AX604" s="13" t="s">
        <v>69</v>
      </c>
      <c r="AY604" s="202" t="s">
        <v>179</v>
      </c>
    </row>
    <row r="605" spans="1:65" s="14" customFormat="1">
      <c r="B605" s="203"/>
      <c r="C605" s="204"/>
      <c r="D605" s="188" t="s">
        <v>192</v>
      </c>
      <c r="E605" s="205" t="s">
        <v>18</v>
      </c>
      <c r="F605" s="324" t="s">
        <v>764</v>
      </c>
      <c r="G605" s="325"/>
      <c r="H605" s="326">
        <v>307.8</v>
      </c>
      <c r="I605" s="325"/>
      <c r="J605" s="325"/>
      <c r="K605" s="204"/>
      <c r="L605" s="208"/>
      <c r="M605" s="209"/>
      <c r="N605" s="210"/>
      <c r="O605" s="210"/>
      <c r="P605" s="210"/>
      <c r="Q605" s="210"/>
      <c r="R605" s="210"/>
      <c r="S605" s="210"/>
      <c r="T605" s="211"/>
      <c r="AT605" s="212" t="s">
        <v>192</v>
      </c>
      <c r="AU605" s="212" t="s">
        <v>78</v>
      </c>
      <c r="AV605" s="14" t="s">
        <v>78</v>
      </c>
      <c r="AW605" s="14" t="s">
        <v>30</v>
      </c>
      <c r="AX605" s="14" t="s">
        <v>69</v>
      </c>
      <c r="AY605" s="212" t="s">
        <v>179</v>
      </c>
    </row>
    <row r="606" spans="1:65" s="2" customFormat="1" ht="21.75" customHeight="1">
      <c r="A606" s="33"/>
      <c r="B606" s="34"/>
      <c r="C606" s="176" t="s">
        <v>765</v>
      </c>
      <c r="D606" s="176" t="s">
        <v>181</v>
      </c>
      <c r="E606" s="177" t="s">
        <v>766</v>
      </c>
      <c r="F606" s="327" t="s">
        <v>767</v>
      </c>
      <c r="G606" s="328" t="s">
        <v>357</v>
      </c>
      <c r="H606" s="329">
        <v>535.29999999999995</v>
      </c>
      <c r="I606" s="330"/>
      <c r="J606" s="330">
        <f>ROUND(I606*H606,2)</f>
        <v>0</v>
      </c>
      <c r="K606" s="178" t="s">
        <v>185</v>
      </c>
      <c r="L606" s="38"/>
      <c r="M606" s="182" t="s">
        <v>18</v>
      </c>
      <c r="N606" s="183" t="s">
        <v>40</v>
      </c>
      <c r="O606" s="184">
        <v>2.5000000000000001E-2</v>
      </c>
      <c r="P606" s="184">
        <f>O606*H606</f>
        <v>13.3825</v>
      </c>
      <c r="Q606" s="184">
        <v>1.09044E-2</v>
      </c>
      <c r="R606" s="184">
        <f>Q606*H606</f>
        <v>5.8371253199999993</v>
      </c>
      <c r="S606" s="184">
        <v>0</v>
      </c>
      <c r="T606" s="185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86" t="s">
        <v>186</v>
      </c>
      <c r="AT606" s="186" t="s">
        <v>181</v>
      </c>
      <c r="AU606" s="186" t="s">
        <v>78</v>
      </c>
      <c r="AY606" s="19" t="s">
        <v>179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76</v>
      </c>
      <c r="BK606" s="187">
        <f>ROUND(I606*H606,2)</f>
        <v>0</v>
      </c>
      <c r="BL606" s="19" t="s">
        <v>186</v>
      </c>
      <c r="BM606" s="186" t="s">
        <v>768</v>
      </c>
    </row>
    <row r="607" spans="1:65" s="2" customFormat="1" ht="48.75">
      <c r="A607" s="33"/>
      <c r="B607" s="34"/>
      <c r="C607" s="35"/>
      <c r="D607" s="188" t="s">
        <v>188</v>
      </c>
      <c r="E607" s="35"/>
      <c r="F607" s="331" t="s">
        <v>769</v>
      </c>
      <c r="G607" s="332"/>
      <c r="H607" s="332"/>
      <c r="I607" s="332"/>
      <c r="J607" s="332"/>
      <c r="K607" s="35"/>
      <c r="L607" s="38"/>
      <c r="M607" s="190"/>
      <c r="N607" s="191"/>
      <c r="O607" s="63"/>
      <c r="P607" s="63"/>
      <c r="Q607" s="63"/>
      <c r="R607" s="63"/>
      <c r="S607" s="63"/>
      <c r="T607" s="64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T607" s="19" t="s">
        <v>188</v>
      </c>
      <c r="AU607" s="19" t="s">
        <v>78</v>
      </c>
    </row>
    <row r="608" spans="1:65" s="2" customFormat="1">
      <c r="A608" s="33"/>
      <c r="B608" s="34"/>
      <c r="C608" s="35"/>
      <c r="D608" s="192" t="s">
        <v>190</v>
      </c>
      <c r="E608" s="35"/>
      <c r="F608" s="333" t="s">
        <v>770</v>
      </c>
      <c r="G608" s="332"/>
      <c r="H608" s="332"/>
      <c r="I608" s="332"/>
      <c r="J608" s="332"/>
      <c r="K608" s="35"/>
      <c r="L608" s="38"/>
      <c r="M608" s="190"/>
      <c r="N608" s="191"/>
      <c r="O608" s="63"/>
      <c r="P608" s="63"/>
      <c r="Q608" s="63"/>
      <c r="R608" s="63"/>
      <c r="S608" s="63"/>
      <c r="T608" s="64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T608" s="19" t="s">
        <v>190</v>
      </c>
      <c r="AU608" s="19" t="s">
        <v>78</v>
      </c>
    </row>
    <row r="609" spans="1:65" s="13" customFormat="1">
      <c r="B609" s="194"/>
      <c r="C609" s="195"/>
      <c r="D609" s="188" t="s">
        <v>192</v>
      </c>
      <c r="E609" s="196" t="s">
        <v>18</v>
      </c>
      <c r="F609" s="334" t="s">
        <v>565</v>
      </c>
      <c r="G609" s="335"/>
      <c r="H609" s="336" t="s">
        <v>18</v>
      </c>
      <c r="I609" s="335"/>
      <c r="J609" s="335"/>
      <c r="K609" s="195"/>
      <c r="L609" s="198"/>
      <c r="M609" s="199"/>
      <c r="N609" s="200"/>
      <c r="O609" s="200"/>
      <c r="P609" s="200"/>
      <c r="Q609" s="200"/>
      <c r="R609" s="200"/>
      <c r="S609" s="200"/>
      <c r="T609" s="201"/>
      <c r="AT609" s="202" t="s">
        <v>192</v>
      </c>
      <c r="AU609" s="202" t="s">
        <v>78</v>
      </c>
      <c r="AV609" s="13" t="s">
        <v>76</v>
      </c>
      <c r="AW609" s="13" t="s">
        <v>30</v>
      </c>
      <c r="AX609" s="13" t="s">
        <v>69</v>
      </c>
      <c r="AY609" s="202" t="s">
        <v>179</v>
      </c>
    </row>
    <row r="610" spans="1:65" s="14" customFormat="1">
      <c r="B610" s="203"/>
      <c r="C610" s="204"/>
      <c r="D610" s="188" t="s">
        <v>192</v>
      </c>
      <c r="E610" s="205" t="s">
        <v>18</v>
      </c>
      <c r="F610" s="324" t="s">
        <v>763</v>
      </c>
      <c r="G610" s="325"/>
      <c r="H610" s="326">
        <v>227.5</v>
      </c>
      <c r="I610" s="325"/>
      <c r="J610" s="325"/>
      <c r="K610" s="204"/>
      <c r="L610" s="208"/>
      <c r="M610" s="209"/>
      <c r="N610" s="210"/>
      <c r="O610" s="210"/>
      <c r="P610" s="210"/>
      <c r="Q610" s="210"/>
      <c r="R610" s="210"/>
      <c r="S610" s="210"/>
      <c r="T610" s="211"/>
      <c r="AT610" s="212" t="s">
        <v>192</v>
      </c>
      <c r="AU610" s="212" t="s">
        <v>78</v>
      </c>
      <c r="AV610" s="14" t="s">
        <v>78</v>
      </c>
      <c r="AW610" s="14" t="s">
        <v>30</v>
      </c>
      <c r="AX610" s="14" t="s">
        <v>69</v>
      </c>
      <c r="AY610" s="212" t="s">
        <v>179</v>
      </c>
    </row>
    <row r="611" spans="1:65" s="13" customFormat="1">
      <c r="B611" s="194"/>
      <c r="C611" s="195"/>
      <c r="D611" s="188" t="s">
        <v>192</v>
      </c>
      <c r="E611" s="196" t="s">
        <v>18</v>
      </c>
      <c r="F611" s="334" t="s">
        <v>554</v>
      </c>
      <c r="G611" s="335"/>
      <c r="H611" s="336" t="s">
        <v>18</v>
      </c>
      <c r="I611" s="335"/>
      <c r="J611" s="335"/>
      <c r="K611" s="195"/>
      <c r="L611" s="198"/>
      <c r="M611" s="199"/>
      <c r="N611" s="200"/>
      <c r="O611" s="200"/>
      <c r="P611" s="200"/>
      <c r="Q611" s="200"/>
      <c r="R611" s="200"/>
      <c r="S611" s="200"/>
      <c r="T611" s="201"/>
      <c r="AT611" s="202" t="s">
        <v>192</v>
      </c>
      <c r="AU611" s="202" t="s">
        <v>78</v>
      </c>
      <c r="AV611" s="13" t="s">
        <v>76</v>
      </c>
      <c r="AW611" s="13" t="s">
        <v>30</v>
      </c>
      <c r="AX611" s="13" t="s">
        <v>69</v>
      </c>
      <c r="AY611" s="202" t="s">
        <v>179</v>
      </c>
    </row>
    <row r="612" spans="1:65" s="14" customFormat="1">
      <c r="B612" s="203"/>
      <c r="C612" s="204"/>
      <c r="D612" s="188" t="s">
        <v>192</v>
      </c>
      <c r="E612" s="205" t="s">
        <v>18</v>
      </c>
      <c r="F612" s="324" t="s">
        <v>764</v>
      </c>
      <c r="G612" s="325"/>
      <c r="H612" s="326">
        <v>307.8</v>
      </c>
      <c r="I612" s="325"/>
      <c r="J612" s="325"/>
      <c r="K612" s="204"/>
      <c r="L612" s="208"/>
      <c r="M612" s="209"/>
      <c r="N612" s="210"/>
      <c r="O612" s="210"/>
      <c r="P612" s="210"/>
      <c r="Q612" s="210"/>
      <c r="R612" s="210"/>
      <c r="S612" s="210"/>
      <c r="T612" s="211"/>
      <c r="AT612" s="212" t="s">
        <v>192</v>
      </c>
      <c r="AU612" s="212" t="s">
        <v>78</v>
      </c>
      <c r="AV612" s="14" t="s">
        <v>78</v>
      </c>
      <c r="AW612" s="14" t="s">
        <v>30</v>
      </c>
      <c r="AX612" s="14" t="s">
        <v>69</v>
      </c>
      <c r="AY612" s="212" t="s">
        <v>179</v>
      </c>
    </row>
    <row r="613" spans="1:65" s="2" customFormat="1" ht="16.5" customHeight="1">
      <c r="A613" s="33"/>
      <c r="B613" s="34"/>
      <c r="C613" s="176" t="s">
        <v>771</v>
      </c>
      <c r="D613" s="176" t="s">
        <v>181</v>
      </c>
      <c r="E613" s="177" t="s">
        <v>772</v>
      </c>
      <c r="F613" s="327" t="s">
        <v>773</v>
      </c>
      <c r="G613" s="328" t="s">
        <v>253</v>
      </c>
      <c r="H613" s="329">
        <f>H619+H617</f>
        <v>5.7154999999999996</v>
      </c>
      <c r="I613" s="330"/>
      <c r="J613" s="330">
        <f>ROUND(I613*H613,2)</f>
        <v>0</v>
      </c>
      <c r="K613" s="178" t="s">
        <v>185</v>
      </c>
      <c r="L613" s="38"/>
      <c r="M613" s="182" t="s">
        <v>18</v>
      </c>
      <c r="N613" s="183" t="s">
        <v>40</v>
      </c>
      <c r="O613" s="184">
        <v>27.83</v>
      </c>
      <c r="P613" s="184">
        <f>O613*H613</f>
        <v>159.06236499999997</v>
      </c>
      <c r="Q613" s="184">
        <v>1.0555522399999999</v>
      </c>
      <c r="R613" s="184">
        <f>Q613*H613</f>
        <v>6.0330088277199989</v>
      </c>
      <c r="S613" s="184">
        <v>0</v>
      </c>
      <c r="T613" s="185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86" t="s">
        <v>186</v>
      </c>
      <c r="AT613" s="186" t="s">
        <v>181</v>
      </c>
      <c r="AU613" s="186" t="s">
        <v>78</v>
      </c>
      <c r="AY613" s="19" t="s">
        <v>179</v>
      </c>
      <c r="BE613" s="187">
        <f>IF(N613="základní",J613,0)</f>
        <v>0</v>
      </c>
      <c r="BF613" s="187">
        <f>IF(N613="snížená",J613,0)</f>
        <v>0</v>
      </c>
      <c r="BG613" s="187">
        <f>IF(N613="zákl. přenesená",J613,0)</f>
        <v>0</v>
      </c>
      <c r="BH613" s="187">
        <f>IF(N613="sníž. přenesená",J613,0)</f>
        <v>0</v>
      </c>
      <c r="BI613" s="187">
        <f>IF(N613="nulová",J613,0)</f>
        <v>0</v>
      </c>
      <c r="BJ613" s="19" t="s">
        <v>76</v>
      </c>
      <c r="BK613" s="187">
        <f>ROUND(I613*H613,2)</f>
        <v>0</v>
      </c>
      <c r="BL613" s="19" t="s">
        <v>186</v>
      </c>
      <c r="BM613" s="186" t="s">
        <v>774</v>
      </c>
    </row>
    <row r="614" spans="1:65" s="2" customFormat="1" ht="48.75">
      <c r="A614" s="33"/>
      <c r="B614" s="34"/>
      <c r="C614" s="35"/>
      <c r="D614" s="188" t="s">
        <v>188</v>
      </c>
      <c r="E614" s="35"/>
      <c r="F614" s="331" t="s">
        <v>775</v>
      </c>
      <c r="G614" s="332"/>
      <c r="H614" s="332"/>
      <c r="I614" s="332"/>
      <c r="J614" s="332"/>
      <c r="K614" s="35"/>
      <c r="L614" s="38"/>
      <c r="M614" s="190"/>
      <c r="N614" s="191"/>
      <c r="O614" s="63"/>
      <c r="P614" s="63"/>
      <c r="Q614" s="63"/>
      <c r="R614" s="63"/>
      <c r="S614" s="63"/>
      <c r="T614" s="64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T614" s="19" t="s">
        <v>188</v>
      </c>
      <c r="AU614" s="19" t="s">
        <v>78</v>
      </c>
    </row>
    <row r="615" spans="1:65" s="2" customFormat="1">
      <c r="A615" s="33"/>
      <c r="B615" s="34"/>
      <c r="C615" s="35"/>
      <c r="D615" s="192" t="s">
        <v>190</v>
      </c>
      <c r="E615" s="35"/>
      <c r="F615" s="333" t="s">
        <v>776</v>
      </c>
      <c r="G615" s="332"/>
      <c r="H615" s="332"/>
      <c r="I615" s="332"/>
      <c r="J615" s="332"/>
      <c r="K615" s="35"/>
      <c r="L615" s="38"/>
      <c r="M615" s="190"/>
      <c r="N615" s="191"/>
      <c r="O615" s="63"/>
      <c r="P615" s="63"/>
      <c r="Q615" s="63"/>
      <c r="R615" s="63"/>
      <c r="S615" s="63"/>
      <c r="T615" s="64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T615" s="19" t="s">
        <v>190</v>
      </c>
      <c r="AU615" s="19" t="s">
        <v>78</v>
      </c>
    </row>
    <row r="616" spans="1:65" s="13" customFormat="1">
      <c r="B616" s="194"/>
      <c r="C616" s="195"/>
      <c r="D616" s="188" t="s">
        <v>192</v>
      </c>
      <c r="E616" s="196" t="s">
        <v>18</v>
      </c>
      <c r="F616" s="334" t="s">
        <v>565</v>
      </c>
      <c r="G616" s="335"/>
      <c r="H616" s="336" t="s">
        <v>18</v>
      </c>
      <c r="I616" s="335"/>
      <c r="J616" s="335"/>
      <c r="K616" s="195"/>
      <c r="L616" s="198"/>
      <c r="M616" s="199"/>
      <c r="N616" s="200"/>
      <c r="O616" s="200"/>
      <c r="P616" s="200"/>
      <c r="Q616" s="200"/>
      <c r="R616" s="200"/>
      <c r="S616" s="200"/>
      <c r="T616" s="201"/>
      <c r="AT616" s="202" t="s">
        <v>192</v>
      </c>
      <c r="AU616" s="202" t="s">
        <v>78</v>
      </c>
      <c r="AV616" s="13" t="s">
        <v>76</v>
      </c>
      <c r="AW616" s="13" t="s">
        <v>30</v>
      </c>
      <c r="AX616" s="13" t="s">
        <v>69</v>
      </c>
      <c r="AY616" s="202" t="s">
        <v>179</v>
      </c>
    </row>
    <row r="617" spans="1:65" s="14" customFormat="1">
      <c r="B617" s="203"/>
      <c r="C617" s="204"/>
      <c r="D617" s="188" t="s">
        <v>192</v>
      </c>
      <c r="E617" s="205" t="s">
        <v>18</v>
      </c>
      <c r="F617" s="324" t="s">
        <v>5797</v>
      </c>
      <c r="G617" s="325"/>
      <c r="H617" s="326">
        <f>1.323*1.15</f>
        <v>1.5214499999999997</v>
      </c>
      <c r="I617" s="325"/>
      <c r="J617" s="325"/>
      <c r="K617" s="204"/>
      <c r="L617" s="208"/>
      <c r="M617" s="209"/>
      <c r="N617" s="210"/>
      <c r="O617" s="210"/>
      <c r="P617" s="210"/>
      <c r="Q617" s="210"/>
      <c r="R617" s="210"/>
      <c r="S617" s="210"/>
      <c r="T617" s="211"/>
      <c r="AT617" s="212" t="s">
        <v>192</v>
      </c>
      <c r="AU617" s="212" t="s">
        <v>78</v>
      </c>
      <c r="AV617" s="14" t="s">
        <v>78</v>
      </c>
      <c r="AW617" s="14" t="s">
        <v>30</v>
      </c>
      <c r="AX617" s="14" t="s">
        <v>69</v>
      </c>
      <c r="AY617" s="212" t="s">
        <v>179</v>
      </c>
    </row>
    <row r="618" spans="1:65" s="13" customFormat="1">
      <c r="B618" s="194"/>
      <c r="C618" s="195"/>
      <c r="D618" s="188" t="s">
        <v>192</v>
      </c>
      <c r="E618" s="196" t="s">
        <v>18</v>
      </c>
      <c r="F618" s="334" t="s">
        <v>554</v>
      </c>
      <c r="G618" s="335"/>
      <c r="H618" s="336" t="s">
        <v>18</v>
      </c>
      <c r="I618" s="335"/>
      <c r="J618" s="335"/>
      <c r="K618" s="195"/>
      <c r="L618" s="198"/>
      <c r="M618" s="199"/>
      <c r="N618" s="200"/>
      <c r="O618" s="200"/>
      <c r="P618" s="200"/>
      <c r="Q618" s="200"/>
      <c r="R618" s="200"/>
      <c r="S618" s="200"/>
      <c r="T618" s="201"/>
      <c r="AT618" s="202" t="s">
        <v>192</v>
      </c>
      <c r="AU618" s="202" t="s">
        <v>78</v>
      </c>
      <c r="AV618" s="13" t="s">
        <v>76</v>
      </c>
      <c r="AW618" s="13" t="s">
        <v>30</v>
      </c>
      <c r="AX618" s="13" t="s">
        <v>69</v>
      </c>
      <c r="AY618" s="202" t="s">
        <v>179</v>
      </c>
    </row>
    <row r="619" spans="1:65" s="14" customFormat="1">
      <c r="B619" s="203"/>
      <c r="C619" s="204"/>
      <c r="D619" s="188" t="s">
        <v>192</v>
      </c>
      <c r="E619" s="205" t="s">
        <v>18</v>
      </c>
      <c r="F619" s="324" t="s">
        <v>5798</v>
      </c>
      <c r="G619" s="325"/>
      <c r="H619" s="326">
        <f>3.647*1.15</f>
        <v>4.1940499999999998</v>
      </c>
      <c r="I619" s="325"/>
      <c r="J619" s="325"/>
      <c r="K619" s="204"/>
      <c r="L619" s="208"/>
      <c r="M619" s="209"/>
      <c r="N619" s="210"/>
      <c r="O619" s="210"/>
      <c r="P619" s="210"/>
      <c r="Q619" s="210"/>
      <c r="R619" s="210"/>
      <c r="S619" s="210"/>
      <c r="T619" s="211"/>
      <c r="AT619" s="212" t="s">
        <v>192</v>
      </c>
      <c r="AU619" s="212" t="s">
        <v>78</v>
      </c>
      <c r="AV619" s="14" t="s">
        <v>78</v>
      </c>
      <c r="AW619" s="14" t="s">
        <v>30</v>
      </c>
      <c r="AX619" s="14" t="s">
        <v>69</v>
      </c>
      <c r="AY619" s="212" t="s">
        <v>179</v>
      </c>
    </row>
    <row r="620" spans="1:65" s="13" customFormat="1">
      <c r="B620" s="194"/>
      <c r="C620" s="195"/>
      <c r="D620" s="188" t="s">
        <v>192</v>
      </c>
      <c r="E620" s="196" t="s">
        <v>18</v>
      </c>
      <c r="F620" s="334" t="s">
        <v>492</v>
      </c>
      <c r="G620" s="335"/>
      <c r="H620" s="336" t="s">
        <v>18</v>
      </c>
      <c r="I620" s="335"/>
      <c r="J620" s="335"/>
      <c r="K620" s="195"/>
      <c r="L620" s="198"/>
      <c r="M620" s="199"/>
      <c r="N620" s="200"/>
      <c r="O620" s="200"/>
      <c r="P620" s="200"/>
      <c r="Q620" s="200"/>
      <c r="R620" s="200"/>
      <c r="S620" s="200"/>
      <c r="T620" s="201"/>
      <c r="AT620" s="202" t="s">
        <v>192</v>
      </c>
      <c r="AU620" s="202" t="s">
        <v>78</v>
      </c>
      <c r="AV620" s="13" t="s">
        <v>76</v>
      </c>
      <c r="AW620" s="13" t="s">
        <v>30</v>
      </c>
      <c r="AX620" s="13" t="s">
        <v>69</v>
      </c>
      <c r="AY620" s="202" t="s">
        <v>179</v>
      </c>
    </row>
    <row r="621" spans="1:65" s="13" customFormat="1" ht="22.5">
      <c r="B621" s="194"/>
      <c r="C621" s="195"/>
      <c r="D621" s="188" t="s">
        <v>192</v>
      </c>
      <c r="E621" s="196" t="s">
        <v>18</v>
      </c>
      <c r="F621" s="334" t="s">
        <v>777</v>
      </c>
      <c r="G621" s="335"/>
      <c r="H621" s="336" t="s">
        <v>18</v>
      </c>
      <c r="I621" s="335"/>
      <c r="J621" s="335"/>
      <c r="K621" s="195"/>
      <c r="L621" s="198"/>
      <c r="M621" s="199"/>
      <c r="N621" s="200"/>
      <c r="O621" s="200"/>
      <c r="P621" s="200"/>
      <c r="Q621" s="200"/>
      <c r="R621" s="200"/>
      <c r="S621" s="200"/>
      <c r="T621" s="201"/>
      <c r="AT621" s="202" t="s">
        <v>192</v>
      </c>
      <c r="AU621" s="202" t="s">
        <v>78</v>
      </c>
      <c r="AV621" s="13" t="s">
        <v>76</v>
      </c>
      <c r="AW621" s="13" t="s">
        <v>30</v>
      </c>
      <c r="AX621" s="13" t="s">
        <v>69</v>
      </c>
      <c r="AY621" s="202" t="s">
        <v>179</v>
      </c>
    </row>
    <row r="622" spans="1:65" s="2" customFormat="1" ht="16.5" customHeight="1">
      <c r="A622" s="33"/>
      <c r="B622" s="34"/>
      <c r="C622" s="176" t="s">
        <v>778</v>
      </c>
      <c r="D622" s="176" t="s">
        <v>181</v>
      </c>
      <c r="E622" s="177" t="s">
        <v>779</v>
      </c>
      <c r="F622" s="327" t="s">
        <v>780</v>
      </c>
      <c r="G622" s="328" t="s">
        <v>253</v>
      </c>
      <c r="H622" s="329">
        <f>H627+H629</f>
        <v>2.2803</v>
      </c>
      <c r="I622" s="330"/>
      <c r="J622" s="330">
        <f>ROUND(I622*H622,2)</f>
        <v>0</v>
      </c>
      <c r="K622" s="178" t="s">
        <v>185</v>
      </c>
      <c r="L622" s="38"/>
      <c r="M622" s="182" t="s">
        <v>18</v>
      </c>
      <c r="N622" s="183" t="s">
        <v>40</v>
      </c>
      <c r="O622" s="184">
        <v>15.211</v>
      </c>
      <c r="P622" s="184">
        <f>O622*H622</f>
        <v>34.685643300000002</v>
      </c>
      <c r="Q622" s="184">
        <v>1.0627727796999999</v>
      </c>
      <c r="R622" s="184">
        <f>Q622*H622</f>
        <v>2.4234407695499098</v>
      </c>
      <c r="S622" s="184">
        <v>0</v>
      </c>
      <c r="T622" s="185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86" t="s">
        <v>186</v>
      </c>
      <c r="AT622" s="186" t="s">
        <v>181</v>
      </c>
      <c r="AU622" s="186" t="s">
        <v>78</v>
      </c>
      <c r="AY622" s="19" t="s">
        <v>179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19" t="s">
        <v>76</v>
      </c>
      <c r="BK622" s="187">
        <f>ROUND(I622*H622,2)</f>
        <v>0</v>
      </c>
      <c r="BL622" s="19" t="s">
        <v>186</v>
      </c>
      <c r="BM622" s="186" t="s">
        <v>781</v>
      </c>
    </row>
    <row r="623" spans="1:65" s="2" customFormat="1" ht="48.75">
      <c r="A623" s="33"/>
      <c r="B623" s="34"/>
      <c r="C623" s="35"/>
      <c r="D623" s="188" t="s">
        <v>188</v>
      </c>
      <c r="E623" s="35"/>
      <c r="F623" s="331" t="s">
        <v>782</v>
      </c>
      <c r="G623" s="332"/>
      <c r="H623" s="332"/>
      <c r="I623" s="332"/>
      <c r="J623" s="332"/>
      <c r="K623" s="35"/>
      <c r="L623" s="38"/>
      <c r="M623" s="190"/>
      <c r="N623" s="191"/>
      <c r="O623" s="63"/>
      <c r="P623" s="63"/>
      <c r="Q623" s="63"/>
      <c r="R623" s="63"/>
      <c r="S623" s="63"/>
      <c r="T623" s="64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T623" s="19" t="s">
        <v>188</v>
      </c>
      <c r="AU623" s="19" t="s">
        <v>78</v>
      </c>
    </row>
    <row r="624" spans="1:65" s="2" customFormat="1">
      <c r="A624" s="33"/>
      <c r="B624" s="34"/>
      <c r="C624" s="35"/>
      <c r="D624" s="192" t="s">
        <v>190</v>
      </c>
      <c r="E624" s="35"/>
      <c r="F624" s="333" t="s">
        <v>783</v>
      </c>
      <c r="G624" s="332"/>
      <c r="H624" s="332"/>
      <c r="I624" s="332"/>
      <c r="J624" s="332"/>
      <c r="K624" s="35"/>
      <c r="L624" s="38"/>
      <c r="M624" s="190"/>
      <c r="N624" s="191"/>
      <c r="O624" s="63"/>
      <c r="P624" s="63"/>
      <c r="Q624" s="63"/>
      <c r="R624" s="63"/>
      <c r="S624" s="63"/>
      <c r="T624" s="64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T624" s="19" t="s">
        <v>190</v>
      </c>
      <c r="AU624" s="19" t="s">
        <v>78</v>
      </c>
    </row>
    <row r="625" spans="1:65" s="13" customFormat="1">
      <c r="B625" s="194"/>
      <c r="C625" s="195"/>
      <c r="D625" s="188" t="s">
        <v>192</v>
      </c>
      <c r="E625" s="196" t="s">
        <v>18</v>
      </c>
      <c r="F625" s="334" t="s">
        <v>784</v>
      </c>
      <c r="G625" s="335"/>
      <c r="H625" s="336" t="s">
        <v>18</v>
      </c>
      <c r="I625" s="335"/>
      <c r="J625" s="335"/>
      <c r="K625" s="195"/>
      <c r="L625" s="198"/>
      <c r="M625" s="199"/>
      <c r="N625" s="200"/>
      <c r="O625" s="200"/>
      <c r="P625" s="200"/>
      <c r="Q625" s="200"/>
      <c r="R625" s="200"/>
      <c r="S625" s="200"/>
      <c r="T625" s="201"/>
      <c r="AT625" s="202" t="s">
        <v>192</v>
      </c>
      <c r="AU625" s="202" t="s">
        <v>78</v>
      </c>
      <c r="AV625" s="13" t="s">
        <v>76</v>
      </c>
      <c r="AW625" s="13" t="s">
        <v>30</v>
      </c>
      <c r="AX625" s="13" t="s">
        <v>69</v>
      </c>
      <c r="AY625" s="202" t="s">
        <v>179</v>
      </c>
    </row>
    <row r="626" spans="1:65" s="13" customFormat="1">
      <c r="B626" s="194"/>
      <c r="C626" s="195"/>
      <c r="D626" s="188" t="s">
        <v>192</v>
      </c>
      <c r="E626" s="196" t="s">
        <v>18</v>
      </c>
      <c r="F626" s="334" t="s">
        <v>565</v>
      </c>
      <c r="G626" s="335"/>
      <c r="H626" s="336" t="s">
        <v>18</v>
      </c>
      <c r="I626" s="335"/>
      <c r="J626" s="335"/>
      <c r="K626" s="195"/>
      <c r="L626" s="198"/>
      <c r="M626" s="199"/>
      <c r="N626" s="200"/>
      <c r="O626" s="200"/>
      <c r="P626" s="200"/>
      <c r="Q626" s="200"/>
      <c r="R626" s="200"/>
      <c r="S626" s="200"/>
      <c r="T626" s="201"/>
      <c r="AT626" s="202" t="s">
        <v>192</v>
      </c>
      <c r="AU626" s="202" t="s">
        <v>78</v>
      </c>
      <c r="AV626" s="13" t="s">
        <v>76</v>
      </c>
      <c r="AW626" s="13" t="s">
        <v>30</v>
      </c>
      <c r="AX626" s="13" t="s">
        <v>69</v>
      </c>
      <c r="AY626" s="202" t="s">
        <v>179</v>
      </c>
    </row>
    <row r="627" spans="1:65" s="14" customFormat="1">
      <c r="B627" s="203"/>
      <c r="C627" s="204"/>
      <c r="D627" s="188" t="s">
        <v>192</v>
      </c>
      <c r="E627" s="205" t="s">
        <v>18</v>
      </c>
      <c r="F627" s="324" t="s">
        <v>5800</v>
      </c>
      <c r="G627" s="325"/>
      <c r="H627" s="326">
        <f>0.909*1.1</f>
        <v>0.99990000000000012</v>
      </c>
      <c r="I627" s="325"/>
      <c r="J627" s="325"/>
      <c r="K627" s="204"/>
      <c r="L627" s="208"/>
      <c r="M627" s="209"/>
      <c r="N627" s="210"/>
      <c r="O627" s="210"/>
      <c r="P627" s="210"/>
      <c r="Q627" s="210"/>
      <c r="R627" s="210"/>
      <c r="S627" s="210"/>
      <c r="T627" s="211"/>
      <c r="AT627" s="212" t="s">
        <v>192</v>
      </c>
      <c r="AU627" s="212" t="s">
        <v>78</v>
      </c>
      <c r="AV627" s="14" t="s">
        <v>78</v>
      </c>
      <c r="AW627" s="14" t="s">
        <v>30</v>
      </c>
      <c r="AX627" s="14" t="s">
        <v>69</v>
      </c>
      <c r="AY627" s="212" t="s">
        <v>179</v>
      </c>
    </row>
    <row r="628" spans="1:65" s="13" customFormat="1">
      <c r="B628" s="194"/>
      <c r="C628" s="195"/>
      <c r="D628" s="188" t="s">
        <v>192</v>
      </c>
      <c r="E628" s="196" t="s">
        <v>18</v>
      </c>
      <c r="F628" s="334" t="s">
        <v>554</v>
      </c>
      <c r="G628" s="335"/>
      <c r="H628" s="336" t="s">
        <v>18</v>
      </c>
      <c r="I628" s="335"/>
      <c r="J628" s="335"/>
      <c r="K628" s="195"/>
      <c r="L628" s="198"/>
      <c r="M628" s="199"/>
      <c r="N628" s="200"/>
      <c r="O628" s="200"/>
      <c r="P628" s="200"/>
      <c r="Q628" s="200"/>
      <c r="R628" s="200"/>
      <c r="S628" s="200"/>
      <c r="T628" s="201"/>
      <c r="AT628" s="202" t="s">
        <v>192</v>
      </c>
      <c r="AU628" s="202" t="s">
        <v>78</v>
      </c>
      <c r="AV628" s="13" t="s">
        <v>76</v>
      </c>
      <c r="AW628" s="13" t="s">
        <v>30</v>
      </c>
      <c r="AX628" s="13" t="s">
        <v>69</v>
      </c>
      <c r="AY628" s="202" t="s">
        <v>179</v>
      </c>
    </row>
    <row r="629" spans="1:65" s="14" customFormat="1">
      <c r="B629" s="203"/>
      <c r="C629" s="204"/>
      <c r="D629" s="188" t="s">
        <v>192</v>
      </c>
      <c r="E629" s="205" t="s">
        <v>18</v>
      </c>
      <c r="F629" s="324" t="s">
        <v>5799</v>
      </c>
      <c r="G629" s="325"/>
      <c r="H629" s="326">
        <f>1.164*1.1</f>
        <v>1.2804</v>
      </c>
      <c r="I629" s="325"/>
      <c r="J629" s="325"/>
      <c r="K629" s="204"/>
      <c r="L629" s="208"/>
      <c r="M629" s="209"/>
      <c r="N629" s="210"/>
      <c r="O629" s="210"/>
      <c r="P629" s="210"/>
      <c r="Q629" s="210"/>
      <c r="R629" s="210"/>
      <c r="S629" s="210"/>
      <c r="T629" s="211"/>
      <c r="AT629" s="212" t="s">
        <v>192</v>
      </c>
      <c r="AU629" s="212" t="s">
        <v>78</v>
      </c>
      <c r="AV629" s="14" t="s">
        <v>78</v>
      </c>
      <c r="AW629" s="14" t="s">
        <v>30</v>
      </c>
      <c r="AX629" s="14" t="s">
        <v>69</v>
      </c>
      <c r="AY629" s="212" t="s">
        <v>179</v>
      </c>
    </row>
    <row r="630" spans="1:65" s="2" customFormat="1" ht="16.5" customHeight="1">
      <c r="A630" s="33"/>
      <c r="B630" s="34"/>
      <c r="C630" s="176" t="s">
        <v>785</v>
      </c>
      <c r="D630" s="176" t="s">
        <v>181</v>
      </c>
      <c r="E630" s="177" t="s">
        <v>786</v>
      </c>
      <c r="F630" s="327" t="s">
        <v>787</v>
      </c>
      <c r="G630" s="328" t="s">
        <v>184</v>
      </c>
      <c r="H630" s="329">
        <v>0.78</v>
      </c>
      <c r="I630" s="330"/>
      <c r="J630" s="330">
        <f>ROUND(I630*H630,2)</f>
        <v>0</v>
      </c>
      <c r="K630" s="178" t="s">
        <v>185</v>
      </c>
      <c r="L630" s="38"/>
      <c r="M630" s="182" t="s">
        <v>18</v>
      </c>
      <c r="N630" s="183" t="s">
        <v>40</v>
      </c>
      <c r="O630" s="184">
        <v>1.1519999999999999</v>
      </c>
      <c r="P630" s="184">
        <f>O630*H630</f>
        <v>0.89855999999999991</v>
      </c>
      <c r="Q630" s="184">
        <v>2.5019399999999998</v>
      </c>
      <c r="R630" s="184">
        <f>Q630*H630</f>
        <v>1.9515131999999999</v>
      </c>
      <c r="S630" s="184">
        <v>0</v>
      </c>
      <c r="T630" s="185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86" t="s">
        <v>186</v>
      </c>
      <c r="AT630" s="186" t="s">
        <v>181</v>
      </c>
      <c r="AU630" s="186" t="s">
        <v>78</v>
      </c>
      <c r="AY630" s="19" t="s">
        <v>179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76</v>
      </c>
      <c r="BK630" s="187">
        <f>ROUND(I630*H630,2)</f>
        <v>0</v>
      </c>
      <c r="BL630" s="19" t="s">
        <v>186</v>
      </c>
      <c r="BM630" s="186" t="s">
        <v>788</v>
      </c>
    </row>
    <row r="631" spans="1:65" s="2" customFormat="1" ht="29.25">
      <c r="A631" s="33"/>
      <c r="B631" s="34"/>
      <c r="C631" s="35"/>
      <c r="D631" s="188" t="s">
        <v>188</v>
      </c>
      <c r="E631" s="35"/>
      <c r="F631" s="331" t="s">
        <v>789</v>
      </c>
      <c r="G631" s="332"/>
      <c r="H631" s="332"/>
      <c r="I631" s="332"/>
      <c r="J631" s="332"/>
      <c r="K631" s="35"/>
      <c r="L631" s="38"/>
      <c r="M631" s="190"/>
      <c r="N631" s="191"/>
      <c r="O631" s="63"/>
      <c r="P631" s="63"/>
      <c r="Q631" s="63"/>
      <c r="R631" s="63"/>
      <c r="S631" s="63"/>
      <c r="T631" s="64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T631" s="19" t="s">
        <v>188</v>
      </c>
      <c r="AU631" s="19" t="s">
        <v>78</v>
      </c>
    </row>
    <row r="632" spans="1:65" s="2" customFormat="1">
      <c r="A632" s="33"/>
      <c r="B632" s="34"/>
      <c r="C632" s="35"/>
      <c r="D632" s="192" t="s">
        <v>190</v>
      </c>
      <c r="E632" s="35"/>
      <c r="F632" s="333" t="s">
        <v>790</v>
      </c>
      <c r="G632" s="332"/>
      <c r="H632" s="332"/>
      <c r="I632" s="332"/>
      <c r="J632" s="332"/>
      <c r="K632" s="35"/>
      <c r="L632" s="38"/>
      <c r="M632" s="190"/>
      <c r="N632" s="191"/>
      <c r="O632" s="63"/>
      <c r="P632" s="63"/>
      <c r="Q632" s="63"/>
      <c r="R632" s="63"/>
      <c r="S632" s="63"/>
      <c r="T632" s="64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T632" s="19" t="s">
        <v>190</v>
      </c>
      <c r="AU632" s="19" t="s">
        <v>78</v>
      </c>
    </row>
    <row r="633" spans="1:65" s="13" customFormat="1">
      <c r="B633" s="194"/>
      <c r="C633" s="195"/>
      <c r="D633" s="188" t="s">
        <v>192</v>
      </c>
      <c r="E633" s="196" t="s">
        <v>18</v>
      </c>
      <c r="F633" s="334" t="s">
        <v>554</v>
      </c>
      <c r="G633" s="335"/>
      <c r="H633" s="336" t="s">
        <v>18</v>
      </c>
      <c r="I633" s="335"/>
      <c r="J633" s="335"/>
      <c r="K633" s="195"/>
      <c r="L633" s="198"/>
      <c r="M633" s="199"/>
      <c r="N633" s="200"/>
      <c r="O633" s="200"/>
      <c r="P633" s="200"/>
      <c r="Q633" s="200"/>
      <c r="R633" s="200"/>
      <c r="S633" s="200"/>
      <c r="T633" s="201"/>
      <c r="AT633" s="202" t="s">
        <v>192</v>
      </c>
      <c r="AU633" s="202" t="s">
        <v>78</v>
      </c>
      <c r="AV633" s="13" t="s">
        <v>76</v>
      </c>
      <c r="AW633" s="13" t="s">
        <v>30</v>
      </c>
      <c r="AX633" s="13" t="s">
        <v>69</v>
      </c>
      <c r="AY633" s="202" t="s">
        <v>179</v>
      </c>
    </row>
    <row r="634" spans="1:65" s="14" customFormat="1">
      <c r="B634" s="203"/>
      <c r="C634" s="204"/>
      <c r="D634" s="188" t="s">
        <v>192</v>
      </c>
      <c r="E634" s="205" t="s">
        <v>18</v>
      </c>
      <c r="F634" s="324" t="s">
        <v>791</v>
      </c>
      <c r="G634" s="325"/>
      <c r="H634" s="326">
        <v>0.78</v>
      </c>
      <c r="I634" s="325"/>
      <c r="J634" s="325"/>
      <c r="K634" s="204"/>
      <c r="L634" s="208"/>
      <c r="M634" s="209"/>
      <c r="N634" s="210"/>
      <c r="O634" s="210"/>
      <c r="P634" s="210"/>
      <c r="Q634" s="210"/>
      <c r="R634" s="210"/>
      <c r="S634" s="210"/>
      <c r="T634" s="211"/>
      <c r="AT634" s="212" t="s">
        <v>192</v>
      </c>
      <c r="AU634" s="212" t="s">
        <v>78</v>
      </c>
      <c r="AV634" s="14" t="s">
        <v>78</v>
      </c>
      <c r="AW634" s="14" t="s">
        <v>30</v>
      </c>
      <c r="AX634" s="14" t="s">
        <v>69</v>
      </c>
      <c r="AY634" s="212" t="s">
        <v>179</v>
      </c>
    </row>
    <row r="635" spans="1:65" s="2" customFormat="1" ht="24.2" customHeight="1">
      <c r="A635" s="33"/>
      <c r="B635" s="34"/>
      <c r="C635" s="176" t="s">
        <v>792</v>
      </c>
      <c r="D635" s="176" t="s">
        <v>181</v>
      </c>
      <c r="E635" s="177" t="s">
        <v>793</v>
      </c>
      <c r="F635" s="327" t="s">
        <v>794</v>
      </c>
      <c r="G635" s="328" t="s">
        <v>357</v>
      </c>
      <c r="H635" s="329">
        <v>5.72</v>
      </c>
      <c r="I635" s="330"/>
      <c r="J635" s="330">
        <f>ROUND(I635*H635,2)</f>
        <v>0</v>
      </c>
      <c r="K635" s="178" t="s">
        <v>185</v>
      </c>
      <c r="L635" s="38"/>
      <c r="M635" s="182" t="s">
        <v>18</v>
      </c>
      <c r="N635" s="183" t="s">
        <v>40</v>
      </c>
      <c r="O635" s="184">
        <v>0.33800000000000002</v>
      </c>
      <c r="P635" s="184">
        <f>O635*H635</f>
        <v>1.93336</v>
      </c>
      <c r="Q635" s="184">
        <v>4.6537200000000001E-3</v>
      </c>
      <c r="R635" s="184">
        <f>Q635*H635</f>
        <v>2.6619278399999998E-2</v>
      </c>
      <c r="S635" s="184">
        <v>0</v>
      </c>
      <c r="T635" s="185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86" t="s">
        <v>186</v>
      </c>
      <c r="AT635" s="186" t="s">
        <v>181</v>
      </c>
      <c r="AU635" s="186" t="s">
        <v>78</v>
      </c>
      <c r="AY635" s="19" t="s">
        <v>179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76</v>
      </c>
      <c r="BK635" s="187">
        <f>ROUND(I635*H635,2)</f>
        <v>0</v>
      </c>
      <c r="BL635" s="19" t="s">
        <v>186</v>
      </c>
      <c r="BM635" s="186" t="s">
        <v>795</v>
      </c>
    </row>
    <row r="636" spans="1:65" s="2" customFormat="1" ht="19.5">
      <c r="A636" s="33"/>
      <c r="B636" s="34"/>
      <c r="C636" s="35"/>
      <c r="D636" s="188" t="s">
        <v>188</v>
      </c>
      <c r="E636" s="35"/>
      <c r="F636" s="331" t="s">
        <v>796</v>
      </c>
      <c r="G636" s="332"/>
      <c r="H636" s="332"/>
      <c r="I636" s="332"/>
      <c r="J636" s="332"/>
      <c r="K636" s="35"/>
      <c r="L636" s="38"/>
      <c r="M636" s="190"/>
      <c r="N636" s="191"/>
      <c r="O636" s="63"/>
      <c r="P636" s="63"/>
      <c r="Q636" s="63"/>
      <c r="R636" s="63"/>
      <c r="S636" s="63"/>
      <c r="T636" s="64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T636" s="19" t="s">
        <v>188</v>
      </c>
      <c r="AU636" s="19" t="s">
        <v>78</v>
      </c>
    </row>
    <row r="637" spans="1:65" s="2" customFormat="1">
      <c r="A637" s="33"/>
      <c r="B637" s="34"/>
      <c r="C637" s="35"/>
      <c r="D637" s="192" t="s">
        <v>190</v>
      </c>
      <c r="E637" s="35"/>
      <c r="F637" s="333" t="s">
        <v>797</v>
      </c>
      <c r="G637" s="332"/>
      <c r="H637" s="332"/>
      <c r="I637" s="332"/>
      <c r="J637" s="332"/>
      <c r="K637" s="35"/>
      <c r="L637" s="38"/>
      <c r="M637" s="190"/>
      <c r="N637" s="191"/>
      <c r="O637" s="63"/>
      <c r="P637" s="63"/>
      <c r="Q637" s="63"/>
      <c r="R637" s="63"/>
      <c r="S637" s="63"/>
      <c r="T637" s="64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T637" s="19" t="s">
        <v>190</v>
      </c>
      <c r="AU637" s="19" t="s">
        <v>78</v>
      </c>
    </row>
    <row r="638" spans="1:65" s="13" customFormat="1">
      <c r="B638" s="194"/>
      <c r="C638" s="195"/>
      <c r="D638" s="188" t="s">
        <v>192</v>
      </c>
      <c r="E638" s="196" t="s">
        <v>18</v>
      </c>
      <c r="F638" s="334" t="s">
        <v>554</v>
      </c>
      <c r="G638" s="335"/>
      <c r="H638" s="336" t="s">
        <v>18</v>
      </c>
      <c r="I638" s="335"/>
      <c r="J638" s="335"/>
      <c r="K638" s="195"/>
      <c r="L638" s="198"/>
      <c r="M638" s="199"/>
      <c r="N638" s="200"/>
      <c r="O638" s="200"/>
      <c r="P638" s="200"/>
      <c r="Q638" s="200"/>
      <c r="R638" s="200"/>
      <c r="S638" s="200"/>
      <c r="T638" s="201"/>
      <c r="AT638" s="202" t="s">
        <v>192</v>
      </c>
      <c r="AU638" s="202" t="s">
        <v>78</v>
      </c>
      <c r="AV638" s="13" t="s">
        <v>76</v>
      </c>
      <c r="AW638" s="13" t="s">
        <v>30</v>
      </c>
      <c r="AX638" s="13" t="s">
        <v>69</v>
      </c>
      <c r="AY638" s="202" t="s">
        <v>179</v>
      </c>
    </row>
    <row r="639" spans="1:65" s="14" customFormat="1">
      <c r="B639" s="203"/>
      <c r="C639" s="204"/>
      <c r="D639" s="188" t="s">
        <v>192</v>
      </c>
      <c r="E639" s="205" t="s">
        <v>18</v>
      </c>
      <c r="F639" s="324" t="s">
        <v>798</v>
      </c>
      <c r="G639" s="325"/>
      <c r="H639" s="326">
        <v>5.72</v>
      </c>
      <c r="I639" s="325"/>
      <c r="J639" s="325"/>
      <c r="K639" s="204"/>
      <c r="L639" s="208"/>
      <c r="M639" s="209"/>
      <c r="N639" s="210"/>
      <c r="O639" s="210"/>
      <c r="P639" s="210"/>
      <c r="Q639" s="210"/>
      <c r="R639" s="210"/>
      <c r="S639" s="210"/>
      <c r="T639" s="211"/>
      <c r="AT639" s="212" t="s">
        <v>192</v>
      </c>
      <c r="AU639" s="212" t="s">
        <v>78</v>
      </c>
      <c r="AV639" s="14" t="s">
        <v>78</v>
      </c>
      <c r="AW639" s="14" t="s">
        <v>30</v>
      </c>
      <c r="AX639" s="14" t="s">
        <v>69</v>
      </c>
      <c r="AY639" s="212" t="s">
        <v>179</v>
      </c>
    </row>
    <row r="640" spans="1:65" s="2" customFormat="1" ht="24.2" customHeight="1">
      <c r="A640" s="33"/>
      <c r="B640" s="34"/>
      <c r="C640" s="176" t="s">
        <v>799</v>
      </c>
      <c r="D640" s="176" t="s">
        <v>181</v>
      </c>
      <c r="E640" s="177" t="s">
        <v>800</v>
      </c>
      <c r="F640" s="327" t="s">
        <v>801</v>
      </c>
      <c r="G640" s="328" t="s">
        <v>357</v>
      </c>
      <c r="H640" s="329">
        <v>5.72</v>
      </c>
      <c r="I640" s="330"/>
      <c r="J640" s="330">
        <f>ROUND(I640*H640,2)</f>
        <v>0</v>
      </c>
      <c r="K640" s="178" t="s">
        <v>185</v>
      </c>
      <c r="L640" s="38"/>
      <c r="M640" s="182" t="s">
        <v>18</v>
      </c>
      <c r="N640" s="183" t="s">
        <v>40</v>
      </c>
      <c r="O640" s="184">
        <v>0.22700000000000001</v>
      </c>
      <c r="P640" s="184">
        <f>O640*H640</f>
        <v>1.29844</v>
      </c>
      <c r="Q640" s="184">
        <v>0</v>
      </c>
      <c r="R640" s="184">
        <f>Q640*H640</f>
        <v>0</v>
      </c>
      <c r="S640" s="184">
        <v>0</v>
      </c>
      <c r="T640" s="185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86" t="s">
        <v>186</v>
      </c>
      <c r="AT640" s="186" t="s">
        <v>181</v>
      </c>
      <c r="AU640" s="186" t="s">
        <v>78</v>
      </c>
      <c r="AY640" s="19" t="s">
        <v>179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9" t="s">
        <v>76</v>
      </c>
      <c r="BK640" s="187">
        <f>ROUND(I640*H640,2)</f>
        <v>0</v>
      </c>
      <c r="BL640" s="19" t="s">
        <v>186</v>
      </c>
      <c r="BM640" s="186" t="s">
        <v>802</v>
      </c>
    </row>
    <row r="641" spans="1:65" s="2" customFormat="1" ht="19.5">
      <c r="A641" s="33"/>
      <c r="B641" s="34"/>
      <c r="C641" s="35"/>
      <c r="D641" s="188" t="s">
        <v>188</v>
      </c>
      <c r="E641" s="35"/>
      <c r="F641" s="331" t="s">
        <v>803</v>
      </c>
      <c r="G641" s="332"/>
      <c r="H641" s="332"/>
      <c r="I641" s="332"/>
      <c r="J641" s="332"/>
      <c r="K641" s="35"/>
      <c r="L641" s="38"/>
      <c r="M641" s="190"/>
      <c r="N641" s="191"/>
      <c r="O641" s="63"/>
      <c r="P641" s="63"/>
      <c r="Q641" s="63"/>
      <c r="R641" s="63"/>
      <c r="S641" s="63"/>
      <c r="T641" s="64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9" t="s">
        <v>188</v>
      </c>
      <c r="AU641" s="19" t="s">
        <v>78</v>
      </c>
    </row>
    <row r="642" spans="1:65" s="2" customFormat="1">
      <c r="A642" s="33"/>
      <c r="B642" s="34"/>
      <c r="C642" s="35"/>
      <c r="D642" s="192" t="s">
        <v>190</v>
      </c>
      <c r="E642" s="35"/>
      <c r="F642" s="333" t="s">
        <v>804</v>
      </c>
      <c r="G642" s="332"/>
      <c r="H642" s="332"/>
      <c r="I642" s="332"/>
      <c r="J642" s="332"/>
      <c r="K642" s="35"/>
      <c r="L642" s="38"/>
      <c r="M642" s="190"/>
      <c r="N642" s="191"/>
      <c r="O642" s="63"/>
      <c r="P642" s="63"/>
      <c r="Q642" s="63"/>
      <c r="R642" s="63"/>
      <c r="S642" s="63"/>
      <c r="T642" s="64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T642" s="19" t="s">
        <v>190</v>
      </c>
      <c r="AU642" s="19" t="s">
        <v>78</v>
      </c>
    </row>
    <row r="643" spans="1:65" s="2" customFormat="1" ht="33" customHeight="1">
      <c r="A643" s="33"/>
      <c r="B643" s="34"/>
      <c r="C643" s="176" t="s">
        <v>805</v>
      </c>
      <c r="D643" s="176" t="s">
        <v>181</v>
      </c>
      <c r="E643" s="177" t="s">
        <v>806</v>
      </c>
      <c r="F643" s="327" t="s">
        <v>807</v>
      </c>
      <c r="G643" s="328" t="s">
        <v>357</v>
      </c>
      <c r="H643" s="329">
        <v>2.6</v>
      </c>
      <c r="I643" s="330"/>
      <c r="J643" s="330">
        <f>ROUND(I643*H643,2)</f>
        <v>0</v>
      </c>
      <c r="K643" s="178" t="s">
        <v>185</v>
      </c>
      <c r="L643" s="38"/>
      <c r="M643" s="182" t="s">
        <v>18</v>
      </c>
      <c r="N643" s="183" t="s">
        <v>40</v>
      </c>
      <c r="O643" s="184">
        <v>0.374</v>
      </c>
      <c r="P643" s="184">
        <f>O643*H643</f>
        <v>0.97240000000000004</v>
      </c>
      <c r="Q643" s="184">
        <v>1.7645600000000001E-3</v>
      </c>
      <c r="R643" s="184">
        <f>Q643*H643</f>
        <v>4.5878560000000004E-3</v>
      </c>
      <c r="S643" s="184">
        <v>0</v>
      </c>
      <c r="T643" s="185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86" t="s">
        <v>186</v>
      </c>
      <c r="AT643" s="186" t="s">
        <v>181</v>
      </c>
      <c r="AU643" s="186" t="s">
        <v>78</v>
      </c>
      <c r="AY643" s="19" t="s">
        <v>179</v>
      </c>
      <c r="BE643" s="187">
        <f>IF(N643="základní",J643,0)</f>
        <v>0</v>
      </c>
      <c r="BF643" s="187">
        <f>IF(N643="snížená",J643,0)</f>
        <v>0</v>
      </c>
      <c r="BG643" s="187">
        <f>IF(N643="zákl. přenesená",J643,0)</f>
        <v>0</v>
      </c>
      <c r="BH643" s="187">
        <f>IF(N643="sníž. přenesená",J643,0)</f>
        <v>0</v>
      </c>
      <c r="BI643" s="187">
        <f>IF(N643="nulová",J643,0)</f>
        <v>0</v>
      </c>
      <c r="BJ643" s="19" t="s">
        <v>76</v>
      </c>
      <c r="BK643" s="187">
        <f>ROUND(I643*H643,2)</f>
        <v>0</v>
      </c>
      <c r="BL643" s="19" t="s">
        <v>186</v>
      </c>
      <c r="BM643" s="186" t="s">
        <v>808</v>
      </c>
    </row>
    <row r="644" spans="1:65" s="2" customFormat="1" ht="19.5">
      <c r="A644" s="33"/>
      <c r="B644" s="34"/>
      <c r="C644" s="35"/>
      <c r="D644" s="188" t="s">
        <v>188</v>
      </c>
      <c r="E644" s="35"/>
      <c r="F644" s="331" t="s">
        <v>809</v>
      </c>
      <c r="G644" s="332"/>
      <c r="H644" s="332"/>
      <c r="I644" s="332"/>
      <c r="J644" s="332"/>
      <c r="K644" s="35"/>
      <c r="L644" s="38"/>
      <c r="M644" s="190"/>
      <c r="N644" s="191"/>
      <c r="O644" s="63"/>
      <c r="P644" s="63"/>
      <c r="Q644" s="63"/>
      <c r="R644" s="63"/>
      <c r="S644" s="63"/>
      <c r="T644" s="64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T644" s="19" t="s">
        <v>188</v>
      </c>
      <c r="AU644" s="19" t="s">
        <v>78</v>
      </c>
    </row>
    <row r="645" spans="1:65" s="2" customFormat="1">
      <c r="A645" s="33"/>
      <c r="B645" s="34"/>
      <c r="C645" s="35"/>
      <c r="D645" s="192" t="s">
        <v>190</v>
      </c>
      <c r="E645" s="35"/>
      <c r="F645" s="333" t="s">
        <v>810</v>
      </c>
      <c r="G645" s="332"/>
      <c r="H645" s="332"/>
      <c r="I645" s="332"/>
      <c r="J645" s="332"/>
      <c r="K645" s="35"/>
      <c r="L645" s="38"/>
      <c r="M645" s="190"/>
      <c r="N645" s="191"/>
      <c r="O645" s="63"/>
      <c r="P645" s="63"/>
      <c r="Q645" s="63"/>
      <c r="R645" s="63"/>
      <c r="S645" s="63"/>
      <c r="T645" s="64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T645" s="19" t="s">
        <v>190</v>
      </c>
      <c r="AU645" s="19" t="s">
        <v>78</v>
      </c>
    </row>
    <row r="646" spans="1:65" s="13" customFormat="1">
      <c r="B646" s="194"/>
      <c r="C646" s="195"/>
      <c r="D646" s="188" t="s">
        <v>192</v>
      </c>
      <c r="E646" s="196" t="s">
        <v>18</v>
      </c>
      <c r="F646" s="334" t="s">
        <v>554</v>
      </c>
      <c r="G646" s="335"/>
      <c r="H646" s="336" t="s">
        <v>18</v>
      </c>
      <c r="I646" s="335"/>
      <c r="J646" s="335"/>
      <c r="K646" s="195"/>
      <c r="L646" s="198"/>
      <c r="M646" s="199"/>
      <c r="N646" s="200"/>
      <c r="O646" s="200"/>
      <c r="P646" s="200"/>
      <c r="Q646" s="200"/>
      <c r="R646" s="200"/>
      <c r="S646" s="200"/>
      <c r="T646" s="201"/>
      <c r="AT646" s="202" t="s">
        <v>192</v>
      </c>
      <c r="AU646" s="202" t="s">
        <v>78</v>
      </c>
      <c r="AV646" s="13" t="s">
        <v>76</v>
      </c>
      <c r="AW646" s="13" t="s">
        <v>30</v>
      </c>
      <c r="AX646" s="13" t="s">
        <v>69</v>
      </c>
      <c r="AY646" s="202" t="s">
        <v>179</v>
      </c>
    </row>
    <row r="647" spans="1:65" s="14" customFormat="1">
      <c r="B647" s="203"/>
      <c r="C647" s="204"/>
      <c r="D647" s="188" t="s">
        <v>192</v>
      </c>
      <c r="E647" s="205" t="s">
        <v>18</v>
      </c>
      <c r="F647" s="324" t="s">
        <v>811</v>
      </c>
      <c r="G647" s="325"/>
      <c r="H647" s="326">
        <v>2.6</v>
      </c>
      <c r="I647" s="325"/>
      <c r="J647" s="325"/>
      <c r="K647" s="204"/>
      <c r="L647" s="208"/>
      <c r="M647" s="209"/>
      <c r="N647" s="210"/>
      <c r="O647" s="210"/>
      <c r="P647" s="210"/>
      <c r="Q647" s="210"/>
      <c r="R647" s="210"/>
      <c r="S647" s="210"/>
      <c r="T647" s="211"/>
      <c r="AT647" s="212" t="s">
        <v>192</v>
      </c>
      <c r="AU647" s="212" t="s">
        <v>78</v>
      </c>
      <c r="AV647" s="14" t="s">
        <v>78</v>
      </c>
      <c r="AW647" s="14" t="s">
        <v>30</v>
      </c>
      <c r="AX647" s="14" t="s">
        <v>69</v>
      </c>
      <c r="AY647" s="212" t="s">
        <v>179</v>
      </c>
    </row>
    <row r="648" spans="1:65" s="2" customFormat="1" ht="33" customHeight="1">
      <c r="A648" s="33"/>
      <c r="B648" s="34"/>
      <c r="C648" s="176" t="s">
        <v>812</v>
      </c>
      <c r="D648" s="176" t="s">
        <v>181</v>
      </c>
      <c r="E648" s="177" t="s">
        <v>813</v>
      </c>
      <c r="F648" s="327" t="s">
        <v>814</v>
      </c>
      <c r="G648" s="328" t="s">
        <v>357</v>
      </c>
      <c r="H648" s="329">
        <v>2.6</v>
      </c>
      <c r="I648" s="330"/>
      <c r="J648" s="330">
        <f>ROUND(I648*H648,2)</f>
        <v>0</v>
      </c>
      <c r="K648" s="178" t="s">
        <v>185</v>
      </c>
      <c r="L648" s="38"/>
      <c r="M648" s="182" t="s">
        <v>18</v>
      </c>
      <c r="N648" s="183" t="s">
        <v>40</v>
      </c>
      <c r="O648" s="184">
        <v>0.223</v>
      </c>
      <c r="P648" s="184">
        <f>O648*H648</f>
        <v>0.57979999999999998</v>
      </c>
      <c r="Q648" s="184">
        <v>0</v>
      </c>
      <c r="R648" s="184">
        <f>Q648*H648</f>
        <v>0</v>
      </c>
      <c r="S648" s="184">
        <v>0</v>
      </c>
      <c r="T648" s="185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86" t="s">
        <v>186</v>
      </c>
      <c r="AT648" s="186" t="s">
        <v>181</v>
      </c>
      <c r="AU648" s="186" t="s">
        <v>78</v>
      </c>
      <c r="AY648" s="19" t="s">
        <v>179</v>
      </c>
      <c r="BE648" s="187">
        <f>IF(N648="základní",J648,0)</f>
        <v>0</v>
      </c>
      <c r="BF648" s="187">
        <f>IF(N648="snížená",J648,0)</f>
        <v>0</v>
      </c>
      <c r="BG648" s="187">
        <f>IF(N648="zákl. přenesená",J648,0)</f>
        <v>0</v>
      </c>
      <c r="BH648" s="187">
        <f>IF(N648="sníž. přenesená",J648,0)</f>
        <v>0</v>
      </c>
      <c r="BI648" s="187">
        <f>IF(N648="nulová",J648,0)</f>
        <v>0</v>
      </c>
      <c r="BJ648" s="19" t="s">
        <v>76</v>
      </c>
      <c r="BK648" s="187">
        <f>ROUND(I648*H648,2)</f>
        <v>0</v>
      </c>
      <c r="BL648" s="19" t="s">
        <v>186</v>
      </c>
      <c r="BM648" s="186" t="s">
        <v>815</v>
      </c>
    </row>
    <row r="649" spans="1:65" s="2" customFormat="1" ht="29.25">
      <c r="A649" s="33"/>
      <c r="B649" s="34"/>
      <c r="C649" s="35"/>
      <c r="D649" s="188" t="s">
        <v>188</v>
      </c>
      <c r="E649" s="35"/>
      <c r="F649" s="331" t="s">
        <v>816</v>
      </c>
      <c r="G649" s="332"/>
      <c r="H649" s="332"/>
      <c r="I649" s="332"/>
      <c r="J649" s="332"/>
      <c r="K649" s="35"/>
      <c r="L649" s="38"/>
      <c r="M649" s="190"/>
      <c r="N649" s="191"/>
      <c r="O649" s="63"/>
      <c r="P649" s="63"/>
      <c r="Q649" s="63"/>
      <c r="R649" s="63"/>
      <c r="S649" s="63"/>
      <c r="T649" s="64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T649" s="19" t="s">
        <v>188</v>
      </c>
      <c r="AU649" s="19" t="s">
        <v>78</v>
      </c>
    </row>
    <row r="650" spans="1:65" s="2" customFormat="1">
      <c r="A650" s="33"/>
      <c r="B650" s="34"/>
      <c r="C650" s="35"/>
      <c r="D650" s="192" t="s">
        <v>190</v>
      </c>
      <c r="E650" s="35"/>
      <c r="F650" s="333" t="s">
        <v>817</v>
      </c>
      <c r="G650" s="332"/>
      <c r="H650" s="332"/>
      <c r="I650" s="332"/>
      <c r="J650" s="332"/>
      <c r="K650" s="35"/>
      <c r="L650" s="38"/>
      <c r="M650" s="190"/>
      <c r="N650" s="191"/>
      <c r="O650" s="63"/>
      <c r="P650" s="63"/>
      <c r="Q650" s="63"/>
      <c r="R650" s="63"/>
      <c r="S650" s="63"/>
      <c r="T650" s="64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T650" s="19" t="s">
        <v>190</v>
      </c>
      <c r="AU650" s="19" t="s">
        <v>78</v>
      </c>
    </row>
    <row r="651" spans="1:65" s="2" customFormat="1" ht="24.2" customHeight="1">
      <c r="A651" s="33"/>
      <c r="B651" s="34"/>
      <c r="C651" s="176" t="s">
        <v>818</v>
      </c>
      <c r="D651" s="176" t="s">
        <v>181</v>
      </c>
      <c r="E651" s="177" t="s">
        <v>819</v>
      </c>
      <c r="F651" s="327" t="s">
        <v>820</v>
      </c>
      <c r="G651" s="328" t="s">
        <v>253</v>
      </c>
      <c r="H651" s="329">
        <v>0</v>
      </c>
      <c r="I651" s="330"/>
      <c r="J651" s="330">
        <f>ROUND(I651*H651,2)</f>
        <v>0</v>
      </c>
      <c r="K651" s="178" t="s">
        <v>185</v>
      </c>
      <c r="L651" s="38"/>
      <c r="M651" s="182" t="s">
        <v>18</v>
      </c>
      <c r="N651" s="183" t="s">
        <v>40</v>
      </c>
      <c r="O651" s="184">
        <v>26.425000000000001</v>
      </c>
      <c r="P651" s="184">
        <f>O651*H651</f>
        <v>0</v>
      </c>
      <c r="Q651" s="184">
        <v>1.0551166000000001</v>
      </c>
      <c r="R651" s="184">
        <f>Q651*H651</f>
        <v>0</v>
      </c>
      <c r="S651" s="184">
        <v>0</v>
      </c>
      <c r="T651" s="185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86" t="s">
        <v>186</v>
      </c>
      <c r="AT651" s="186" t="s">
        <v>181</v>
      </c>
      <c r="AU651" s="186" t="s">
        <v>78</v>
      </c>
      <c r="AY651" s="19" t="s">
        <v>179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76</v>
      </c>
      <c r="BK651" s="187">
        <f>ROUND(I651*H651,2)</f>
        <v>0</v>
      </c>
      <c r="BL651" s="19" t="s">
        <v>186</v>
      </c>
      <c r="BM651" s="186" t="s">
        <v>821</v>
      </c>
    </row>
    <row r="652" spans="1:65" s="2" customFormat="1" ht="48.75">
      <c r="A652" s="33"/>
      <c r="B652" s="34"/>
      <c r="C652" s="35"/>
      <c r="D652" s="188" t="s">
        <v>188</v>
      </c>
      <c r="E652" s="35"/>
      <c r="F652" s="331" t="s">
        <v>822</v>
      </c>
      <c r="G652" s="332"/>
      <c r="H652" s="332"/>
      <c r="I652" s="332"/>
      <c r="J652" s="332"/>
      <c r="K652" s="35"/>
      <c r="L652" s="38"/>
      <c r="M652" s="190"/>
      <c r="N652" s="191"/>
      <c r="O652" s="63"/>
      <c r="P652" s="63"/>
      <c r="Q652" s="63"/>
      <c r="R652" s="63"/>
      <c r="S652" s="63"/>
      <c r="T652" s="64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T652" s="19" t="s">
        <v>188</v>
      </c>
      <c r="AU652" s="19" t="s">
        <v>78</v>
      </c>
    </row>
    <row r="653" spans="1:65" s="2" customFormat="1">
      <c r="A653" s="33"/>
      <c r="B653" s="34"/>
      <c r="C653" s="35"/>
      <c r="D653" s="192" t="s">
        <v>190</v>
      </c>
      <c r="E653" s="35"/>
      <c r="F653" s="333" t="s">
        <v>823</v>
      </c>
      <c r="G653" s="332"/>
      <c r="H653" s="332"/>
      <c r="I653" s="332"/>
      <c r="J653" s="332"/>
      <c r="K653" s="35"/>
      <c r="L653" s="38"/>
      <c r="M653" s="190"/>
      <c r="N653" s="191"/>
      <c r="O653" s="63"/>
      <c r="P653" s="63"/>
      <c r="Q653" s="63"/>
      <c r="R653" s="63"/>
      <c r="S653" s="63"/>
      <c r="T653" s="64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T653" s="19" t="s">
        <v>190</v>
      </c>
      <c r="AU653" s="19" t="s">
        <v>78</v>
      </c>
    </row>
    <row r="654" spans="1:65" s="13" customFormat="1">
      <c r="B654" s="194"/>
      <c r="C654" s="195"/>
      <c r="D654" s="188" t="s">
        <v>192</v>
      </c>
      <c r="E654" s="196" t="s">
        <v>18</v>
      </c>
      <c r="F654" s="334" t="s">
        <v>554</v>
      </c>
      <c r="G654" s="335"/>
      <c r="H654" s="336" t="s">
        <v>18</v>
      </c>
      <c r="I654" s="335"/>
      <c r="J654" s="335"/>
      <c r="K654" s="195"/>
      <c r="L654" s="198"/>
      <c r="M654" s="199"/>
      <c r="N654" s="200"/>
      <c r="O654" s="200"/>
      <c r="P654" s="200"/>
      <c r="Q654" s="200"/>
      <c r="R654" s="200"/>
      <c r="S654" s="200"/>
      <c r="T654" s="201"/>
      <c r="AT654" s="202" t="s">
        <v>192</v>
      </c>
      <c r="AU654" s="202" t="s">
        <v>78</v>
      </c>
      <c r="AV654" s="13" t="s">
        <v>76</v>
      </c>
      <c r="AW654" s="13" t="s">
        <v>30</v>
      </c>
      <c r="AX654" s="13" t="s">
        <v>69</v>
      </c>
      <c r="AY654" s="202" t="s">
        <v>179</v>
      </c>
    </row>
    <row r="655" spans="1:65" s="13" customFormat="1">
      <c r="B655" s="194"/>
      <c r="C655" s="195"/>
      <c r="D655" s="188" t="s">
        <v>192</v>
      </c>
      <c r="E655" s="196" t="s">
        <v>18</v>
      </c>
      <c r="F655" s="334" t="s">
        <v>824</v>
      </c>
      <c r="G655" s="335"/>
      <c r="H655" s="336" t="s">
        <v>18</v>
      </c>
      <c r="I655" s="335"/>
      <c r="J655" s="335"/>
      <c r="K655" s="195"/>
      <c r="L655" s="198"/>
      <c r="M655" s="199"/>
      <c r="N655" s="200"/>
      <c r="O655" s="200"/>
      <c r="P655" s="200"/>
      <c r="Q655" s="200"/>
      <c r="R655" s="200"/>
      <c r="S655" s="200"/>
      <c r="T655" s="201"/>
      <c r="AT655" s="202" t="s">
        <v>192</v>
      </c>
      <c r="AU655" s="202" t="s">
        <v>78</v>
      </c>
      <c r="AV655" s="13" t="s">
        <v>76</v>
      </c>
      <c r="AW655" s="13" t="s">
        <v>30</v>
      </c>
      <c r="AX655" s="13" t="s">
        <v>69</v>
      </c>
      <c r="AY655" s="202" t="s">
        <v>179</v>
      </c>
    </row>
    <row r="656" spans="1:65" s="2" customFormat="1" ht="37.9" customHeight="1">
      <c r="A656" s="33"/>
      <c r="B656" s="34"/>
      <c r="C656" s="176" t="s">
        <v>825</v>
      </c>
      <c r="D656" s="176" t="s">
        <v>181</v>
      </c>
      <c r="E656" s="177" t="s">
        <v>826</v>
      </c>
      <c r="F656" s="327" t="s">
        <v>827</v>
      </c>
      <c r="G656" s="328" t="s">
        <v>253</v>
      </c>
      <c r="H656" s="329">
        <f>SUM(H660:H685)</f>
        <v>10.488000000000001</v>
      </c>
      <c r="I656" s="330"/>
      <c r="J656" s="330">
        <f>ROUND(I656*H656,2)</f>
        <v>0</v>
      </c>
      <c r="K656" s="178" t="s">
        <v>185</v>
      </c>
      <c r="L656" s="38"/>
      <c r="M656" s="182" t="s">
        <v>18</v>
      </c>
      <c r="N656" s="183" t="s">
        <v>40</v>
      </c>
      <c r="O656" s="184">
        <v>16.582999999999998</v>
      </c>
      <c r="P656" s="184">
        <f>O656*H656</f>
        <v>173.922504</v>
      </c>
      <c r="Q656" s="184">
        <v>1.7094000000000002E-2</v>
      </c>
      <c r="R656" s="184">
        <f>Q656*H656</f>
        <v>0.17928187200000004</v>
      </c>
      <c r="S656" s="184">
        <v>0</v>
      </c>
      <c r="T656" s="185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86" t="s">
        <v>186</v>
      </c>
      <c r="AT656" s="186" t="s">
        <v>181</v>
      </c>
      <c r="AU656" s="186" t="s">
        <v>78</v>
      </c>
      <c r="AY656" s="19" t="s">
        <v>179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76</v>
      </c>
      <c r="BK656" s="187">
        <f>ROUND(I656*H656,2)</f>
        <v>0</v>
      </c>
      <c r="BL656" s="19" t="s">
        <v>186</v>
      </c>
      <c r="BM656" s="186" t="s">
        <v>828</v>
      </c>
    </row>
    <row r="657" spans="1:51" s="2" customFormat="1" ht="29.25">
      <c r="A657" s="33"/>
      <c r="B657" s="34"/>
      <c r="C657" s="35"/>
      <c r="D657" s="188" t="s">
        <v>188</v>
      </c>
      <c r="E657" s="35"/>
      <c r="F657" s="331" t="s">
        <v>829</v>
      </c>
      <c r="G657" s="332"/>
      <c r="H657" s="332"/>
      <c r="I657" s="332"/>
      <c r="J657" s="332"/>
      <c r="K657" s="35"/>
      <c r="L657" s="38"/>
      <c r="M657" s="190"/>
      <c r="N657" s="191"/>
      <c r="O657" s="63"/>
      <c r="P657" s="63"/>
      <c r="Q657" s="63"/>
      <c r="R657" s="63"/>
      <c r="S657" s="63"/>
      <c r="T657" s="64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T657" s="19" t="s">
        <v>188</v>
      </c>
      <c r="AU657" s="19" t="s">
        <v>78</v>
      </c>
    </row>
    <row r="658" spans="1:51" s="2" customFormat="1">
      <c r="A658" s="33"/>
      <c r="B658" s="34"/>
      <c r="C658" s="35"/>
      <c r="D658" s="192" t="s">
        <v>190</v>
      </c>
      <c r="E658" s="35"/>
      <c r="F658" s="333" t="s">
        <v>830</v>
      </c>
      <c r="G658" s="332"/>
      <c r="H658" s="332"/>
      <c r="I658" s="332"/>
      <c r="J658" s="332"/>
      <c r="K658" s="35"/>
      <c r="L658" s="38"/>
      <c r="M658" s="190"/>
      <c r="N658" s="191"/>
      <c r="O658" s="63"/>
      <c r="P658" s="63"/>
      <c r="Q658" s="63"/>
      <c r="R658" s="63"/>
      <c r="S658" s="63"/>
      <c r="T658" s="64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T658" s="19" t="s">
        <v>190</v>
      </c>
      <c r="AU658" s="19" t="s">
        <v>78</v>
      </c>
    </row>
    <row r="659" spans="1:51" s="13" customFormat="1">
      <c r="B659" s="194"/>
      <c r="C659" s="195"/>
      <c r="D659" s="188" t="s">
        <v>192</v>
      </c>
      <c r="E659" s="196" t="s">
        <v>18</v>
      </c>
      <c r="F659" s="334" t="s">
        <v>565</v>
      </c>
      <c r="G659" s="335"/>
      <c r="H659" s="336" t="s">
        <v>18</v>
      </c>
      <c r="I659" s="335"/>
      <c r="J659" s="335"/>
      <c r="K659" s="195"/>
      <c r="L659" s="198"/>
      <c r="M659" s="199"/>
      <c r="N659" s="200"/>
      <c r="O659" s="200"/>
      <c r="P659" s="200"/>
      <c r="Q659" s="200"/>
      <c r="R659" s="200"/>
      <c r="S659" s="200"/>
      <c r="T659" s="201"/>
      <c r="AT659" s="202" t="s">
        <v>192</v>
      </c>
      <c r="AU659" s="202" t="s">
        <v>78</v>
      </c>
      <c r="AV659" s="13" t="s">
        <v>76</v>
      </c>
      <c r="AW659" s="13" t="s">
        <v>30</v>
      </c>
      <c r="AX659" s="13" t="s">
        <v>69</v>
      </c>
      <c r="AY659" s="202" t="s">
        <v>179</v>
      </c>
    </row>
    <row r="660" spans="1:51" s="14" customFormat="1">
      <c r="B660" s="203"/>
      <c r="C660" s="204"/>
      <c r="D660" s="188" t="s">
        <v>192</v>
      </c>
      <c r="E660" s="205" t="s">
        <v>18</v>
      </c>
      <c r="F660" s="324" t="s">
        <v>831</v>
      </c>
      <c r="G660" s="325"/>
      <c r="H660" s="326">
        <v>1.0329999999999999</v>
      </c>
      <c r="I660" s="325"/>
      <c r="J660" s="325"/>
      <c r="K660" s="204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192</v>
      </c>
      <c r="AU660" s="212" t="s">
        <v>78</v>
      </c>
      <c r="AV660" s="14" t="s">
        <v>78</v>
      </c>
      <c r="AW660" s="14" t="s">
        <v>30</v>
      </c>
      <c r="AX660" s="14" t="s">
        <v>69</v>
      </c>
      <c r="AY660" s="212" t="s">
        <v>179</v>
      </c>
    </row>
    <row r="661" spans="1:51" s="14" customFormat="1">
      <c r="B661" s="203"/>
      <c r="C661" s="204"/>
      <c r="D661" s="188" t="s">
        <v>192</v>
      </c>
      <c r="E661" s="205" t="s">
        <v>18</v>
      </c>
      <c r="F661" s="324" t="s">
        <v>832</v>
      </c>
      <c r="G661" s="325"/>
      <c r="H661" s="326">
        <v>0.29399999999999998</v>
      </c>
      <c r="I661" s="325"/>
      <c r="J661" s="325"/>
      <c r="K661" s="204"/>
      <c r="L661" s="208"/>
      <c r="M661" s="209"/>
      <c r="N661" s="210"/>
      <c r="O661" s="210"/>
      <c r="P661" s="210"/>
      <c r="Q661" s="210"/>
      <c r="R661" s="210"/>
      <c r="S661" s="210"/>
      <c r="T661" s="211"/>
      <c r="AT661" s="212" t="s">
        <v>192</v>
      </c>
      <c r="AU661" s="212" t="s">
        <v>78</v>
      </c>
      <c r="AV661" s="14" t="s">
        <v>78</v>
      </c>
      <c r="AW661" s="14" t="s">
        <v>30</v>
      </c>
      <c r="AX661" s="14" t="s">
        <v>69</v>
      </c>
      <c r="AY661" s="212" t="s">
        <v>179</v>
      </c>
    </row>
    <row r="662" spans="1:51" s="14" customFormat="1">
      <c r="B662" s="203"/>
      <c r="C662" s="204"/>
      <c r="D662" s="188" t="s">
        <v>192</v>
      </c>
      <c r="E662" s="205" t="s">
        <v>18</v>
      </c>
      <c r="F662" s="324" t="s">
        <v>833</v>
      </c>
      <c r="G662" s="325"/>
      <c r="H662" s="326">
        <v>0.20200000000000001</v>
      </c>
      <c r="I662" s="325"/>
      <c r="J662" s="325"/>
      <c r="K662" s="204"/>
      <c r="L662" s="208"/>
      <c r="M662" s="209"/>
      <c r="N662" s="210"/>
      <c r="O662" s="210"/>
      <c r="P662" s="210"/>
      <c r="Q662" s="210"/>
      <c r="R662" s="210"/>
      <c r="S662" s="210"/>
      <c r="T662" s="211"/>
      <c r="AT662" s="212" t="s">
        <v>192</v>
      </c>
      <c r="AU662" s="212" t="s">
        <v>78</v>
      </c>
      <c r="AV662" s="14" t="s">
        <v>78</v>
      </c>
      <c r="AW662" s="14" t="s">
        <v>30</v>
      </c>
      <c r="AX662" s="14" t="s">
        <v>69</v>
      </c>
      <c r="AY662" s="212" t="s">
        <v>179</v>
      </c>
    </row>
    <row r="663" spans="1:51" s="14" customFormat="1">
      <c r="B663" s="203"/>
      <c r="C663" s="204"/>
      <c r="D663" s="188" t="s">
        <v>192</v>
      </c>
      <c r="E663" s="205" t="s">
        <v>18</v>
      </c>
      <c r="F663" s="324" t="s">
        <v>834</v>
      </c>
      <c r="G663" s="325"/>
      <c r="H663" s="326">
        <v>0.49099999999999999</v>
      </c>
      <c r="I663" s="325"/>
      <c r="J663" s="325"/>
      <c r="K663" s="204"/>
      <c r="L663" s="208"/>
      <c r="M663" s="209"/>
      <c r="N663" s="210"/>
      <c r="O663" s="210"/>
      <c r="P663" s="210"/>
      <c r="Q663" s="210"/>
      <c r="R663" s="210"/>
      <c r="S663" s="210"/>
      <c r="T663" s="211"/>
      <c r="AT663" s="212" t="s">
        <v>192</v>
      </c>
      <c r="AU663" s="212" t="s">
        <v>78</v>
      </c>
      <c r="AV663" s="14" t="s">
        <v>78</v>
      </c>
      <c r="AW663" s="14" t="s">
        <v>30</v>
      </c>
      <c r="AX663" s="14" t="s">
        <v>69</v>
      </c>
      <c r="AY663" s="212" t="s">
        <v>179</v>
      </c>
    </row>
    <row r="664" spans="1:51" s="14" customFormat="1">
      <c r="B664" s="203"/>
      <c r="C664" s="204"/>
      <c r="D664" s="188" t="s">
        <v>192</v>
      </c>
      <c r="E664" s="205" t="s">
        <v>18</v>
      </c>
      <c r="F664" s="324" t="s">
        <v>835</v>
      </c>
      <c r="G664" s="325"/>
      <c r="H664" s="326">
        <v>0.58299999999999996</v>
      </c>
      <c r="I664" s="325"/>
      <c r="J664" s="325"/>
      <c r="K664" s="204"/>
      <c r="L664" s="208"/>
      <c r="M664" s="209"/>
      <c r="N664" s="210"/>
      <c r="O664" s="210"/>
      <c r="P664" s="210"/>
      <c r="Q664" s="210"/>
      <c r="R664" s="210"/>
      <c r="S664" s="210"/>
      <c r="T664" s="211"/>
      <c r="AT664" s="212" t="s">
        <v>192</v>
      </c>
      <c r="AU664" s="212" t="s">
        <v>78</v>
      </c>
      <c r="AV664" s="14" t="s">
        <v>78</v>
      </c>
      <c r="AW664" s="14" t="s">
        <v>30</v>
      </c>
      <c r="AX664" s="14" t="s">
        <v>69</v>
      </c>
      <c r="AY664" s="212" t="s">
        <v>179</v>
      </c>
    </row>
    <row r="665" spans="1:51" s="14" customFormat="1">
      <c r="B665" s="203"/>
      <c r="C665" s="204"/>
      <c r="D665" s="188" t="s">
        <v>192</v>
      </c>
      <c r="E665" s="205" t="s">
        <v>18</v>
      </c>
      <c r="F665" s="324" t="s">
        <v>836</v>
      </c>
      <c r="G665" s="325"/>
      <c r="H665" s="326">
        <v>1.829</v>
      </c>
      <c r="I665" s="325"/>
      <c r="J665" s="325"/>
      <c r="K665" s="204"/>
      <c r="L665" s="208"/>
      <c r="M665" s="209"/>
      <c r="N665" s="210"/>
      <c r="O665" s="210"/>
      <c r="P665" s="210"/>
      <c r="Q665" s="210"/>
      <c r="R665" s="210"/>
      <c r="S665" s="210"/>
      <c r="T665" s="211"/>
      <c r="AT665" s="212" t="s">
        <v>192</v>
      </c>
      <c r="AU665" s="212" t="s">
        <v>78</v>
      </c>
      <c r="AV665" s="14" t="s">
        <v>78</v>
      </c>
      <c r="AW665" s="14" t="s">
        <v>30</v>
      </c>
      <c r="AX665" s="14" t="s">
        <v>69</v>
      </c>
      <c r="AY665" s="212" t="s">
        <v>179</v>
      </c>
    </row>
    <row r="666" spans="1:51" s="14" customFormat="1">
      <c r="B666" s="203"/>
      <c r="C666" s="204"/>
      <c r="D666" s="188" t="s">
        <v>192</v>
      </c>
      <c r="E666" s="205" t="s">
        <v>18</v>
      </c>
      <c r="F666" s="324" t="s">
        <v>837</v>
      </c>
      <c r="G666" s="325"/>
      <c r="H666" s="326">
        <v>0.751</v>
      </c>
      <c r="I666" s="325"/>
      <c r="J666" s="325"/>
      <c r="K666" s="204"/>
      <c r="L666" s="208"/>
      <c r="M666" s="209"/>
      <c r="N666" s="210"/>
      <c r="O666" s="210"/>
      <c r="P666" s="210"/>
      <c r="Q666" s="210"/>
      <c r="R666" s="210"/>
      <c r="S666" s="210"/>
      <c r="T666" s="211"/>
      <c r="AT666" s="212" t="s">
        <v>192</v>
      </c>
      <c r="AU666" s="212" t="s">
        <v>78</v>
      </c>
      <c r="AV666" s="14" t="s">
        <v>78</v>
      </c>
      <c r="AW666" s="14" t="s">
        <v>30</v>
      </c>
      <c r="AX666" s="14" t="s">
        <v>69</v>
      </c>
      <c r="AY666" s="212" t="s">
        <v>179</v>
      </c>
    </row>
    <row r="667" spans="1:51" s="14" customFormat="1">
      <c r="B667" s="203"/>
      <c r="C667" s="204"/>
      <c r="D667" s="188" t="s">
        <v>192</v>
      </c>
      <c r="E667" s="205" t="s">
        <v>18</v>
      </c>
      <c r="F667" s="324" t="s">
        <v>838</v>
      </c>
      <c r="G667" s="325"/>
      <c r="H667" s="326">
        <v>0.48</v>
      </c>
      <c r="I667" s="325"/>
      <c r="J667" s="325"/>
      <c r="K667" s="204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192</v>
      </c>
      <c r="AU667" s="212" t="s">
        <v>78</v>
      </c>
      <c r="AV667" s="14" t="s">
        <v>78</v>
      </c>
      <c r="AW667" s="14" t="s">
        <v>30</v>
      </c>
      <c r="AX667" s="14" t="s">
        <v>69</v>
      </c>
      <c r="AY667" s="212" t="s">
        <v>179</v>
      </c>
    </row>
    <row r="668" spans="1:51" s="14" customFormat="1">
      <c r="B668" s="203"/>
      <c r="C668" s="204"/>
      <c r="D668" s="188" t="s">
        <v>192</v>
      </c>
      <c r="E668" s="205" t="s">
        <v>18</v>
      </c>
      <c r="F668" s="324" t="s">
        <v>839</v>
      </c>
      <c r="G668" s="325"/>
      <c r="H668" s="326">
        <v>0.161</v>
      </c>
      <c r="I668" s="325"/>
      <c r="J668" s="325"/>
      <c r="K668" s="204"/>
      <c r="L668" s="208"/>
      <c r="M668" s="209"/>
      <c r="N668" s="210"/>
      <c r="O668" s="210"/>
      <c r="P668" s="210"/>
      <c r="Q668" s="210"/>
      <c r="R668" s="210"/>
      <c r="S668" s="210"/>
      <c r="T668" s="211"/>
      <c r="AT668" s="212" t="s">
        <v>192</v>
      </c>
      <c r="AU668" s="212" t="s">
        <v>78</v>
      </c>
      <c r="AV668" s="14" t="s">
        <v>78</v>
      </c>
      <c r="AW668" s="14" t="s">
        <v>30</v>
      </c>
      <c r="AX668" s="14" t="s">
        <v>69</v>
      </c>
      <c r="AY668" s="212" t="s">
        <v>179</v>
      </c>
    </row>
    <row r="669" spans="1:51" s="14" customFormat="1">
      <c r="B669" s="203"/>
      <c r="C669" s="204"/>
      <c r="D669" s="188" t="s">
        <v>192</v>
      </c>
      <c r="E669" s="205" t="s">
        <v>18</v>
      </c>
      <c r="F669" s="324" t="s">
        <v>840</v>
      </c>
      <c r="G669" s="325"/>
      <c r="H669" s="326">
        <v>7.0000000000000007E-2</v>
      </c>
      <c r="I669" s="325"/>
      <c r="J669" s="325"/>
      <c r="K669" s="204"/>
      <c r="L669" s="208"/>
      <c r="M669" s="209"/>
      <c r="N669" s="210"/>
      <c r="O669" s="210"/>
      <c r="P669" s="210"/>
      <c r="Q669" s="210"/>
      <c r="R669" s="210"/>
      <c r="S669" s="210"/>
      <c r="T669" s="211"/>
      <c r="AT669" s="212" t="s">
        <v>192</v>
      </c>
      <c r="AU669" s="212" t="s">
        <v>78</v>
      </c>
      <c r="AV669" s="14" t="s">
        <v>78</v>
      </c>
      <c r="AW669" s="14" t="s">
        <v>30</v>
      </c>
      <c r="AX669" s="14" t="s">
        <v>69</v>
      </c>
      <c r="AY669" s="212" t="s">
        <v>179</v>
      </c>
    </row>
    <row r="670" spans="1:51" s="14" customFormat="1">
      <c r="B670" s="203"/>
      <c r="C670" s="204"/>
      <c r="D670" s="188" t="s">
        <v>192</v>
      </c>
      <c r="E670" s="205" t="s">
        <v>18</v>
      </c>
      <c r="F670" s="324" t="s">
        <v>841</v>
      </c>
      <c r="G670" s="325"/>
      <c r="H670" s="326">
        <v>0.127</v>
      </c>
      <c r="I670" s="325"/>
      <c r="J670" s="325"/>
      <c r="K670" s="204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192</v>
      </c>
      <c r="AU670" s="212" t="s">
        <v>78</v>
      </c>
      <c r="AV670" s="14" t="s">
        <v>78</v>
      </c>
      <c r="AW670" s="14" t="s">
        <v>30</v>
      </c>
      <c r="AX670" s="14" t="s">
        <v>69</v>
      </c>
      <c r="AY670" s="212" t="s">
        <v>179</v>
      </c>
    </row>
    <row r="671" spans="1:51" s="14" customFormat="1">
      <c r="B671" s="203"/>
      <c r="C671" s="204"/>
      <c r="D671" s="188" t="s">
        <v>192</v>
      </c>
      <c r="E671" s="205" t="s">
        <v>18</v>
      </c>
      <c r="F671" s="324" t="s">
        <v>842</v>
      </c>
      <c r="G671" s="325"/>
      <c r="H671" s="326">
        <v>0.125</v>
      </c>
      <c r="I671" s="325"/>
      <c r="J671" s="325"/>
      <c r="K671" s="204"/>
      <c r="L671" s="208"/>
      <c r="M671" s="209"/>
      <c r="N671" s="210"/>
      <c r="O671" s="210"/>
      <c r="P671" s="210"/>
      <c r="Q671" s="210"/>
      <c r="R671" s="210"/>
      <c r="S671" s="210"/>
      <c r="T671" s="211"/>
      <c r="AT671" s="212" t="s">
        <v>192</v>
      </c>
      <c r="AU671" s="212" t="s">
        <v>78</v>
      </c>
      <c r="AV671" s="14" t="s">
        <v>78</v>
      </c>
      <c r="AW671" s="14" t="s">
        <v>30</v>
      </c>
      <c r="AX671" s="14" t="s">
        <v>69</v>
      </c>
      <c r="AY671" s="212" t="s">
        <v>179</v>
      </c>
    </row>
    <row r="672" spans="1:51" s="14" customFormat="1">
      <c r="B672" s="203"/>
      <c r="C672" s="204"/>
      <c r="D672" s="188" t="s">
        <v>192</v>
      </c>
      <c r="E672" s="205" t="s">
        <v>18</v>
      </c>
      <c r="F672" s="324" t="s">
        <v>843</v>
      </c>
      <c r="G672" s="325"/>
      <c r="H672" s="326">
        <v>0.41299999999999998</v>
      </c>
      <c r="I672" s="325"/>
      <c r="J672" s="325"/>
      <c r="K672" s="204"/>
      <c r="L672" s="208"/>
      <c r="M672" s="209"/>
      <c r="N672" s="210"/>
      <c r="O672" s="210"/>
      <c r="P672" s="210"/>
      <c r="Q672" s="210"/>
      <c r="R672" s="210"/>
      <c r="S672" s="210"/>
      <c r="T672" s="211"/>
      <c r="AT672" s="212" t="s">
        <v>192</v>
      </c>
      <c r="AU672" s="212" t="s">
        <v>78</v>
      </c>
      <c r="AV672" s="14" t="s">
        <v>78</v>
      </c>
      <c r="AW672" s="14" t="s">
        <v>30</v>
      </c>
      <c r="AX672" s="14" t="s">
        <v>69</v>
      </c>
      <c r="AY672" s="212" t="s">
        <v>179</v>
      </c>
    </row>
    <row r="673" spans="1:65" s="14" customFormat="1">
      <c r="B673" s="203"/>
      <c r="C673" s="204"/>
      <c r="D673" s="188" t="s">
        <v>192</v>
      </c>
      <c r="E673" s="205" t="s">
        <v>18</v>
      </c>
      <c r="F673" s="324" t="s">
        <v>844</v>
      </c>
      <c r="G673" s="325"/>
      <c r="H673" s="326">
        <v>0.39300000000000002</v>
      </c>
      <c r="I673" s="325"/>
      <c r="J673" s="325"/>
      <c r="K673" s="204"/>
      <c r="L673" s="208"/>
      <c r="M673" s="209"/>
      <c r="N673" s="210"/>
      <c r="O673" s="210"/>
      <c r="P673" s="210"/>
      <c r="Q673" s="210"/>
      <c r="R673" s="210"/>
      <c r="S673" s="210"/>
      <c r="T673" s="211"/>
      <c r="AT673" s="212" t="s">
        <v>192</v>
      </c>
      <c r="AU673" s="212" t="s">
        <v>78</v>
      </c>
      <c r="AV673" s="14" t="s">
        <v>78</v>
      </c>
      <c r="AW673" s="14" t="s">
        <v>30</v>
      </c>
      <c r="AX673" s="14" t="s">
        <v>69</v>
      </c>
      <c r="AY673" s="212" t="s">
        <v>179</v>
      </c>
    </row>
    <row r="674" spans="1:65" s="13" customFormat="1">
      <c r="B674" s="194"/>
      <c r="C674" s="195"/>
      <c r="D674" s="188" t="s">
        <v>192</v>
      </c>
      <c r="E674" s="196" t="s">
        <v>18</v>
      </c>
      <c r="F674" s="334" t="s">
        <v>554</v>
      </c>
      <c r="G674" s="335"/>
      <c r="H674" s="336" t="s">
        <v>18</v>
      </c>
      <c r="I674" s="335"/>
      <c r="J674" s="335"/>
      <c r="K674" s="195"/>
      <c r="L674" s="198"/>
      <c r="M674" s="199"/>
      <c r="N674" s="200"/>
      <c r="O674" s="200"/>
      <c r="P674" s="200"/>
      <c r="Q674" s="200"/>
      <c r="R674" s="200"/>
      <c r="S674" s="200"/>
      <c r="T674" s="201"/>
      <c r="AT674" s="202" t="s">
        <v>192</v>
      </c>
      <c r="AU674" s="202" t="s">
        <v>78</v>
      </c>
      <c r="AV674" s="13" t="s">
        <v>76</v>
      </c>
      <c r="AW674" s="13" t="s">
        <v>30</v>
      </c>
      <c r="AX674" s="13" t="s">
        <v>69</v>
      </c>
      <c r="AY674" s="202" t="s">
        <v>179</v>
      </c>
    </row>
    <row r="675" spans="1:65" s="14" customFormat="1">
      <c r="B675" s="203"/>
      <c r="C675" s="204"/>
      <c r="D675" s="188" t="s">
        <v>192</v>
      </c>
      <c r="E675" s="205" t="s">
        <v>18</v>
      </c>
      <c r="F675" s="324" t="s">
        <v>845</v>
      </c>
      <c r="G675" s="325"/>
      <c r="H675" s="326">
        <v>1.0449999999999999</v>
      </c>
      <c r="I675" s="325"/>
      <c r="J675" s="325"/>
      <c r="K675" s="204"/>
      <c r="L675" s="208"/>
      <c r="M675" s="209"/>
      <c r="N675" s="210"/>
      <c r="O675" s="210"/>
      <c r="P675" s="210"/>
      <c r="Q675" s="210"/>
      <c r="R675" s="210"/>
      <c r="S675" s="210"/>
      <c r="T675" s="211"/>
      <c r="AT675" s="212" t="s">
        <v>192</v>
      </c>
      <c r="AU675" s="212" t="s">
        <v>78</v>
      </c>
      <c r="AV675" s="14" t="s">
        <v>78</v>
      </c>
      <c r="AW675" s="14" t="s">
        <v>30</v>
      </c>
      <c r="AX675" s="14" t="s">
        <v>69</v>
      </c>
      <c r="AY675" s="212" t="s">
        <v>179</v>
      </c>
    </row>
    <row r="676" spans="1:65" s="14" customFormat="1">
      <c r="B676" s="203"/>
      <c r="C676" s="204"/>
      <c r="D676" s="188" t="s">
        <v>192</v>
      </c>
      <c r="E676" s="205" t="s">
        <v>18</v>
      </c>
      <c r="F676" s="324" t="s">
        <v>846</v>
      </c>
      <c r="G676" s="325"/>
      <c r="H676" s="326">
        <v>0.57399999999999995</v>
      </c>
      <c r="I676" s="325"/>
      <c r="J676" s="325"/>
      <c r="K676" s="204"/>
      <c r="L676" s="208"/>
      <c r="M676" s="209"/>
      <c r="N676" s="210"/>
      <c r="O676" s="210"/>
      <c r="P676" s="210"/>
      <c r="Q676" s="210"/>
      <c r="R676" s="210"/>
      <c r="S676" s="210"/>
      <c r="T676" s="211"/>
      <c r="AT676" s="212" t="s">
        <v>192</v>
      </c>
      <c r="AU676" s="212" t="s">
        <v>78</v>
      </c>
      <c r="AV676" s="14" t="s">
        <v>78</v>
      </c>
      <c r="AW676" s="14" t="s">
        <v>30</v>
      </c>
      <c r="AX676" s="14" t="s">
        <v>69</v>
      </c>
      <c r="AY676" s="212" t="s">
        <v>179</v>
      </c>
    </row>
    <row r="677" spans="1:65" s="14" customFormat="1">
      <c r="B677" s="203"/>
      <c r="C677" s="204"/>
      <c r="D677" s="188" t="s">
        <v>192</v>
      </c>
      <c r="E677" s="205" t="s">
        <v>18</v>
      </c>
      <c r="F677" s="324" t="s">
        <v>847</v>
      </c>
      <c r="G677" s="325"/>
      <c r="H677" s="326">
        <v>0.129</v>
      </c>
      <c r="I677" s="325"/>
      <c r="J677" s="325"/>
      <c r="K677" s="204"/>
      <c r="L677" s="208"/>
      <c r="M677" s="209"/>
      <c r="N677" s="210"/>
      <c r="O677" s="210"/>
      <c r="P677" s="210"/>
      <c r="Q677" s="210"/>
      <c r="R677" s="210"/>
      <c r="S677" s="210"/>
      <c r="T677" s="211"/>
      <c r="AT677" s="212" t="s">
        <v>192</v>
      </c>
      <c r="AU677" s="212" t="s">
        <v>78</v>
      </c>
      <c r="AV677" s="14" t="s">
        <v>78</v>
      </c>
      <c r="AW677" s="14" t="s">
        <v>30</v>
      </c>
      <c r="AX677" s="14" t="s">
        <v>69</v>
      </c>
      <c r="AY677" s="212" t="s">
        <v>179</v>
      </c>
    </row>
    <row r="678" spans="1:65" s="14" customFormat="1">
      <c r="B678" s="203"/>
      <c r="C678" s="204"/>
      <c r="D678" s="188" t="s">
        <v>192</v>
      </c>
      <c r="E678" s="205" t="s">
        <v>18</v>
      </c>
      <c r="F678" s="324" t="s">
        <v>848</v>
      </c>
      <c r="G678" s="325"/>
      <c r="H678" s="326">
        <v>0.27600000000000002</v>
      </c>
      <c r="I678" s="325"/>
      <c r="J678" s="325"/>
      <c r="K678" s="204"/>
      <c r="L678" s="208"/>
      <c r="M678" s="209"/>
      <c r="N678" s="210"/>
      <c r="O678" s="210"/>
      <c r="P678" s="210"/>
      <c r="Q678" s="210"/>
      <c r="R678" s="210"/>
      <c r="S678" s="210"/>
      <c r="T678" s="211"/>
      <c r="AT678" s="212" t="s">
        <v>192</v>
      </c>
      <c r="AU678" s="212" t="s">
        <v>78</v>
      </c>
      <c r="AV678" s="14" t="s">
        <v>78</v>
      </c>
      <c r="AW678" s="14" t="s">
        <v>30</v>
      </c>
      <c r="AX678" s="14" t="s">
        <v>69</v>
      </c>
      <c r="AY678" s="212" t="s">
        <v>179</v>
      </c>
    </row>
    <row r="679" spans="1:65" s="14" customFormat="1">
      <c r="B679" s="203"/>
      <c r="C679" s="204"/>
      <c r="D679" s="188" t="s">
        <v>192</v>
      </c>
      <c r="E679" s="205" t="s">
        <v>18</v>
      </c>
      <c r="F679" s="324" t="s">
        <v>849</v>
      </c>
      <c r="G679" s="325"/>
      <c r="H679" s="326">
        <v>0.124</v>
      </c>
      <c r="I679" s="325"/>
      <c r="J679" s="325"/>
      <c r="K679" s="204"/>
      <c r="L679" s="208"/>
      <c r="M679" s="209"/>
      <c r="N679" s="210"/>
      <c r="O679" s="210"/>
      <c r="P679" s="210"/>
      <c r="Q679" s="210"/>
      <c r="R679" s="210"/>
      <c r="S679" s="210"/>
      <c r="T679" s="211"/>
      <c r="AT679" s="212" t="s">
        <v>192</v>
      </c>
      <c r="AU679" s="212" t="s">
        <v>78</v>
      </c>
      <c r="AV679" s="14" t="s">
        <v>78</v>
      </c>
      <c r="AW679" s="14" t="s">
        <v>30</v>
      </c>
      <c r="AX679" s="14" t="s">
        <v>69</v>
      </c>
      <c r="AY679" s="212" t="s">
        <v>179</v>
      </c>
    </row>
    <row r="680" spans="1:65" s="14" customFormat="1">
      <c r="B680" s="203"/>
      <c r="C680" s="204"/>
      <c r="D680" s="188" t="s">
        <v>192</v>
      </c>
      <c r="E680" s="205" t="s">
        <v>18</v>
      </c>
      <c r="F680" s="324" t="s">
        <v>850</v>
      </c>
      <c r="G680" s="325"/>
      <c r="H680" s="326">
        <v>1.0620000000000001</v>
      </c>
      <c r="I680" s="325"/>
      <c r="J680" s="325"/>
      <c r="K680" s="204"/>
      <c r="L680" s="208"/>
      <c r="M680" s="209"/>
      <c r="N680" s="210"/>
      <c r="O680" s="210"/>
      <c r="P680" s="210"/>
      <c r="Q680" s="210"/>
      <c r="R680" s="210"/>
      <c r="S680" s="210"/>
      <c r="T680" s="211"/>
      <c r="AT680" s="212" t="s">
        <v>192</v>
      </c>
      <c r="AU680" s="212" t="s">
        <v>78</v>
      </c>
      <c r="AV680" s="14" t="s">
        <v>78</v>
      </c>
      <c r="AW680" s="14" t="s">
        <v>30</v>
      </c>
      <c r="AX680" s="14" t="s">
        <v>69</v>
      </c>
      <c r="AY680" s="212" t="s">
        <v>179</v>
      </c>
    </row>
    <row r="681" spans="1:65" s="14" customFormat="1">
      <c r="B681" s="203"/>
      <c r="C681" s="204"/>
      <c r="D681" s="188" t="s">
        <v>192</v>
      </c>
      <c r="E681" s="205" t="s">
        <v>18</v>
      </c>
      <c r="F681" s="324" t="s">
        <v>851</v>
      </c>
      <c r="G681" s="325"/>
      <c r="H681" s="326">
        <v>0.13</v>
      </c>
      <c r="I681" s="325"/>
      <c r="J681" s="325"/>
      <c r="K681" s="204"/>
      <c r="L681" s="208"/>
      <c r="M681" s="209"/>
      <c r="N681" s="210"/>
      <c r="O681" s="210"/>
      <c r="P681" s="210"/>
      <c r="Q681" s="210"/>
      <c r="R681" s="210"/>
      <c r="S681" s="210"/>
      <c r="T681" s="211"/>
      <c r="AT681" s="212" t="s">
        <v>192</v>
      </c>
      <c r="AU681" s="212" t="s">
        <v>78</v>
      </c>
      <c r="AV681" s="14" t="s">
        <v>78</v>
      </c>
      <c r="AW681" s="14" t="s">
        <v>30</v>
      </c>
      <c r="AX681" s="14" t="s">
        <v>69</v>
      </c>
      <c r="AY681" s="212" t="s">
        <v>179</v>
      </c>
    </row>
    <row r="682" spans="1:65" s="14" customFormat="1">
      <c r="B682" s="203"/>
      <c r="C682" s="204"/>
      <c r="D682" s="188" t="s">
        <v>192</v>
      </c>
      <c r="E682" s="205" t="s">
        <v>18</v>
      </c>
      <c r="F682" s="324" t="s">
        <v>852</v>
      </c>
      <c r="G682" s="325"/>
      <c r="H682" s="326">
        <v>2.9000000000000001E-2</v>
      </c>
      <c r="I682" s="325"/>
      <c r="J682" s="325"/>
      <c r="K682" s="204"/>
      <c r="L682" s="208"/>
      <c r="M682" s="209"/>
      <c r="N682" s="210"/>
      <c r="O682" s="210"/>
      <c r="P682" s="210"/>
      <c r="Q682" s="210"/>
      <c r="R682" s="210"/>
      <c r="S682" s="210"/>
      <c r="T682" s="211"/>
      <c r="AT682" s="212" t="s">
        <v>192</v>
      </c>
      <c r="AU682" s="212" t="s">
        <v>78</v>
      </c>
      <c r="AV682" s="14" t="s">
        <v>78</v>
      </c>
      <c r="AW682" s="14" t="s">
        <v>30</v>
      </c>
      <c r="AX682" s="14" t="s">
        <v>69</v>
      </c>
      <c r="AY682" s="212" t="s">
        <v>179</v>
      </c>
    </row>
    <row r="683" spans="1:65" s="14" customFormat="1">
      <c r="B683" s="203"/>
      <c r="C683" s="204"/>
      <c r="D683" s="188" t="s">
        <v>192</v>
      </c>
      <c r="E683" s="205" t="s">
        <v>18</v>
      </c>
      <c r="F683" s="324" t="s">
        <v>853</v>
      </c>
      <c r="G683" s="325"/>
      <c r="H683" s="326">
        <v>1.7999999999999999E-2</v>
      </c>
      <c r="I683" s="325"/>
      <c r="J683" s="325"/>
      <c r="K683" s="204"/>
      <c r="L683" s="208"/>
      <c r="M683" s="209"/>
      <c r="N683" s="210"/>
      <c r="O683" s="210"/>
      <c r="P683" s="210"/>
      <c r="Q683" s="210"/>
      <c r="R683" s="210"/>
      <c r="S683" s="210"/>
      <c r="T683" s="211"/>
      <c r="AT683" s="212" t="s">
        <v>192</v>
      </c>
      <c r="AU683" s="212" t="s">
        <v>78</v>
      </c>
      <c r="AV683" s="14" t="s">
        <v>78</v>
      </c>
      <c r="AW683" s="14" t="s">
        <v>30</v>
      </c>
      <c r="AX683" s="14" t="s">
        <v>69</v>
      </c>
      <c r="AY683" s="212" t="s">
        <v>179</v>
      </c>
    </row>
    <row r="684" spans="1:65" s="14" customFormat="1">
      <c r="B684" s="203"/>
      <c r="C684" s="204"/>
      <c r="D684" s="188" t="s">
        <v>192</v>
      </c>
      <c r="E684" s="205" t="s">
        <v>18</v>
      </c>
      <c r="F684" s="324" t="s">
        <v>854</v>
      </c>
      <c r="G684" s="325"/>
      <c r="H684" s="326">
        <v>0.121</v>
      </c>
      <c r="I684" s="325"/>
      <c r="J684" s="325"/>
      <c r="K684" s="204"/>
      <c r="L684" s="208"/>
      <c r="M684" s="209"/>
      <c r="N684" s="210"/>
      <c r="O684" s="210"/>
      <c r="P684" s="210"/>
      <c r="Q684" s="210"/>
      <c r="R684" s="210"/>
      <c r="S684" s="210"/>
      <c r="T684" s="211"/>
      <c r="AT684" s="212" t="s">
        <v>192</v>
      </c>
      <c r="AU684" s="212" t="s">
        <v>78</v>
      </c>
      <c r="AV684" s="14" t="s">
        <v>78</v>
      </c>
      <c r="AW684" s="14" t="s">
        <v>30</v>
      </c>
      <c r="AX684" s="14" t="s">
        <v>69</v>
      </c>
      <c r="AY684" s="212" t="s">
        <v>179</v>
      </c>
    </row>
    <row r="685" spans="1:65" s="14" customFormat="1">
      <c r="B685" s="203"/>
      <c r="C685" s="204"/>
      <c r="D685" s="188" t="s">
        <v>192</v>
      </c>
      <c r="E685" s="205" t="s">
        <v>18</v>
      </c>
      <c r="F685" s="324" t="s">
        <v>855</v>
      </c>
      <c r="G685" s="325"/>
      <c r="H685" s="326">
        <v>2.8000000000000001E-2</v>
      </c>
      <c r="I685" s="325"/>
      <c r="J685" s="325"/>
      <c r="K685" s="204"/>
      <c r="L685" s="208"/>
      <c r="M685" s="209"/>
      <c r="N685" s="210"/>
      <c r="O685" s="210"/>
      <c r="P685" s="210"/>
      <c r="Q685" s="210"/>
      <c r="R685" s="210"/>
      <c r="S685" s="210"/>
      <c r="T685" s="211"/>
      <c r="AT685" s="212" t="s">
        <v>192</v>
      </c>
      <c r="AU685" s="212" t="s">
        <v>78</v>
      </c>
      <c r="AV685" s="14" t="s">
        <v>78</v>
      </c>
      <c r="AW685" s="14" t="s">
        <v>30</v>
      </c>
      <c r="AX685" s="14" t="s">
        <v>69</v>
      </c>
      <c r="AY685" s="212" t="s">
        <v>179</v>
      </c>
    </row>
    <row r="686" spans="1:65" s="2" customFormat="1" ht="24.2" customHeight="1">
      <c r="A686" s="33"/>
      <c r="B686" s="34"/>
      <c r="C686" s="213" t="s">
        <v>856</v>
      </c>
      <c r="D686" s="213" t="s">
        <v>286</v>
      </c>
      <c r="E686" s="214" t="s">
        <v>857</v>
      </c>
      <c r="F686" s="340" t="s">
        <v>858</v>
      </c>
      <c r="G686" s="341" t="s">
        <v>253</v>
      </c>
      <c r="H686" s="342">
        <f>SUM(H689:H696)</f>
        <v>1.3547</v>
      </c>
      <c r="I686" s="343"/>
      <c r="J686" s="343">
        <f>ROUND(I686*H686,2)</f>
        <v>0</v>
      </c>
      <c r="K686" s="215" t="s">
        <v>185</v>
      </c>
      <c r="L686" s="219"/>
      <c r="M686" s="220" t="s">
        <v>18</v>
      </c>
      <c r="N686" s="221" t="s">
        <v>40</v>
      </c>
      <c r="O686" s="184">
        <v>0</v>
      </c>
      <c r="P686" s="184">
        <f>O686*H686</f>
        <v>0</v>
      </c>
      <c r="Q686" s="184">
        <v>1</v>
      </c>
      <c r="R686" s="184">
        <f>Q686*H686</f>
        <v>1.3547</v>
      </c>
      <c r="S686" s="184">
        <v>0</v>
      </c>
      <c r="T686" s="185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86" t="s">
        <v>250</v>
      </c>
      <c r="AT686" s="186" t="s">
        <v>286</v>
      </c>
      <c r="AU686" s="186" t="s">
        <v>78</v>
      </c>
      <c r="AY686" s="19" t="s">
        <v>179</v>
      </c>
      <c r="BE686" s="187">
        <f>IF(N686="základní",J686,0)</f>
        <v>0</v>
      </c>
      <c r="BF686" s="187">
        <f>IF(N686="snížená",J686,0)</f>
        <v>0</v>
      </c>
      <c r="BG686" s="187">
        <f>IF(N686="zákl. přenesená",J686,0)</f>
        <v>0</v>
      </c>
      <c r="BH686" s="187">
        <f>IF(N686="sníž. přenesená",J686,0)</f>
        <v>0</v>
      </c>
      <c r="BI686" s="187">
        <f>IF(N686="nulová",J686,0)</f>
        <v>0</v>
      </c>
      <c r="BJ686" s="19" t="s">
        <v>76</v>
      </c>
      <c r="BK686" s="187">
        <f>ROUND(I686*H686,2)</f>
        <v>0</v>
      </c>
      <c r="BL686" s="19" t="s">
        <v>186</v>
      </c>
      <c r="BM686" s="186" t="s">
        <v>859</v>
      </c>
    </row>
    <row r="687" spans="1:65" s="2" customFormat="1">
      <c r="A687" s="33"/>
      <c r="B687" s="34"/>
      <c r="C687" s="35"/>
      <c r="D687" s="188" t="s">
        <v>188</v>
      </c>
      <c r="E687" s="35"/>
      <c r="F687" s="331" t="s">
        <v>858</v>
      </c>
      <c r="G687" s="332"/>
      <c r="H687" s="332"/>
      <c r="I687" s="332"/>
      <c r="J687" s="332"/>
      <c r="K687" s="35"/>
      <c r="L687" s="38"/>
      <c r="M687" s="190"/>
      <c r="N687" s="191"/>
      <c r="O687" s="63"/>
      <c r="P687" s="63"/>
      <c r="Q687" s="63"/>
      <c r="R687" s="63"/>
      <c r="S687" s="63"/>
      <c r="T687" s="64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T687" s="19" t="s">
        <v>188</v>
      </c>
      <c r="AU687" s="19" t="s">
        <v>78</v>
      </c>
    </row>
    <row r="688" spans="1:65" s="13" customFormat="1">
      <c r="B688" s="194"/>
      <c r="C688" s="195"/>
      <c r="D688" s="188" t="s">
        <v>192</v>
      </c>
      <c r="E688" s="196" t="s">
        <v>18</v>
      </c>
      <c r="F688" s="334" t="s">
        <v>554</v>
      </c>
      <c r="G688" s="335"/>
      <c r="H688" s="336" t="s">
        <v>18</v>
      </c>
      <c r="I688" s="335"/>
      <c r="J688" s="335"/>
      <c r="K688" s="195"/>
      <c r="L688" s="198"/>
      <c r="M688" s="199"/>
      <c r="N688" s="200"/>
      <c r="O688" s="200"/>
      <c r="P688" s="200"/>
      <c r="Q688" s="200"/>
      <c r="R688" s="200"/>
      <c r="S688" s="200"/>
      <c r="T688" s="201"/>
      <c r="AT688" s="202" t="s">
        <v>192</v>
      </c>
      <c r="AU688" s="202" t="s">
        <v>78</v>
      </c>
      <c r="AV688" s="13" t="s">
        <v>76</v>
      </c>
      <c r="AW688" s="13" t="s">
        <v>30</v>
      </c>
      <c r="AX688" s="13" t="s">
        <v>69</v>
      </c>
      <c r="AY688" s="202" t="s">
        <v>179</v>
      </c>
    </row>
    <row r="689" spans="1:65" s="14" customFormat="1">
      <c r="B689" s="203"/>
      <c r="C689" s="204"/>
      <c r="D689" s="188" t="s">
        <v>192</v>
      </c>
      <c r="E689" s="205" t="s">
        <v>18</v>
      </c>
      <c r="F689" s="324" t="s">
        <v>846</v>
      </c>
      <c r="G689" s="325"/>
      <c r="H689" s="326">
        <v>0.57399999999999995</v>
      </c>
      <c r="I689" s="325"/>
      <c r="J689" s="325"/>
      <c r="K689" s="204"/>
      <c r="L689" s="208"/>
      <c r="M689" s="209"/>
      <c r="N689" s="210"/>
      <c r="O689" s="210"/>
      <c r="P689" s="210"/>
      <c r="Q689" s="210"/>
      <c r="R689" s="210"/>
      <c r="S689" s="210"/>
      <c r="T689" s="211"/>
      <c r="AT689" s="212" t="s">
        <v>192</v>
      </c>
      <c r="AU689" s="212" t="s">
        <v>78</v>
      </c>
      <c r="AV689" s="14" t="s">
        <v>78</v>
      </c>
      <c r="AW689" s="14" t="s">
        <v>30</v>
      </c>
      <c r="AX689" s="14" t="s">
        <v>69</v>
      </c>
      <c r="AY689" s="212" t="s">
        <v>179</v>
      </c>
    </row>
    <row r="690" spans="1:65" s="14" customFormat="1">
      <c r="B690" s="203"/>
      <c r="C690" s="204"/>
      <c r="D690" s="188" t="s">
        <v>192</v>
      </c>
      <c r="E690" s="205" t="s">
        <v>18</v>
      </c>
      <c r="F690" s="324" t="s">
        <v>847</v>
      </c>
      <c r="G690" s="325"/>
      <c r="H690" s="326">
        <v>0.129</v>
      </c>
      <c r="I690" s="325"/>
      <c r="J690" s="325"/>
      <c r="K690" s="204"/>
      <c r="L690" s="208"/>
      <c r="M690" s="209"/>
      <c r="N690" s="210"/>
      <c r="O690" s="210"/>
      <c r="P690" s="210"/>
      <c r="Q690" s="210"/>
      <c r="R690" s="210"/>
      <c r="S690" s="210"/>
      <c r="T690" s="211"/>
      <c r="AT690" s="212" t="s">
        <v>192</v>
      </c>
      <c r="AU690" s="212" t="s">
        <v>78</v>
      </c>
      <c r="AV690" s="14" t="s">
        <v>78</v>
      </c>
      <c r="AW690" s="14" t="s">
        <v>30</v>
      </c>
      <c r="AX690" s="14" t="s">
        <v>69</v>
      </c>
      <c r="AY690" s="212" t="s">
        <v>179</v>
      </c>
    </row>
    <row r="691" spans="1:65" s="14" customFormat="1">
      <c r="B691" s="203"/>
      <c r="C691" s="204"/>
      <c r="D691" s="188" t="s">
        <v>192</v>
      </c>
      <c r="E691" s="205" t="s">
        <v>18</v>
      </c>
      <c r="F691" s="324" t="s">
        <v>848</v>
      </c>
      <c r="G691" s="325"/>
      <c r="H691" s="326">
        <v>0.27600000000000002</v>
      </c>
      <c r="I691" s="325"/>
      <c r="J691" s="325"/>
      <c r="K691" s="204"/>
      <c r="L691" s="208"/>
      <c r="M691" s="209"/>
      <c r="N691" s="210"/>
      <c r="O691" s="210"/>
      <c r="P691" s="210"/>
      <c r="Q691" s="210"/>
      <c r="R691" s="210"/>
      <c r="S691" s="210"/>
      <c r="T691" s="211"/>
      <c r="AT691" s="212" t="s">
        <v>192</v>
      </c>
      <c r="AU691" s="212" t="s">
        <v>78</v>
      </c>
      <c r="AV691" s="14" t="s">
        <v>78</v>
      </c>
      <c r="AW691" s="14" t="s">
        <v>30</v>
      </c>
      <c r="AX691" s="14" t="s">
        <v>69</v>
      </c>
      <c r="AY691" s="212" t="s">
        <v>179</v>
      </c>
    </row>
    <row r="692" spans="1:65" s="14" customFormat="1">
      <c r="B692" s="203"/>
      <c r="C692" s="204"/>
      <c r="D692" s="188" t="s">
        <v>192</v>
      </c>
      <c r="E692" s="205" t="s">
        <v>18</v>
      </c>
      <c r="F692" s="324" t="s">
        <v>849</v>
      </c>
      <c r="G692" s="325"/>
      <c r="H692" s="326">
        <v>0.124</v>
      </c>
      <c r="I692" s="325"/>
      <c r="J692" s="325"/>
      <c r="K692" s="204"/>
      <c r="L692" s="208"/>
      <c r="M692" s="209"/>
      <c r="N692" s="210"/>
      <c r="O692" s="210"/>
      <c r="P692" s="210"/>
      <c r="Q692" s="210"/>
      <c r="R692" s="210"/>
      <c r="S692" s="210"/>
      <c r="T692" s="211"/>
      <c r="AT692" s="212" t="s">
        <v>192</v>
      </c>
      <c r="AU692" s="212" t="s">
        <v>78</v>
      </c>
      <c r="AV692" s="14" t="s">
        <v>78</v>
      </c>
      <c r="AW692" s="14" t="s">
        <v>30</v>
      </c>
      <c r="AX692" s="14" t="s">
        <v>69</v>
      </c>
      <c r="AY692" s="212" t="s">
        <v>179</v>
      </c>
    </row>
    <row r="693" spans="1:65" s="14" customFormat="1">
      <c r="B693" s="203"/>
      <c r="C693" s="204"/>
      <c r="D693" s="188" t="s">
        <v>192</v>
      </c>
      <c r="E693" s="205" t="s">
        <v>18</v>
      </c>
      <c r="F693" s="324" t="s">
        <v>852</v>
      </c>
      <c r="G693" s="325"/>
      <c r="H693" s="326">
        <v>2.9000000000000001E-2</v>
      </c>
      <c r="I693" s="325"/>
      <c r="J693" s="325"/>
      <c r="K693" s="204"/>
      <c r="L693" s="208"/>
      <c r="M693" s="209"/>
      <c r="N693" s="210"/>
      <c r="O693" s="210"/>
      <c r="P693" s="210"/>
      <c r="Q693" s="210"/>
      <c r="R693" s="210"/>
      <c r="S693" s="210"/>
      <c r="T693" s="211"/>
      <c r="AT693" s="212" t="s">
        <v>192</v>
      </c>
      <c r="AU693" s="212" t="s">
        <v>78</v>
      </c>
      <c r="AV693" s="14" t="s">
        <v>78</v>
      </c>
      <c r="AW693" s="14" t="s">
        <v>30</v>
      </c>
      <c r="AX693" s="14" t="s">
        <v>69</v>
      </c>
      <c r="AY693" s="212" t="s">
        <v>179</v>
      </c>
    </row>
    <row r="694" spans="1:65" s="14" customFormat="1">
      <c r="B694" s="203"/>
      <c r="C694" s="204"/>
      <c r="D694" s="188" t="s">
        <v>192</v>
      </c>
      <c r="E694" s="205" t="s">
        <v>18</v>
      </c>
      <c r="F694" s="324" t="s">
        <v>853</v>
      </c>
      <c r="G694" s="325"/>
      <c r="H694" s="326">
        <v>1.7999999999999999E-2</v>
      </c>
      <c r="I694" s="325"/>
      <c r="J694" s="325"/>
      <c r="K694" s="204"/>
      <c r="L694" s="208"/>
      <c r="M694" s="209"/>
      <c r="N694" s="210"/>
      <c r="O694" s="210"/>
      <c r="P694" s="210"/>
      <c r="Q694" s="210"/>
      <c r="R694" s="210"/>
      <c r="S694" s="210"/>
      <c r="T694" s="211"/>
      <c r="AT694" s="212" t="s">
        <v>192</v>
      </c>
      <c r="AU694" s="212" t="s">
        <v>78</v>
      </c>
      <c r="AV694" s="14" t="s">
        <v>78</v>
      </c>
      <c r="AW694" s="14" t="s">
        <v>30</v>
      </c>
      <c r="AX694" s="14" t="s">
        <v>69</v>
      </c>
      <c r="AY694" s="212" t="s">
        <v>179</v>
      </c>
    </row>
    <row r="695" spans="1:65" s="14" customFormat="1">
      <c r="B695" s="203"/>
      <c r="C695" s="204"/>
      <c r="D695" s="188" t="s">
        <v>192</v>
      </c>
      <c r="E695" s="205" t="s">
        <v>18</v>
      </c>
      <c r="F695" s="324" t="s">
        <v>855</v>
      </c>
      <c r="G695" s="325"/>
      <c r="H695" s="326">
        <v>2.8000000000000001E-2</v>
      </c>
      <c r="I695" s="325"/>
      <c r="J695" s="325"/>
      <c r="K695" s="204"/>
      <c r="L695" s="208"/>
      <c r="M695" s="209"/>
      <c r="N695" s="210"/>
      <c r="O695" s="210"/>
      <c r="P695" s="210"/>
      <c r="Q695" s="210"/>
      <c r="R695" s="210"/>
      <c r="S695" s="210"/>
      <c r="T695" s="211"/>
      <c r="AT695" s="212" t="s">
        <v>192</v>
      </c>
      <c r="AU695" s="212" t="s">
        <v>78</v>
      </c>
      <c r="AV695" s="14" t="s">
        <v>78</v>
      </c>
      <c r="AW695" s="14" t="s">
        <v>30</v>
      </c>
      <c r="AX695" s="14" t="s">
        <v>69</v>
      </c>
      <c r="AY695" s="212" t="s">
        <v>179</v>
      </c>
    </row>
    <row r="696" spans="1:65" s="14" customFormat="1">
      <c r="B696" s="203"/>
      <c r="C696" s="204"/>
      <c r="D696" s="188" t="s">
        <v>192</v>
      </c>
      <c r="E696" s="204"/>
      <c r="F696" s="324" t="s">
        <v>5801</v>
      </c>
      <c r="G696" s="325"/>
      <c r="H696" s="326">
        <f>1.178*0.15</f>
        <v>0.1767</v>
      </c>
      <c r="I696" s="325"/>
      <c r="J696" s="325"/>
      <c r="K696" s="204"/>
      <c r="L696" s="208"/>
      <c r="M696" s="209"/>
      <c r="N696" s="210"/>
      <c r="O696" s="210"/>
      <c r="P696" s="210"/>
      <c r="Q696" s="210"/>
      <c r="R696" s="210"/>
      <c r="S696" s="210"/>
      <c r="T696" s="211"/>
      <c r="AT696" s="212" t="s">
        <v>192</v>
      </c>
      <c r="AU696" s="212" t="s">
        <v>78</v>
      </c>
      <c r="AV696" s="14" t="s">
        <v>78</v>
      </c>
      <c r="AW696" s="14" t="s">
        <v>4</v>
      </c>
      <c r="AX696" s="14" t="s">
        <v>76</v>
      </c>
      <c r="AY696" s="212" t="s">
        <v>179</v>
      </c>
    </row>
    <row r="697" spans="1:65" s="2" customFormat="1" ht="24.2" customHeight="1">
      <c r="A697" s="33"/>
      <c r="B697" s="34"/>
      <c r="C697" s="213" t="s">
        <v>860</v>
      </c>
      <c r="D697" s="213" t="s">
        <v>286</v>
      </c>
      <c r="E697" s="214" t="s">
        <v>861</v>
      </c>
      <c r="F697" s="340" t="s">
        <v>862</v>
      </c>
      <c r="G697" s="341" t="s">
        <v>253</v>
      </c>
      <c r="H697" s="342">
        <v>0.97</v>
      </c>
      <c r="I697" s="343"/>
      <c r="J697" s="343">
        <f>ROUND(I697*H697,2)</f>
        <v>0</v>
      </c>
      <c r="K697" s="215" t="s">
        <v>185</v>
      </c>
      <c r="L697" s="219"/>
      <c r="M697" s="220" t="s">
        <v>18</v>
      </c>
      <c r="N697" s="221" t="s">
        <v>40</v>
      </c>
      <c r="O697" s="184">
        <v>0</v>
      </c>
      <c r="P697" s="184">
        <f>O697*H697</f>
        <v>0</v>
      </c>
      <c r="Q697" s="184">
        <v>1</v>
      </c>
      <c r="R697" s="184">
        <f>Q697*H697</f>
        <v>0.97</v>
      </c>
      <c r="S697" s="184">
        <v>0</v>
      </c>
      <c r="T697" s="185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86" t="s">
        <v>250</v>
      </c>
      <c r="AT697" s="186" t="s">
        <v>286</v>
      </c>
      <c r="AU697" s="186" t="s">
        <v>78</v>
      </c>
      <c r="AY697" s="19" t="s">
        <v>179</v>
      </c>
      <c r="BE697" s="187">
        <f>IF(N697="základní",J697,0)</f>
        <v>0</v>
      </c>
      <c r="BF697" s="187">
        <f>IF(N697="snížená",J697,0)</f>
        <v>0</v>
      </c>
      <c r="BG697" s="187">
        <f>IF(N697="zákl. přenesená",J697,0)</f>
        <v>0</v>
      </c>
      <c r="BH697" s="187">
        <f>IF(N697="sníž. přenesená",J697,0)</f>
        <v>0</v>
      </c>
      <c r="BI697" s="187">
        <f>IF(N697="nulová",J697,0)</f>
        <v>0</v>
      </c>
      <c r="BJ697" s="19" t="s">
        <v>76</v>
      </c>
      <c r="BK697" s="187">
        <f>ROUND(I697*H697,2)</f>
        <v>0</v>
      </c>
      <c r="BL697" s="19" t="s">
        <v>186</v>
      </c>
      <c r="BM697" s="186" t="s">
        <v>863</v>
      </c>
    </row>
    <row r="698" spans="1:65" s="2" customFormat="1">
      <c r="A698" s="33"/>
      <c r="B698" s="34"/>
      <c r="C698" s="35"/>
      <c r="D698" s="188" t="s">
        <v>188</v>
      </c>
      <c r="E698" s="35"/>
      <c r="F698" s="331" t="s">
        <v>862</v>
      </c>
      <c r="G698" s="332"/>
      <c r="H698" s="332"/>
      <c r="I698" s="332"/>
      <c r="J698" s="332"/>
      <c r="K698" s="35"/>
      <c r="L698" s="38"/>
      <c r="M698" s="190"/>
      <c r="N698" s="191"/>
      <c r="O698" s="63"/>
      <c r="P698" s="63"/>
      <c r="Q698" s="63"/>
      <c r="R698" s="63"/>
      <c r="S698" s="63"/>
      <c r="T698" s="64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T698" s="19" t="s">
        <v>188</v>
      </c>
      <c r="AU698" s="19" t="s">
        <v>78</v>
      </c>
    </row>
    <row r="699" spans="1:65" s="13" customFormat="1">
      <c r="B699" s="194"/>
      <c r="C699" s="195"/>
      <c r="D699" s="188" t="s">
        <v>192</v>
      </c>
      <c r="E699" s="196" t="s">
        <v>18</v>
      </c>
      <c r="F699" s="334" t="s">
        <v>565</v>
      </c>
      <c r="G699" s="335"/>
      <c r="H699" s="336" t="s">
        <v>18</v>
      </c>
      <c r="I699" s="335"/>
      <c r="J699" s="335"/>
      <c r="K699" s="195"/>
      <c r="L699" s="198"/>
      <c r="M699" s="199"/>
      <c r="N699" s="200"/>
      <c r="O699" s="200"/>
      <c r="P699" s="200"/>
      <c r="Q699" s="200"/>
      <c r="R699" s="200"/>
      <c r="S699" s="200"/>
      <c r="T699" s="201"/>
      <c r="AT699" s="202" t="s">
        <v>192</v>
      </c>
      <c r="AU699" s="202" t="s">
        <v>78</v>
      </c>
      <c r="AV699" s="13" t="s">
        <v>76</v>
      </c>
      <c r="AW699" s="13" t="s">
        <v>30</v>
      </c>
      <c r="AX699" s="13" t="s">
        <v>69</v>
      </c>
      <c r="AY699" s="202" t="s">
        <v>179</v>
      </c>
    </row>
    <row r="700" spans="1:65" s="14" customFormat="1">
      <c r="B700" s="203"/>
      <c r="C700" s="204"/>
      <c r="D700" s="188" t="s">
        <v>192</v>
      </c>
      <c r="E700" s="205" t="s">
        <v>18</v>
      </c>
      <c r="F700" s="324" t="s">
        <v>832</v>
      </c>
      <c r="G700" s="325"/>
      <c r="H700" s="326">
        <v>0.29399999999999998</v>
      </c>
      <c r="I700" s="325"/>
      <c r="J700" s="325"/>
      <c r="K700" s="204"/>
      <c r="L700" s="208"/>
      <c r="M700" s="209"/>
      <c r="N700" s="210"/>
      <c r="O700" s="210"/>
      <c r="P700" s="210"/>
      <c r="Q700" s="210"/>
      <c r="R700" s="210"/>
      <c r="S700" s="210"/>
      <c r="T700" s="211"/>
      <c r="AT700" s="212" t="s">
        <v>192</v>
      </c>
      <c r="AU700" s="212" t="s">
        <v>78</v>
      </c>
      <c r="AV700" s="14" t="s">
        <v>78</v>
      </c>
      <c r="AW700" s="14" t="s">
        <v>30</v>
      </c>
      <c r="AX700" s="14" t="s">
        <v>69</v>
      </c>
      <c r="AY700" s="212" t="s">
        <v>179</v>
      </c>
    </row>
    <row r="701" spans="1:65" s="14" customFormat="1">
      <c r="B701" s="203"/>
      <c r="C701" s="204"/>
      <c r="D701" s="188" t="s">
        <v>192</v>
      </c>
      <c r="E701" s="205" t="s">
        <v>18</v>
      </c>
      <c r="F701" s="324" t="s">
        <v>839</v>
      </c>
      <c r="G701" s="325"/>
      <c r="H701" s="326">
        <v>0.161</v>
      </c>
      <c r="I701" s="325"/>
      <c r="J701" s="325"/>
      <c r="K701" s="204"/>
      <c r="L701" s="208"/>
      <c r="M701" s="209"/>
      <c r="N701" s="210"/>
      <c r="O701" s="210"/>
      <c r="P701" s="210"/>
      <c r="Q701" s="210"/>
      <c r="R701" s="210"/>
      <c r="S701" s="210"/>
      <c r="T701" s="211"/>
      <c r="AT701" s="212" t="s">
        <v>192</v>
      </c>
      <c r="AU701" s="212" t="s">
        <v>78</v>
      </c>
      <c r="AV701" s="14" t="s">
        <v>78</v>
      </c>
      <c r="AW701" s="14" t="s">
        <v>30</v>
      </c>
      <c r="AX701" s="14" t="s">
        <v>69</v>
      </c>
      <c r="AY701" s="212" t="s">
        <v>179</v>
      </c>
    </row>
    <row r="702" spans="1:65" s="14" customFormat="1">
      <c r="B702" s="203"/>
      <c r="C702" s="204"/>
      <c r="D702" s="188" t="s">
        <v>192</v>
      </c>
      <c r="E702" s="205" t="s">
        <v>18</v>
      </c>
      <c r="F702" s="324" t="s">
        <v>840</v>
      </c>
      <c r="G702" s="325"/>
      <c r="H702" s="326">
        <v>7.0000000000000007E-2</v>
      </c>
      <c r="I702" s="325"/>
      <c r="J702" s="325"/>
      <c r="K702" s="204"/>
      <c r="L702" s="208"/>
      <c r="M702" s="209"/>
      <c r="N702" s="210"/>
      <c r="O702" s="210"/>
      <c r="P702" s="210"/>
      <c r="Q702" s="210"/>
      <c r="R702" s="210"/>
      <c r="S702" s="210"/>
      <c r="T702" s="211"/>
      <c r="AT702" s="212" t="s">
        <v>192</v>
      </c>
      <c r="AU702" s="212" t="s">
        <v>78</v>
      </c>
      <c r="AV702" s="14" t="s">
        <v>78</v>
      </c>
      <c r="AW702" s="14" t="s">
        <v>30</v>
      </c>
      <c r="AX702" s="14" t="s">
        <v>69</v>
      </c>
      <c r="AY702" s="212" t="s">
        <v>179</v>
      </c>
    </row>
    <row r="703" spans="1:65" s="14" customFormat="1">
      <c r="B703" s="203"/>
      <c r="C703" s="204"/>
      <c r="D703" s="188" t="s">
        <v>192</v>
      </c>
      <c r="E703" s="205" t="s">
        <v>18</v>
      </c>
      <c r="F703" s="324" t="s">
        <v>841</v>
      </c>
      <c r="G703" s="325"/>
      <c r="H703" s="326">
        <v>0.127</v>
      </c>
      <c r="I703" s="325"/>
      <c r="J703" s="325"/>
      <c r="K703" s="204"/>
      <c r="L703" s="208"/>
      <c r="M703" s="209"/>
      <c r="N703" s="210"/>
      <c r="O703" s="210"/>
      <c r="P703" s="210"/>
      <c r="Q703" s="210"/>
      <c r="R703" s="210"/>
      <c r="S703" s="210"/>
      <c r="T703" s="211"/>
      <c r="AT703" s="212" t="s">
        <v>192</v>
      </c>
      <c r="AU703" s="212" t="s">
        <v>78</v>
      </c>
      <c r="AV703" s="14" t="s">
        <v>78</v>
      </c>
      <c r="AW703" s="14" t="s">
        <v>30</v>
      </c>
      <c r="AX703" s="14" t="s">
        <v>69</v>
      </c>
      <c r="AY703" s="212" t="s">
        <v>179</v>
      </c>
    </row>
    <row r="704" spans="1:65" s="14" customFormat="1">
      <c r="B704" s="203"/>
      <c r="C704" s="204"/>
      <c r="D704" s="188" t="s">
        <v>192</v>
      </c>
      <c r="E704" s="205" t="s">
        <v>18</v>
      </c>
      <c r="F704" s="324" t="s">
        <v>842</v>
      </c>
      <c r="G704" s="325"/>
      <c r="H704" s="326">
        <v>0.125</v>
      </c>
      <c r="I704" s="325"/>
      <c r="J704" s="325"/>
      <c r="K704" s="204"/>
      <c r="L704" s="208"/>
      <c r="M704" s="209"/>
      <c r="N704" s="210"/>
      <c r="O704" s="210"/>
      <c r="P704" s="210"/>
      <c r="Q704" s="210"/>
      <c r="R704" s="210"/>
      <c r="S704" s="210"/>
      <c r="T704" s="211"/>
      <c r="AT704" s="212" t="s">
        <v>192</v>
      </c>
      <c r="AU704" s="212" t="s">
        <v>78</v>
      </c>
      <c r="AV704" s="14" t="s">
        <v>78</v>
      </c>
      <c r="AW704" s="14" t="s">
        <v>30</v>
      </c>
      <c r="AX704" s="14" t="s">
        <v>69</v>
      </c>
      <c r="AY704" s="212" t="s">
        <v>179</v>
      </c>
    </row>
    <row r="705" spans="1:65" s="13" customFormat="1">
      <c r="B705" s="194"/>
      <c r="C705" s="195"/>
      <c r="D705" s="188" t="s">
        <v>192</v>
      </c>
      <c r="E705" s="196" t="s">
        <v>18</v>
      </c>
      <c r="F705" s="334" t="s">
        <v>554</v>
      </c>
      <c r="G705" s="335"/>
      <c r="H705" s="336" t="s">
        <v>18</v>
      </c>
      <c r="I705" s="335"/>
      <c r="J705" s="335"/>
      <c r="K705" s="195"/>
      <c r="L705" s="198"/>
      <c r="M705" s="199"/>
      <c r="N705" s="200"/>
      <c r="O705" s="200"/>
      <c r="P705" s="200"/>
      <c r="Q705" s="200"/>
      <c r="R705" s="200"/>
      <c r="S705" s="200"/>
      <c r="T705" s="201"/>
      <c r="AT705" s="202" t="s">
        <v>192</v>
      </c>
      <c r="AU705" s="202" t="s">
        <v>78</v>
      </c>
      <c r="AV705" s="13" t="s">
        <v>76</v>
      </c>
      <c r="AW705" s="13" t="s">
        <v>30</v>
      </c>
      <c r="AX705" s="13" t="s">
        <v>69</v>
      </c>
      <c r="AY705" s="202" t="s">
        <v>179</v>
      </c>
    </row>
    <row r="706" spans="1:65" s="14" customFormat="1">
      <c r="B706" s="203"/>
      <c r="C706" s="204"/>
      <c r="D706" s="188" t="s">
        <v>192</v>
      </c>
      <c r="E706" s="205" t="s">
        <v>18</v>
      </c>
      <c r="F706" s="324" t="s">
        <v>854</v>
      </c>
      <c r="G706" s="325"/>
      <c r="H706" s="326">
        <v>0.121</v>
      </c>
      <c r="I706" s="325"/>
      <c r="J706" s="325"/>
      <c r="K706" s="204"/>
      <c r="L706" s="208"/>
      <c r="M706" s="209"/>
      <c r="N706" s="210"/>
      <c r="O706" s="210"/>
      <c r="P706" s="210"/>
      <c r="Q706" s="210"/>
      <c r="R706" s="210"/>
      <c r="S706" s="210"/>
      <c r="T706" s="211"/>
      <c r="AT706" s="212" t="s">
        <v>192</v>
      </c>
      <c r="AU706" s="212" t="s">
        <v>78</v>
      </c>
      <c r="AV706" s="14" t="s">
        <v>78</v>
      </c>
      <c r="AW706" s="14" t="s">
        <v>30</v>
      </c>
      <c r="AX706" s="14" t="s">
        <v>69</v>
      </c>
      <c r="AY706" s="212" t="s">
        <v>179</v>
      </c>
    </row>
    <row r="707" spans="1:65" s="14" customFormat="1">
      <c r="B707" s="203"/>
      <c r="C707" s="204"/>
      <c r="D707" s="188" t="s">
        <v>192</v>
      </c>
      <c r="E707" s="204"/>
      <c r="F707" s="324" t="s">
        <v>864</v>
      </c>
      <c r="G707" s="325"/>
      <c r="H707" s="326">
        <v>0.97</v>
      </c>
      <c r="I707" s="325"/>
      <c r="J707" s="325"/>
      <c r="K707" s="204"/>
      <c r="L707" s="208"/>
      <c r="M707" s="209"/>
      <c r="N707" s="210"/>
      <c r="O707" s="210"/>
      <c r="P707" s="210"/>
      <c r="Q707" s="210"/>
      <c r="R707" s="210"/>
      <c r="S707" s="210"/>
      <c r="T707" s="211"/>
      <c r="AT707" s="212" t="s">
        <v>192</v>
      </c>
      <c r="AU707" s="212" t="s">
        <v>78</v>
      </c>
      <c r="AV707" s="14" t="s">
        <v>78</v>
      </c>
      <c r="AW707" s="14" t="s">
        <v>4</v>
      </c>
      <c r="AX707" s="14" t="s">
        <v>76</v>
      </c>
      <c r="AY707" s="212" t="s">
        <v>179</v>
      </c>
    </row>
    <row r="708" spans="1:65" s="2" customFormat="1" ht="24.2" customHeight="1">
      <c r="A708" s="33"/>
      <c r="B708" s="34"/>
      <c r="C708" s="213" t="s">
        <v>865</v>
      </c>
      <c r="D708" s="213" t="s">
        <v>286</v>
      </c>
      <c r="E708" s="214" t="s">
        <v>866</v>
      </c>
      <c r="F708" s="340" t="s">
        <v>867</v>
      </c>
      <c r="G708" s="341" t="s">
        <v>253</v>
      </c>
      <c r="H708" s="342">
        <f>SUM(H710:H717)</f>
        <v>3.6072000000000002</v>
      </c>
      <c r="I708" s="343"/>
      <c r="J708" s="343">
        <f>ROUND(I708*H708,2)</f>
        <v>0</v>
      </c>
      <c r="K708" s="215" t="s">
        <v>185</v>
      </c>
      <c r="L708" s="219"/>
      <c r="M708" s="220" t="s">
        <v>18</v>
      </c>
      <c r="N708" s="221" t="s">
        <v>40</v>
      </c>
      <c r="O708" s="184">
        <v>0</v>
      </c>
      <c r="P708" s="184">
        <f>O708*H708</f>
        <v>0</v>
      </c>
      <c r="Q708" s="184">
        <v>1</v>
      </c>
      <c r="R708" s="184">
        <f>Q708*H708</f>
        <v>3.6072000000000002</v>
      </c>
      <c r="S708" s="184">
        <v>0</v>
      </c>
      <c r="T708" s="185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86" t="s">
        <v>250</v>
      </c>
      <c r="AT708" s="186" t="s">
        <v>286</v>
      </c>
      <c r="AU708" s="186" t="s">
        <v>78</v>
      </c>
      <c r="AY708" s="19" t="s">
        <v>179</v>
      </c>
      <c r="BE708" s="187">
        <f>IF(N708="základní",J708,0)</f>
        <v>0</v>
      </c>
      <c r="BF708" s="187">
        <f>IF(N708="snížená",J708,0)</f>
        <v>0</v>
      </c>
      <c r="BG708" s="187">
        <f>IF(N708="zákl. přenesená",J708,0)</f>
        <v>0</v>
      </c>
      <c r="BH708" s="187">
        <f>IF(N708="sníž. přenesená",J708,0)</f>
        <v>0</v>
      </c>
      <c r="BI708" s="187">
        <f>IF(N708="nulová",J708,0)</f>
        <v>0</v>
      </c>
      <c r="BJ708" s="19" t="s">
        <v>76</v>
      </c>
      <c r="BK708" s="187">
        <f>ROUND(I708*H708,2)</f>
        <v>0</v>
      </c>
      <c r="BL708" s="19" t="s">
        <v>186</v>
      </c>
      <c r="BM708" s="186" t="s">
        <v>868</v>
      </c>
    </row>
    <row r="709" spans="1:65" s="2" customFormat="1">
      <c r="A709" s="33"/>
      <c r="B709" s="34"/>
      <c r="C709" s="35"/>
      <c r="D709" s="188" t="s">
        <v>188</v>
      </c>
      <c r="E709" s="35"/>
      <c r="F709" s="331" t="s">
        <v>867</v>
      </c>
      <c r="G709" s="332"/>
      <c r="H709" s="332"/>
      <c r="I709" s="332"/>
      <c r="J709" s="332"/>
      <c r="K709" s="35"/>
      <c r="L709" s="38"/>
      <c r="M709" s="190"/>
      <c r="N709" s="191"/>
      <c r="O709" s="63"/>
      <c r="P709" s="63"/>
      <c r="Q709" s="63"/>
      <c r="R709" s="63"/>
      <c r="S709" s="63"/>
      <c r="T709" s="64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T709" s="19" t="s">
        <v>188</v>
      </c>
      <c r="AU709" s="19" t="s">
        <v>78</v>
      </c>
    </row>
    <row r="710" spans="1:65" s="13" customFormat="1">
      <c r="B710" s="194"/>
      <c r="C710" s="195"/>
      <c r="D710" s="188" t="s">
        <v>192</v>
      </c>
      <c r="E710" s="196" t="s">
        <v>18</v>
      </c>
      <c r="F710" s="334" t="s">
        <v>565</v>
      </c>
      <c r="G710" s="335"/>
      <c r="H710" s="336" t="s">
        <v>18</v>
      </c>
      <c r="I710" s="335"/>
      <c r="J710" s="335"/>
      <c r="K710" s="195"/>
      <c r="L710" s="198"/>
      <c r="M710" s="199"/>
      <c r="N710" s="200"/>
      <c r="O710" s="200"/>
      <c r="P710" s="200"/>
      <c r="Q710" s="200"/>
      <c r="R710" s="200"/>
      <c r="S710" s="200"/>
      <c r="T710" s="201"/>
      <c r="AT710" s="202" t="s">
        <v>192</v>
      </c>
      <c r="AU710" s="202" t="s">
        <v>78</v>
      </c>
      <c r="AV710" s="13" t="s">
        <v>76</v>
      </c>
      <c r="AW710" s="13" t="s">
        <v>30</v>
      </c>
      <c r="AX710" s="13" t="s">
        <v>69</v>
      </c>
      <c r="AY710" s="202" t="s">
        <v>179</v>
      </c>
    </row>
    <row r="711" spans="1:65" s="14" customFormat="1">
      <c r="B711" s="203"/>
      <c r="C711" s="204"/>
      <c r="D711" s="188" t="s">
        <v>192</v>
      </c>
      <c r="E711" s="205" t="s">
        <v>18</v>
      </c>
      <c r="F711" s="324" t="s">
        <v>835</v>
      </c>
      <c r="G711" s="325"/>
      <c r="H711" s="326">
        <v>0.58299999999999996</v>
      </c>
      <c r="I711" s="325"/>
      <c r="J711" s="325"/>
      <c r="K711" s="204"/>
      <c r="L711" s="208"/>
      <c r="M711" s="209"/>
      <c r="N711" s="210"/>
      <c r="O711" s="210"/>
      <c r="P711" s="210"/>
      <c r="Q711" s="210"/>
      <c r="R711" s="210"/>
      <c r="S711" s="210"/>
      <c r="T711" s="211"/>
      <c r="AT711" s="212" t="s">
        <v>192</v>
      </c>
      <c r="AU711" s="212" t="s">
        <v>78</v>
      </c>
      <c r="AV711" s="14" t="s">
        <v>78</v>
      </c>
      <c r="AW711" s="14" t="s">
        <v>30</v>
      </c>
      <c r="AX711" s="14" t="s">
        <v>69</v>
      </c>
      <c r="AY711" s="212" t="s">
        <v>179</v>
      </c>
    </row>
    <row r="712" spans="1:65" s="14" customFormat="1">
      <c r="B712" s="203"/>
      <c r="C712" s="204"/>
      <c r="D712" s="188" t="s">
        <v>192</v>
      </c>
      <c r="E712" s="205" t="s">
        <v>18</v>
      </c>
      <c r="F712" s="324" t="s">
        <v>837</v>
      </c>
      <c r="G712" s="325"/>
      <c r="H712" s="326">
        <v>0.751</v>
      </c>
      <c r="I712" s="325"/>
      <c r="J712" s="325"/>
      <c r="K712" s="204"/>
      <c r="L712" s="208"/>
      <c r="M712" s="209"/>
      <c r="N712" s="210"/>
      <c r="O712" s="210"/>
      <c r="P712" s="210"/>
      <c r="Q712" s="210"/>
      <c r="R712" s="210"/>
      <c r="S712" s="210"/>
      <c r="T712" s="211"/>
      <c r="AT712" s="212" t="s">
        <v>192</v>
      </c>
      <c r="AU712" s="212" t="s">
        <v>78</v>
      </c>
      <c r="AV712" s="14" t="s">
        <v>78</v>
      </c>
      <c r="AW712" s="14" t="s">
        <v>30</v>
      </c>
      <c r="AX712" s="14" t="s">
        <v>69</v>
      </c>
      <c r="AY712" s="212" t="s">
        <v>179</v>
      </c>
    </row>
    <row r="713" spans="1:65" s="14" customFormat="1">
      <c r="B713" s="203"/>
      <c r="C713" s="204"/>
      <c r="D713" s="188" t="s">
        <v>192</v>
      </c>
      <c r="E713" s="205" t="s">
        <v>18</v>
      </c>
      <c r="F713" s="324" t="s">
        <v>838</v>
      </c>
      <c r="G713" s="325"/>
      <c r="H713" s="326">
        <v>0.48</v>
      </c>
      <c r="I713" s="325"/>
      <c r="J713" s="325"/>
      <c r="K713" s="204"/>
      <c r="L713" s="208"/>
      <c r="M713" s="209"/>
      <c r="N713" s="210"/>
      <c r="O713" s="210"/>
      <c r="P713" s="210"/>
      <c r="Q713" s="210"/>
      <c r="R713" s="210"/>
      <c r="S713" s="210"/>
      <c r="T713" s="211"/>
      <c r="AT713" s="212" t="s">
        <v>192</v>
      </c>
      <c r="AU713" s="212" t="s">
        <v>78</v>
      </c>
      <c r="AV713" s="14" t="s">
        <v>78</v>
      </c>
      <c r="AW713" s="14" t="s">
        <v>30</v>
      </c>
      <c r="AX713" s="14" t="s">
        <v>69</v>
      </c>
      <c r="AY713" s="212" t="s">
        <v>179</v>
      </c>
    </row>
    <row r="714" spans="1:65" s="13" customFormat="1">
      <c r="B714" s="194"/>
      <c r="C714" s="195"/>
      <c r="D714" s="188" t="s">
        <v>192</v>
      </c>
      <c r="E714" s="196" t="s">
        <v>18</v>
      </c>
      <c r="F714" s="334" t="s">
        <v>554</v>
      </c>
      <c r="G714" s="335"/>
      <c r="H714" s="336" t="s">
        <v>18</v>
      </c>
      <c r="I714" s="335"/>
      <c r="J714" s="335"/>
      <c r="K714" s="195"/>
      <c r="L714" s="198"/>
      <c r="M714" s="199"/>
      <c r="N714" s="200"/>
      <c r="O714" s="200"/>
      <c r="P714" s="200"/>
      <c r="Q714" s="200"/>
      <c r="R714" s="200"/>
      <c r="S714" s="200"/>
      <c r="T714" s="201"/>
      <c r="AT714" s="202" t="s">
        <v>192</v>
      </c>
      <c r="AU714" s="202" t="s">
        <v>78</v>
      </c>
      <c r="AV714" s="13" t="s">
        <v>76</v>
      </c>
      <c r="AW714" s="13" t="s">
        <v>30</v>
      </c>
      <c r="AX714" s="13" t="s">
        <v>69</v>
      </c>
      <c r="AY714" s="202" t="s">
        <v>179</v>
      </c>
    </row>
    <row r="715" spans="1:65" s="14" customFormat="1">
      <c r="B715" s="203"/>
      <c r="C715" s="204"/>
      <c r="D715" s="188" t="s">
        <v>192</v>
      </c>
      <c r="E715" s="205" t="s">
        <v>18</v>
      </c>
      <c r="F715" s="324" t="s">
        <v>850</v>
      </c>
      <c r="G715" s="325"/>
      <c r="H715" s="326">
        <v>1.0620000000000001</v>
      </c>
      <c r="I715" s="325"/>
      <c r="J715" s="325"/>
      <c r="K715" s="204"/>
      <c r="L715" s="208"/>
      <c r="M715" s="209"/>
      <c r="N715" s="210"/>
      <c r="O715" s="210"/>
      <c r="P715" s="210"/>
      <c r="Q715" s="210"/>
      <c r="R715" s="210"/>
      <c r="S715" s="210"/>
      <c r="T715" s="211"/>
      <c r="AT715" s="212" t="s">
        <v>192</v>
      </c>
      <c r="AU715" s="212" t="s">
        <v>78</v>
      </c>
      <c r="AV715" s="14" t="s">
        <v>78</v>
      </c>
      <c r="AW715" s="14" t="s">
        <v>30</v>
      </c>
      <c r="AX715" s="14" t="s">
        <v>69</v>
      </c>
      <c r="AY715" s="212" t="s">
        <v>179</v>
      </c>
    </row>
    <row r="716" spans="1:65" s="14" customFormat="1">
      <c r="B716" s="203"/>
      <c r="C716" s="204"/>
      <c r="D716" s="188" t="s">
        <v>192</v>
      </c>
      <c r="E716" s="205" t="s">
        <v>18</v>
      </c>
      <c r="F716" s="324" t="s">
        <v>851</v>
      </c>
      <c r="G716" s="325"/>
      <c r="H716" s="326">
        <v>0.13</v>
      </c>
      <c r="I716" s="325"/>
      <c r="J716" s="325"/>
      <c r="K716" s="204"/>
      <c r="L716" s="208"/>
      <c r="M716" s="209"/>
      <c r="N716" s="210"/>
      <c r="O716" s="210"/>
      <c r="P716" s="210"/>
      <c r="Q716" s="210"/>
      <c r="R716" s="210"/>
      <c r="S716" s="210"/>
      <c r="T716" s="211"/>
      <c r="AT716" s="212" t="s">
        <v>192</v>
      </c>
      <c r="AU716" s="212" t="s">
        <v>78</v>
      </c>
      <c r="AV716" s="14" t="s">
        <v>78</v>
      </c>
      <c r="AW716" s="14" t="s">
        <v>30</v>
      </c>
      <c r="AX716" s="14" t="s">
        <v>69</v>
      </c>
      <c r="AY716" s="212" t="s">
        <v>179</v>
      </c>
    </row>
    <row r="717" spans="1:65" s="14" customFormat="1">
      <c r="B717" s="203"/>
      <c r="C717" s="204"/>
      <c r="D717" s="188" t="s">
        <v>192</v>
      </c>
      <c r="E717" s="204"/>
      <c r="F717" s="324" t="s">
        <v>5802</v>
      </c>
      <c r="G717" s="325"/>
      <c r="H717" s="326">
        <f>3.006*0.2</f>
        <v>0.60119999999999996</v>
      </c>
      <c r="I717" s="325"/>
      <c r="J717" s="325"/>
      <c r="K717" s="204"/>
      <c r="L717" s="208"/>
      <c r="M717" s="209"/>
      <c r="N717" s="210"/>
      <c r="O717" s="210"/>
      <c r="P717" s="210"/>
      <c r="Q717" s="210"/>
      <c r="R717" s="210"/>
      <c r="S717" s="210"/>
      <c r="T717" s="211"/>
      <c r="AT717" s="212" t="s">
        <v>192</v>
      </c>
      <c r="AU717" s="212" t="s">
        <v>78</v>
      </c>
      <c r="AV717" s="14" t="s">
        <v>78</v>
      </c>
      <c r="AW717" s="14" t="s">
        <v>4</v>
      </c>
      <c r="AX717" s="14" t="s">
        <v>76</v>
      </c>
      <c r="AY717" s="212" t="s">
        <v>179</v>
      </c>
    </row>
    <row r="718" spans="1:65" s="2" customFormat="1" ht="24.2" customHeight="1">
      <c r="A718" s="33"/>
      <c r="B718" s="34"/>
      <c r="C718" s="213" t="s">
        <v>869</v>
      </c>
      <c r="D718" s="213" t="s">
        <v>286</v>
      </c>
      <c r="E718" s="214" t="s">
        <v>870</v>
      </c>
      <c r="F718" s="340" t="s">
        <v>871</v>
      </c>
      <c r="G718" s="341" t="s">
        <v>253</v>
      </c>
      <c r="H718" s="342">
        <f>SUM(H721:H728)</f>
        <v>4.2923999999999998</v>
      </c>
      <c r="I718" s="343"/>
      <c r="J718" s="343">
        <f>ROUND(I718*H718,2)</f>
        <v>0</v>
      </c>
      <c r="K718" s="215" t="s">
        <v>185</v>
      </c>
      <c r="L718" s="219"/>
      <c r="M718" s="220" t="s">
        <v>18</v>
      </c>
      <c r="N718" s="221" t="s">
        <v>40</v>
      </c>
      <c r="O718" s="184">
        <v>0</v>
      </c>
      <c r="P718" s="184">
        <f>O718*H718</f>
        <v>0</v>
      </c>
      <c r="Q718" s="184">
        <v>1</v>
      </c>
      <c r="R718" s="184">
        <f>Q718*H718</f>
        <v>4.2923999999999998</v>
      </c>
      <c r="S718" s="184">
        <v>0</v>
      </c>
      <c r="T718" s="185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86" t="s">
        <v>250</v>
      </c>
      <c r="AT718" s="186" t="s">
        <v>286</v>
      </c>
      <c r="AU718" s="186" t="s">
        <v>78</v>
      </c>
      <c r="AY718" s="19" t="s">
        <v>179</v>
      </c>
      <c r="BE718" s="187">
        <f>IF(N718="základní",J718,0)</f>
        <v>0</v>
      </c>
      <c r="BF718" s="187">
        <f>IF(N718="snížená",J718,0)</f>
        <v>0</v>
      </c>
      <c r="BG718" s="187">
        <f>IF(N718="zákl. přenesená",J718,0)</f>
        <v>0</v>
      </c>
      <c r="BH718" s="187">
        <f>IF(N718="sníž. přenesená",J718,0)</f>
        <v>0</v>
      </c>
      <c r="BI718" s="187">
        <f>IF(N718="nulová",J718,0)</f>
        <v>0</v>
      </c>
      <c r="BJ718" s="19" t="s">
        <v>76</v>
      </c>
      <c r="BK718" s="187">
        <f>ROUND(I718*H718,2)</f>
        <v>0</v>
      </c>
      <c r="BL718" s="19" t="s">
        <v>186</v>
      </c>
      <c r="BM718" s="186" t="s">
        <v>872</v>
      </c>
    </row>
    <row r="719" spans="1:65" s="2" customFormat="1">
      <c r="A719" s="33"/>
      <c r="B719" s="34"/>
      <c r="C719" s="35"/>
      <c r="D719" s="188" t="s">
        <v>188</v>
      </c>
      <c r="E719" s="35"/>
      <c r="F719" s="331" t="s">
        <v>871</v>
      </c>
      <c r="G719" s="332"/>
      <c r="H719" s="332"/>
      <c r="I719" s="332"/>
      <c r="J719" s="332"/>
      <c r="K719" s="35"/>
      <c r="L719" s="38"/>
      <c r="M719" s="190"/>
      <c r="N719" s="191"/>
      <c r="O719" s="63"/>
      <c r="P719" s="63"/>
      <c r="Q719" s="63"/>
      <c r="R719" s="63"/>
      <c r="S719" s="63"/>
      <c r="T719" s="64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T719" s="19" t="s">
        <v>188</v>
      </c>
      <c r="AU719" s="19" t="s">
        <v>78</v>
      </c>
    </row>
    <row r="720" spans="1:65" s="13" customFormat="1">
      <c r="B720" s="194"/>
      <c r="C720" s="195"/>
      <c r="D720" s="188" t="s">
        <v>192</v>
      </c>
      <c r="E720" s="196" t="s">
        <v>18</v>
      </c>
      <c r="F720" s="334" t="s">
        <v>565</v>
      </c>
      <c r="G720" s="335"/>
      <c r="H720" s="336" t="s">
        <v>18</v>
      </c>
      <c r="I720" s="335"/>
      <c r="J720" s="335"/>
      <c r="K720" s="195"/>
      <c r="L720" s="198"/>
      <c r="M720" s="199"/>
      <c r="N720" s="200"/>
      <c r="O720" s="200"/>
      <c r="P720" s="200"/>
      <c r="Q720" s="200"/>
      <c r="R720" s="200"/>
      <c r="S720" s="200"/>
      <c r="T720" s="201"/>
      <c r="AT720" s="202" t="s">
        <v>192</v>
      </c>
      <c r="AU720" s="202" t="s">
        <v>78</v>
      </c>
      <c r="AV720" s="13" t="s">
        <v>76</v>
      </c>
      <c r="AW720" s="13" t="s">
        <v>30</v>
      </c>
      <c r="AX720" s="13" t="s">
        <v>69</v>
      </c>
      <c r="AY720" s="202" t="s">
        <v>179</v>
      </c>
    </row>
    <row r="721" spans="1:65" s="14" customFormat="1">
      <c r="B721" s="203"/>
      <c r="C721" s="204"/>
      <c r="D721" s="188" t="s">
        <v>192</v>
      </c>
      <c r="E721" s="205" t="s">
        <v>18</v>
      </c>
      <c r="F721" s="324" t="s">
        <v>831</v>
      </c>
      <c r="G721" s="325"/>
      <c r="H721" s="326">
        <v>1.0329999999999999</v>
      </c>
      <c r="I721" s="325"/>
      <c r="J721" s="325"/>
      <c r="K721" s="204"/>
      <c r="L721" s="208"/>
      <c r="M721" s="209"/>
      <c r="N721" s="210"/>
      <c r="O721" s="210"/>
      <c r="P721" s="210"/>
      <c r="Q721" s="210"/>
      <c r="R721" s="210"/>
      <c r="S721" s="210"/>
      <c r="T721" s="211"/>
      <c r="AT721" s="212" t="s">
        <v>192</v>
      </c>
      <c r="AU721" s="212" t="s">
        <v>78</v>
      </c>
      <c r="AV721" s="14" t="s">
        <v>78</v>
      </c>
      <c r="AW721" s="14" t="s">
        <v>30</v>
      </c>
      <c r="AX721" s="14" t="s">
        <v>69</v>
      </c>
      <c r="AY721" s="212" t="s">
        <v>179</v>
      </c>
    </row>
    <row r="722" spans="1:65" s="14" customFormat="1">
      <c r="B722" s="203"/>
      <c r="C722" s="204"/>
      <c r="D722" s="188" t="s">
        <v>192</v>
      </c>
      <c r="E722" s="205" t="s">
        <v>18</v>
      </c>
      <c r="F722" s="324" t="s">
        <v>833</v>
      </c>
      <c r="G722" s="325"/>
      <c r="H722" s="326">
        <v>0.20200000000000001</v>
      </c>
      <c r="I722" s="325"/>
      <c r="J722" s="325"/>
      <c r="K722" s="204"/>
      <c r="L722" s="208"/>
      <c r="M722" s="209"/>
      <c r="N722" s="210"/>
      <c r="O722" s="210"/>
      <c r="P722" s="210"/>
      <c r="Q722" s="210"/>
      <c r="R722" s="210"/>
      <c r="S722" s="210"/>
      <c r="T722" s="211"/>
      <c r="AT722" s="212" t="s">
        <v>192</v>
      </c>
      <c r="AU722" s="212" t="s">
        <v>78</v>
      </c>
      <c r="AV722" s="14" t="s">
        <v>78</v>
      </c>
      <c r="AW722" s="14" t="s">
        <v>30</v>
      </c>
      <c r="AX722" s="14" t="s">
        <v>69</v>
      </c>
      <c r="AY722" s="212" t="s">
        <v>179</v>
      </c>
    </row>
    <row r="723" spans="1:65" s="14" customFormat="1">
      <c r="B723" s="203"/>
      <c r="C723" s="204"/>
      <c r="D723" s="188" t="s">
        <v>192</v>
      </c>
      <c r="E723" s="205" t="s">
        <v>18</v>
      </c>
      <c r="F723" s="324" t="s">
        <v>834</v>
      </c>
      <c r="G723" s="325"/>
      <c r="H723" s="326">
        <v>0.49099999999999999</v>
      </c>
      <c r="I723" s="325"/>
      <c r="J723" s="325"/>
      <c r="K723" s="204"/>
      <c r="L723" s="208"/>
      <c r="M723" s="209"/>
      <c r="N723" s="210"/>
      <c r="O723" s="210"/>
      <c r="P723" s="210"/>
      <c r="Q723" s="210"/>
      <c r="R723" s="210"/>
      <c r="S723" s="210"/>
      <c r="T723" s="211"/>
      <c r="AT723" s="212" t="s">
        <v>192</v>
      </c>
      <c r="AU723" s="212" t="s">
        <v>78</v>
      </c>
      <c r="AV723" s="14" t="s">
        <v>78</v>
      </c>
      <c r="AW723" s="14" t="s">
        <v>30</v>
      </c>
      <c r="AX723" s="14" t="s">
        <v>69</v>
      </c>
      <c r="AY723" s="212" t="s">
        <v>179</v>
      </c>
    </row>
    <row r="724" spans="1:65" s="14" customFormat="1">
      <c r="B724" s="203"/>
      <c r="C724" s="204"/>
      <c r="D724" s="188" t="s">
        <v>192</v>
      </c>
      <c r="E724" s="205" t="s">
        <v>18</v>
      </c>
      <c r="F724" s="324" t="s">
        <v>843</v>
      </c>
      <c r="G724" s="325"/>
      <c r="H724" s="326">
        <v>0.41299999999999998</v>
      </c>
      <c r="I724" s="325"/>
      <c r="J724" s="325"/>
      <c r="K724" s="204"/>
      <c r="L724" s="208"/>
      <c r="M724" s="209"/>
      <c r="N724" s="210"/>
      <c r="O724" s="210"/>
      <c r="P724" s="210"/>
      <c r="Q724" s="210"/>
      <c r="R724" s="210"/>
      <c r="S724" s="210"/>
      <c r="T724" s="211"/>
      <c r="AT724" s="212" t="s">
        <v>192</v>
      </c>
      <c r="AU724" s="212" t="s">
        <v>78</v>
      </c>
      <c r="AV724" s="14" t="s">
        <v>78</v>
      </c>
      <c r="AW724" s="14" t="s">
        <v>30</v>
      </c>
      <c r="AX724" s="14" t="s">
        <v>69</v>
      </c>
      <c r="AY724" s="212" t="s">
        <v>179</v>
      </c>
    </row>
    <row r="725" spans="1:65" s="14" customFormat="1">
      <c r="B725" s="203"/>
      <c r="C725" s="204"/>
      <c r="D725" s="188" t="s">
        <v>192</v>
      </c>
      <c r="E725" s="205" t="s">
        <v>18</v>
      </c>
      <c r="F725" s="324" t="s">
        <v>844</v>
      </c>
      <c r="G725" s="325"/>
      <c r="H725" s="326">
        <v>0.39300000000000002</v>
      </c>
      <c r="I725" s="325"/>
      <c r="J725" s="325"/>
      <c r="K725" s="204"/>
      <c r="L725" s="208"/>
      <c r="M725" s="209"/>
      <c r="N725" s="210"/>
      <c r="O725" s="210"/>
      <c r="P725" s="210"/>
      <c r="Q725" s="210"/>
      <c r="R725" s="210"/>
      <c r="S725" s="210"/>
      <c r="T725" s="211"/>
      <c r="AT725" s="212" t="s">
        <v>192</v>
      </c>
      <c r="AU725" s="212" t="s">
        <v>78</v>
      </c>
      <c r="AV725" s="14" t="s">
        <v>78</v>
      </c>
      <c r="AW725" s="14" t="s">
        <v>30</v>
      </c>
      <c r="AX725" s="14" t="s">
        <v>69</v>
      </c>
      <c r="AY725" s="212" t="s">
        <v>179</v>
      </c>
    </row>
    <row r="726" spans="1:65" s="13" customFormat="1">
      <c r="B726" s="194"/>
      <c r="C726" s="195"/>
      <c r="D726" s="188" t="s">
        <v>192</v>
      </c>
      <c r="E726" s="196" t="s">
        <v>18</v>
      </c>
      <c r="F726" s="334" t="s">
        <v>554</v>
      </c>
      <c r="G726" s="335"/>
      <c r="H726" s="336" t="s">
        <v>18</v>
      </c>
      <c r="I726" s="335"/>
      <c r="J726" s="335"/>
      <c r="K726" s="195"/>
      <c r="L726" s="198"/>
      <c r="M726" s="199"/>
      <c r="N726" s="200"/>
      <c r="O726" s="200"/>
      <c r="P726" s="200"/>
      <c r="Q726" s="200"/>
      <c r="R726" s="200"/>
      <c r="S726" s="200"/>
      <c r="T726" s="201"/>
      <c r="AT726" s="202" t="s">
        <v>192</v>
      </c>
      <c r="AU726" s="202" t="s">
        <v>78</v>
      </c>
      <c r="AV726" s="13" t="s">
        <v>76</v>
      </c>
      <c r="AW726" s="13" t="s">
        <v>30</v>
      </c>
      <c r="AX726" s="13" t="s">
        <v>69</v>
      </c>
      <c r="AY726" s="202" t="s">
        <v>179</v>
      </c>
    </row>
    <row r="727" spans="1:65" s="14" customFormat="1">
      <c r="B727" s="203"/>
      <c r="C727" s="204"/>
      <c r="D727" s="188" t="s">
        <v>192</v>
      </c>
      <c r="E727" s="205" t="s">
        <v>18</v>
      </c>
      <c r="F727" s="324" t="s">
        <v>845</v>
      </c>
      <c r="G727" s="325"/>
      <c r="H727" s="326">
        <v>1.0449999999999999</v>
      </c>
      <c r="I727" s="325"/>
      <c r="J727" s="325"/>
      <c r="K727" s="204"/>
      <c r="L727" s="208"/>
      <c r="M727" s="209"/>
      <c r="N727" s="210"/>
      <c r="O727" s="210"/>
      <c r="P727" s="210"/>
      <c r="Q727" s="210"/>
      <c r="R727" s="210"/>
      <c r="S727" s="210"/>
      <c r="T727" s="211"/>
      <c r="AT727" s="212" t="s">
        <v>192</v>
      </c>
      <c r="AU727" s="212" t="s">
        <v>78</v>
      </c>
      <c r="AV727" s="14" t="s">
        <v>78</v>
      </c>
      <c r="AW727" s="14" t="s">
        <v>30</v>
      </c>
      <c r="AX727" s="14" t="s">
        <v>69</v>
      </c>
      <c r="AY727" s="212" t="s">
        <v>179</v>
      </c>
    </row>
    <row r="728" spans="1:65" s="14" customFormat="1">
      <c r="B728" s="203"/>
      <c r="C728" s="204"/>
      <c r="D728" s="188" t="s">
        <v>192</v>
      </c>
      <c r="E728" s="204"/>
      <c r="F728" s="324" t="s">
        <v>5803</v>
      </c>
      <c r="G728" s="325"/>
      <c r="H728" s="326">
        <f>3.577*0.2</f>
        <v>0.71540000000000004</v>
      </c>
      <c r="I728" s="325"/>
      <c r="J728" s="325"/>
      <c r="K728" s="204"/>
      <c r="L728" s="208"/>
      <c r="M728" s="209"/>
      <c r="N728" s="210"/>
      <c r="O728" s="210"/>
      <c r="P728" s="210"/>
      <c r="Q728" s="210"/>
      <c r="R728" s="210"/>
      <c r="S728" s="210"/>
      <c r="T728" s="211"/>
      <c r="AT728" s="212" t="s">
        <v>192</v>
      </c>
      <c r="AU728" s="212" t="s">
        <v>78</v>
      </c>
      <c r="AV728" s="14" t="s">
        <v>78</v>
      </c>
      <c r="AW728" s="14" t="s">
        <v>4</v>
      </c>
      <c r="AX728" s="14" t="s">
        <v>76</v>
      </c>
      <c r="AY728" s="212" t="s">
        <v>179</v>
      </c>
    </row>
    <row r="729" spans="1:65" s="2" customFormat="1" ht="24.2" customHeight="1">
      <c r="A729" s="33"/>
      <c r="B729" s="34"/>
      <c r="C729" s="213" t="s">
        <v>873</v>
      </c>
      <c r="D729" s="213" t="s">
        <v>286</v>
      </c>
      <c r="E729" s="214" t="s">
        <v>874</v>
      </c>
      <c r="F729" s="340" t="s">
        <v>875</v>
      </c>
      <c r="G729" s="341" t="s">
        <v>253</v>
      </c>
      <c r="H729" s="342">
        <f>H732+H733</f>
        <v>2.0118999999999998</v>
      </c>
      <c r="I729" s="343"/>
      <c r="J729" s="343">
        <f>ROUND(I729*H729,2)</f>
        <v>0</v>
      </c>
      <c r="K729" s="215" t="s">
        <v>185</v>
      </c>
      <c r="L729" s="219"/>
      <c r="M729" s="220" t="s">
        <v>18</v>
      </c>
      <c r="N729" s="221" t="s">
        <v>40</v>
      </c>
      <c r="O729" s="184">
        <v>0</v>
      </c>
      <c r="P729" s="184">
        <f>O729*H729</f>
        <v>0</v>
      </c>
      <c r="Q729" s="184">
        <v>1</v>
      </c>
      <c r="R729" s="184">
        <f>Q729*H729</f>
        <v>2.0118999999999998</v>
      </c>
      <c r="S729" s="184">
        <v>0</v>
      </c>
      <c r="T729" s="185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86" t="s">
        <v>250</v>
      </c>
      <c r="AT729" s="186" t="s">
        <v>286</v>
      </c>
      <c r="AU729" s="186" t="s">
        <v>78</v>
      </c>
      <c r="AY729" s="19" t="s">
        <v>179</v>
      </c>
      <c r="BE729" s="187">
        <f>IF(N729="základní",J729,0)</f>
        <v>0</v>
      </c>
      <c r="BF729" s="187">
        <f>IF(N729="snížená",J729,0)</f>
        <v>0</v>
      </c>
      <c r="BG729" s="187">
        <f>IF(N729="zákl. přenesená",J729,0)</f>
        <v>0</v>
      </c>
      <c r="BH729" s="187">
        <f>IF(N729="sníž. přenesená",J729,0)</f>
        <v>0</v>
      </c>
      <c r="BI729" s="187">
        <f>IF(N729="nulová",J729,0)</f>
        <v>0</v>
      </c>
      <c r="BJ729" s="19" t="s">
        <v>76</v>
      </c>
      <c r="BK729" s="187">
        <f>ROUND(I729*H729,2)</f>
        <v>0</v>
      </c>
      <c r="BL729" s="19" t="s">
        <v>186</v>
      </c>
      <c r="BM729" s="186" t="s">
        <v>876</v>
      </c>
    </row>
    <row r="730" spans="1:65" s="2" customFormat="1">
      <c r="A730" s="33"/>
      <c r="B730" s="34"/>
      <c r="C730" s="35"/>
      <c r="D730" s="188" t="s">
        <v>188</v>
      </c>
      <c r="E730" s="35"/>
      <c r="F730" s="331" t="s">
        <v>875</v>
      </c>
      <c r="G730" s="332"/>
      <c r="H730" s="332"/>
      <c r="I730" s="332"/>
      <c r="J730" s="332"/>
      <c r="K730" s="35"/>
      <c r="L730" s="38"/>
      <c r="M730" s="190"/>
      <c r="N730" s="191"/>
      <c r="O730" s="63"/>
      <c r="P730" s="63"/>
      <c r="Q730" s="63"/>
      <c r="R730" s="63"/>
      <c r="S730" s="63"/>
      <c r="T730" s="64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T730" s="19" t="s">
        <v>188</v>
      </c>
      <c r="AU730" s="19" t="s">
        <v>78</v>
      </c>
    </row>
    <row r="731" spans="1:65" s="13" customFormat="1">
      <c r="B731" s="194"/>
      <c r="C731" s="195"/>
      <c r="D731" s="188" t="s">
        <v>192</v>
      </c>
      <c r="E731" s="196" t="s">
        <v>18</v>
      </c>
      <c r="F731" s="334" t="s">
        <v>565</v>
      </c>
      <c r="G731" s="335"/>
      <c r="H731" s="336" t="s">
        <v>18</v>
      </c>
      <c r="I731" s="335"/>
      <c r="J731" s="335"/>
      <c r="K731" s="195"/>
      <c r="L731" s="198"/>
      <c r="M731" s="199"/>
      <c r="N731" s="200"/>
      <c r="O731" s="200"/>
      <c r="P731" s="200"/>
      <c r="Q731" s="200"/>
      <c r="R731" s="200"/>
      <c r="S731" s="200"/>
      <c r="T731" s="201"/>
      <c r="AT731" s="202" t="s">
        <v>192</v>
      </c>
      <c r="AU731" s="202" t="s">
        <v>78</v>
      </c>
      <c r="AV731" s="13" t="s">
        <v>76</v>
      </c>
      <c r="AW731" s="13" t="s">
        <v>30</v>
      </c>
      <c r="AX731" s="13" t="s">
        <v>69</v>
      </c>
      <c r="AY731" s="202" t="s">
        <v>179</v>
      </c>
    </row>
    <row r="732" spans="1:65" s="14" customFormat="1">
      <c r="B732" s="203"/>
      <c r="C732" s="204"/>
      <c r="D732" s="188" t="s">
        <v>192</v>
      </c>
      <c r="E732" s="205" t="s">
        <v>18</v>
      </c>
      <c r="F732" s="324" t="s">
        <v>836</v>
      </c>
      <c r="G732" s="325"/>
      <c r="H732" s="326">
        <v>1.829</v>
      </c>
      <c r="I732" s="325"/>
      <c r="J732" s="325"/>
      <c r="K732" s="204"/>
      <c r="L732" s="208"/>
      <c r="M732" s="209"/>
      <c r="N732" s="210"/>
      <c r="O732" s="210"/>
      <c r="P732" s="210"/>
      <c r="Q732" s="210"/>
      <c r="R732" s="210"/>
      <c r="S732" s="210"/>
      <c r="T732" s="211"/>
      <c r="AT732" s="212" t="s">
        <v>192</v>
      </c>
      <c r="AU732" s="212" t="s">
        <v>78</v>
      </c>
      <c r="AV732" s="14" t="s">
        <v>78</v>
      </c>
      <c r="AW732" s="14" t="s">
        <v>30</v>
      </c>
      <c r="AX732" s="14" t="s">
        <v>69</v>
      </c>
      <c r="AY732" s="212" t="s">
        <v>179</v>
      </c>
    </row>
    <row r="733" spans="1:65" s="14" customFormat="1">
      <c r="B733" s="203"/>
      <c r="C733" s="204"/>
      <c r="D733" s="188" t="s">
        <v>192</v>
      </c>
      <c r="E733" s="204"/>
      <c r="F733" s="324" t="s">
        <v>5805</v>
      </c>
      <c r="G733" s="325"/>
      <c r="H733" s="326">
        <f>1.829*0.1</f>
        <v>0.18290000000000001</v>
      </c>
      <c r="I733" s="325"/>
      <c r="J733" s="325"/>
      <c r="K733" s="204"/>
      <c r="L733" s="208"/>
      <c r="M733" s="209"/>
      <c r="N733" s="210"/>
      <c r="O733" s="210"/>
      <c r="P733" s="210"/>
      <c r="Q733" s="210"/>
      <c r="R733" s="210"/>
      <c r="S733" s="210"/>
      <c r="T733" s="211"/>
      <c r="AT733" s="212" t="s">
        <v>192</v>
      </c>
      <c r="AU733" s="212" t="s">
        <v>78</v>
      </c>
      <c r="AV733" s="14" t="s">
        <v>78</v>
      </c>
      <c r="AW733" s="14" t="s">
        <v>4</v>
      </c>
      <c r="AX733" s="14" t="s">
        <v>76</v>
      </c>
      <c r="AY733" s="212" t="s">
        <v>179</v>
      </c>
    </row>
    <row r="734" spans="1:65" s="2" customFormat="1" ht="33" customHeight="1">
      <c r="A734" s="33"/>
      <c r="B734" s="34"/>
      <c r="C734" s="176" t="s">
        <v>877</v>
      </c>
      <c r="D734" s="176" t="s">
        <v>181</v>
      </c>
      <c r="E734" s="177" t="s">
        <v>878</v>
      </c>
      <c r="F734" s="327" t="s">
        <v>879</v>
      </c>
      <c r="G734" s="328" t="s">
        <v>253</v>
      </c>
      <c r="H734" s="329">
        <v>6.7770000000000001</v>
      </c>
      <c r="I734" s="330"/>
      <c r="J734" s="330">
        <f>ROUND(I734*H734,2)</f>
        <v>0</v>
      </c>
      <c r="K734" s="178" t="s">
        <v>185</v>
      </c>
      <c r="L734" s="38"/>
      <c r="M734" s="182" t="s">
        <v>18</v>
      </c>
      <c r="N734" s="183" t="s">
        <v>40</v>
      </c>
      <c r="O734" s="184">
        <v>15.532999999999999</v>
      </c>
      <c r="P734" s="184">
        <f>O734*H734</f>
        <v>105.267141</v>
      </c>
      <c r="Q734" s="184">
        <v>1.221E-2</v>
      </c>
      <c r="R734" s="184">
        <f>Q734*H734</f>
        <v>8.2747170000000009E-2</v>
      </c>
      <c r="S734" s="184">
        <v>0</v>
      </c>
      <c r="T734" s="185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86" t="s">
        <v>186</v>
      </c>
      <c r="AT734" s="186" t="s">
        <v>181</v>
      </c>
      <c r="AU734" s="186" t="s">
        <v>78</v>
      </c>
      <c r="AY734" s="19" t="s">
        <v>179</v>
      </c>
      <c r="BE734" s="187">
        <f>IF(N734="základní",J734,0)</f>
        <v>0</v>
      </c>
      <c r="BF734" s="187">
        <f>IF(N734="snížená",J734,0)</f>
        <v>0</v>
      </c>
      <c r="BG734" s="187">
        <f>IF(N734="zákl. přenesená",J734,0)</f>
        <v>0</v>
      </c>
      <c r="BH734" s="187">
        <f>IF(N734="sníž. přenesená",J734,0)</f>
        <v>0</v>
      </c>
      <c r="BI734" s="187">
        <f>IF(N734="nulová",J734,0)</f>
        <v>0</v>
      </c>
      <c r="BJ734" s="19" t="s">
        <v>76</v>
      </c>
      <c r="BK734" s="187">
        <f>ROUND(I734*H734,2)</f>
        <v>0</v>
      </c>
      <c r="BL734" s="19" t="s">
        <v>186</v>
      </c>
      <c r="BM734" s="186" t="s">
        <v>880</v>
      </c>
    </row>
    <row r="735" spans="1:65" s="2" customFormat="1" ht="19.5">
      <c r="A735" s="33"/>
      <c r="B735" s="34"/>
      <c r="C735" s="35"/>
      <c r="D735" s="188" t="s">
        <v>188</v>
      </c>
      <c r="E735" s="35"/>
      <c r="F735" s="331" t="s">
        <v>881</v>
      </c>
      <c r="G735" s="332"/>
      <c r="H735" s="332"/>
      <c r="I735" s="332"/>
      <c r="J735" s="332"/>
      <c r="K735" s="35"/>
      <c r="L735" s="38"/>
      <c r="M735" s="190"/>
      <c r="N735" s="191"/>
      <c r="O735" s="63"/>
      <c r="P735" s="63"/>
      <c r="Q735" s="63"/>
      <c r="R735" s="63"/>
      <c r="S735" s="63"/>
      <c r="T735" s="64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T735" s="19" t="s">
        <v>188</v>
      </c>
      <c r="AU735" s="19" t="s">
        <v>78</v>
      </c>
    </row>
    <row r="736" spans="1:65" s="2" customFormat="1">
      <c r="A736" s="33"/>
      <c r="B736" s="34"/>
      <c r="C736" s="35"/>
      <c r="D736" s="192" t="s">
        <v>190</v>
      </c>
      <c r="E736" s="35"/>
      <c r="F736" s="333" t="s">
        <v>882</v>
      </c>
      <c r="G736" s="332"/>
      <c r="H736" s="332"/>
      <c r="I736" s="332"/>
      <c r="J736" s="332"/>
      <c r="K736" s="35"/>
      <c r="L736" s="38"/>
      <c r="M736" s="190"/>
      <c r="N736" s="191"/>
      <c r="O736" s="63"/>
      <c r="P736" s="63"/>
      <c r="Q736" s="63"/>
      <c r="R736" s="63"/>
      <c r="S736" s="63"/>
      <c r="T736" s="64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T736" s="19" t="s">
        <v>190</v>
      </c>
      <c r="AU736" s="19" t="s">
        <v>78</v>
      </c>
    </row>
    <row r="737" spans="1:65" s="13" customFormat="1">
      <c r="B737" s="194"/>
      <c r="C737" s="195"/>
      <c r="D737" s="188" t="s">
        <v>192</v>
      </c>
      <c r="E737" s="196" t="s">
        <v>18</v>
      </c>
      <c r="F737" s="334" t="s">
        <v>554</v>
      </c>
      <c r="G737" s="335"/>
      <c r="H737" s="336" t="s">
        <v>18</v>
      </c>
      <c r="I737" s="335"/>
      <c r="J737" s="335"/>
      <c r="K737" s="195"/>
      <c r="L737" s="198"/>
      <c r="M737" s="199"/>
      <c r="N737" s="200"/>
      <c r="O737" s="200"/>
      <c r="P737" s="200"/>
      <c r="Q737" s="200"/>
      <c r="R737" s="200"/>
      <c r="S737" s="200"/>
      <c r="T737" s="201"/>
      <c r="AT737" s="202" t="s">
        <v>192</v>
      </c>
      <c r="AU737" s="202" t="s">
        <v>78</v>
      </c>
      <c r="AV737" s="13" t="s">
        <v>76</v>
      </c>
      <c r="AW737" s="13" t="s">
        <v>30</v>
      </c>
      <c r="AX737" s="13" t="s">
        <v>69</v>
      </c>
      <c r="AY737" s="202" t="s">
        <v>179</v>
      </c>
    </row>
    <row r="738" spans="1:65" s="14" customFormat="1">
      <c r="B738" s="203"/>
      <c r="C738" s="204"/>
      <c r="D738" s="188" t="s">
        <v>192</v>
      </c>
      <c r="E738" s="205" t="s">
        <v>18</v>
      </c>
      <c r="F738" s="324" t="s">
        <v>883</v>
      </c>
      <c r="G738" s="325"/>
      <c r="H738" s="326">
        <v>6.7770000000000001</v>
      </c>
      <c r="I738" s="325"/>
      <c r="J738" s="325"/>
      <c r="K738" s="204"/>
      <c r="L738" s="208"/>
      <c r="M738" s="209"/>
      <c r="N738" s="210"/>
      <c r="O738" s="210"/>
      <c r="P738" s="210"/>
      <c r="Q738" s="210"/>
      <c r="R738" s="210"/>
      <c r="S738" s="210"/>
      <c r="T738" s="211"/>
      <c r="AT738" s="212" t="s">
        <v>192</v>
      </c>
      <c r="AU738" s="212" t="s">
        <v>78</v>
      </c>
      <c r="AV738" s="14" t="s">
        <v>78</v>
      </c>
      <c r="AW738" s="14" t="s">
        <v>30</v>
      </c>
      <c r="AX738" s="14" t="s">
        <v>69</v>
      </c>
      <c r="AY738" s="212" t="s">
        <v>179</v>
      </c>
    </row>
    <row r="739" spans="1:65" s="2" customFormat="1" ht="24.2" customHeight="1">
      <c r="A739" s="33"/>
      <c r="B739" s="34"/>
      <c r="C739" s="213" t="s">
        <v>884</v>
      </c>
      <c r="D739" s="213" t="s">
        <v>286</v>
      </c>
      <c r="E739" s="214" t="s">
        <v>885</v>
      </c>
      <c r="F739" s="340" t="s">
        <v>886</v>
      </c>
      <c r="G739" s="341" t="s">
        <v>253</v>
      </c>
      <c r="H739" s="342">
        <f>H742+H743</f>
        <v>7.7935499999999998</v>
      </c>
      <c r="I739" s="343"/>
      <c r="J739" s="343">
        <f>ROUND(I739*H739,2)</f>
        <v>0</v>
      </c>
      <c r="K739" s="215" t="s">
        <v>185</v>
      </c>
      <c r="L739" s="219"/>
      <c r="M739" s="220" t="s">
        <v>18</v>
      </c>
      <c r="N739" s="221" t="s">
        <v>40</v>
      </c>
      <c r="O739" s="184">
        <v>0</v>
      </c>
      <c r="P739" s="184">
        <f>O739*H739</f>
        <v>0</v>
      </c>
      <c r="Q739" s="184">
        <v>1</v>
      </c>
      <c r="R739" s="184">
        <f>Q739*H739</f>
        <v>7.7935499999999998</v>
      </c>
      <c r="S739" s="184">
        <v>0</v>
      </c>
      <c r="T739" s="185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86" t="s">
        <v>250</v>
      </c>
      <c r="AT739" s="186" t="s">
        <v>286</v>
      </c>
      <c r="AU739" s="186" t="s">
        <v>78</v>
      </c>
      <c r="AY739" s="19" t="s">
        <v>179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9" t="s">
        <v>76</v>
      </c>
      <c r="BK739" s="187">
        <f>ROUND(I739*H739,2)</f>
        <v>0</v>
      </c>
      <c r="BL739" s="19" t="s">
        <v>186</v>
      </c>
      <c r="BM739" s="186" t="s">
        <v>887</v>
      </c>
    </row>
    <row r="740" spans="1:65" s="2" customFormat="1">
      <c r="A740" s="33"/>
      <c r="B740" s="34"/>
      <c r="C740" s="35"/>
      <c r="D740" s="188" t="s">
        <v>188</v>
      </c>
      <c r="E740" s="35"/>
      <c r="F740" s="331" t="s">
        <v>886</v>
      </c>
      <c r="G740" s="332"/>
      <c r="H740" s="332"/>
      <c r="I740" s="332"/>
      <c r="J740" s="332"/>
      <c r="K740" s="35"/>
      <c r="L740" s="38"/>
      <c r="M740" s="190"/>
      <c r="N740" s="191"/>
      <c r="O740" s="63"/>
      <c r="P740" s="63"/>
      <c r="Q740" s="63"/>
      <c r="R740" s="63"/>
      <c r="S740" s="63"/>
      <c r="T740" s="64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T740" s="19" t="s">
        <v>188</v>
      </c>
      <c r="AU740" s="19" t="s">
        <v>78</v>
      </c>
    </row>
    <row r="741" spans="1:65" s="13" customFormat="1">
      <c r="B741" s="194"/>
      <c r="C741" s="195"/>
      <c r="D741" s="188" t="s">
        <v>192</v>
      </c>
      <c r="E741" s="196" t="s">
        <v>18</v>
      </c>
      <c r="F741" s="334" t="s">
        <v>554</v>
      </c>
      <c r="G741" s="335"/>
      <c r="H741" s="336" t="s">
        <v>18</v>
      </c>
      <c r="I741" s="335"/>
      <c r="J741" s="335"/>
      <c r="K741" s="195"/>
      <c r="L741" s="198"/>
      <c r="M741" s="199"/>
      <c r="N741" s="200"/>
      <c r="O741" s="200"/>
      <c r="P741" s="200"/>
      <c r="Q741" s="200"/>
      <c r="R741" s="200"/>
      <c r="S741" s="200"/>
      <c r="T741" s="201"/>
      <c r="AT741" s="202" t="s">
        <v>192</v>
      </c>
      <c r="AU741" s="202" t="s">
        <v>78</v>
      </c>
      <c r="AV741" s="13" t="s">
        <v>76</v>
      </c>
      <c r="AW741" s="13" t="s">
        <v>30</v>
      </c>
      <c r="AX741" s="13" t="s">
        <v>69</v>
      </c>
      <c r="AY741" s="202" t="s">
        <v>179</v>
      </c>
    </row>
    <row r="742" spans="1:65" s="14" customFormat="1">
      <c r="B742" s="203"/>
      <c r="C742" s="204"/>
      <c r="D742" s="188" t="s">
        <v>192</v>
      </c>
      <c r="E742" s="205" t="s">
        <v>18</v>
      </c>
      <c r="F742" s="324" t="s">
        <v>883</v>
      </c>
      <c r="G742" s="325"/>
      <c r="H742" s="326">
        <v>6.7770000000000001</v>
      </c>
      <c r="I742" s="325"/>
      <c r="J742" s="325"/>
      <c r="K742" s="204"/>
      <c r="L742" s="208"/>
      <c r="M742" s="209"/>
      <c r="N742" s="210"/>
      <c r="O742" s="210"/>
      <c r="P742" s="210"/>
      <c r="Q742" s="210"/>
      <c r="R742" s="210"/>
      <c r="S742" s="210"/>
      <c r="T742" s="211"/>
      <c r="AT742" s="212" t="s">
        <v>192</v>
      </c>
      <c r="AU742" s="212" t="s">
        <v>78</v>
      </c>
      <c r="AV742" s="14" t="s">
        <v>78</v>
      </c>
      <c r="AW742" s="14" t="s">
        <v>30</v>
      </c>
      <c r="AX742" s="14" t="s">
        <v>69</v>
      </c>
      <c r="AY742" s="212" t="s">
        <v>179</v>
      </c>
    </row>
    <row r="743" spans="1:65" s="14" customFormat="1">
      <c r="B743" s="203"/>
      <c r="C743" s="204"/>
      <c r="D743" s="188" t="s">
        <v>192</v>
      </c>
      <c r="E743" s="204"/>
      <c r="F743" s="324" t="s">
        <v>5804</v>
      </c>
      <c r="G743" s="325"/>
      <c r="H743" s="326">
        <f>6.777*0.15</f>
        <v>1.0165500000000001</v>
      </c>
      <c r="I743" s="325"/>
      <c r="J743" s="325"/>
      <c r="K743" s="204"/>
      <c r="L743" s="208"/>
      <c r="M743" s="209"/>
      <c r="N743" s="210"/>
      <c r="O743" s="210"/>
      <c r="P743" s="210"/>
      <c r="Q743" s="210"/>
      <c r="R743" s="210"/>
      <c r="S743" s="210"/>
      <c r="T743" s="211"/>
      <c r="AT743" s="212" t="s">
        <v>192</v>
      </c>
      <c r="AU743" s="212" t="s">
        <v>78</v>
      </c>
      <c r="AV743" s="14" t="s">
        <v>78</v>
      </c>
      <c r="AW743" s="14" t="s">
        <v>4</v>
      </c>
      <c r="AX743" s="14" t="s">
        <v>76</v>
      </c>
      <c r="AY743" s="212" t="s">
        <v>179</v>
      </c>
    </row>
    <row r="744" spans="1:65" s="2" customFormat="1" ht="33" customHeight="1">
      <c r="A744" s="33"/>
      <c r="B744" s="34"/>
      <c r="C744" s="176" t="s">
        <v>888</v>
      </c>
      <c r="D744" s="176" t="s">
        <v>181</v>
      </c>
      <c r="E744" s="177" t="s">
        <v>889</v>
      </c>
      <c r="F744" s="327" t="s">
        <v>890</v>
      </c>
      <c r="G744" s="328" t="s">
        <v>253</v>
      </c>
      <c r="H744" s="329">
        <v>0.995</v>
      </c>
      <c r="I744" s="330"/>
      <c r="J744" s="330">
        <f>ROUND(I744*H744,2)</f>
        <v>0</v>
      </c>
      <c r="K744" s="178" t="s">
        <v>185</v>
      </c>
      <c r="L744" s="38"/>
      <c r="M744" s="182" t="s">
        <v>18</v>
      </c>
      <c r="N744" s="183" t="s">
        <v>40</v>
      </c>
      <c r="O744" s="184">
        <v>15.532999999999999</v>
      </c>
      <c r="P744" s="184">
        <f>O744*H744</f>
        <v>15.455335</v>
      </c>
      <c r="Q744" s="184">
        <v>1.221E-2</v>
      </c>
      <c r="R744" s="184">
        <f>Q744*H744</f>
        <v>1.214895E-2</v>
      </c>
      <c r="S744" s="184">
        <v>0</v>
      </c>
      <c r="T744" s="185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86" t="s">
        <v>186</v>
      </c>
      <c r="AT744" s="186" t="s">
        <v>181</v>
      </c>
      <c r="AU744" s="186" t="s">
        <v>78</v>
      </c>
      <c r="AY744" s="19" t="s">
        <v>179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19" t="s">
        <v>76</v>
      </c>
      <c r="BK744" s="187">
        <f>ROUND(I744*H744,2)</f>
        <v>0</v>
      </c>
      <c r="BL744" s="19" t="s">
        <v>186</v>
      </c>
      <c r="BM744" s="186" t="s">
        <v>891</v>
      </c>
    </row>
    <row r="745" spans="1:65" s="2" customFormat="1" ht="19.5">
      <c r="A745" s="33"/>
      <c r="B745" s="34"/>
      <c r="C745" s="35"/>
      <c r="D745" s="188" t="s">
        <v>188</v>
      </c>
      <c r="E745" s="35"/>
      <c r="F745" s="331" t="s">
        <v>892</v>
      </c>
      <c r="G745" s="332"/>
      <c r="H745" s="332"/>
      <c r="I745" s="332"/>
      <c r="J745" s="332"/>
      <c r="K745" s="35"/>
      <c r="L745" s="38"/>
      <c r="M745" s="190"/>
      <c r="N745" s="191"/>
      <c r="O745" s="63"/>
      <c r="P745" s="63"/>
      <c r="Q745" s="63"/>
      <c r="R745" s="63"/>
      <c r="S745" s="63"/>
      <c r="T745" s="64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9" t="s">
        <v>188</v>
      </c>
      <c r="AU745" s="19" t="s">
        <v>78</v>
      </c>
    </row>
    <row r="746" spans="1:65" s="2" customFormat="1">
      <c r="A746" s="33"/>
      <c r="B746" s="34"/>
      <c r="C746" s="35"/>
      <c r="D746" s="192" t="s">
        <v>190</v>
      </c>
      <c r="E746" s="35"/>
      <c r="F746" s="333" t="s">
        <v>893</v>
      </c>
      <c r="G746" s="332"/>
      <c r="H746" s="332"/>
      <c r="I746" s="332"/>
      <c r="J746" s="332"/>
      <c r="K746" s="35"/>
      <c r="L746" s="38"/>
      <c r="M746" s="190"/>
      <c r="N746" s="191"/>
      <c r="O746" s="63"/>
      <c r="P746" s="63"/>
      <c r="Q746" s="63"/>
      <c r="R746" s="63"/>
      <c r="S746" s="63"/>
      <c r="T746" s="64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T746" s="19" t="s">
        <v>190</v>
      </c>
      <c r="AU746" s="19" t="s">
        <v>78</v>
      </c>
    </row>
    <row r="747" spans="1:65" s="13" customFormat="1">
      <c r="B747" s="194"/>
      <c r="C747" s="195"/>
      <c r="D747" s="188" t="s">
        <v>192</v>
      </c>
      <c r="E747" s="196" t="s">
        <v>18</v>
      </c>
      <c r="F747" s="334" t="s">
        <v>565</v>
      </c>
      <c r="G747" s="335"/>
      <c r="H747" s="336" t="s">
        <v>18</v>
      </c>
      <c r="I747" s="335"/>
      <c r="J747" s="335"/>
      <c r="K747" s="195"/>
      <c r="L747" s="198"/>
      <c r="M747" s="199"/>
      <c r="N747" s="200"/>
      <c r="O747" s="200"/>
      <c r="P747" s="200"/>
      <c r="Q747" s="200"/>
      <c r="R747" s="200"/>
      <c r="S747" s="200"/>
      <c r="T747" s="201"/>
      <c r="AT747" s="202" t="s">
        <v>192</v>
      </c>
      <c r="AU747" s="202" t="s">
        <v>78</v>
      </c>
      <c r="AV747" s="13" t="s">
        <v>76</v>
      </c>
      <c r="AW747" s="13" t="s">
        <v>30</v>
      </c>
      <c r="AX747" s="13" t="s">
        <v>69</v>
      </c>
      <c r="AY747" s="202" t="s">
        <v>179</v>
      </c>
    </row>
    <row r="748" spans="1:65" s="14" customFormat="1">
      <c r="B748" s="203"/>
      <c r="C748" s="204"/>
      <c r="D748" s="188" t="s">
        <v>192</v>
      </c>
      <c r="E748" s="205" t="s">
        <v>18</v>
      </c>
      <c r="F748" s="324" t="s">
        <v>894</v>
      </c>
      <c r="G748" s="325"/>
      <c r="H748" s="326">
        <v>0.32400000000000001</v>
      </c>
      <c r="I748" s="325"/>
      <c r="J748" s="325"/>
      <c r="K748" s="204"/>
      <c r="L748" s="208"/>
      <c r="M748" s="209"/>
      <c r="N748" s="210"/>
      <c r="O748" s="210"/>
      <c r="P748" s="210"/>
      <c r="Q748" s="210"/>
      <c r="R748" s="210"/>
      <c r="S748" s="210"/>
      <c r="T748" s="211"/>
      <c r="AT748" s="212" t="s">
        <v>192</v>
      </c>
      <c r="AU748" s="212" t="s">
        <v>78</v>
      </c>
      <c r="AV748" s="14" t="s">
        <v>78</v>
      </c>
      <c r="AW748" s="14" t="s">
        <v>30</v>
      </c>
      <c r="AX748" s="14" t="s">
        <v>69</v>
      </c>
      <c r="AY748" s="212" t="s">
        <v>179</v>
      </c>
    </row>
    <row r="749" spans="1:65" s="14" customFormat="1">
      <c r="B749" s="203"/>
      <c r="C749" s="204"/>
      <c r="D749" s="188" t="s">
        <v>192</v>
      </c>
      <c r="E749" s="205" t="s">
        <v>18</v>
      </c>
      <c r="F749" s="324" t="s">
        <v>895</v>
      </c>
      <c r="G749" s="325"/>
      <c r="H749" s="326">
        <v>0.187</v>
      </c>
      <c r="I749" s="325"/>
      <c r="J749" s="325"/>
      <c r="K749" s="204"/>
      <c r="L749" s="208"/>
      <c r="M749" s="209"/>
      <c r="N749" s="210"/>
      <c r="O749" s="210"/>
      <c r="P749" s="210"/>
      <c r="Q749" s="210"/>
      <c r="R749" s="210"/>
      <c r="S749" s="210"/>
      <c r="T749" s="211"/>
      <c r="AT749" s="212" t="s">
        <v>192</v>
      </c>
      <c r="AU749" s="212" t="s">
        <v>78</v>
      </c>
      <c r="AV749" s="14" t="s">
        <v>78</v>
      </c>
      <c r="AW749" s="14" t="s">
        <v>30</v>
      </c>
      <c r="AX749" s="14" t="s">
        <v>69</v>
      </c>
      <c r="AY749" s="212" t="s">
        <v>179</v>
      </c>
    </row>
    <row r="750" spans="1:65" s="14" customFormat="1">
      <c r="B750" s="203"/>
      <c r="C750" s="204"/>
      <c r="D750" s="188" t="s">
        <v>192</v>
      </c>
      <c r="E750" s="205" t="s">
        <v>18</v>
      </c>
      <c r="F750" s="324" t="s">
        <v>896</v>
      </c>
      <c r="G750" s="325"/>
      <c r="H750" s="326">
        <v>0.16700000000000001</v>
      </c>
      <c r="I750" s="325"/>
      <c r="J750" s="325"/>
      <c r="K750" s="204"/>
      <c r="L750" s="208"/>
      <c r="M750" s="209"/>
      <c r="N750" s="210"/>
      <c r="O750" s="210"/>
      <c r="P750" s="210"/>
      <c r="Q750" s="210"/>
      <c r="R750" s="210"/>
      <c r="S750" s="210"/>
      <c r="T750" s="211"/>
      <c r="AT750" s="212" t="s">
        <v>192</v>
      </c>
      <c r="AU750" s="212" t="s">
        <v>78</v>
      </c>
      <c r="AV750" s="14" t="s">
        <v>78</v>
      </c>
      <c r="AW750" s="14" t="s">
        <v>30</v>
      </c>
      <c r="AX750" s="14" t="s">
        <v>69</v>
      </c>
      <c r="AY750" s="212" t="s">
        <v>179</v>
      </c>
    </row>
    <row r="751" spans="1:65" s="14" customFormat="1">
      <c r="B751" s="203"/>
      <c r="C751" s="204"/>
      <c r="D751" s="188" t="s">
        <v>192</v>
      </c>
      <c r="E751" s="205" t="s">
        <v>18</v>
      </c>
      <c r="F751" s="324" t="s">
        <v>897</v>
      </c>
      <c r="G751" s="325"/>
      <c r="H751" s="326">
        <v>0.17</v>
      </c>
      <c r="I751" s="325"/>
      <c r="J751" s="325"/>
      <c r="K751" s="204"/>
      <c r="L751" s="208"/>
      <c r="M751" s="209"/>
      <c r="N751" s="210"/>
      <c r="O751" s="210"/>
      <c r="P751" s="210"/>
      <c r="Q751" s="210"/>
      <c r="R751" s="210"/>
      <c r="S751" s="210"/>
      <c r="T751" s="211"/>
      <c r="AT751" s="212" t="s">
        <v>192</v>
      </c>
      <c r="AU751" s="212" t="s">
        <v>78</v>
      </c>
      <c r="AV751" s="14" t="s">
        <v>78</v>
      </c>
      <c r="AW751" s="14" t="s">
        <v>30</v>
      </c>
      <c r="AX751" s="14" t="s">
        <v>69</v>
      </c>
      <c r="AY751" s="212" t="s">
        <v>179</v>
      </c>
    </row>
    <row r="752" spans="1:65" s="13" customFormat="1">
      <c r="B752" s="194"/>
      <c r="C752" s="195"/>
      <c r="D752" s="188" t="s">
        <v>192</v>
      </c>
      <c r="E752" s="196" t="s">
        <v>18</v>
      </c>
      <c r="F752" s="334" t="s">
        <v>554</v>
      </c>
      <c r="G752" s="335"/>
      <c r="H752" s="336" t="s">
        <v>18</v>
      </c>
      <c r="I752" s="335"/>
      <c r="J752" s="335"/>
      <c r="K752" s="195"/>
      <c r="L752" s="198"/>
      <c r="M752" s="199"/>
      <c r="N752" s="200"/>
      <c r="O752" s="200"/>
      <c r="P752" s="200"/>
      <c r="Q752" s="200"/>
      <c r="R752" s="200"/>
      <c r="S752" s="200"/>
      <c r="T752" s="201"/>
      <c r="AT752" s="202" t="s">
        <v>192</v>
      </c>
      <c r="AU752" s="202" t="s">
        <v>78</v>
      </c>
      <c r="AV752" s="13" t="s">
        <v>76</v>
      </c>
      <c r="AW752" s="13" t="s">
        <v>30</v>
      </c>
      <c r="AX752" s="13" t="s">
        <v>69</v>
      </c>
      <c r="AY752" s="202" t="s">
        <v>179</v>
      </c>
    </row>
    <row r="753" spans="1:65" s="14" customFormat="1">
      <c r="B753" s="203"/>
      <c r="C753" s="204"/>
      <c r="D753" s="188" t="s">
        <v>192</v>
      </c>
      <c r="E753" s="205" t="s">
        <v>18</v>
      </c>
      <c r="F753" s="324" t="s">
        <v>898</v>
      </c>
      <c r="G753" s="325"/>
      <c r="H753" s="326">
        <v>0.14699999999999999</v>
      </c>
      <c r="I753" s="325"/>
      <c r="J753" s="325"/>
      <c r="K753" s="204"/>
      <c r="L753" s="208"/>
      <c r="M753" s="209"/>
      <c r="N753" s="210"/>
      <c r="O753" s="210"/>
      <c r="P753" s="210"/>
      <c r="Q753" s="210"/>
      <c r="R753" s="210"/>
      <c r="S753" s="210"/>
      <c r="T753" s="211"/>
      <c r="AT753" s="212" t="s">
        <v>192</v>
      </c>
      <c r="AU753" s="212" t="s">
        <v>78</v>
      </c>
      <c r="AV753" s="14" t="s">
        <v>78</v>
      </c>
      <c r="AW753" s="14" t="s">
        <v>30</v>
      </c>
      <c r="AX753" s="14" t="s">
        <v>69</v>
      </c>
      <c r="AY753" s="212" t="s">
        <v>179</v>
      </c>
    </row>
    <row r="754" spans="1:65" s="2" customFormat="1" ht="21.75" customHeight="1">
      <c r="A754" s="33"/>
      <c r="B754" s="34"/>
      <c r="C754" s="213" t="s">
        <v>899</v>
      </c>
      <c r="D754" s="213" t="s">
        <v>286</v>
      </c>
      <c r="E754" s="214" t="s">
        <v>900</v>
      </c>
      <c r="F754" s="340" t="s">
        <v>901</v>
      </c>
      <c r="G754" s="341" t="s">
        <v>253</v>
      </c>
      <c r="H754" s="342">
        <v>0.159</v>
      </c>
      <c r="I754" s="343"/>
      <c r="J754" s="343">
        <f>ROUND(I754*H754,2)</f>
        <v>0</v>
      </c>
      <c r="K754" s="215" t="s">
        <v>185</v>
      </c>
      <c r="L754" s="219"/>
      <c r="M754" s="220" t="s">
        <v>18</v>
      </c>
      <c r="N754" s="221" t="s">
        <v>40</v>
      </c>
      <c r="O754" s="184">
        <v>0</v>
      </c>
      <c r="P754" s="184">
        <f>O754*H754</f>
        <v>0</v>
      </c>
      <c r="Q754" s="184">
        <v>1</v>
      </c>
      <c r="R754" s="184">
        <f>Q754*H754</f>
        <v>0.159</v>
      </c>
      <c r="S754" s="184">
        <v>0</v>
      </c>
      <c r="T754" s="185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86" t="s">
        <v>250</v>
      </c>
      <c r="AT754" s="186" t="s">
        <v>286</v>
      </c>
      <c r="AU754" s="186" t="s">
        <v>78</v>
      </c>
      <c r="AY754" s="19" t="s">
        <v>179</v>
      </c>
      <c r="BE754" s="187">
        <f>IF(N754="základní",J754,0)</f>
        <v>0</v>
      </c>
      <c r="BF754" s="187">
        <f>IF(N754="snížená",J754,0)</f>
        <v>0</v>
      </c>
      <c r="BG754" s="187">
        <f>IF(N754="zákl. přenesená",J754,0)</f>
        <v>0</v>
      </c>
      <c r="BH754" s="187">
        <f>IF(N754="sníž. přenesená",J754,0)</f>
        <v>0</v>
      </c>
      <c r="BI754" s="187">
        <f>IF(N754="nulová",J754,0)</f>
        <v>0</v>
      </c>
      <c r="BJ754" s="19" t="s">
        <v>76</v>
      </c>
      <c r="BK754" s="187">
        <f>ROUND(I754*H754,2)</f>
        <v>0</v>
      </c>
      <c r="BL754" s="19" t="s">
        <v>186</v>
      </c>
      <c r="BM754" s="186" t="s">
        <v>902</v>
      </c>
    </row>
    <row r="755" spans="1:65" s="2" customFormat="1">
      <c r="A755" s="33"/>
      <c r="B755" s="34"/>
      <c r="C755" s="35"/>
      <c r="D755" s="188" t="s">
        <v>188</v>
      </c>
      <c r="E755" s="35"/>
      <c r="F755" s="331" t="s">
        <v>901</v>
      </c>
      <c r="G755" s="332"/>
      <c r="H755" s="332"/>
      <c r="I755" s="332"/>
      <c r="J755" s="332"/>
      <c r="K755" s="35"/>
      <c r="L755" s="38"/>
      <c r="M755" s="190"/>
      <c r="N755" s="191"/>
      <c r="O755" s="63"/>
      <c r="P755" s="63"/>
      <c r="Q755" s="63"/>
      <c r="R755" s="63"/>
      <c r="S755" s="63"/>
      <c r="T755" s="64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T755" s="19" t="s">
        <v>188</v>
      </c>
      <c r="AU755" s="19" t="s">
        <v>78</v>
      </c>
    </row>
    <row r="756" spans="1:65" s="13" customFormat="1">
      <c r="B756" s="194"/>
      <c r="C756" s="195"/>
      <c r="D756" s="188" t="s">
        <v>192</v>
      </c>
      <c r="E756" s="196" t="s">
        <v>18</v>
      </c>
      <c r="F756" s="334" t="s">
        <v>554</v>
      </c>
      <c r="G756" s="335"/>
      <c r="H756" s="336" t="s">
        <v>18</v>
      </c>
      <c r="I756" s="335"/>
      <c r="J756" s="335"/>
      <c r="K756" s="195"/>
      <c r="L756" s="198"/>
      <c r="M756" s="199"/>
      <c r="N756" s="200"/>
      <c r="O756" s="200"/>
      <c r="P756" s="200"/>
      <c r="Q756" s="200"/>
      <c r="R756" s="200"/>
      <c r="S756" s="200"/>
      <c r="T756" s="201"/>
      <c r="AT756" s="202" t="s">
        <v>192</v>
      </c>
      <c r="AU756" s="202" t="s">
        <v>78</v>
      </c>
      <c r="AV756" s="13" t="s">
        <v>76</v>
      </c>
      <c r="AW756" s="13" t="s">
        <v>30</v>
      </c>
      <c r="AX756" s="13" t="s">
        <v>69</v>
      </c>
      <c r="AY756" s="202" t="s">
        <v>179</v>
      </c>
    </row>
    <row r="757" spans="1:65" s="14" customFormat="1">
      <c r="B757" s="203"/>
      <c r="C757" s="204"/>
      <c r="D757" s="188" t="s">
        <v>192</v>
      </c>
      <c r="E757" s="205" t="s">
        <v>18</v>
      </c>
      <c r="F757" s="324" t="s">
        <v>898</v>
      </c>
      <c r="G757" s="325"/>
      <c r="H757" s="326">
        <v>0.14699999999999999</v>
      </c>
      <c r="I757" s="325"/>
      <c r="J757" s="325"/>
      <c r="K757" s="204"/>
      <c r="L757" s="208"/>
      <c r="M757" s="209"/>
      <c r="N757" s="210"/>
      <c r="O757" s="210"/>
      <c r="P757" s="210"/>
      <c r="Q757" s="210"/>
      <c r="R757" s="210"/>
      <c r="S757" s="210"/>
      <c r="T757" s="211"/>
      <c r="AT757" s="212" t="s">
        <v>192</v>
      </c>
      <c r="AU757" s="212" t="s">
        <v>78</v>
      </c>
      <c r="AV757" s="14" t="s">
        <v>78</v>
      </c>
      <c r="AW757" s="14" t="s">
        <v>30</v>
      </c>
      <c r="AX757" s="14" t="s">
        <v>69</v>
      </c>
      <c r="AY757" s="212" t="s">
        <v>179</v>
      </c>
    </row>
    <row r="758" spans="1:65" s="14" customFormat="1">
      <c r="B758" s="203"/>
      <c r="C758" s="204"/>
      <c r="D758" s="188" t="s">
        <v>192</v>
      </c>
      <c r="E758" s="204"/>
      <c r="F758" s="324" t="s">
        <v>903</v>
      </c>
      <c r="G758" s="325"/>
      <c r="H758" s="326">
        <v>0.159</v>
      </c>
      <c r="I758" s="325"/>
      <c r="J758" s="325"/>
      <c r="K758" s="204"/>
      <c r="L758" s="208"/>
      <c r="M758" s="209"/>
      <c r="N758" s="210"/>
      <c r="O758" s="210"/>
      <c r="P758" s="210"/>
      <c r="Q758" s="210"/>
      <c r="R758" s="210"/>
      <c r="S758" s="210"/>
      <c r="T758" s="211"/>
      <c r="AT758" s="212" t="s">
        <v>192</v>
      </c>
      <c r="AU758" s="212" t="s">
        <v>78</v>
      </c>
      <c r="AV758" s="14" t="s">
        <v>78</v>
      </c>
      <c r="AW758" s="14" t="s">
        <v>4</v>
      </c>
      <c r="AX758" s="14" t="s">
        <v>76</v>
      </c>
      <c r="AY758" s="212" t="s">
        <v>179</v>
      </c>
    </row>
    <row r="759" spans="1:65" s="2" customFormat="1" ht="21.75" customHeight="1">
      <c r="A759" s="33"/>
      <c r="B759" s="34"/>
      <c r="C759" s="213" t="s">
        <v>904</v>
      </c>
      <c r="D759" s="213" t="s">
        <v>286</v>
      </c>
      <c r="E759" s="214" t="s">
        <v>905</v>
      </c>
      <c r="F759" s="340" t="s">
        <v>906</v>
      </c>
      <c r="G759" s="341" t="s">
        <v>253</v>
      </c>
      <c r="H759" s="342">
        <f>SUM(H762:H765)</f>
        <v>0.77337</v>
      </c>
      <c r="I759" s="343"/>
      <c r="J759" s="343">
        <f>ROUND(I759*H759,2)</f>
        <v>0</v>
      </c>
      <c r="K759" s="215" t="s">
        <v>185</v>
      </c>
      <c r="L759" s="219"/>
      <c r="M759" s="220" t="s">
        <v>18</v>
      </c>
      <c r="N759" s="221" t="s">
        <v>40</v>
      </c>
      <c r="O759" s="184">
        <v>0</v>
      </c>
      <c r="P759" s="184">
        <f>O759*H759</f>
        <v>0</v>
      </c>
      <c r="Q759" s="184">
        <v>1</v>
      </c>
      <c r="R759" s="184">
        <f>Q759*H759</f>
        <v>0.77337</v>
      </c>
      <c r="S759" s="184">
        <v>0</v>
      </c>
      <c r="T759" s="185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86" t="s">
        <v>250</v>
      </c>
      <c r="AT759" s="186" t="s">
        <v>286</v>
      </c>
      <c r="AU759" s="186" t="s">
        <v>78</v>
      </c>
      <c r="AY759" s="19" t="s">
        <v>179</v>
      </c>
      <c r="BE759" s="187">
        <f>IF(N759="základní",J759,0)</f>
        <v>0</v>
      </c>
      <c r="BF759" s="187">
        <f>IF(N759="snížená",J759,0)</f>
        <v>0</v>
      </c>
      <c r="BG759" s="187">
        <f>IF(N759="zákl. přenesená",J759,0)</f>
        <v>0</v>
      </c>
      <c r="BH759" s="187">
        <f>IF(N759="sníž. přenesená",J759,0)</f>
        <v>0</v>
      </c>
      <c r="BI759" s="187">
        <f>IF(N759="nulová",J759,0)</f>
        <v>0</v>
      </c>
      <c r="BJ759" s="19" t="s">
        <v>76</v>
      </c>
      <c r="BK759" s="187">
        <f>ROUND(I759*H759,2)</f>
        <v>0</v>
      </c>
      <c r="BL759" s="19" t="s">
        <v>186</v>
      </c>
      <c r="BM759" s="186" t="s">
        <v>907</v>
      </c>
    </row>
    <row r="760" spans="1:65" s="2" customFormat="1">
      <c r="A760" s="33"/>
      <c r="B760" s="34"/>
      <c r="C760" s="35"/>
      <c r="D760" s="188" t="s">
        <v>188</v>
      </c>
      <c r="E760" s="35"/>
      <c r="F760" s="331" t="s">
        <v>906</v>
      </c>
      <c r="G760" s="332"/>
      <c r="H760" s="332"/>
      <c r="I760" s="332"/>
      <c r="J760" s="332"/>
      <c r="K760" s="35"/>
      <c r="L760" s="38"/>
      <c r="M760" s="190"/>
      <c r="N760" s="191"/>
      <c r="O760" s="63"/>
      <c r="P760" s="63"/>
      <c r="Q760" s="63"/>
      <c r="R760" s="63"/>
      <c r="S760" s="63"/>
      <c r="T760" s="64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T760" s="19" t="s">
        <v>188</v>
      </c>
      <c r="AU760" s="19" t="s">
        <v>78</v>
      </c>
    </row>
    <row r="761" spans="1:65" s="13" customFormat="1">
      <c r="B761" s="194"/>
      <c r="C761" s="195"/>
      <c r="D761" s="188" t="s">
        <v>192</v>
      </c>
      <c r="E761" s="196" t="s">
        <v>18</v>
      </c>
      <c r="F761" s="334" t="s">
        <v>565</v>
      </c>
      <c r="G761" s="335"/>
      <c r="H761" s="336" t="s">
        <v>18</v>
      </c>
      <c r="I761" s="335"/>
      <c r="J761" s="335"/>
      <c r="K761" s="195"/>
      <c r="L761" s="198"/>
      <c r="M761" s="199"/>
      <c r="N761" s="200"/>
      <c r="O761" s="200"/>
      <c r="P761" s="200"/>
      <c r="Q761" s="200"/>
      <c r="R761" s="200"/>
      <c r="S761" s="200"/>
      <c r="T761" s="201"/>
      <c r="AT761" s="202" t="s">
        <v>192</v>
      </c>
      <c r="AU761" s="202" t="s">
        <v>78</v>
      </c>
      <c r="AV761" s="13" t="s">
        <v>76</v>
      </c>
      <c r="AW761" s="13" t="s">
        <v>30</v>
      </c>
      <c r="AX761" s="13" t="s">
        <v>69</v>
      </c>
      <c r="AY761" s="202" t="s">
        <v>179</v>
      </c>
    </row>
    <row r="762" spans="1:65" s="14" customFormat="1">
      <c r="B762" s="203"/>
      <c r="C762" s="204"/>
      <c r="D762" s="188" t="s">
        <v>192</v>
      </c>
      <c r="E762" s="205" t="s">
        <v>18</v>
      </c>
      <c r="F762" s="324" t="s">
        <v>894</v>
      </c>
      <c r="G762" s="325"/>
      <c r="H762" s="326">
        <v>0.32400000000000001</v>
      </c>
      <c r="I762" s="325"/>
      <c r="J762" s="325"/>
      <c r="K762" s="204"/>
      <c r="L762" s="208"/>
      <c r="M762" s="209"/>
      <c r="N762" s="210"/>
      <c r="O762" s="210"/>
      <c r="P762" s="210"/>
      <c r="Q762" s="210"/>
      <c r="R762" s="210"/>
      <c r="S762" s="210"/>
      <c r="T762" s="211"/>
      <c r="AT762" s="212" t="s">
        <v>192</v>
      </c>
      <c r="AU762" s="212" t="s">
        <v>78</v>
      </c>
      <c r="AV762" s="14" t="s">
        <v>78</v>
      </c>
      <c r="AW762" s="14" t="s">
        <v>30</v>
      </c>
      <c r="AX762" s="14" t="s">
        <v>69</v>
      </c>
      <c r="AY762" s="212" t="s">
        <v>179</v>
      </c>
    </row>
    <row r="763" spans="1:65" s="14" customFormat="1">
      <c r="B763" s="203"/>
      <c r="C763" s="204"/>
      <c r="D763" s="188" t="s">
        <v>192</v>
      </c>
      <c r="E763" s="205" t="s">
        <v>18</v>
      </c>
      <c r="F763" s="324" t="s">
        <v>896</v>
      </c>
      <c r="G763" s="325"/>
      <c r="H763" s="326">
        <v>0.16700000000000001</v>
      </c>
      <c r="I763" s="325"/>
      <c r="J763" s="325"/>
      <c r="K763" s="204"/>
      <c r="L763" s="208"/>
      <c r="M763" s="209"/>
      <c r="N763" s="210"/>
      <c r="O763" s="210"/>
      <c r="P763" s="210"/>
      <c r="Q763" s="210"/>
      <c r="R763" s="210"/>
      <c r="S763" s="210"/>
      <c r="T763" s="211"/>
      <c r="AT763" s="212" t="s">
        <v>192</v>
      </c>
      <c r="AU763" s="212" t="s">
        <v>78</v>
      </c>
      <c r="AV763" s="14" t="s">
        <v>78</v>
      </c>
      <c r="AW763" s="14" t="s">
        <v>30</v>
      </c>
      <c r="AX763" s="14" t="s">
        <v>69</v>
      </c>
      <c r="AY763" s="212" t="s">
        <v>179</v>
      </c>
    </row>
    <row r="764" spans="1:65" s="14" customFormat="1">
      <c r="B764" s="203"/>
      <c r="C764" s="204"/>
      <c r="D764" s="188" t="s">
        <v>192</v>
      </c>
      <c r="E764" s="205" t="s">
        <v>18</v>
      </c>
      <c r="F764" s="324" t="s">
        <v>897</v>
      </c>
      <c r="G764" s="325"/>
      <c r="H764" s="326">
        <v>0.17</v>
      </c>
      <c r="I764" s="325"/>
      <c r="J764" s="325"/>
      <c r="K764" s="204"/>
      <c r="L764" s="208"/>
      <c r="M764" s="209"/>
      <c r="N764" s="210"/>
      <c r="O764" s="210"/>
      <c r="P764" s="210"/>
      <c r="Q764" s="210"/>
      <c r="R764" s="210"/>
      <c r="S764" s="210"/>
      <c r="T764" s="211"/>
      <c r="AT764" s="212" t="s">
        <v>192</v>
      </c>
      <c r="AU764" s="212" t="s">
        <v>78</v>
      </c>
      <c r="AV764" s="14" t="s">
        <v>78</v>
      </c>
      <c r="AW764" s="14" t="s">
        <v>30</v>
      </c>
      <c r="AX764" s="14" t="s">
        <v>69</v>
      </c>
      <c r="AY764" s="212" t="s">
        <v>179</v>
      </c>
    </row>
    <row r="765" spans="1:65" s="14" customFormat="1">
      <c r="B765" s="203"/>
      <c r="C765" s="204"/>
      <c r="D765" s="188" t="s">
        <v>192</v>
      </c>
      <c r="E765" s="204"/>
      <c r="F765" s="324" t="s">
        <v>5806</v>
      </c>
      <c r="G765" s="325"/>
      <c r="H765" s="326">
        <f>0.661*0.17</f>
        <v>0.11237000000000001</v>
      </c>
      <c r="I765" s="325"/>
      <c r="J765" s="325"/>
      <c r="K765" s="204"/>
      <c r="L765" s="208"/>
      <c r="M765" s="209"/>
      <c r="N765" s="210"/>
      <c r="O765" s="210"/>
      <c r="P765" s="210"/>
      <c r="Q765" s="210"/>
      <c r="R765" s="210"/>
      <c r="S765" s="210"/>
      <c r="T765" s="211"/>
      <c r="AT765" s="212" t="s">
        <v>192</v>
      </c>
      <c r="AU765" s="212" t="s">
        <v>78</v>
      </c>
      <c r="AV765" s="14" t="s">
        <v>78</v>
      </c>
      <c r="AW765" s="14" t="s">
        <v>4</v>
      </c>
      <c r="AX765" s="14" t="s">
        <v>76</v>
      </c>
      <c r="AY765" s="212" t="s">
        <v>179</v>
      </c>
    </row>
    <row r="766" spans="1:65" s="2" customFormat="1" ht="21.75" customHeight="1">
      <c r="A766" s="33"/>
      <c r="B766" s="34"/>
      <c r="C766" s="213" t="s">
        <v>908</v>
      </c>
      <c r="D766" s="213" t="s">
        <v>286</v>
      </c>
      <c r="E766" s="214" t="s">
        <v>909</v>
      </c>
      <c r="F766" s="340" t="s">
        <v>910</v>
      </c>
      <c r="G766" s="341" t="s">
        <v>253</v>
      </c>
      <c r="H766" s="342">
        <v>0.20200000000000001</v>
      </c>
      <c r="I766" s="343"/>
      <c r="J766" s="343">
        <f>ROUND(I766*H766,2)</f>
        <v>0</v>
      </c>
      <c r="K766" s="215" t="s">
        <v>185</v>
      </c>
      <c r="L766" s="219"/>
      <c r="M766" s="220" t="s">
        <v>18</v>
      </c>
      <c r="N766" s="221" t="s">
        <v>40</v>
      </c>
      <c r="O766" s="184">
        <v>0</v>
      </c>
      <c r="P766" s="184">
        <f>O766*H766</f>
        <v>0</v>
      </c>
      <c r="Q766" s="184">
        <v>1</v>
      </c>
      <c r="R766" s="184">
        <f>Q766*H766</f>
        <v>0.20200000000000001</v>
      </c>
      <c r="S766" s="184">
        <v>0</v>
      </c>
      <c r="T766" s="185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86" t="s">
        <v>250</v>
      </c>
      <c r="AT766" s="186" t="s">
        <v>286</v>
      </c>
      <c r="AU766" s="186" t="s">
        <v>78</v>
      </c>
      <c r="AY766" s="19" t="s">
        <v>179</v>
      </c>
      <c r="BE766" s="187">
        <f>IF(N766="základní",J766,0)</f>
        <v>0</v>
      </c>
      <c r="BF766" s="187">
        <f>IF(N766="snížená",J766,0)</f>
        <v>0</v>
      </c>
      <c r="BG766" s="187">
        <f>IF(N766="zákl. přenesená",J766,0)</f>
        <v>0</v>
      </c>
      <c r="BH766" s="187">
        <f>IF(N766="sníž. přenesená",J766,0)</f>
        <v>0</v>
      </c>
      <c r="BI766" s="187">
        <f>IF(N766="nulová",J766,0)</f>
        <v>0</v>
      </c>
      <c r="BJ766" s="19" t="s">
        <v>76</v>
      </c>
      <c r="BK766" s="187">
        <f>ROUND(I766*H766,2)</f>
        <v>0</v>
      </c>
      <c r="BL766" s="19" t="s">
        <v>186</v>
      </c>
      <c r="BM766" s="186" t="s">
        <v>911</v>
      </c>
    </row>
    <row r="767" spans="1:65" s="2" customFormat="1">
      <c r="A767" s="33"/>
      <c r="B767" s="34"/>
      <c r="C767" s="35"/>
      <c r="D767" s="188" t="s">
        <v>188</v>
      </c>
      <c r="E767" s="35"/>
      <c r="F767" s="331" t="s">
        <v>910</v>
      </c>
      <c r="G767" s="332"/>
      <c r="H767" s="332"/>
      <c r="I767" s="332"/>
      <c r="J767" s="332"/>
      <c r="K767" s="35"/>
      <c r="L767" s="38"/>
      <c r="M767" s="190"/>
      <c r="N767" s="191"/>
      <c r="O767" s="63"/>
      <c r="P767" s="63"/>
      <c r="Q767" s="63"/>
      <c r="R767" s="63"/>
      <c r="S767" s="63"/>
      <c r="T767" s="64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T767" s="19" t="s">
        <v>188</v>
      </c>
      <c r="AU767" s="19" t="s">
        <v>78</v>
      </c>
    </row>
    <row r="768" spans="1:65" s="13" customFormat="1">
      <c r="B768" s="194"/>
      <c r="C768" s="195"/>
      <c r="D768" s="188" t="s">
        <v>192</v>
      </c>
      <c r="E768" s="196" t="s">
        <v>18</v>
      </c>
      <c r="F768" s="334" t="s">
        <v>565</v>
      </c>
      <c r="G768" s="335"/>
      <c r="H768" s="336" t="s">
        <v>18</v>
      </c>
      <c r="I768" s="335"/>
      <c r="J768" s="335"/>
      <c r="K768" s="195"/>
      <c r="L768" s="198"/>
      <c r="M768" s="199"/>
      <c r="N768" s="200"/>
      <c r="O768" s="200"/>
      <c r="P768" s="200"/>
      <c r="Q768" s="200"/>
      <c r="R768" s="200"/>
      <c r="S768" s="200"/>
      <c r="T768" s="201"/>
      <c r="AT768" s="202" t="s">
        <v>192</v>
      </c>
      <c r="AU768" s="202" t="s">
        <v>78</v>
      </c>
      <c r="AV768" s="13" t="s">
        <v>76</v>
      </c>
      <c r="AW768" s="13" t="s">
        <v>30</v>
      </c>
      <c r="AX768" s="13" t="s">
        <v>69</v>
      </c>
      <c r="AY768" s="202" t="s">
        <v>179</v>
      </c>
    </row>
    <row r="769" spans="1:65" s="14" customFormat="1">
      <c r="B769" s="203"/>
      <c r="C769" s="204"/>
      <c r="D769" s="188" t="s">
        <v>192</v>
      </c>
      <c r="E769" s="205" t="s">
        <v>18</v>
      </c>
      <c r="F769" s="324" t="s">
        <v>895</v>
      </c>
      <c r="G769" s="325"/>
      <c r="H769" s="326">
        <v>0.187</v>
      </c>
      <c r="I769" s="325"/>
      <c r="J769" s="325"/>
      <c r="K769" s="204"/>
      <c r="L769" s="208"/>
      <c r="M769" s="209"/>
      <c r="N769" s="210"/>
      <c r="O769" s="210"/>
      <c r="P769" s="210"/>
      <c r="Q769" s="210"/>
      <c r="R769" s="210"/>
      <c r="S769" s="210"/>
      <c r="T769" s="211"/>
      <c r="AT769" s="212" t="s">
        <v>192</v>
      </c>
      <c r="AU769" s="212" t="s">
        <v>78</v>
      </c>
      <c r="AV769" s="14" t="s">
        <v>78</v>
      </c>
      <c r="AW769" s="14" t="s">
        <v>30</v>
      </c>
      <c r="AX769" s="14" t="s">
        <v>69</v>
      </c>
      <c r="AY769" s="212" t="s">
        <v>179</v>
      </c>
    </row>
    <row r="770" spans="1:65" s="14" customFormat="1">
      <c r="B770" s="203"/>
      <c r="C770" s="204"/>
      <c r="D770" s="188" t="s">
        <v>192</v>
      </c>
      <c r="E770" s="204"/>
      <c r="F770" s="324" t="s">
        <v>912</v>
      </c>
      <c r="G770" s="325"/>
      <c r="H770" s="326">
        <v>0.20200000000000001</v>
      </c>
      <c r="I770" s="325"/>
      <c r="J770" s="325"/>
      <c r="K770" s="204"/>
      <c r="L770" s="208"/>
      <c r="M770" s="209"/>
      <c r="N770" s="210"/>
      <c r="O770" s="210"/>
      <c r="P770" s="210"/>
      <c r="Q770" s="210"/>
      <c r="R770" s="210"/>
      <c r="S770" s="210"/>
      <c r="T770" s="211"/>
      <c r="AT770" s="212" t="s">
        <v>192</v>
      </c>
      <c r="AU770" s="212" t="s">
        <v>78</v>
      </c>
      <c r="AV770" s="14" t="s">
        <v>78</v>
      </c>
      <c r="AW770" s="14" t="s">
        <v>4</v>
      </c>
      <c r="AX770" s="14" t="s">
        <v>76</v>
      </c>
      <c r="AY770" s="212" t="s">
        <v>179</v>
      </c>
    </row>
    <row r="771" spans="1:65" s="2" customFormat="1" ht="16.5" customHeight="1">
      <c r="A771" s="33"/>
      <c r="B771" s="34"/>
      <c r="C771" s="176" t="s">
        <v>913</v>
      </c>
      <c r="D771" s="176" t="s">
        <v>181</v>
      </c>
      <c r="E771" s="177" t="s">
        <v>914</v>
      </c>
      <c r="F771" s="327" t="s">
        <v>915</v>
      </c>
      <c r="G771" s="328" t="s">
        <v>184</v>
      </c>
      <c r="H771" s="329">
        <f>SUM(H775:H792)</f>
        <v>36.629883200000002</v>
      </c>
      <c r="I771" s="330"/>
      <c r="J771" s="330">
        <f>ROUND(I771*H771,2)</f>
        <v>0</v>
      </c>
      <c r="K771" s="178" t="s">
        <v>185</v>
      </c>
      <c r="L771" s="38"/>
      <c r="M771" s="182" t="s">
        <v>18</v>
      </c>
      <c r="N771" s="183" t="s">
        <v>40</v>
      </c>
      <c r="O771" s="184">
        <v>1.448</v>
      </c>
      <c r="P771" s="184">
        <f>O771*H771</f>
        <v>53.040070873600001</v>
      </c>
      <c r="Q771" s="184">
        <v>2.5019749999999998</v>
      </c>
      <c r="R771" s="184">
        <f>Q771*H771</f>
        <v>91.64705201932</v>
      </c>
      <c r="S771" s="184">
        <v>0</v>
      </c>
      <c r="T771" s="185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86" t="s">
        <v>186</v>
      </c>
      <c r="AT771" s="186" t="s">
        <v>181</v>
      </c>
      <c r="AU771" s="186" t="s">
        <v>78</v>
      </c>
      <c r="AY771" s="19" t="s">
        <v>179</v>
      </c>
      <c r="BE771" s="187">
        <f>IF(N771="základní",J771,0)</f>
        <v>0</v>
      </c>
      <c r="BF771" s="187">
        <f>IF(N771="snížená",J771,0)</f>
        <v>0</v>
      </c>
      <c r="BG771" s="187">
        <f>IF(N771="zákl. přenesená",J771,0)</f>
        <v>0</v>
      </c>
      <c r="BH771" s="187">
        <f>IF(N771="sníž. přenesená",J771,0)</f>
        <v>0</v>
      </c>
      <c r="BI771" s="187">
        <f>IF(N771="nulová",J771,0)</f>
        <v>0</v>
      </c>
      <c r="BJ771" s="19" t="s">
        <v>76</v>
      </c>
      <c r="BK771" s="187">
        <f>ROUND(I771*H771,2)</f>
        <v>0</v>
      </c>
      <c r="BL771" s="19" t="s">
        <v>186</v>
      </c>
      <c r="BM771" s="186" t="s">
        <v>916</v>
      </c>
    </row>
    <row r="772" spans="1:65" s="2" customFormat="1" ht="19.5">
      <c r="A772" s="33"/>
      <c r="B772" s="34"/>
      <c r="C772" s="35"/>
      <c r="D772" s="188" t="s">
        <v>188</v>
      </c>
      <c r="E772" s="35"/>
      <c r="F772" s="331" t="s">
        <v>917</v>
      </c>
      <c r="G772" s="332"/>
      <c r="H772" s="332"/>
      <c r="I772" s="332"/>
      <c r="J772" s="332"/>
      <c r="K772" s="35"/>
      <c r="L772" s="38"/>
      <c r="M772" s="190"/>
      <c r="N772" s="191"/>
      <c r="O772" s="63"/>
      <c r="P772" s="63"/>
      <c r="Q772" s="63"/>
      <c r="R772" s="63"/>
      <c r="S772" s="63"/>
      <c r="T772" s="64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T772" s="19" t="s">
        <v>188</v>
      </c>
      <c r="AU772" s="19" t="s">
        <v>78</v>
      </c>
    </row>
    <row r="773" spans="1:65" s="2" customFormat="1">
      <c r="A773" s="33"/>
      <c r="B773" s="34"/>
      <c r="C773" s="35"/>
      <c r="D773" s="192" t="s">
        <v>190</v>
      </c>
      <c r="E773" s="35"/>
      <c r="F773" s="333" t="s">
        <v>918</v>
      </c>
      <c r="G773" s="332"/>
      <c r="H773" s="332"/>
      <c r="I773" s="332"/>
      <c r="J773" s="332"/>
      <c r="K773" s="35"/>
      <c r="L773" s="38"/>
      <c r="M773" s="190"/>
      <c r="N773" s="191"/>
      <c r="O773" s="63"/>
      <c r="P773" s="63"/>
      <c r="Q773" s="63"/>
      <c r="R773" s="63"/>
      <c r="S773" s="63"/>
      <c r="T773" s="64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T773" s="19" t="s">
        <v>190</v>
      </c>
      <c r="AU773" s="19" t="s">
        <v>78</v>
      </c>
    </row>
    <row r="774" spans="1:65" s="13" customFormat="1">
      <c r="B774" s="194"/>
      <c r="C774" s="195"/>
      <c r="D774" s="188" t="s">
        <v>192</v>
      </c>
      <c r="E774" s="196" t="s">
        <v>18</v>
      </c>
      <c r="F774" s="334" t="s">
        <v>565</v>
      </c>
      <c r="G774" s="335"/>
      <c r="H774" s="336" t="s">
        <v>18</v>
      </c>
      <c r="I774" s="335"/>
      <c r="J774" s="335"/>
      <c r="K774" s="195"/>
      <c r="L774" s="198"/>
      <c r="M774" s="199"/>
      <c r="N774" s="200"/>
      <c r="O774" s="200"/>
      <c r="P774" s="200"/>
      <c r="Q774" s="200"/>
      <c r="R774" s="200"/>
      <c r="S774" s="200"/>
      <c r="T774" s="201"/>
      <c r="AT774" s="202" t="s">
        <v>192</v>
      </c>
      <c r="AU774" s="202" t="s">
        <v>78</v>
      </c>
      <c r="AV774" s="13" t="s">
        <v>76</v>
      </c>
      <c r="AW774" s="13" t="s">
        <v>30</v>
      </c>
      <c r="AX774" s="13" t="s">
        <v>69</v>
      </c>
      <c r="AY774" s="202" t="s">
        <v>179</v>
      </c>
    </row>
    <row r="775" spans="1:65" s="14" customFormat="1">
      <c r="B775" s="203"/>
      <c r="C775" s="204"/>
      <c r="D775" s="188" t="s">
        <v>192</v>
      </c>
      <c r="E775" s="205" t="s">
        <v>18</v>
      </c>
      <c r="F775" s="324" t="s">
        <v>919</v>
      </c>
      <c r="G775" s="325"/>
      <c r="H775" s="326">
        <v>1.2769999999999999</v>
      </c>
      <c r="I775" s="325"/>
      <c r="J775" s="325"/>
      <c r="K775" s="204"/>
      <c r="L775" s="208"/>
      <c r="M775" s="209"/>
      <c r="N775" s="210"/>
      <c r="O775" s="210"/>
      <c r="P775" s="210"/>
      <c r="Q775" s="210"/>
      <c r="R775" s="210"/>
      <c r="S775" s="210"/>
      <c r="T775" s="211"/>
      <c r="AT775" s="212" t="s">
        <v>192</v>
      </c>
      <c r="AU775" s="212" t="s">
        <v>78</v>
      </c>
      <c r="AV775" s="14" t="s">
        <v>78</v>
      </c>
      <c r="AW775" s="14" t="s">
        <v>30</v>
      </c>
      <c r="AX775" s="14" t="s">
        <v>69</v>
      </c>
      <c r="AY775" s="212" t="s">
        <v>179</v>
      </c>
    </row>
    <row r="776" spans="1:65" s="14" customFormat="1">
      <c r="B776" s="203"/>
      <c r="C776" s="204"/>
      <c r="D776" s="188" t="s">
        <v>192</v>
      </c>
      <c r="E776" s="205" t="s">
        <v>18</v>
      </c>
      <c r="F776" s="324" t="s">
        <v>920</v>
      </c>
      <c r="G776" s="325"/>
      <c r="H776" s="326">
        <v>0.88800000000000001</v>
      </c>
      <c r="I776" s="325"/>
      <c r="J776" s="325"/>
      <c r="K776" s="204"/>
      <c r="L776" s="208"/>
      <c r="M776" s="209"/>
      <c r="N776" s="210"/>
      <c r="O776" s="210"/>
      <c r="P776" s="210"/>
      <c r="Q776" s="210"/>
      <c r="R776" s="210"/>
      <c r="S776" s="210"/>
      <c r="T776" s="211"/>
      <c r="AT776" s="212" t="s">
        <v>192</v>
      </c>
      <c r="AU776" s="212" t="s">
        <v>78</v>
      </c>
      <c r="AV776" s="14" t="s">
        <v>78</v>
      </c>
      <c r="AW776" s="14" t="s">
        <v>30</v>
      </c>
      <c r="AX776" s="14" t="s">
        <v>69</v>
      </c>
      <c r="AY776" s="212" t="s">
        <v>179</v>
      </c>
    </row>
    <row r="777" spans="1:65" s="13" customFormat="1">
      <c r="B777" s="194"/>
      <c r="C777" s="195"/>
      <c r="D777" s="188" t="s">
        <v>192</v>
      </c>
      <c r="E777" s="196" t="s">
        <v>18</v>
      </c>
      <c r="F777" s="334" t="s">
        <v>554</v>
      </c>
      <c r="G777" s="335"/>
      <c r="H777" s="336" t="s">
        <v>18</v>
      </c>
      <c r="I777" s="335"/>
      <c r="J777" s="335"/>
      <c r="K777" s="195"/>
      <c r="L777" s="198"/>
      <c r="M777" s="199"/>
      <c r="N777" s="200"/>
      <c r="O777" s="200"/>
      <c r="P777" s="200"/>
      <c r="Q777" s="200"/>
      <c r="R777" s="200"/>
      <c r="S777" s="200"/>
      <c r="T777" s="201"/>
      <c r="AT777" s="202" t="s">
        <v>192</v>
      </c>
      <c r="AU777" s="202" t="s">
        <v>78</v>
      </c>
      <c r="AV777" s="13" t="s">
        <v>76</v>
      </c>
      <c r="AW777" s="13" t="s">
        <v>30</v>
      </c>
      <c r="AX777" s="13" t="s">
        <v>69</v>
      </c>
      <c r="AY777" s="202" t="s">
        <v>179</v>
      </c>
    </row>
    <row r="778" spans="1:65" s="14" customFormat="1">
      <c r="B778" s="203"/>
      <c r="C778" s="204"/>
      <c r="D778" s="188" t="s">
        <v>192</v>
      </c>
      <c r="E778" s="205" t="s">
        <v>18</v>
      </c>
      <c r="F778" s="324" t="s">
        <v>921</v>
      </c>
      <c r="G778" s="325"/>
      <c r="H778" s="326">
        <v>1.1439999999999999</v>
      </c>
      <c r="I778" s="325"/>
      <c r="J778" s="325"/>
      <c r="K778" s="204"/>
      <c r="L778" s="208"/>
      <c r="M778" s="209"/>
      <c r="N778" s="210"/>
      <c r="O778" s="210"/>
      <c r="P778" s="210"/>
      <c r="Q778" s="210"/>
      <c r="R778" s="210"/>
      <c r="S778" s="210"/>
      <c r="T778" s="211"/>
      <c r="AT778" s="212" t="s">
        <v>192</v>
      </c>
      <c r="AU778" s="212" t="s">
        <v>78</v>
      </c>
      <c r="AV778" s="14" t="s">
        <v>78</v>
      </c>
      <c r="AW778" s="14" t="s">
        <v>30</v>
      </c>
      <c r="AX778" s="14" t="s">
        <v>69</v>
      </c>
      <c r="AY778" s="212" t="s">
        <v>179</v>
      </c>
    </row>
    <row r="779" spans="1:65" s="14" customFormat="1">
      <c r="B779" s="203"/>
      <c r="C779" s="204"/>
      <c r="D779" s="188" t="s">
        <v>192</v>
      </c>
      <c r="E779" s="205" t="s">
        <v>18</v>
      </c>
      <c r="F779" s="324" t="s">
        <v>922</v>
      </c>
      <c r="G779" s="325"/>
      <c r="H779" s="326">
        <v>2.5880000000000001</v>
      </c>
      <c r="I779" s="325"/>
      <c r="J779" s="325"/>
      <c r="K779" s="204"/>
      <c r="L779" s="208"/>
      <c r="M779" s="209"/>
      <c r="N779" s="210"/>
      <c r="O779" s="210"/>
      <c r="P779" s="210"/>
      <c r="Q779" s="210"/>
      <c r="R779" s="210"/>
      <c r="S779" s="210"/>
      <c r="T779" s="211"/>
      <c r="AT779" s="212" t="s">
        <v>192</v>
      </c>
      <c r="AU779" s="212" t="s">
        <v>78</v>
      </c>
      <c r="AV779" s="14" t="s">
        <v>78</v>
      </c>
      <c r="AW779" s="14" t="s">
        <v>30</v>
      </c>
      <c r="AX779" s="14" t="s">
        <v>69</v>
      </c>
      <c r="AY779" s="212" t="s">
        <v>179</v>
      </c>
    </row>
    <row r="780" spans="1:65" s="14" customFormat="1">
      <c r="B780" s="203"/>
      <c r="C780" s="204"/>
      <c r="D780" s="188" t="s">
        <v>192</v>
      </c>
      <c r="E780" s="205" t="s">
        <v>18</v>
      </c>
      <c r="F780" s="324" t="s">
        <v>923</v>
      </c>
      <c r="G780" s="325"/>
      <c r="H780" s="326">
        <v>0.67500000000000004</v>
      </c>
      <c r="I780" s="325"/>
      <c r="J780" s="325"/>
      <c r="K780" s="204"/>
      <c r="L780" s="208"/>
      <c r="M780" s="209"/>
      <c r="N780" s="210"/>
      <c r="O780" s="210"/>
      <c r="P780" s="210"/>
      <c r="Q780" s="210"/>
      <c r="R780" s="210"/>
      <c r="S780" s="210"/>
      <c r="T780" s="211"/>
      <c r="AT780" s="212" t="s">
        <v>192</v>
      </c>
      <c r="AU780" s="212" t="s">
        <v>78</v>
      </c>
      <c r="AV780" s="14" t="s">
        <v>78</v>
      </c>
      <c r="AW780" s="14" t="s">
        <v>30</v>
      </c>
      <c r="AX780" s="14" t="s">
        <v>69</v>
      </c>
      <c r="AY780" s="212" t="s">
        <v>179</v>
      </c>
    </row>
    <row r="781" spans="1:65" s="14" customFormat="1">
      <c r="B781" s="203"/>
      <c r="C781" s="204"/>
      <c r="D781" s="188" t="s">
        <v>192</v>
      </c>
      <c r="E781" s="205" t="s">
        <v>18</v>
      </c>
      <c r="F781" s="324" t="s">
        <v>924</v>
      </c>
      <c r="G781" s="325"/>
      <c r="H781" s="326">
        <v>2.2410000000000001</v>
      </c>
      <c r="I781" s="325"/>
      <c r="J781" s="325"/>
      <c r="K781" s="204"/>
      <c r="L781" s="208"/>
      <c r="M781" s="209"/>
      <c r="N781" s="210"/>
      <c r="O781" s="210"/>
      <c r="P781" s="210"/>
      <c r="Q781" s="210"/>
      <c r="R781" s="210"/>
      <c r="S781" s="210"/>
      <c r="T781" s="211"/>
      <c r="AT781" s="212" t="s">
        <v>192</v>
      </c>
      <c r="AU781" s="212" t="s">
        <v>78</v>
      </c>
      <c r="AV781" s="14" t="s">
        <v>78</v>
      </c>
      <c r="AW781" s="14" t="s">
        <v>30</v>
      </c>
      <c r="AX781" s="14" t="s">
        <v>69</v>
      </c>
      <c r="AY781" s="212" t="s">
        <v>179</v>
      </c>
    </row>
    <row r="782" spans="1:65" s="14" customFormat="1">
      <c r="B782" s="203"/>
      <c r="C782" s="204"/>
      <c r="D782" s="188" t="s">
        <v>192</v>
      </c>
      <c r="E782" s="205" t="s">
        <v>18</v>
      </c>
      <c r="F782" s="324" t="s">
        <v>925</v>
      </c>
      <c r="G782" s="325"/>
      <c r="H782" s="326">
        <v>0.92500000000000004</v>
      </c>
      <c r="I782" s="325"/>
      <c r="J782" s="325"/>
      <c r="K782" s="204"/>
      <c r="L782" s="208"/>
      <c r="M782" s="209"/>
      <c r="N782" s="210"/>
      <c r="O782" s="210"/>
      <c r="P782" s="210"/>
      <c r="Q782" s="210"/>
      <c r="R782" s="210"/>
      <c r="S782" s="210"/>
      <c r="T782" s="211"/>
      <c r="AT782" s="212" t="s">
        <v>192</v>
      </c>
      <c r="AU782" s="212" t="s">
        <v>78</v>
      </c>
      <c r="AV782" s="14" t="s">
        <v>78</v>
      </c>
      <c r="AW782" s="14" t="s">
        <v>30</v>
      </c>
      <c r="AX782" s="14" t="s">
        <v>69</v>
      </c>
      <c r="AY782" s="212" t="s">
        <v>179</v>
      </c>
    </row>
    <row r="783" spans="1:65" s="14" customFormat="1">
      <c r="B783" s="203"/>
      <c r="C783" s="204"/>
      <c r="D783" s="188" t="s">
        <v>192</v>
      </c>
      <c r="E783" s="205" t="s">
        <v>18</v>
      </c>
      <c r="F783" s="324" t="s">
        <v>926</v>
      </c>
      <c r="G783" s="325"/>
      <c r="H783" s="326">
        <v>2.8</v>
      </c>
      <c r="I783" s="325"/>
      <c r="J783" s="325"/>
      <c r="K783" s="204"/>
      <c r="L783" s="208"/>
      <c r="M783" s="209"/>
      <c r="N783" s="210"/>
      <c r="O783" s="210"/>
      <c r="P783" s="210"/>
      <c r="Q783" s="210"/>
      <c r="R783" s="210"/>
      <c r="S783" s="210"/>
      <c r="T783" s="211"/>
      <c r="AT783" s="212" t="s">
        <v>192</v>
      </c>
      <c r="AU783" s="212" t="s">
        <v>78</v>
      </c>
      <c r="AV783" s="14" t="s">
        <v>78</v>
      </c>
      <c r="AW783" s="14" t="s">
        <v>30</v>
      </c>
      <c r="AX783" s="14" t="s">
        <v>69</v>
      </c>
      <c r="AY783" s="212" t="s">
        <v>179</v>
      </c>
    </row>
    <row r="784" spans="1:65" s="14" customFormat="1">
      <c r="B784" s="203"/>
      <c r="C784" s="204"/>
      <c r="D784" s="188" t="s">
        <v>192</v>
      </c>
      <c r="E784" s="205" t="s">
        <v>18</v>
      </c>
      <c r="F784" s="324" t="s">
        <v>927</v>
      </c>
      <c r="G784" s="325"/>
      <c r="H784" s="326">
        <v>1.89</v>
      </c>
      <c r="I784" s="325"/>
      <c r="J784" s="325"/>
      <c r="K784" s="204"/>
      <c r="L784" s="208"/>
      <c r="M784" s="209"/>
      <c r="N784" s="210"/>
      <c r="O784" s="210"/>
      <c r="P784" s="210"/>
      <c r="Q784" s="210"/>
      <c r="R784" s="210"/>
      <c r="S784" s="210"/>
      <c r="T784" s="211"/>
      <c r="AT784" s="212" t="s">
        <v>192</v>
      </c>
      <c r="AU784" s="212" t="s">
        <v>78</v>
      </c>
      <c r="AV784" s="14" t="s">
        <v>78</v>
      </c>
      <c r="AW784" s="14" t="s">
        <v>30</v>
      </c>
      <c r="AX784" s="14" t="s">
        <v>69</v>
      </c>
      <c r="AY784" s="212" t="s">
        <v>179</v>
      </c>
    </row>
    <row r="785" spans="1:65" s="14" customFormat="1">
      <c r="B785" s="203"/>
      <c r="C785" s="204"/>
      <c r="D785" s="188" t="s">
        <v>192</v>
      </c>
      <c r="E785" s="205" t="s">
        <v>18</v>
      </c>
      <c r="F785" s="324" t="s">
        <v>928</v>
      </c>
      <c r="G785" s="325"/>
      <c r="H785" s="326">
        <v>3.39</v>
      </c>
      <c r="I785" s="325"/>
      <c r="J785" s="325"/>
      <c r="K785" s="204"/>
      <c r="L785" s="208"/>
      <c r="M785" s="209"/>
      <c r="N785" s="210"/>
      <c r="O785" s="210"/>
      <c r="P785" s="210"/>
      <c r="Q785" s="210"/>
      <c r="R785" s="210"/>
      <c r="S785" s="210"/>
      <c r="T785" s="211"/>
      <c r="AT785" s="212" t="s">
        <v>192</v>
      </c>
      <c r="AU785" s="212" t="s">
        <v>78</v>
      </c>
      <c r="AV785" s="14" t="s">
        <v>78</v>
      </c>
      <c r="AW785" s="14" t="s">
        <v>30</v>
      </c>
      <c r="AX785" s="14" t="s">
        <v>69</v>
      </c>
      <c r="AY785" s="212" t="s">
        <v>179</v>
      </c>
    </row>
    <row r="786" spans="1:65" s="14" customFormat="1">
      <c r="B786" s="203"/>
      <c r="C786" s="204"/>
      <c r="D786" s="188" t="s">
        <v>192</v>
      </c>
      <c r="E786" s="205" t="s">
        <v>18</v>
      </c>
      <c r="F786" s="324" t="s">
        <v>929</v>
      </c>
      <c r="G786" s="325"/>
      <c r="H786" s="326">
        <v>3.6</v>
      </c>
      <c r="I786" s="325"/>
      <c r="J786" s="325"/>
      <c r="K786" s="204"/>
      <c r="L786" s="208"/>
      <c r="M786" s="209"/>
      <c r="N786" s="210"/>
      <c r="O786" s="210"/>
      <c r="P786" s="210"/>
      <c r="Q786" s="210"/>
      <c r="R786" s="210"/>
      <c r="S786" s="210"/>
      <c r="T786" s="211"/>
      <c r="AT786" s="212" t="s">
        <v>192</v>
      </c>
      <c r="AU786" s="212" t="s">
        <v>78</v>
      </c>
      <c r="AV786" s="14" t="s">
        <v>78</v>
      </c>
      <c r="AW786" s="14" t="s">
        <v>30</v>
      </c>
      <c r="AX786" s="14" t="s">
        <v>69</v>
      </c>
      <c r="AY786" s="212" t="s">
        <v>179</v>
      </c>
    </row>
    <row r="787" spans="1:65" s="14" customFormat="1">
      <c r="B787" s="203"/>
      <c r="C787" s="204"/>
      <c r="D787" s="188" t="s">
        <v>192</v>
      </c>
      <c r="E787" s="205" t="s">
        <v>18</v>
      </c>
      <c r="F787" s="324" t="s">
        <v>930</v>
      </c>
      <c r="G787" s="325"/>
      <c r="H787" s="326">
        <v>1.89</v>
      </c>
      <c r="I787" s="325"/>
      <c r="J787" s="325"/>
      <c r="K787" s="204"/>
      <c r="L787" s="208"/>
      <c r="M787" s="209"/>
      <c r="N787" s="210"/>
      <c r="O787" s="210"/>
      <c r="P787" s="210"/>
      <c r="Q787" s="210"/>
      <c r="R787" s="210"/>
      <c r="S787" s="210"/>
      <c r="T787" s="211"/>
      <c r="AT787" s="212" t="s">
        <v>192</v>
      </c>
      <c r="AU787" s="212" t="s">
        <v>78</v>
      </c>
      <c r="AV787" s="14" t="s">
        <v>78</v>
      </c>
      <c r="AW787" s="14" t="s">
        <v>30</v>
      </c>
      <c r="AX787" s="14" t="s">
        <v>69</v>
      </c>
      <c r="AY787" s="212" t="s">
        <v>179</v>
      </c>
    </row>
    <row r="788" spans="1:65" s="14" customFormat="1">
      <c r="B788" s="203"/>
      <c r="C788" s="204"/>
      <c r="D788" s="188" t="s">
        <v>192</v>
      </c>
      <c r="E788" s="205" t="s">
        <v>18</v>
      </c>
      <c r="F788" s="324" t="s">
        <v>931</v>
      </c>
      <c r="G788" s="325"/>
      <c r="H788" s="326">
        <v>0.63</v>
      </c>
      <c r="I788" s="325"/>
      <c r="J788" s="325"/>
      <c r="K788" s="204"/>
      <c r="L788" s="208"/>
      <c r="M788" s="209"/>
      <c r="N788" s="210"/>
      <c r="O788" s="210"/>
      <c r="P788" s="210"/>
      <c r="Q788" s="210"/>
      <c r="R788" s="210"/>
      <c r="S788" s="210"/>
      <c r="T788" s="211"/>
      <c r="AT788" s="212" t="s">
        <v>192</v>
      </c>
      <c r="AU788" s="212" t="s">
        <v>78</v>
      </c>
      <c r="AV788" s="14" t="s">
        <v>78</v>
      </c>
      <c r="AW788" s="14" t="s">
        <v>30</v>
      </c>
      <c r="AX788" s="14" t="s">
        <v>69</v>
      </c>
      <c r="AY788" s="212" t="s">
        <v>179</v>
      </c>
    </row>
    <row r="789" spans="1:65" s="14" customFormat="1">
      <c r="B789" s="203"/>
      <c r="C789" s="204"/>
      <c r="D789" s="188" t="s">
        <v>192</v>
      </c>
      <c r="E789" s="205" t="s">
        <v>18</v>
      </c>
      <c r="F789" s="324" t="s">
        <v>932</v>
      </c>
      <c r="G789" s="325"/>
      <c r="H789" s="326">
        <v>1.7629999999999999</v>
      </c>
      <c r="I789" s="325"/>
      <c r="J789" s="325"/>
      <c r="K789" s="204"/>
      <c r="L789" s="208"/>
      <c r="M789" s="209"/>
      <c r="N789" s="210"/>
      <c r="O789" s="210"/>
      <c r="P789" s="210"/>
      <c r="Q789" s="210"/>
      <c r="R789" s="210"/>
      <c r="S789" s="210"/>
      <c r="T789" s="211"/>
      <c r="AT789" s="212" t="s">
        <v>192</v>
      </c>
      <c r="AU789" s="212" t="s">
        <v>78</v>
      </c>
      <c r="AV789" s="14" t="s">
        <v>78</v>
      </c>
      <c r="AW789" s="14" t="s">
        <v>30</v>
      </c>
      <c r="AX789" s="14" t="s">
        <v>69</v>
      </c>
      <c r="AY789" s="212" t="s">
        <v>179</v>
      </c>
    </row>
    <row r="790" spans="1:65" s="14" customFormat="1">
      <c r="B790" s="203"/>
      <c r="C790" s="204"/>
      <c r="D790" s="188" t="s">
        <v>192</v>
      </c>
      <c r="E790" s="205" t="s">
        <v>18</v>
      </c>
      <c r="F790" s="324" t="s">
        <v>933</v>
      </c>
      <c r="G790" s="325"/>
      <c r="H790" s="326">
        <v>7</v>
      </c>
      <c r="I790" s="325"/>
      <c r="J790" s="325"/>
      <c r="K790" s="204"/>
      <c r="L790" s="208"/>
      <c r="M790" s="209"/>
      <c r="N790" s="210"/>
      <c r="O790" s="210"/>
      <c r="P790" s="210"/>
      <c r="Q790" s="210"/>
      <c r="R790" s="210"/>
      <c r="S790" s="210"/>
      <c r="T790" s="211"/>
      <c r="AT790" s="212" t="s">
        <v>192</v>
      </c>
      <c r="AU790" s="212" t="s">
        <v>78</v>
      </c>
      <c r="AV790" s="14" t="s">
        <v>78</v>
      </c>
      <c r="AW790" s="14" t="s">
        <v>30</v>
      </c>
      <c r="AX790" s="14" t="s">
        <v>69</v>
      </c>
      <c r="AY790" s="212" t="s">
        <v>179</v>
      </c>
    </row>
    <row r="791" spans="1:65" s="13" customFormat="1">
      <c r="B791" s="194"/>
      <c r="C791" s="195"/>
      <c r="D791" s="188" t="s">
        <v>192</v>
      </c>
      <c r="E791" s="196" t="s">
        <v>18</v>
      </c>
      <c r="F791" s="334" t="s">
        <v>934</v>
      </c>
      <c r="G791" s="335"/>
      <c r="H791" s="336" t="s">
        <v>18</v>
      </c>
      <c r="I791" s="335"/>
      <c r="J791" s="335"/>
      <c r="K791" s="195"/>
      <c r="L791" s="198"/>
      <c r="M791" s="199"/>
      <c r="N791" s="200"/>
      <c r="O791" s="200"/>
      <c r="P791" s="200"/>
      <c r="Q791" s="200"/>
      <c r="R791" s="200"/>
      <c r="S791" s="200"/>
      <c r="T791" s="201"/>
      <c r="AT791" s="202" t="s">
        <v>192</v>
      </c>
      <c r="AU791" s="202" t="s">
        <v>78</v>
      </c>
      <c r="AV791" s="13" t="s">
        <v>76</v>
      </c>
      <c r="AW791" s="13" t="s">
        <v>30</v>
      </c>
      <c r="AX791" s="13" t="s">
        <v>69</v>
      </c>
      <c r="AY791" s="202" t="s">
        <v>179</v>
      </c>
    </row>
    <row r="792" spans="1:65" s="14" customFormat="1">
      <c r="B792" s="203"/>
      <c r="C792" s="204"/>
      <c r="D792" s="188" t="s">
        <v>192</v>
      </c>
      <c r="E792" s="205" t="s">
        <v>18</v>
      </c>
      <c r="F792" s="324" t="s">
        <v>5807</v>
      </c>
      <c r="G792" s="325"/>
      <c r="H792" s="326">
        <f>70.4*0.256*0.218</f>
        <v>3.9288832</v>
      </c>
      <c r="I792" s="325"/>
      <c r="J792" s="325"/>
      <c r="K792" s="204"/>
      <c r="L792" s="208"/>
      <c r="M792" s="209"/>
      <c r="N792" s="210"/>
      <c r="O792" s="210"/>
      <c r="P792" s="210"/>
      <c r="Q792" s="210"/>
      <c r="R792" s="210"/>
      <c r="S792" s="210"/>
      <c r="T792" s="211"/>
      <c r="AT792" s="212" t="s">
        <v>192</v>
      </c>
      <c r="AU792" s="212" t="s">
        <v>78</v>
      </c>
      <c r="AV792" s="14" t="s">
        <v>78</v>
      </c>
      <c r="AW792" s="14" t="s">
        <v>30</v>
      </c>
      <c r="AX792" s="14" t="s">
        <v>69</v>
      </c>
      <c r="AY792" s="212" t="s">
        <v>179</v>
      </c>
    </row>
    <row r="793" spans="1:65" s="2" customFormat="1" ht="16.5" customHeight="1">
      <c r="A793" s="33"/>
      <c r="B793" s="34"/>
      <c r="C793" s="176" t="s">
        <v>935</v>
      </c>
      <c r="D793" s="176" t="s">
        <v>181</v>
      </c>
      <c r="E793" s="177" t="s">
        <v>936</v>
      </c>
      <c r="F793" s="327" t="s">
        <v>937</v>
      </c>
      <c r="G793" s="328" t="s">
        <v>357</v>
      </c>
      <c r="H793" s="329">
        <f>SUM(H797:H806)</f>
        <v>153.82400000000001</v>
      </c>
      <c r="I793" s="330"/>
      <c r="J793" s="330">
        <f>ROUND(I793*H793,2)</f>
        <v>0</v>
      </c>
      <c r="K793" s="178" t="s">
        <v>185</v>
      </c>
      <c r="L793" s="38"/>
      <c r="M793" s="182" t="s">
        <v>18</v>
      </c>
      <c r="N793" s="183" t="s">
        <v>40</v>
      </c>
      <c r="O793" s="184">
        <v>1.1200000000000001</v>
      </c>
      <c r="P793" s="184">
        <f>O793*H793</f>
        <v>172.28288000000003</v>
      </c>
      <c r="Q793" s="184">
        <v>1.11725E-2</v>
      </c>
      <c r="R793" s="184">
        <f>Q793*H793</f>
        <v>1.7185986400000002</v>
      </c>
      <c r="S793" s="184">
        <v>0</v>
      </c>
      <c r="T793" s="185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86" t="s">
        <v>186</v>
      </c>
      <c r="AT793" s="186" t="s">
        <v>181</v>
      </c>
      <c r="AU793" s="186" t="s">
        <v>78</v>
      </c>
      <c r="AY793" s="19" t="s">
        <v>179</v>
      </c>
      <c r="BE793" s="187">
        <f>IF(N793="základní",J793,0)</f>
        <v>0</v>
      </c>
      <c r="BF793" s="187">
        <f>IF(N793="snížená",J793,0)</f>
        <v>0</v>
      </c>
      <c r="BG793" s="187">
        <f>IF(N793="zákl. přenesená",J793,0)</f>
        <v>0</v>
      </c>
      <c r="BH793" s="187">
        <f>IF(N793="sníž. přenesená",J793,0)</f>
        <v>0</v>
      </c>
      <c r="BI793" s="187">
        <f>IF(N793="nulová",J793,0)</f>
        <v>0</v>
      </c>
      <c r="BJ793" s="19" t="s">
        <v>76</v>
      </c>
      <c r="BK793" s="187">
        <f>ROUND(I793*H793,2)</f>
        <v>0</v>
      </c>
      <c r="BL793" s="19" t="s">
        <v>186</v>
      </c>
      <c r="BM793" s="186" t="s">
        <v>938</v>
      </c>
    </row>
    <row r="794" spans="1:65" s="2" customFormat="1">
      <c r="A794" s="33"/>
      <c r="B794" s="34"/>
      <c r="C794" s="35"/>
      <c r="D794" s="188" t="s">
        <v>188</v>
      </c>
      <c r="E794" s="35"/>
      <c r="F794" s="331" t="s">
        <v>939</v>
      </c>
      <c r="G794" s="332"/>
      <c r="H794" s="332"/>
      <c r="I794" s="332"/>
      <c r="J794" s="332"/>
      <c r="K794" s="35"/>
      <c r="L794" s="38"/>
      <c r="M794" s="190"/>
      <c r="N794" s="191"/>
      <c r="O794" s="63"/>
      <c r="P794" s="63"/>
      <c r="Q794" s="63"/>
      <c r="R794" s="63"/>
      <c r="S794" s="63"/>
      <c r="T794" s="64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T794" s="19" t="s">
        <v>188</v>
      </c>
      <c r="AU794" s="19" t="s">
        <v>78</v>
      </c>
    </row>
    <row r="795" spans="1:65" s="2" customFormat="1">
      <c r="A795" s="33"/>
      <c r="B795" s="34"/>
      <c r="C795" s="35"/>
      <c r="D795" s="192" t="s">
        <v>190</v>
      </c>
      <c r="E795" s="35"/>
      <c r="F795" s="333" t="s">
        <v>940</v>
      </c>
      <c r="G795" s="332"/>
      <c r="H795" s="332"/>
      <c r="I795" s="332"/>
      <c r="J795" s="332"/>
      <c r="K795" s="35"/>
      <c r="L795" s="38"/>
      <c r="M795" s="190"/>
      <c r="N795" s="191"/>
      <c r="O795" s="63"/>
      <c r="P795" s="63"/>
      <c r="Q795" s="63"/>
      <c r="R795" s="63"/>
      <c r="S795" s="63"/>
      <c r="T795" s="64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T795" s="19" t="s">
        <v>190</v>
      </c>
      <c r="AU795" s="19" t="s">
        <v>78</v>
      </c>
    </row>
    <row r="796" spans="1:65" s="13" customFormat="1">
      <c r="B796" s="194"/>
      <c r="C796" s="195"/>
      <c r="D796" s="188" t="s">
        <v>192</v>
      </c>
      <c r="E796" s="196" t="s">
        <v>18</v>
      </c>
      <c r="F796" s="334" t="s">
        <v>565</v>
      </c>
      <c r="G796" s="335"/>
      <c r="H796" s="336" t="s">
        <v>18</v>
      </c>
      <c r="I796" s="335"/>
      <c r="J796" s="335"/>
      <c r="K796" s="195"/>
      <c r="L796" s="198"/>
      <c r="M796" s="199"/>
      <c r="N796" s="200"/>
      <c r="O796" s="200"/>
      <c r="P796" s="200"/>
      <c r="Q796" s="200"/>
      <c r="R796" s="200"/>
      <c r="S796" s="200"/>
      <c r="T796" s="201"/>
      <c r="AT796" s="202" t="s">
        <v>192</v>
      </c>
      <c r="AU796" s="202" t="s">
        <v>78</v>
      </c>
      <c r="AV796" s="13" t="s">
        <v>76</v>
      </c>
      <c r="AW796" s="13" t="s">
        <v>30</v>
      </c>
      <c r="AX796" s="13" t="s">
        <v>69</v>
      </c>
      <c r="AY796" s="202" t="s">
        <v>179</v>
      </c>
    </row>
    <row r="797" spans="1:65" s="14" customFormat="1">
      <c r="B797" s="203"/>
      <c r="C797" s="204"/>
      <c r="D797" s="188" t="s">
        <v>192</v>
      </c>
      <c r="E797" s="205" t="s">
        <v>18</v>
      </c>
      <c r="F797" s="324" t="s">
        <v>5810</v>
      </c>
      <c r="G797" s="325"/>
      <c r="H797" s="326">
        <f>9.2*0.37*2.2</f>
        <v>7.4888000000000003</v>
      </c>
      <c r="I797" s="325"/>
      <c r="J797" s="325"/>
      <c r="K797" s="204"/>
      <c r="L797" s="208"/>
      <c r="M797" s="209"/>
      <c r="N797" s="210"/>
      <c r="O797" s="210"/>
      <c r="P797" s="210"/>
      <c r="Q797" s="210"/>
      <c r="R797" s="210"/>
      <c r="S797" s="210"/>
      <c r="T797" s="211"/>
      <c r="AT797" s="212" t="s">
        <v>192</v>
      </c>
      <c r="AU797" s="212" t="s">
        <v>78</v>
      </c>
      <c r="AV797" s="14" t="s">
        <v>78</v>
      </c>
      <c r="AW797" s="14" t="s">
        <v>30</v>
      </c>
      <c r="AX797" s="14" t="s">
        <v>69</v>
      </c>
      <c r="AY797" s="212" t="s">
        <v>179</v>
      </c>
    </row>
    <row r="798" spans="1:65" s="14" customFormat="1">
      <c r="B798" s="203"/>
      <c r="C798" s="204"/>
      <c r="D798" s="188" t="s">
        <v>192</v>
      </c>
      <c r="E798" s="205" t="s">
        <v>18</v>
      </c>
      <c r="F798" s="324" t="s">
        <v>5811</v>
      </c>
      <c r="G798" s="325"/>
      <c r="H798" s="326">
        <f>8.2*0.37*2.2</f>
        <v>6.6748000000000003</v>
      </c>
      <c r="I798" s="325"/>
      <c r="J798" s="325"/>
      <c r="K798" s="204"/>
      <c r="L798" s="208"/>
      <c r="M798" s="209"/>
      <c r="N798" s="210"/>
      <c r="O798" s="210"/>
      <c r="P798" s="210"/>
      <c r="Q798" s="210"/>
      <c r="R798" s="210"/>
      <c r="S798" s="210"/>
      <c r="T798" s="211"/>
      <c r="AT798" s="212" t="s">
        <v>192</v>
      </c>
      <c r="AU798" s="212" t="s">
        <v>78</v>
      </c>
      <c r="AV798" s="14" t="s">
        <v>78</v>
      </c>
      <c r="AW798" s="14" t="s">
        <v>30</v>
      </c>
      <c r="AX798" s="14" t="s">
        <v>69</v>
      </c>
      <c r="AY798" s="212" t="s">
        <v>179</v>
      </c>
    </row>
    <row r="799" spans="1:65" s="13" customFormat="1">
      <c r="B799" s="194"/>
      <c r="C799" s="195"/>
      <c r="D799" s="188" t="s">
        <v>192</v>
      </c>
      <c r="E799" s="196" t="s">
        <v>18</v>
      </c>
      <c r="F799" s="334" t="s">
        <v>554</v>
      </c>
      <c r="G799" s="335"/>
      <c r="H799" s="336" t="s">
        <v>18</v>
      </c>
      <c r="I799" s="335"/>
      <c r="J799" s="335"/>
      <c r="K799" s="195"/>
      <c r="L799" s="198"/>
      <c r="M799" s="199"/>
      <c r="N799" s="200"/>
      <c r="O799" s="200"/>
      <c r="P799" s="200"/>
      <c r="Q799" s="200"/>
      <c r="R799" s="200"/>
      <c r="S799" s="200"/>
      <c r="T799" s="201"/>
      <c r="AT799" s="202" t="s">
        <v>192</v>
      </c>
      <c r="AU799" s="202" t="s">
        <v>78</v>
      </c>
      <c r="AV799" s="13" t="s">
        <v>76</v>
      </c>
      <c r="AW799" s="13" t="s">
        <v>30</v>
      </c>
      <c r="AX799" s="13" t="s">
        <v>69</v>
      </c>
      <c r="AY799" s="202" t="s">
        <v>179</v>
      </c>
    </row>
    <row r="800" spans="1:65" s="14" customFormat="1">
      <c r="B800" s="203"/>
      <c r="C800" s="204"/>
      <c r="D800" s="188" t="s">
        <v>192</v>
      </c>
      <c r="E800" s="205" t="s">
        <v>18</v>
      </c>
      <c r="F800" s="324" t="s">
        <v>5812</v>
      </c>
      <c r="G800" s="325"/>
      <c r="H800" s="326">
        <f>23.8*0.66*2.2</f>
        <v>34.557600000000008</v>
      </c>
      <c r="I800" s="325"/>
      <c r="J800" s="325"/>
      <c r="K800" s="204"/>
      <c r="L800" s="208"/>
      <c r="M800" s="209"/>
      <c r="N800" s="210"/>
      <c r="O800" s="210"/>
      <c r="P800" s="210"/>
      <c r="Q800" s="210"/>
      <c r="R800" s="210"/>
      <c r="S800" s="210"/>
      <c r="T800" s="211"/>
      <c r="AT800" s="212" t="s">
        <v>192</v>
      </c>
      <c r="AU800" s="212" t="s">
        <v>78</v>
      </c>
      <c r="AV800" s="14" t="s">
        <v>78</v>
      </c>
      <c r="AW800" s="14" t="s">
        <v>30</v>
      </c>
      <c r="AX800" s="14" t="s">
        <v>69</v>
      </c>
      <c r="AY800" s="212" t="s">
        <v>179</v>
      </c>
    </row>
    <row r="801" spans="1:65" s="14" customFormat="1">
      <c r="B801" s="203"/>
      <c r="C801" s="204"/>
      <c r="D801" s="188" t="s">
        <v>192</v>
      </c>
      <c r="E801" s="205" t="s">
        <v>18</v>
      </c>
      <c r="F801" s="324" t="s">
        <v>5813</v>
      </c>
      <c r="G801" s="325"/>
      <c r="H801" s="326">
        <f xml:space="preserve"> 8.3*0.58*2.2</f>
        <v>10.590800000000002</v>
      </c>
      <c r="I801" s="325"/>
      <c r="J801" s="325"/>
      <c r="K801" s="204"/>
      <c r="L801" s="208"/>
      <c r="M801" s="209"/>
      <c r="N801" s="210"/>
      <c r="O801" s="210"/>
      <c r="P801" s="210"/>
      <c r="Q801" s="210"/>
      <c r="R801" s="210"/>
      <c r="S801" s="210"/>
      <c r="T801" s="211"/>
      <c r="AT801" s="212" t="s">
        <v>192</v>
      </c>
      <c r="AU801" s="212" t="s">
        <v>78</v>
      </c>
      <c r="AV801" s="14" t="s">
        <v>78</v>
      </c>
      <c r="AW801" s="14" t="s">
        <v>30</v>
      </c>
      <c r="AX801" s="14" t="s">
        <v>69</v>
      </c>
      <c r="AY801" s="212" t="s">
        <v>179</v>
      </c>
    </row>
    <row r="802" spans="1:65" s="14" customFormat="1">
      <c r="B802" s="203"/>
      <c r="C802" s="204"/>
      <c r="D802" s="188" t="s">
        <v>192</v>
      </c>
      <c r="E802" s="205" t="s">
        <v>18</v>
      </c>
      <c r="F802" s="324" t="s">
        <v>5814</v>
      </c>
      <c r="G802" s="325"/>
      <c r="H802" s="326">
        <f>11.2*0.58*2.2</f>
        <v>14.2912</v>
      </c>
      <c r="I802" s="325"/>
      <c r="J802" s="325"/>
      <c r="K802" s="204"/>
      <c r="L802" s="208"/>
      <c r="M802" s="209"/>
      <c r="N802" s="210"/>
      <c r="O802" s="210"/>
      <c r="P802" s="210"/>
      <c r="Q802" s="210"/>
      <c r="R802" s="210"/>
      <c r="S802" s="210"/>
      <c r="T802" s="211"/>
      <c r="AT802" s="212" t="s">
        <v>192</v>
      </c>
      <c r="AU802" s="212" t="s">
        <v>78</v>
      </c>
      <c r="AV802" s="14" t="s">
        <v>78</v>
      </c>
      <c r="AW802" s="14" t="s">
        <v>30</v>
      </c>
      <c r="AX802" s="14" t="s">
        <v>69</v>
      </c>
      <c r="AY802" s="212" t="s">
        <v>179</v>
      </c>
    </row>
    <row r="803" spans="1:65" s="14" customFormat="1">
      <c r="B803" s="203"/>
      <c r="C803" s="204"/>
      <c r="D803" s="188" t="s">
        <v>192</v>
      </c>
      <c r="E803" s="205" t="s">
        <v>18</v>
      </c>
      <c r="F803" s="324" t="s">
        <v>5815</v>
      </c>
      <c r="G803" s="325"/>
      <c r="H803" s="326">
        <f>6.2*0.58*2.2</f>
        <v>7.9112</v>
      </c>
      <c r="I803" s="325"/>
      <c r="J803" s="325"/>
      <c r="K803" s="204"/>
      <c r="L803" s="208"/>
      <c r="M803" s="209"/>
      <c r="N803" s="210"/>
      <c r="O803" s="210"/>
      <c r="P803" s="210"/>
      <c r="Q803" s="210"/>
      <c r="R803" s="210"/>
      <c r="S803" s="210"/>
      <c r="T803" s="211"/>
      <c r="AT803" s="212" t="s">
        <v>192</v>
      </c>
      <c r="AU803" s="212" t="s">
        <v>78</v>
      </c>
      <c r="AV803" s="14" t="s">
        <v>78</v>
      </c>
      <c r="AW803" s="14" t="s">
        <v>30</v>
      </c>
      <c r="AX803" s="14" t="s">
        <v>69</v>
      </c>
      <c r="AY803" s="212" t="s">
        <v>179</v>
      </c>
    </row>
    <row r="804" spans="1:65" s="14" customFormat="1">
      <c r="B804" s="203"/>
      <c r="C804" s="204"/>
      <c r="D804" s="188" t="s">
        <v>192</v>
      </c>
      <c r="E804" s="205" t="s">
        <v>18</v>
      </c>
      <c r="F804" s="324" t="s">
        <v>5809</v>
      </c>
      <c r="G804" s="325"/>
      <c r="H804" s="326">
        <f>27.4*0.66*2.2</f>
        <v>39.784800000000004</v>
      </c>
      <c r="I804" s="325"/>
      <c r="J804" s="325"/>
      <c r="K804" s="204"/>
      <c r="L804" s="208"/>
      <c r="M804" s="209"/>
      <c r="N804" s="210"/>
      <c r="O804" s="210"/>
      <c r="P804" s="210"/>
      <c r="Q804" s="210"/>
      <c r="R804" s="210"/>
      <c r="S804" s="210"/>
      <c r="T804" s="211"/>
      <c r="AT804" s="212" t="s">
        <v>192</v>
      </c>
      <c r="AU804" s="212" t="s">
        <v>78</v>
      </c>
      <c r="AV804" s="14" t="s">
        <v>78</v>
      </c>
      <c r="AW804" s="14" t="s">
        <v>30</v>
      </c>
      <c r="AX804" s="14" t="s">
        <v>69</v>
      </c>
      <c r="AY804" s="212" t="s">
        <v>179</v>
      </c>
    </row>
    <row r="805" spans="1:65" s="13" customFormat="1">
      <c r="B805" s="194"/>
      <c r="C805" s="195"/>
      <c r="D805" s="188" t="s">
        <v>192</v>
      </c>
      <c r="E805" s="196" t="s">
        <v>18</v>
      </c>
      <c r="F805" s="334" t="s">
        <v>934</v>
      </c>
      <c r="G805" s="335"/>
      <c r="H805" s="336" t="s">
        <v>18</v>
      </c>
      <c r="I805" s="335"/>
      <c r="J805" s="335"/>
      <c r="K805" s="195"/>
      <c r="L805" s="198"/>
      <c r="M805" s="199"/>
      <c r="N805" s="200"/>
      <c r="O805" s="200"/>
      <c r="P805" s="200"/>
      <c r="Q805" s="200"/>
      <c r="R805" s="200"/>
      <c r="S805" s="200"/>
      <c r="T805" s="201"/>
      <c r="AT805" s="202" t="s">
        <v>192</v>
      </c>
      <c r="AU805" s="202" t="s">
        <v>78</v>
      </c>
      <c r="AV805" s="13" t="s">
        <v>76</v>
      </c>
      <c r="AW805" s="13" t="s">
        <v>30</v>
      </c>
      <c r="AX805" s="13" t="s">
        <v>69</v>
      </c>
      <c r="AY805" s="202" t="s">
        <v>179</v>
      </c>
    </row>
    <row r="806" spans="1:65" s="14" customFormat="1">
      <c r="B806" s="203"/>
      <c r="C806" s="204"/>
      <c r="D806" s="188" t="s">
        <v>192</v>
      </c>
      <c r="E806" s="205" t="s">
        <v>18</v>
      </c>
      <c r="F806" s="324" t="s">
        <v>5808</v>
      </c>
      <c r="G806" s="325"/>
      <c r="H806" s="326">
        <f>70.4*0.21*2.2</f>
        <v>32.524800000000006</v>
      </c>
      <c r="I806" s="325"/>
      <c r="J806" s="325"/>
      <c r="K806" s="204"/>
      <c r="L806" s="208"/>
      <c r="M806" s="209"/>
      <c r="N806" s="210"/>
      <c r="O806" s="210"/>
      <c r="P806" s="210"/>
      <c r="Q806" s="210"/>
      <c r="R806" s="210"/>
      <c r="S806" s="210"/>
      <c r="T806" s="211"/>
      <c r="AT806" s="212" t="s">
        <v>192</v>
      </c>
      <c r="AU806" s="212" t="s">
        <v>78</v>
      </c>
      <c r="AV806" s="14" t="s">
        <v>78</v>
      </c>
      <c r="AW806" s="14" t="s">
        <v>30</v>
      </c>
      <c r="AX806" s="14" t="s">
        <v>69</v>
      </c>
      <c r="AY806" s="212" t="s">
        <v>179</v>
      </c>
    </row>
    <row r="807" spans="1:65" s="2" customFormat="1" ht="16.5" customHeight="1">
      <c r="A807" s="33"/>
      <c r="B807" s="34"/>
      <c r="C807" s="176" t="s">
        <v>941</v>
      </c>
      <c r="D807" s="176" t="s">
        <v>181</v>
      </c>
      <c r="E807" s="177" t="s">
        <v>942</v>
      </c>
      <c r="F807" s="327" t="s">
        <v>943</v>
      </c>
      <c r="G807" s="328" t="s">
        <v>357</v>
      </c>
      <c r="H807" s="329">
        <f>H793</f>
        <v>153.82400000000001</v>
      </c>
      <c r="I807" s="330"/>
      <c r="J807" s="330">
        <f>ROUND(I807*H807,2)</f>
        <v>0</v>
      </c>
      <c r="K807" s="178" t="s">
        <v>185</v>
      </c>
      <c r="L807" s="38"/>
      <c r="M807" s="182" t="s">
        <v>18</v>
      </c>
      <c r="N807" s="183" t="s">
        <v>40</v>
      </c>
      <c r="O807" s="184">
        <v>0.33</v>
      </c>
      <c r="P807" s="184">
        <f>O807*H807</f>
        <v>50.761920000000003</v>
      </c>
      <c r="Q807" s="184">
        <v>0</v>
      </c>
      <c r="R807" s="184">
        <f>Q807*H807</f>
        <v>0</v>
      </c>
      <c r="S807" s="184">
        <v>0</v>
      </c>
      <c r="T807" s="185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86" t="s">
        <v>186</v>
      </c>
      <c r="AT807" s="186" t="s">
        <v>181</v>
      </c>
      <c r="AU807" s="186" t="s">
        <v>78</v>
      </c>
      <c r="AY807" s="19" t="s">
        <v>179</v>
      </c>
      <c r="BE807" s="187">
        <f>IF(N807="základní",J807,0)</f>
        <v>0</v>
      </c>
      <c r="BF807" s="187">
        <f>IF(N807="snížená",J807,0)</f>
        <v>0</v>
      </c>
      <c r="BG807" s="187">
        <f>IF(N807="zákl. přenesená",J807,0)</f>
        <v>0</v>
      </c>
      <c r="BH807" s="187">
        <f>IF(N807="sníž. přenesená",J807,0)</f>
        <v>0</v>
      </c>
      <c r="BI807" s="187">
        <f>IF(N807="nulová",J807,0)</f>
        <v>0</v>
      </c>
      <c r="BJ807" s="19" t="s">
        <v>76</v>
      </c>
      <c r="BK807" s="187">
        <f>ROUND(I807*H807,2)</f>
        <v>0</v>
      </c>
      <c r="BL807" s="19" t="s">
        <v>186</v>
      </c>
      <c r="BM807" s="186" t="s">
        <v>944</v>
      </c>
    </row>
    <row r="808" spans="1:65" s="2" customFormat="1">
      <c r="A808" s="33"/>
      <c r="B808" s="34"/>
      <c r="C808" s="35"/>
      <c r="D808" s="188" t="s">
        <v>188</v>
      </c>
      <c r="E808" s="35"/>
      <c r="F808" s="331" t="s">
        <v>945</v>
      </c>
      <c r="G808" s="332"/>
      <c r="H808" s="332"/>
      <c r="I808" s="332"/>
      <c r="J808" s="332"/>
      <c r="K808" s="35"/>
      <c r="L808" s="38"/>
      <c r="M808" s="190"/>
      <c r="N808" s="191"/>
      <c r="O808" s="63"/>
      <c r="P808" s="63"/>
      <c r="Q808" s="63"/>
      <c r="R808" s="63"/>
      <c r="S808" s="63"/>
      <c r="T808" s="64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T808" s="19" t="s">
        <v>188</v>
      </c>
      <c r="AU808" s="19" t="s">
        <v>78</v>
      </c>
    </row>
    <row r="809" spans="1:65" s="2" customFormat="1">
      <c r="A809" s="33"/>
      <c r="B809" s="34"/>
      <c r="C809" s="35"/>
      <c r="D809" s="192" t="s">
        <v>190</v>
      </c>
      <c r="E809" s="35"/>
      <c r="F809" s="333" t="s">
        <v>946</v>
      </c>
      <c r="G809" s="332"/>
      <c r="H809" s="332"/>
      <c r="I809" s="332"/>
      <c r="J809" s="332"/>
      <c r="K809" s="35"/>
      <c r="L809" s="38"/>
      <c r="M809" s="190"/>
      <c r="N809" s="191"/>
      <c r="O809" s="63"/>
      <c r="P809" s="63"/>
      <c r="Q809" s="63"/>
      <c r="R809" s="63"/>
      <c r="S809" s="63"/>
      <c r="T809" s="64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T809" s="19" t="s">
        <v>190</v>
      </c>
      <c r="AU809" s="19" t="s">
        <v>78</v>
      </c>
    </row>
    <row r="810" spans="1:65" s="2" customFormat="1" ht="24.2" customHeight="1">
      <c r="A810" s="33"/>
      <c r="B810" s="34"/>
      <c r="C810" s="176" t="s">
        <v>947</v>
      </c>
      <c r="D810" s="176" t="s">
        <v>181</v>
      </c>
      <c r="E810" s="177" t="s">
        <v>948</v>
      </c>
      <c r="F810" s="327" t="s">
        <v>949</v>
      </c>
      <c r="G810" s="328" t="s">
        <v>253</v>
      </c>
      <c r="H810" s="329">
        <v>0.47199999999999998</v>
      </c>
      <c r="I810" s="330"/>
      <c r="J810" s="330">
        <f>ROUND(I810*H810,2)</f>
        <v>0</v>
      </c>
      <c r="K810" s="178" t="s">
        <v>185</v>
      </c>
      <c r="L810" s="38"/>
      <c r="M810" s="182" t="s">
        <v>18</v>
      </c>
      <c r="N810" s="183" t="s">
        <v>40</v>
      </c>
      <c r="O810" s="184">
        <v>28.692</v>
      </c>
      <c r="P810" s="184">
        <f>O810*H810</f>
        <v>13.542624</v>
      </c>
      <c r="Q810" s="184">
        <v>1.0529056800000001</v>
      </c>
      <c r="R810" s="184">
        <f>Q810*H810</f>
        <v>0.49697148095999999</v>
      </c>
      <c r="S810" s="184">
        <v>0</v>
      </c>
      <c r="T810" s="185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86" t="s">
        <v>186</v>
      </c>
      <c r="AT810" s="186" t="s">
        <v>181</v>
      </c>
      <c r="AU810" s="186" t="s">
        <v>78</v>
      </c>
      <c r="AY810" s="19" t="s">
        <v>179</v>
      </c>
      <c r="BE810" s="187">
        <f>IF(N810="základní",J810,0)</f>
        <v>0</v>
      </c>
      <c r="BF810" s="187">
        <f>IF(N810="snížená",J810,0)</f>
        <v>0</v>
      </c>
      <c r="BG810" s="187">
        <f>IF(N810="zákl. přenesená",J810,0)</f>
        <v>0</v>
      </c>
      <c r="BH810" s="187">
        <f>IF(N810="sníž. přenesená",J810,0)</f>
        <v>0</v>
      </c>
      <c r="BI810" s="187">
        <f>IF(N810="nulová",J810,0)</f>
        <v>0</v>
      </c>
      <c r="BJ810" s="19" t="s">
        <v>76</v>
      </c>
      <c r="BK810" s="187">
        <f>ROUND(I810*H810,2)</f>
        <v>0</v>
      </c>
      <c r="BL810" s="19" t="s">
        <v>186</v>
      </c>
      <c r="BM810" s="186" t="s">
        <v>950</v>
      </c>
    </row>
    <row r="811" spans="1:65" s="2" customFormat="1" ht="19.5">
      <c r="A811" s="33"/>
      <c r="B811" s="34"/>
      <c r="C811" s="35"/>
      <c r="D811" s="188" t="s">
        <v>188</v>
      </c>
      <c r="E811" s="35"/>
      <c r="F811" s="331" t="s">
        <v>951</v>
      </c>
      <c r="G811" s="332"/>
      <c r="H811" s="332"/>
      <c r="I811" s="332"/>
      <c r="J811" s="332"/>
      <c r="K811" s="35"/>
      <c r="L811" s="38"/>
      <c r="M811" s="190"/>
      <c r="N811" s="191"/>
      <c r="O811" s="63"/>
      <c r="P811" s="63"/>
      <c r="Q811" s="63"/>
      <c r="R811" s="63"/>
      <c r="S811" s="63"/>
      <c r="T811" s="64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T811" s="19" t="s">
        <v>188</v>
      </c>
      <c r="AU811" s="19" t="s">
        <v>78</v>
      </c>
    </row>
    <row r="812" spans="1:65" s="2" customFormat="1">
      <c r="A812" s="33"/>
      <c r="B812" s="34"/>
      <c r="C812" s="35"/>
      <c r="D812" s="192" t="s">
        <v>190</v>
      </c>
      <c r="E812" s="35"/>
      <c r="F812" s="333" t="s">
        <v>952</v>
      </c>
      <c r="G812" s="332"/>
      <c r="H812" s="332"/>
      <c r="I812" s="332"/>
      <c r="J812" s="332"/>
      <c r="K812" s="35"/>
      <c r="L812" s="38"/>
      <c r="M812" s="190"/>
      <c r="N812" s="191"/>
      <c r="O812" s="63"/>
      <c r="P812" s="63"/>
      <c r="Q812" s="63"/>
      <c r="R812" s="63"/>
      <c r="S812" s="63"/>
      <c r="T812" s="64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T812" s="19" t="s">
        <v>190</v>
      </c>
      <c r="AU812" s="19" t="s">
        <v>78</v>
      </c>
    </row>
    <row r="813" spans="1:65" s="13" customFormat="1">
      <c r="B813" s="194"/>
      <c r="C813" s="195"/>
      <c r="D813" s="188" t="s">
        <v>192</v>
      </c>
      <c r="E813" s="196" t="s">
        <v>18</v>
      </c>
      <c r="F813" s="334" t="s">
        <v>565</v>
      </c>
      <c r="G813" s="335"/>
      <c r="H813" s="336" t="s">
        <v>18</v>
      </c>
      <c r="I813" s="335"/>
      <c r="J813" s="335"/>
      <c r="K813" s="195"/>
      <c r="L813" s="198"/>
      <c r="M813" s="199"/>
      <c r="N813" s="200"/>
      <c r="O813" s="200"/>
      <c r="P813" s="200"/>
      <c r="Q813" s="200"/>
      <c r="R813" s="200"/>
      <c r="S813" s="200"/>
      <c r="T813" s="201"/>
      <c r="AT813" s="202" t="s">
        <v>192</v>
      </c>
      <c r="AU813" s="202" t="s">
        <v>78</v>
      </c>
      <c r="AV813" s="13" t="s">
        <v>76</v>
      </c>
      <c r="AW813" s="13" t="s">
        <v>30</v>
      </c>
      <c r="AX813" s="13" t="s">
        <v>69</v>
      </c>
      <c r="AY813" s="202" t="s">
        <v>179</v>
      </c>
    </row>
    <row r="814" spans="1:65" s="13" customFormat="1">
      <c r="B814" s="194"/>
      <c r="C814" s="195"/>
      <c r="D814" s="188" t="s">
        <v>192</v>
      </c>
      <c r="E814" s="196" t="s">
        <v>18</v>
      </c>
      <c r="F814" s="334" t="s">
        <v>554</v>
      </c>
      <c r="G814" s="335"/>
      <c r="H814" s="336" t="s">
        <v>18</v>
      </c>
      <c r="I814" s="335"/>
      <c r="J814" s="335"/>
      <c r="K814" s="195"/>
      <c r="L814" s="198"/>
      <c r="M814" s="199"/>
      <c r="N814" s="200"/>
      <c r="O814" s="200"/>
      <c r="P814" s="200"/>
      <c r="Q814" s="200"/>
      <c r="R814" s="200"/>
      <c r="S814" s="200"/>
      <c r="T814" s="201"/>
      <c r="AT814" s="202" t="s">
        <v>192</v>
      </c>
      <c r="AU814" s="202" t="s">
        <v>78</v>
      </c>
      <c r="AV814" s="13" t="s">
        <v>76</v>
      </c>
      <c r="AW814" s="13" t="s">
        <v>30</v>
      </c>
      <c r="AX814" s="13" t="s">
        <v>69</v>
      </c>
      <c r="AY814" s="202" t="s">
        <v>179</v>
      </c>
    </row>
    <row r="815" spans="1:65" s="13" customFormat="1">
      <c r="B815" s="194"/>
      <c r="C815" s="195"/>
      <c r="D815" s="188" t="s">
        <v>192</v>
      </c>
      <c r="E815" s="196" t="s">
        <v>18</v>
      </c>
      <c r="F815" s="334" t="s">
        <v>953</v>
      </c>
      <c r="G815" s="335"/>
      <c r="H815" s="336" t="s">
        <v>18</v>
      </c>
      <c r="I815" s="335"/>
      <c r="J815" s="335"/>
      <c r="K815" s="195"/>
      <c r="L815" s="198"/>
      <c r="M815" s="199"/>
      <c r="N815" s="200"/>
      <c r="O815" s="200"/>
      <c r="P815" s="200"/>
      <c r="Q815" s="200"/>
      <c r="R815" s="200"/>
      <c r="S815" s="200"/>
      <c r="T815" s="201"/>
      <c r="AT815" s="202" t="s">
        <v>192</v>
      </c>
      <c r="AU815" s="202" t="s">
        <v>78</v>
      </c>
      <c r="AV815" s="13" t="s">
        <v>76</v>
      </c>
      <c r="AW815" s="13" t="s">
        <v>30</v>
      </c>
      <c r="AX815" s="13" t="s">
        <v>69</v>
      </c>
      <c r="AY815" s="202" t="s">
        <v>179</v>
      </c>
    </row>
    <row r="816" spans="1:65" s="13" customFormat="1">
      <c r="B816" s="194"/>
      <c r="C816" s="195"/>
      <c r="D816" s="188" t="s">
        <v>192</v>
      </c>
      <c r="E816" s="196" t="s">
        <v>18</v>
      </c>
      <c r="F816" s="334" t="s">
        <v>934</v>
      </c>
      <c r="G816" s="335"/>
      <c r="H816" s="336" t="s">
        <v>18</v>
      </c>
      <c r="I816" s="335"/>
      <c r="J816" s="335"/>
      <c r="K816" s="195"/>
      <c r="L816" s="198"/>
      <c r="M816" s="199"/>
      <c r="N816" s="200"/>
      <c r="O816" s="200"/>
      <c r="P816" s="200"/>
      <c r="Q816" s="200"/>
      <c r="R816" s="200"/>
      <c r="S816" s="200"/>
      <c r="T816" s="201"/>
      <c r="AT816" s="202" t="s">
        <v>192</v>
      </c>
      <c r="AU816" s="202" t="s">
        <v>78</v>
      </c>
      <c r="AV816" s="13" t="s">
        <v>76</v>
      </c>
      <c r="AW816" s="13" t="s">
        <v>30</v>
      </c>
      <c r="AX816" s="13" t="s">
        <v>69</v>
      </c>
      <c r="AY816" s="202" t="s">
        <v>179</v>
      </c>
    </row>
    <row r="817" spans="1:65" s="14" customFormat="1">
      <c r="B817" s="203"/>
      <c r="C817" s="204"/>
      <c r="D817" s="188" t="s">
        <v>192</v>
      </c>
      <c r="E817" s="205" t="s">
        <v>18</v>
      </c>
      <c r="F817" s="324" t="s">
        <v>954</v>
      </c>
      <c r="G817" s="325"/>
      <c r="H817" s="326">
        <v>0.47199999999999998</v>
      </c>
      <c r="I817" s="325"/>
      <c r="J817" s="325"/>
      <c r="K817" s="204"/>
      <c r="L817" s="208"/>
      <c r="M817" s="209"/>
      <c r="N817" s="210"/>
      <c r="O817" s="210"/>
      <c r="P817" s="210"/>
      <c r="Q817" s="210"/>
      <c r="R817" s="210"/>
      <c r="S817" s="210"/>
      <c r="T817" s="211"/>
      <c r="AT817" s="212" t="s">
        <v>192</v>
      </c>
      <c r="AU817" s="212" t="s">
        <v>78</v>
      </c>
      <c r="AV817" s="14" t="s">
        <v>78</v>
      </c>
      <c r="AW817" s="14" t="s">
        <v>30</v>
      </c>
      <c r="AX817" s="14" t="s">
        <v>69</v>
      </c>
      <c r="AY817" s="212" t="s">
        <v>179</v>
      </c>
    </row>
    <row r="818" spans="1:65" s="2" customFormat="1" ht="21.75" customHeight="1">
      <c r="A818" s="33"/>
      <c r="B818" s="34"/>
      <c r="C818" s="176" t="s">
        <v>955</v>
      </c>
      <c r="D818" s="176" t="s">
        <v>181</v>
      </c>
      <c r="E818" s="177" t="s">
        <v>956</v>
      </c>
      <c r="F818" s="327" t="s">
        <v>957</v>
      </c>
      <c r="G818" s="328" t="s">
        <v>184</v>
      </c>
      <c r="H818" s="329">
        <v>3.2909999999999999</v>
      </c>
      <c r="I818" s="330"/>
      <c r="J818" s="330">
        <f>ROUND(I818*H818,2)</f>
        <v>0</v>
      </c>
      <c r="K818" s="178" t="s">
        <v>185</v>
      </c>
      <c r="L818" s="38"/>
      <c r="M818" s="182" t="s">
        <v>18</v>
      </c>
      <c r="N818" s="183" t="s">
        <v>40</v>
      </c>
      <c r="O818" s="184">
        <v>2.5129999999999999</v>
      </c>
      <c r="P818" s="184">
        <f>O818*H818</f>
        <v>8.2702829999999992</v>
      </c>
      <c r="Q818" s="184">
        <v>2.50194574</v>
      </c>
      <c r="R818" s="184">
        <f>Q818*H818</f>
        <v>8.2339034303399998</v>
      </c>
      <c r="S818" s="184">
        <v>0</v>
      </c>
      <c r="T818" s="185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86" t="s">
        <v>186</v>
      </c>
      <c r="AT818" s="186" t="s">
        <v>181</v>
      </c>
      <c r="AU818" s="186" t="s">
        <v>78</v>
      </c>
      <c r="AY818" s="19" t="s">
        <v>179</v>
      </c>
      <c r="BE818" s="187">
        <f>IF(N818="základní",J818,0)</f>
        <v>0</v>
      </c>
      <c r="BF818" s="187">
        <f>IF(N818="snížená",J818,0)</f>
        <v>0</v>
      </c>
      <c r="BG818" s="187">
        <f>IF(N818="zákl. přenesená",J818,0)</f>
        <v>0</v>
      </c>
      <c r="BH818" s="187">
        <f>IF(N818="sníž. přenesená",J818,0)</f>
        <v>0</v>
      </c>
      <c r="BI818" s="187">
        <f>IF(N818="nulová",J818,0)</f>
        <v>0</v>
      </c>
      <c r="BJ818" s="19" t="s">
        <v>76</v>
      </c>
      <c r="BK818" s="187">
        <f>ROUND(I818*H818,2)</f>
        <v>0</v>
      </c>
      <c r="BL818" s="19" t="s">
        <v>186</v>
      </c>
      <c r="BM818" s="186" t="s">
        <v>958</v>
      </c>
    </row>
    <row r="819" spans="1:65" s="2" customFormat="1" ht="19.5">
      <c r="A819" s="33"/>
      <c r="B819" s="34"/>
      <c r="C819" s="35"/>
      <c r="D819" s="188" t="s">
        <v>188</v>
      </c>
      <c r="E819" s="35"/>
      <c r="F819" s="331" t="s">
        <v>959</v>
      </c>
      <c r="G819" s="332"/>
      <c r="H819" s="332"/>
      <c r="I819" s="332"/>
      <c r="J819" s="332"/>
      <c r="K819" s="35"/>
      <c r="L819" s="38"/>
      <c r="M819" s="190"/>
      <c r="N819" s="191"/>
      <c r="O819" s="63"/>
      <c r="P819" s="63"/>
      <c r="Q819" s="63"/>
      <c r="R819" s="63"/>
      <c r="S819" s="63"/>
      <c r="T819" s="64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T819" s="19" t="s">
        <v>188</v>
      </c>
      <c r="AU819" s="19" t="s">
        <v>78</v>
      </c>
    </row>
    <row r="820" spans="1:65" s="2" customFormat="1">
      <c r="A820" s="33"/>
      <c r="B820" s="34"/>
      <c r="C820" s="35"/>
      <c r="D820" s="192" t="s">
        <v>190</v>
      </c>
      <c r="E820" s="35"/>
      <c r="F820" s="333" t="s">
        <v>960</v>
      </c>
      <c r="G820" s="332"/>
      <c r="H820" s="332"/>
      <c r="I820" s="332"/>
      <c r="J820" s="332"/>
      <c r="K820" s="35"/>
      <c r="L820" s="38"/>
      <c r="M820" s="190"/>
      <c r="N820" s="191"/>
      <c r="O820" s="63"/>
      <c r="P820" s="63"/>
      <c r="Q820" s="63"/>
      <c r="R820" s="63"/>
      <c r="S820" s="63"/>
      <c r="T820" s="64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T820" s="19" t="s">
        <v>190</v>
      </c>
      <c r="AU820" s="19" t="s">
        <v>78</v>
      </c>
    </row>
    <row r="821" spans="1:65" s="13" customFormat="1">
      <c r="B821" s="194"/>
      <c r="C821" s="195"/>
      <c r="D821" s="188" t="s">
        <v>192</v>
      </c>
      <c r="E821" s="196" t="s">
        <v>18</v>
      </c>
      <c r="F821" s="334" t="s">
        <v>961</v>
      </c>
      <c r="G821" s="335"/>
      <c r="H821" s="336" t="s">
        <v>18</v>
      </c>
      <c r="I821" s="335"/>
      <c r="J821" s="335"/>
      <c r="K821" s="195"/>
      <c r="L821" s="198"/>
      <c r="M821" s="199"/>
      <c r="N821" s="200"/>
      <c r="O821" s="200"/>
      <c r="P821" s="200"/>
      <c r="Q821" s="200"/>
      <c r="R821" s="200"/>
      <c r="S821" s="200"/>
      <c r="T821" s="201"/>
      <c r="AT821" s="202" t="s">
        <v>192</v>
      </c>
      <c r="AU821" s="202" t="s">
        <v>78</v>
      </c>
      <c r="AV821" s="13" t="s">
        <v>76</v>
      </c>
      <c r="AW821" s="13" t="s">
        <v>30</v>
      </c>
      <c r="AX821" s="13" t="s">
        <v>69</v>
      </c>
      <c r="AY821" s="202" t="s">
        <v>179</v>
      </c>
    </row>
    <row r="822" spans="1:65" s="14" customFormat="1">
      <c r="B822" s="203"/>
      <c r="C822" s="204"/>
      <c r="D822" s="188" t="s">
        <v>192</v>
      </c>
      <c r="E822" s="205" t="s">
        <v>18</v>
      </c>
      <c r="F822" s="324" t="s">
        <v>962</v>
      </c>
      <c r="G822" s="325"/>
      <c r="H822" s="326">
        <v>1.476</v>
      </c>
      <c r="I822" s="325"/>
      <c r="J822" s="325"/>
      <c r="K822" s="204"/>
      <c r="L822" s="208"/>
      <c r="M822" s="209"/>
      <c r="N822" s="210"/>
      <c r="O822" s="210"/>
      <c r="P822" s="210"/>
      <c r="Q822" s="210"/>
      <c r="R822" s="210"/>
      <c r="S822" s="210"/>
      <c r="T822" s="211"/>
      <c r="AT822" s="212" t="s">
        <v>192</v>
      </c>
      <c r="AU822" s="212" t="s">
        <v>78</v>
      </c>
      <c r="AV822" s="14" t="s">
        <v>78</v>
      </c>
      <c r="AW822" s="14" t="s">
        <v>30</v>
      </c>
      <c r="AX822" s="14" t="s">
        <v>69</v>
      </c>
      <c r="AY822" s="212" t="s">
        <v>179</v>
      </c>
    </row>
    <row r="823" spans="1:65" s="14" customFormat="1">
      <c r="B823" s="203"/>
      <c r="C823" s="204"/>
      <c r="D823" s="188" t="s">
        <v>192</v>
      </c>
      <c r="E823" s="205" t="s">
        <v>18</v>
      </c>
      <c r="F823" s="324" t="s">
        <v>963</v>
      </c>
      <c r="G823" s="325"/>
      <c r="H823" s="326">
        <v>1.0880000000000001</v>
      </c>
      <c r="I823" s="325"/>
      <c r="J823" s="325"/>
      <c r="K823" s="204"/>
      <c r="L823" s="208"/>
      <c r="M823" s="209"/>
      <c r="N823" s="210"/>
      <c r="O823" s="210"/>
      <c r="P823" s="210"/>
      <c r="Q823" s="210"/>
      <c r="R823" s="210"/>
      <c r="S823" s="210"/>
      <c r="T823" s="211"/>
      <c r="AT823" s="212" t="s">
        <v>192</v>
      </c>
      <c r="AU823" s="212" t="s">
        <v>78</v>
      </c>
      <c r="AV823" s="14" t="s">
        <v>78</v>
      </c>
      <c r="AW823" s="14" t="s">
        <v>30</v>
      </c>
      <c r="AX823" s="14" t="s">
        <v>69</v>
      </c>
      <c r="AY823" s="212" t="s">
        <v>179</v>
      </c>
    </row>
    <row r="824" spans="1:65" s="14" customFormat="1">
      <c r="B824" s="203"/>
      <c r="C824" s="204"/>
      <c r="D824" s="188" t="s">
        <v>192</v>
      </c>
      <c r="E824" s="205" t="s">
        <v>18</v>
      </c>
      <c r="F824" s="324" t="s">
        <v>964</v>
      </c>
      <c r="G824" s="325"/>
      <c r="H824" s="326">
        <v>0.72699999999999998</v>
      </c>
      <c r="I824" s="325"/>
      <c r="J824" s="325"/>
      <c r="K824" s="204"/>
      <c r="L824" s="208"/>
      <c r="M824" s="209"/>
      <c r="N824" s="210"/>
      <c r="O824" s="210"/>
      <c r="P824" s="210"/>
      <c r="Q824" s="210"/>
      <c r="R824" s="210"/>
      <c r="S824" s="210"/>
      <c r="T824" s="211"/>
      <c r="AT824" s="212" t="s">
        <v>192</v>
      </c>
      <c r="AU824" s="212" t="s">
        <v>78</v>
      </c>
      <c r="AV824" s="14" t="s">
        <v>78</v>
      </c>
      <c r="AW824" s="14" t="s">
        <v>30</v>
      </c>
      <c r="AX824" s="14" t="s">
        <v>69</v>
      </c>
      <c r="AY824" s="212" t="s">
        <v>179</v>
      </c>
    </row>
    <row r="825" spans="1:65" s="2" customFormat="1" ht="24.2" customHeight="1">
      <c r="A825" s="33"/>
      <c r="B825" s="34"/>
      <c r="C825" s="176" t="s">
        <v>965</v>
      </c>
      <c r="D825" s="176" t="s">
        <v>181</v>
      </c>
      <c r="E825" s="177" t="s">
        <v>966</v>
      </c>
      <c r="F825" s="327" t="s">
        <v>967</v>
      </c>
      <c r="G825" s="328" t="s">
        <v>253</v>
      </c>
      <c r="H825" s="329">
        <v>0.38</v>
      </c>
      <c r="I825" s="330"/>
      <c r="J825" s="330">
        <f>ROUND(I825*H825,2)</f>
        <v>0</v>
      </c>
      <c r="K825" s="178" t="s">
        <v>185</v>
      </c>
      <c r="L825" s="38"/>
      <c r="M825" s="182" t="s">
        <v>18</v>
      </c>
      <c r="N825" s="183" t="s">
        <v>40</v>
      </c>
      <c r="O825" s="184">
        <v>36.877000000000002</v>
      </c>
      <c r="P825" s="184">
        <f>O825*H825</f>
        <v>14.013260000000001</v>
      </c>
      <c r="Q825" s="184">
        <v>1.0492724</v>
      </c>
      <c r="R825" s="184">
        <f>Q825*H825</f>
        <v>0.398723512</v>
      </c>
      <c r="S825" s="184">
        <v>0</v>
      </c>
      <c r="T825" s="185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86" t="s">
        <v>186</v>
      </c>
      <c r="AT825" s="186" t="s">
        <v>181</v>
      </c>
      <c r="AU825" s="186" t="s">
        <v>78</v>
      </c>
      <c r="AY825" s="19" t="s">
        <v>179</v>
      </c>
      <c r="BE825" s="187">
        <f>IF(N825="základní",J825,0)</f>
        <v>0</v>
      </c>
      <c r="BF825" s="187">
        <f>IF(N825="snížená",J825,0)</f>
        <v>0</v>
      </c>
      <c r="BG825" s="187">
        <f>IF(N825="zákl. přenesená",J825,0)</f>
        <v>0</v>
      </c>
      <c r="BH825" s="187">
        <f>IF(N825="sníž. přenesená",J825,0)</f>
        <v>0</v>
      </c>
      <c r="BI825" s="187">
        <f>IF(N825="nulová",J825,0)</f>
        <v>0</v>
      </c>
      <c r="BJ825" s="19" t="s">
        <v>76</v>
      </c>
      <c r="BK825" s="187">
        <f>ROUND(I825*H825,2)</f>
        <v>0</v>
      </c>
      <c r="BL825" s="19" t="s">
        <v>186</v>
      </c>
      <c r="BM825" s="186" t="s">
        <v>968</v>
      </c>
    </row>
    <row r="826" spans="1:65" s="2" customFormat="1" ht="19.5">
      <c r="A826" s="33"/>
      <c r="B826" s="34"/>
      <c r="C826" s="35"/>
      <c r="D826" s="188" t="s">
        <v>188</v>
      </c>
      <c r="E826" s="35"/>
      <c r="F826" s="331" t="s">
        <v>969</v>
      </c>
      <c r="G826" s="332"/>
      <c r="H826" s="332"/>
      <c r="I826" s="332"/>
      <c r="J826" s="332"/>
      <c r="K826" s="35"/>
      <c r="L826" s="38"/>
      <c r="M826" s="190"/>
      <c r="N826" s="191"/>
      <c r="O826" s="63"/>
      <c r="P826" s="63"/>
      <c r="Q826" s="63"/>
      <c r="R826" s="63"/>
      <c r="S826" s="63"/>
      <c r="T826" s="64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T826" s="19" t="s">
        <v>188</v>
      </c>
      <c r="AU826" s="19" t="s">
        <v>78</v>
      </c>
    </row>
    <row r="827" spans="1:65" s="2" customFormat="1">
      <c r="A827" s="33"/>
      <c r="B827" s="34"/>
      <c r="C827" s="35"/>
      <c r="D827" s="192" t="s">
        <v>190</v>
      </c>
      <c r="E827" s="35"/>
      <c r="F827" s="333" t="s">
        <v>970</v>
      </c>
      <c r="G827" s="332"/>
      <c r="H827" s="332"/>
      <c r="I827" s="332"/>
      <c r="J827" s="332"/>
      <c r="K827" s="35"/>
      <c r="L827" s="38"/>
      <c r="M827" s="190"/>
      <c r="N827" s="191"/>
      <c r="O827" s="63"/>
      <c r="P827" s="63"/>
      <c r="Q827" s="63"/>
      <c r="R827" s="63"/>
      <c r="S827" s="63"/>
      <c r="T827" s="64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T827" s="19" t="s">
        <v>190</v>
      </c>
      <c r="AU827" s="19" t="s">
        <v>78</v>
      </c>
    </row>
    <row r="828" spans="1:65" s="13" customFormat="1">
      <c r="B828" s="194"/>
      <c r="C828" s="195"/>
      <c r="D828" s="188" t="s">
        <v>192</v>
      </c>
      <c r="E828" s="196" t="s">
        <v>18</v>
      </c>
      <c r="F828" s="334" t="s">
        <v>961</v>
      </c>
      <c r="G828" s="335"/>
      <c r="H828" s="336" t="s">
        <v>18</v>
      </c>
      <c r="I828" s="335"/>
      <c r="J828" s="335"/>
      <c r="K828" s="195"/>
      <c r="L828" s="198"/>
      <c r="M828" s="199"/>
      <c r="N828" s="200"/>
      <c r="O828" s="200"/>
      <c r="P828" s="200"/>
      <c r="Q828" s="200"/>
      <c r="R828" s="200"/>
      <c r="S828" s="200"/>
      <c r="T828" s="201"/>
      <c r="AT828" s="202" t="s">
        <v>192</v>
      </c>
      <c r="AU828" s="202" t="s">
        <v>78</v>
      </c>
      <c r="AV828" s="13" t="s">
        <v>76</v>
      </c>
      <c r="AW828" s="13" t="s">
        <v>30</v>
      </c>
      <c r="AX828" s="13" t="s">
        <v>69</v>
      </c>
      <c r="AY828" s="202" t="s">
        <v>179</v>
      </c>
    </row>
    <row r="829" spans="1:65" s="14" customFormat="1">
      <c r="B829" s="203"/>
      <c r="C829" s="204"/>
      <c r="D829" s="188" t="s">
        <v>192</v>
      </c>
      <c r="E829" s="205" t="s">
        <v>18</v>
      </c>
      <c r="F829" s="324" t="s">
        <v>971</v>
      </c>
      <c r="G829" s="325"/>
      <c r="H829" s="326">
        <v>0.38</v>
      </c>
      <c r="I829" s="325"/>
      <c r="J829" s="325"/>
      <c r="K829" s="204"/>
      <c r="L829" s="208"/>
      <c r="M829" s="209"/>
      <c r="N829" s="210"/>
      <c r="O829" s="210"/>
      <c r="P829" s="210"/>
      <c r="Q829" s="210"/>
      <c r="R829" s="210"/>
      <c r="S829" s="210"/>
      <c r="T829" s="211"/>
      <c r="AT829" s="212" t="s">
        <v>192</v>
      </c>
      <c r="AU829" s="212" t="s">
        <v>78</v>
      </c>
      <c r="AV829" s="14" t="s">
        <v>78</v>
      </c>
      <c r="AW829" s="14" t="s">
        <v>30</v>
      </c>
      <c r="AX829" s="14" t="s">
        <v>69</v>
      </c>
      <c r="AY829" s="212" t="s">
        <v>179</v>
      </c>
    </row>
    <row r="830" spans="1:65" s="2" customFormat="1" ht="24.2" customHeight="1">
      <c r="A830" s="33"/>
      <c r="B830" s="34"/>
      <c r="C830" s="176" t="s">
        <v>972</v>
      </c>
      <c r="D830" s="176" t="s">
        <v>181</v>
      </c>
      <c r="E830" s="177" t="s">
        <v>973</v>
      </c>
      <c r="F830" s="327" t="s">
        <v>974</v>
      </c>
      <c r="G830" s="328" t="s">
        <v>357</v>
      </c>
      <c r="H830" s="329">
        <v>14.757</v>
      </c>
      <c r="I830" s="330"/>
      <c r="J830" s="330">
        <f>ROUND(I830*H830,2)</f>
        <v>0</v>
      </c>
      <c r="K830" s="178" t="s">
        <v>185</v>
      </c>
      <c r="L830" s="38"/>
      <c r="M830" s="182" t="s">
        <v>18</v>
      </c>
      <c r="N830" s="183" t="s">
        <v>40</v>
      </c>
      <c r="O830" s="184">
        <v>1.4570000000000001</v>
      </c>
      <c r="P830" s="184">
        <f>O830*H830</f>
        <v>21.500949000000002</v>
      </c>
      <c r="Q830" s="184">
        <v>1.2958216E-2</v>
      </c>
      <c r="R830" s="184">
        <f>Q830*H830</f>
        <v>0.19122439351199999</v>
      </c>
      <c r="S830" s="184">
        <v>0</v>
      </c>
      <c r="T830" s="185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86" t="s">
        <v>186</v>
      </c>
      <c r="AT830" s="186" t="s">
        <v>181</v>
      </c>
      <c r="AU830" s="186" t="s">
        <v>78</v>
      </c>
      <c r="AY830" s="19" t="s">
        <v>179</v>
      </c>
      <c r="BE830" s="187">
        <f>IF(N830="základní",J830,0)</f>
        <v>0</v>
      </c>
      <c r="BF830" s="187">
        <f>IF(N830="snížená",J830,0)</f>
        <v>0</v>
      </c>
      <c r="BG830" s="187">
        <f>IF(N830="zákl. přenesená",J830,0)</f>
        <v>0</v>
      </c>
      <c r="BH830" s="187">
        <f>IF(N830="sníž. přenesená",J830,0)</f>
        <v>0</v>
      </c>
      <c r="BI830" s="187">
        <f>IF(N830="nulová",J830,0)</f>
        <v>0</v>
      </c>
      <c r="BJ830" s="19" t="s">
        <v>76</v>
      </c>
      <c r="BK830" s="187">
        <f>ROUND(I830*H830,2)</f>
        <v>0</v>
      </c>
      <c r="BL830" s="19" t="s">
        <v>186</v>
      </c>
      <c r="BM830" s="186" t="s">
        <v>975</v>
      </c>
    </row>
    <row r="831" spans="1:65" s="2" customFormat="1" ht="19.5">
      <c r="A831" s="33"/>
      <c r="B831" s="34"/>
      <c r="C831" s="35"/>
      <c r="D831" s="188" t="s">
        <v>188</v>
      </c>
      <c r="E831" s="35"/>
      <c r="F831" s="331" t="s">
        <v>976</v>
      </c>
      <c r="G831" s="332"/>
      <c r="H831" s="332"/>
      <c r="I831" s="332"/>
      <c r="J831" s="332"/>
      <c r="K831" s="35"/>
      <c r="L831" s="38"/>
      <c r="M831" s="190"/>
      <c r="N831" s="191"/>
      <c r="O831" s="63"/>
      <c r="P831" s="63"/>
      <c r="Q831" s="63"/>
      <c r="R831" s="63"/>
      <c r="S831" s="63"/>
      <c r="T831" s="64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T831" s="19" t="s">
        <v>188</v>
      </c>
      <c r="AU831" s="19" t="s">
        <v>78</v>
      </c>
    </row>
    <row r="832" spans="1:65" s="2" customFormat="1">
      <c r="A832" s="33"/>
      <c r="B832" s="34"/>
      <c r="C832" s="35"/>
      <c r="D832" s="192" t="s">
        <v>190</v>
      </c>
      <c r="E832" s="35"/>
      <c r="F832" s="333" t="s">
        <v>977</v>
      </c>
      <c r="G832" s="332"/>
      <c r="H832" s="332"/>
      <c r="I832" s="332"/>
      <c r="J832" s="332"/>
      <c r="K832" s="35"/>
      <c r="L832" s="38"/>
      <c r="M832" s="190"/>
      <c r="N832" s="191"/>
      <c r="O832" s="63"/>
      <c r="P832" s="63"/>
      <c r="Q832" s="63"/>
      <c r="R832" s="63"/>
      <c r="S832" s="63"/>
      <c r="T832" s="64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T832" s="19" t="s">
        <v>190</v>
      </c>
      <c r="AU832" s="19" t="s">
        <v>78</v>
      </c>
    </row>
    <row r="833" spans="1:65" s="13" customFormat="1">
      <c r="B833" s="194"/>
      <c r="C833" s="195"/>
      <c r="D833" s="188" t="s">
        <v>192</v>
      </c>
      <c r="E833" s="196" t="s">
        <v>18</v>
      </c>
      <c r="F833" s="334" t="s">
        <v>961</v>
      </c>
      <c r="G833" s="335"/>
      <c r="H833" s="336" t="s">
        <v>18</v>
      </c>
      <c r="I833" s="335"/>
      <c r="J833" s="335"/>
      <c r="K833" s="195"/>
      <c r="L833" s="198"/>
      <c r="M833" s="199"/>
      <c r="N833" s="200"/>
      <c r="O833" s="200"/>
      <c r="P833" s="200"/>
      <c r="Q833" s="200"/>
      <c r="R833" s="200"/>
      <c r="S833" s="200"/>
      <c r="T833" s="201"/>
      <c r="AT833" s="202" t="s">
        <v>192</v>
      </c>
      <c r="AU833" s="202" t="s">
        <v>78</v>
      </c>
      <c r="AV833" s="13" t="s">
        <v>76</v>
      </c>
      <c r="AW833" s="13" t="s">
        <v>30</v>
      </c>
      <c r="AX833" s="13" t="s">
        <v>69</v>
      </c>
      <c r="AY833" s="202" t="s">
        <v>179</v>
      </c>
    </row>
    <row r="834" spans="1:65" s="14" customFormat="1">
      <c r="B834" s="203"/>
      <c r="C834" s="204"/>
      <c r="D834" s="188" t="s">
        <v>192</v>
      </c>
      <c r="E834" s="205" t="s">
        <v>18</v>
      </c>
      <c r="F834" s="324" t="s">
        <v>978</v>
      </c>
      <c r="G834" s="325"/>
      <c r="H834" s="326">
        <v>10.221</v>
      </c>
      <c r="I834" s="325"/>
      <c r="J834" s="325"/>
      <c r="K834" s="204"/>
      <c r="L834" s="208"/>
      <c r="M834" s="209"/>
      <c r="N834" s="210"/>
      <c r="O834" s="210"/>
      <c r="P834" s="210"/>
      <c r="Q834" s="210"/>
      <c r="R834" s="210"/>
      <c r="S834" s="210"/>
      <c r="T834" s="211"/>
      <c r="AT834" s="212" t="s">
        <v>192</v>
      </c>
      <c r="AU834" s="212" t="s">
        <v>78</v>
      </c>
      <c r="AV834" s="14" t="s">
        <v>78</v>
      </c>
      <c r="AW834" s="14" t="s">
        <v>30</v>
      </c>
      <c r="AX834" s="14" t="s">
        <v>69</v>
      </c>
      <c r="AY834" s="212" t="s">
        <v>179</v>
      </c>
    </row>
    <row r="835" spans="1:65" s="14" customFormat="1">
      <c r="B835" s="203"/>
      <c r="C835" s="204"/>
      <c r="D835" s="188" t="s">
        <v>192</v>
      </c>
      <c r="E835" s="205" t="s">
        <v>18</v>
      </c>
      <c r="F835" s="324" t="s">
        <v>979</v>
      </c>
      <c r="G835" s="325"/>
      <c r="H835" s="326">
        <v>4.5359999999999996</v>
      </c>
      <c r="I835" s="325"/>
      <c r="J835" s="325"/>
      <c r="K835" s="204"/>
      <c r="L835" s="208"/>
      <c r="M835" s="209"/>
      <c r="N835" s="210"/>
      <c r="O835" s="210"/>
      <c r="P835" s="210"/>
      <c r="Q835" s="210"/>
      <c r="R835" s="210"/>
      <c r="S835" s="210"/>
      <c r="T835" s="211"/>
      <c r="AT835" s="212" t="s">
        <v>192</v>
      </c>
      <c r="AU835" s="212" t="s">
        <v>78</v>
      </c>
      <c r="AV835" s="14" t="s">
        <v>78</v>
      </c>
      <c r="AW835" s="14" t="s">
        <v>30</v>
      </c>
      <c r="AX835" s="14" t="s">
        <v>69</v>
      </c>
      <c r="AY835" s="212" t="s">
        <v>179</v>
      </c>
    </row>
    <row r="836" spans="1:65" s="2" customFormat="1" ht="24.2" customHeight="1">
      <c r="A836" s="33"/>
      <c r="B836" s="34"/>
      <c r="C836" s="176" t="s">
        <v>980</v>
      </c>
      <c r="D836" s="176" t="s">
        <v>181</v>
      </c>
      <c r="E836" s="177" t="s">
        <v>981</v>
      </c>
      <c r="F836" s="327" t="s">
        <v>982</v>
      </c>
      <c r="G836" s="328" t="s">
        <v>357</v>
      </c>
      <c r="H836" s="329">
        <v>14.757</v>
      </c>
      <c r="I836" s="330"/>
      <c r="J836" s="330">
        <f>ROUND(I836*H836,2)</f>
        <v>0</v>
      </c>
      <c r="K836" s="178" t="s">
        <v>185</v>
      </c>
      <c r="L836" s="38"/>
      <c r="M836" s="182" t="s">
        <v>18</v>
      </c>
      <c r="N836" s="183" t="s">
        <v>40</v>
      </c>
      <c r="O836" s="184">
        <v>0.33800000000000002</v>
      </c>
      <c r="P836" s="184">
        <f>O836*H836</f>
        <v>4.9878660000000004</v>
      </c>
      <c r="Q836" s="184">
        <v>0</v>
      </c>
      <c r="R836" s="184">
        <f>Q836*H836</f>
        <v>0</v>
      </c>
      <c r="S836" s="184">
        <v>0</v>
      </c>
      <c r="T836" s="185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86" t="s">
        <v>186</v>
      </c>
      <c r="AT836" s="186" t="s">
        <v>181</v>
      </c>
      <c r="AU836" s="186" t="s">
        <v>78</v>
      </c>
      <c r="AY836" s="19" t="s">
        <v>179</v>
      </c>
      <c r="BE836" s="187">
        <f>IF(N836="základní",J836,0)</f>
        <v>0</v>
      </c>
      <c r="BF836" s="187">
        <f>IF(N836="snížená",J836,0)</f>
        <v>0</v>
      </c>
      <c r="BG836" s="187">
        <f>IF(N836="zákl. přenesená",J836,0)</f>
        <v>0</v>
      </c>
      <c r="BH836" s="187">
        <f>IF(N836="sníž. přenesená",J836,0)</f>
        <v>0</v>
      </c>
      <c r="BI836" s="187">
        <f>IF(N836="nulová",J836,0)</f>
        <v>0</v>
      </c>
      <c r="BJ836" s="19" t="s">
        <v>76</v>
      </c>
      <c r="BK836" s="187">
        <f>ROUND(I836*H836,2)</f>
        <v>0</v>
      </c>
      <c r="BL836" s="19" t="s">
        <v>186</v>
      </c>
      <c r="BM836" s="186" t="s">
        <v>983</v>
      </c>
    </row>
    <row r="837" spans="1:65" s="2" customFormat="1" ht="19.5">
      <c r="A837" s="33"/>
      <c r="B837" s="34"/>
      <c r="C837" s="35"/>
      <c r="D837" s="188" t="s">
        <v>188</v>
      </c>
      <c r="E837" s="35"/>
      <c r="F837" s="331" t="s">
        <v>984</v>
      </c>
      <c r="G837" s="332"/>
      <c r="H837" s="332"/>
      <c r="I837" s="332"/>
      <c r="J837" s="332"/>
      <c r="K837" s="35"/>
      <c r="L837" s="38"/>
      <c r="M837" s="190"/>
      <c r="N837" s="191"/>
      <c r="O837" s="63"/>
      <c r="P837" s="63"/>
      <c r="Q837" s="63"/>
      <c r="R837" s="63"/>
      <c r="S837" s="63"/>
      <c r="T837" s="64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9" t="s">
        <v>188</v>
      </c>
      <c r="AU837" s="19" t="s">
        <v>78</v>
      </c>
    </row>
    <row r="838" spans="1:65" s="2" customFormat="1">
      <c r="A838" s="33"/>
      <c r="B838" s="34"/>
      <c r="C838" s="35"/>
      <c r="D838" s="192" t="s">
        <v>190</v>
      </c>
      <c r="E838" s="35"/>
      <c r="F838" s="333" t="s">
        <v>985</v>
      </c>
      <c r="G838" s="332"/>
      <c r="H838" s="332"/>
      <c r="I838" s="332"/>
      <c r="J838" s="332"/>
      <c r="K838" s="35"/>
      <c r="L838" s="38"/>
      <c r="M838" s="190"/>
      <c r="N838" s="191"/>
      <c r="O838" s="63"/>
      <c r="P838" s="63"/>
      <c r="Q838" s="63"/>
      <c r="R838" s="63"/>
      <c r="S838" s="63"/>
      <c r="T838" s="64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T838" s="19" t="s">
        <v>190</v>
      </c>
      <c r="AU838" s="19" t="s">
        <v>78</v>
      </c>
    </row>
    <row r="839" spans="1:65" s="2" customFormat="1" ht="16.5" customHeight="1">
      <c r="A839" s="33"/>
      <c r="B839" s="34"/>
      <c r="C839" s="176" t="s">
        <v>986</v>
      </c>
      <c r="D839" s="176" t="s">
        <v>181</v>
      </c>
      <c r="E839" s="177" t="s">
        <v>987</v>
      </c>
      <c r="F839" s="327" t="s">
        <v>988</v>
      </c>
      <c r="G839" s="328" t="s">
        <v>357</v>
      </c>
      <c r="H839" s="329">
        <v>18.356000000000002</v>
      </c>
      <c r="I839" s="330"/>
      <c r="J839" s="330">
        <f>ROUND(I839*H839,2)</f>
        <v>0</v>
      </c>
      <c r="K839" s="178" t="s">
        <v>185</v>
      </c>
      <c r="L839" s="38"/>
      <c r="M839" s="182" t="s">
        <v>18</v>
      </c>
      <c r="N839" s="183" t="s">
        <v>40</v>
      </c>
      <c r="O839" s="184">
        <v>0.92300000000000004</v>
      </c>
      <c r="P839" s="184">
        <f>O839*H839</f>
        <v>16.942588000000001</v>
      </c>
      <c r="Q839" s="184">
        <v>7.9225000000000007E-3</v>
      </c>
      <c r="R839" s="184">
        <f>Q839*H839</f>
        <v>0.14542541000000003</v>
      </c>
      <c r="S839" s="184">
        <v>0</v>
      </c>
      <c r="T839" s="185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86" t="s">
        <v>186</v>
      </c>
      <c r="AT839" s="186" t="s">
        <v>181</v>
      </c>
      <c r="AU839" s="186" t="s">
        <v>78</v>
      </c>
      <c r="AY839" s="19" t="s">
        <v>179</v>
      </c>
      <c r="BE839" s="187">
        <f>IF(N839="základní",J839,0)</f>
        <v>0</v>
      </c>
      <c r="BF839" s="187">
        <f>IF(N839="snížená",J839,0)</f>
        <v>0</v>
      </c>
      <c r="BG839" s="187">
        <f>IF(N839="zákl. přenesená",J839,0)</f>
        <v>0</v>
      </c>
      <c r="BH839" s="187">
        <f>IF(N839="sníž. přenesená",J839,0)</f>
        <v>0</v>
      </c>
      <c r="BI839" s="187">
        <f>IF(N839="nulová",J839,0)</f>
        <v>0</v>
      </c>
      <c r="BJ839" s="19" t="s">
        <v>76</v>
      </c>
      <c r="BK839" s="187">
        <f>ROUND(I839*H839,2)</f>
        <v>0</v>
      </c>
      <c r="BL839" s="19" t="s">
        <v>186</v>
      </c>
      <c r="BM839" s="186" t="s">
        <v>989</v>
      </c>
    </row>
    <row r="840" spans="1:65" s="2" customFormat="1" ht="19.5">
      <c r="A840" s="33"/>
      <c r="B840" s="34"/>
      <c r="C840" s="35"/>
      <c r="D840" s="188" t="s">
        <v>188</v>
      </c>
      <c r="E840" s="35"/>
      <c r="F840" s="331" t="s">
        <v>990</v>
      </c>
      <c r="G840" s="332"/>
      <c r="H840" s="332"/>
      <c r="I840" s="332"/>
      <c r="J840" s="332"/>
      <c r="K840" s="35"/>
      <c r="L840" s="38"/>
      <c r="M840" s="190"/>
      <c r="N840" s="191"/>
      <c r="O840" s="63"/>
      <c r="P840" s="63"/>
      <c r="Q840" s="63"/>
      <c r="R840" s="63"/>
      <c r="S840" s="63"/>
      <c r="T840" s="64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T840" s="19" t="s">
        <v>188</v>
      </c>
      <c r="AU840" s="19" t="s">
        <v>78</v>
      </c>
    </row>
    <row r="841" spans="1:65" s="2" customFormat="1">
      <c r="A841" s="33"/>
      <c r="B841" s="34"/>
      <c r="C841" s="35"/>
      <c r="D841" s="192" t="s">
        <v>190</v>
      </c>
      <c r="E841" s="35"/>
      <c r="F841" s="333" t="s">
        <v>991</v>
      </c>
      <c r="G841" s="332"/>
      <c r="H841" s="332"/>
      <c r="I841" s="332"/>
      <c r="J841" s="332"/>
      <c r="K841" s="35"/>
      <c r="L841" s="38"/>
      <c r="M841" s="190"/>
      <c r="N841" s="191"/>
      <c r="O841" s="63"/>
      <c r="P841" s="63"/>
      <c r="Q841" s="63"/>
      <c r="R841" s="63"/>
      <c r="S841" s="63"/>
      <c r="T841" s="64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T841" s="19" t="s">
        <v>190</v>
      </c>
      <c r="AU841" s="19" t="s">
        <v>78</v>
      </c>
    </row>
    <row r="842" spans="1:65" s="13" customFormat="1">
      <c r="B842" s="194"/>
      <c r="C842" s="195"/>
      <c r="D842" s="188" t="s">
        <v>192</v>
      </c>
      <c r="E842" s="196" t="s">
        <v>18</v>
      </c>
      <c r="F842" s="334" t="s">
        <v>961</v>
      </c>
      <c r="G842" s="335"/>
      <c r="H842" s="336" t="s">
        <v>18</v>
      </c>
      <c r="I842" s="335"/>
      <c r="J842" s="335"/>
      <c r="K842" s="195"/>
      <c r="L842" s="198"/>
      <c r="M842" s="199"/>
      <c r="N842" s="200"/>
      <c r="O842" s="200"/>
      <c r="P842" s="200"/>
      <c r="Q842" s="200"/>
      <c r="R842" s="200"/>
      <c r="S842" s="200"/>
      <c r="T842" s="201"/>
      <c r="AT842" s="202" t="s">
        <v>192</v>
      </c>
      <c r="AU842" s="202" t="s">
        <v>78</v>
      </c>
      <c r="AV842" s="13" t="s">
        <v>76</v>
      </c>
      <c r="AW842" s="13" t="s">
        <v>30</v>
      </c>
      <c r="AX842" s="13" t="s">
        <v>69</v>
      </c>
      <c r="AY842" s="202" t="s">
        <v>179</v>
      </c>
    </row>
    <row r="843" spans="1:65" s="14" customFormat="1">
      <c r="B843" s="203"/>
      <c r="C843" s="204"/>
      <c r="D843" s="188" t="s">
        <v>192</v>
      </c>
      <c r="E843" s="205" t="s">
        <v>18</v>
      </c>
      <c r="F843" s="324" t="s">
        <v>992</v>
      </c>
      <c r="G843" s="325"/>
      <c r="H843" s="326">
        <v>18.356000000000002</v>
      </c>
      <c r="I843" s="325"/>
      <c r="J843" s="325"/>
      <c r="K843" s="204"/>
      <c r="L843" s="208"/>
      <c r="M843" s="209"/>
      <c r="N843" s="210"/>
      <c r="O843" s="210"/>
      <c r="P843" s="210"/>
      <c r="Q843" s="210"/>
      <c r="R843" s="210"/>
      <c r="S843" s="210"/>
      <c r="T843" s="211"/>
      <c r="AT843" s="212" t="s">
        <v>192</v>
      </c>
      <c r="AU843" s="212" t="s">
        <v>78</v>
      </c>
      <c r="AV843" s="14" t="s">
        <v>78</v>
      </c>
      <c r="AW843" s="14" t="s">
        <v>30</v>
      </c>
      <c r="AX843" s="14" t="s">
        <v>69</v>
      </c>
      <c r="AY843" s="212" t="s">
        <v>179</v>
      </c>
    </row>
    <row r="844" spans="1:65" s="2" customFormat="1" ht="16.5" customHeight="1">
      <c r="A844" s="33"/>
      <c r="B844" s="34"/>
      <c r="C844" s="176" t="s">
        <v>993</v>
      </c>
      <c r="D844" s="176" t="s">
        <v>181</v>
      </c>
      <c r="E844" s="177" t="s">
        <v>994</v>
      </c>
      <c r="F844" s="327" t="s">
        <v>995</v>
      </c>
      <c r="G844" s="328" t="s">
        <v>357</v>
      </c>
      <c r="H844" s="329">
        <v>18.356000000000002</v>
      </c>
      <c r="I844" s="330"/>
      <c r="J844" s="330">
        <f>ROUND(I844*H844,2)</f>
        <v>0</v>
      </c>
      <c r="K844" s="178" t="s">
        <v>185</v>
      </c>
      <c r="L844" s="38"/>
      <c r="M844" s="182" t="s">
        <v>18</v>
      </c>
      <c r="N844" s="183" t="s">
        <v>40</v>
      </c>
      <c r="O844" s="184">
        <v>0.26</v>
      </c>
      <c r="P844" s="184">
        <f>O844*H844</f>
        <v>4.7725600000000004</v>
      </c>
      <c r="Q844" s="184">
        <v>0</v>
      </c>
      <c r="R844" s="184">
        <f>Q844*H844</f>
        <v>0</v>
      </c>
      <c r="S844" s="184">
        <v>0</v>
      </c>
      <c r="T844" s="185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86" t="s">
        <v>186</v>
      </c>
      <c r="AT844" s="186" t="s">
        <v>181</v>
      </c>
      <c r="AU844" s="186" t="s">
        <v>78</v>
      </c>
      <c r="AY844" s="19" t="s">
        <v>179</v>
      </c>
      <c r="BE844" s="187">
        <f>IF(N844="základní",J844,0)</f>
        <v>0</v>
      </c>
      <c r="BF844" s="187">
        <f>IF(N844="snížená",J844,0)</f>
        <v>0</v>
      </c>
      <c r="BG844" s="187">
        <f>IF(N844="zákl. přenesená",J844,0)</f>
        <v>0</v>
      </c>
      <c r="BH844" s="187">
        <f>IF(N844="sníž. přenesená",J844,0)</f>
        <v>0</v>
      </c>
      <c r="BI844" s="187">
        <f>IF(N844="nulová",J844,0)</f>
        <v>0</v>
      </c>
      <c r="BJ844" s="19" t="s">
        <v>76</v>
      </c>
      <c r="BK844" s="187">
        <f>ROUND(I844*H844,2)</f>
        <v>0</v>
      </c>
      <c r="BL844" s="19" t="s">
        <v>186</v>
      </c>
      <c r="BM844" s="186" t="s">
        <v>996</v>
      </c>
    </row>
    <row r="845" spans="1:65" s="2" customFormat="1" ht="19.5">
      <c r="A845" s="33"/>
      <c r="B845" s="34"/>
      <c r="C845" s="35"/>
      <c r="D845" s="188" t="s">
        <v>188</v>
      </c>
      <c r="E845" s="35"/>
      <c r="F845" s="331" t="s">
        <v>997</v>
      </c>
      <c r="G845" s="332"/>
      <c r="H845" s="332"/>
      <c r="I845" s="332"/>
      <c r="J845" s="332"/>
      <c r="K845" s="35"/>
      <c r="L845" s="38"/>
      <c r="M845" s="190"/>
      <c r="N845" s="191"/>
      <c r="O845" s="63"/>
      <c r="P845" s="63"/>
      <c r="Q845" s="63"/>
      <c r="R845" s="63"/>
      <c r="S845" s="63"/>
      <c r="T845" s="64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T845" s="19" t="s">
        <v>188</v>
      </c>
      <c r="AU845" s="19" t="s">
        <v>78</v>
      </c>
    </row>
    <row r="846" spans="1:65" s="2" customFormat="1">
      <c r="A846" s="33"/>
      <c r="B846" s="34"/>
      <c r="C846" s="35"/>
      <c r="D846" s="192" t="s">
        <v>190</v>
      </c>
      <c r="E846" s="35"/>
      <c r="F846" s="333" t="s">
        <v>998</v>
      </c>
      <c r="G846" s="332"/>
      <c r="H846" s="332"/>
      <c r="I846" s="332"/>
      <c r="J846" s="332"/>
      <c r="K846" s="35"/>
      <c r="L846" s="38"/>
      <c r="M846" s="190"/>
      <c r="N846" s="191"/>
      <c r="O846" s="63"/>
      <c r="P846" s="63"/>
      <c r="Q846" s="63"/>
      <c r="R846" s="63"/>
      <c r="S846" s="63"/>
      <c r="T846" s="64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T846" s="19" t="s">
        <v>190</v>
      </c>
      <c r="AU846" s="19" t="s">
        <v>78</v>
      </c>
    </row>
    <row r="847" spans="1:65" s="12" customFormat="1" ht="22.9" customHeight="1">
      <c r="B847" s="161"/>
      <c r="C847" s="162"/>
      <c r="D847" s="163" t="s">
        <v>68</v>
      </c>
      <c r="E847" s="174" t="s">
        <v>237</v>
      </c>
      <c r="F847" s="337" t="s">
        <v>999</v>
      </c>
      <c r="G847" s="338"/>
      <c r="H847" s="338"/>
      <c r="I847" s="338"/>
      <c r="J847" s="339">
        <f>BK847</f>
        <v>0</v>
      </c>
      <c r="K847" s="162"/>
      <c r="L847" s="166"/>
      <c r="M847" s="167"/>
      <c r="N847" s="168"/>
      <c r="O847" s="168"/>
      <c r="P847" s="169">
        <f>SUM(P848:P1391)</f>
        <v>1776.387248</v>
      </c>
      <c r="Q847" s="168"/>
      <c r="R847" s="169">
        <f>SUM(R848:R1391)</f>
        <v>88.55159062972001</v>
      </c>
      <c r="S847" s="168"/>
      <c r="T847" s="170">
        <f>SUM(T848:T1391)</f>
        <v>4.3474000000000003E-4</v>
      </c>
      <c r="AR847" s="171" t="s">
        <v>76</v>
      </c>
      <c r="AT847" s="172" t="s">
        <v>68</v>
      </c>
      <c r="AU847" s="172" t="s">
        <v>76</v>
      </c>
      <c r="AY847" s="171" t="s">
        <v>179</v>
      </c>
      <c r="BK847" s="173">
        <f>SUM(BK848:BK1391)</f>
        <v>0</v>
      </c>
    </row>
    <row r="848" spans="1:65" s="2" customFormat="1" ht="16.5" customHeight="1">
      <c r="A848" s="33"/>
      <c r="B848" s="34"/>
      <c r="C848" s="176" t="s">
        <v>1000</v>
      </c>
      <c r="D848" s="176" t="s">
        <v>181</v>
      </c>
      <c r="E848" s="177" t="s">
        <v>1001</v>
      </c>
      <c r="F848" s="327" t="s">
        <v>1002</v>
      </c>
      <c r="G848" s="328" t="s">
        <v>357</v>
      </c>
      <c r="H848" s="329">
        <v>30.27</v>
      </c>
      <c r="I848" s="330"/>
      <c r="J848" s="330">
        <f>ROUND(I848*H848,2)</f>
        <v>0</v>
      </c>
      <c r="K848" s="178" t="s">
        <v>185</v>
      </c>
      <c r="L848" s="38"/>
      <c r="M848" s="182" t="s">
        <v>18</v>
      </c>
      <c r="N848" s="183" t="s">
        <v>40</v>
      </c>
      <c r="O848" s="184">
        <v>0.10100000000000001</v>
      </c>
      <c r="P848" s="184">
        <f>O848*H848</f>
        <v>3.0572699999999999</v>
      </c>
      <c r="Q848" s="184">
        <v>6.4999999999999997E-3</v>
      </c>
      <c r="R848" s="184">
        <f>Q848*H848</f>
        <v>0.19675499999999999</v>
      </c>
      <c r="S848" s="184">
        <v>0</v>
      </c>
      <c r="T848" s="185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86" t="s">
        <v>186</v>
      </c>
      <c r="AT848" s="186" t="s">
        <v>181</v>
      </c>
      <c r="AU848" s="186" t="s">
        <v>78</v>
      </c>
      <c r="AY848" s="19" t="s">
        <v>179</v>
      </c>
      <c r="BE848" s="187">
        <f>IF(N848="základní",J848,0)</f>
        <v>0</v>
      </c>
      <c r="BF848" s="187">
        <f>IF(N848="snížená",J848,0)</f>
        <v>0</v>
      </c>
      <c r="BG848" s="187">
        <f>IF(N848="zákl. přenesená",J848,0)</f>
        <v>0</v>
      </c>
      <c r="BH848" s="187">
        <f>IF(N848="sníž. přenesená",J848,0)</f>
        <v>0</v>
      </c>
      <c r="BI848" s="187">
        <f>IF(N848="nulová",J848,0)</f>
        <v>0</v>
      </c>
      <c r="BJ848" s="19" t="s">
        <v>76</v>
      </c>
      <c r="BK848" s="187">
        <f>ROUND(I848*H848,2)</f>
        <v>0</v>
      </c>
      <c r="BL848" s="19" t="s">
        <v>186</v>
      </c>
      <c r="BM848" s="186" t="s">
        <v>1003</v>
      </c>
    </row>
    <row r="849" spans="1:65" s="2" customFormat="1" ht="19.5">
      <c r="A849" s="33"/>
      <c r="B849" s="34"/>
      <c r="C849" s="35"/>
      <c r="D849" s="188" t="s">
        <v>188</v>
      </c>
      <c r="E849" s="35"/>
      <c r="F849" s="331" t="s">
        <v>1004</v>
      </c>
      <c r="G849" s="332"/>
      <c r="H849" s="332"/>
      <c r="I849" s="332"/>
      <c r="J849" s="332"/>
      <c r="K849" s="35"/>
      <c r="L849" s="38"/>
      <c r="M849" s="190"/>
      <c r="N849" s="191"/>
      <c r="O849" s="63"/>
      <c r="P849" s="63"/>
      <c r="Q849" s="63"/>
      <c r="R849" s="63"/>
      <c r="S849" s="63"/>
      <c r="T849" s="64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T849" s="19" t="s">
        <v>188</v>
      </c>
      <c r="AU849" s="19" t="s">
        <v>78</v>
      </c>
    </row>
    <row r="850" spans="1:65" s="2" customFormat="1">
      <c r="A850" s="33"/>
      <c r="B850" s="34"/>
      <c r="C850" s="35"/>
      <c r="D850" s="192" t="s">
        <v>190</v>
      </c>
      <c r="E850" s="35"/>
      <c r="F850" s="333" t="s">
        <v>1005</v>
      </c>
      <c r="G850" s="332"/>
      <c r="H850" s="332"/>
      <c r="I850" s="332"/>
      <c r="J850" s="332"/>
      <c r="K850" s="35"/>
      <c r="L850" s="38"/>
      <c r="M850" s="190"/>
      <c r="N850" s="191"/>
      <c r="O850" s="63"/>
      <c r="P850" s="63"/>
      <c r="Q850" s="63"/>
      <c r="R850" s="63"/>
      <c r="S850" s="63"/>
      <c r="T850" s="64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T850" s="19" t="s">
        <v>190</v>
      </c>
      <c r="AU850" s="19" t="s">
        <v>78</v>
      </c>
    </row>
    <row r="851" spans="1:65" s="13" customFormat="1">
      <c r="B851" s="194"/>
      <c r="C851" s="195"/>
      <c r="D851" s="188" t="s">
        <v>192</v>
      </c>
      <c r="E851" s="196" t="s">
        <v>18</v>
      </c>
      <c r="F851" s="334" t="s">
        <v>320</v>
      </c>
      <c r="G851" s="335"/>
      <c r="H851" s="336" t="s">
        <v>18</v>
      </c>
      <c r="I851" s="335"/>
      <c r="J851" s="335"/>
      <c r="K851" s="195"/>
      <c r="L851" s="198"/>
      <c r="M851" s="199"/>
      <c r="N851" s="200"/>
      <c r="O851" s="200"/>
      <c r="P851" s="200"/>
      <c r="Q851" s="200"/>
      <c r="R851" s="200"/>
      <c r="S851" s="200"/>
      <c r="T851" s="201"/>
      <c r="AT851" s="202" t="s">
        <v>192</v>
      </c>
      <c r="AU851" s="202" t="s">
        <v>78</v>
      </c>
      <c r="AV851" s="13" t="s">
        <v>76</v>
      </c>
      <c r="AW851" s="13" t="s">
        <v>30</v>
      </c>
      <c r="AX851" s="13" t="s">
        <v>69</v>
      </c>
      <c r="AY851" s="202" t="s">
        <v>179</v>
      </c>
    </row>
    <row r="852" spans="1:65" s="14" customFormat="1">
      <c r="B852" s="203"/>
      <c r="C852" s="204"/>
      <c r="D852" s="188" t="s">
        <v>192</v>
      </c>
      <c r="E852" s="205" t="s">
        <v>18</v>
      </c>
      <c r="F852" s="324" t="s">
        <v>1006</v>
      </c>
      <c r="G852" s="325"/>
      <c r="H852" s="326">
        <v>30.27</v>
      </c>
      <c r="I852" s="325"/>
      <c r="J852" s="325"/>
      <c r="K852" s="204"/>
      <c r="L852" s="208"/>
      <c r="M852" s="209"/>
      <c r="N852" s="210"/>
      <c r="O852" s="210"/>
      <c r="P852" s="210"/>
      <c r="Q852" s="210"/>
      <c r="R852" s="210"/>
      <c r="S852" s="210"/>
      <c r="T852" s="211"/>
      <c r="AT852" s="212" t="s">
        <v>192</v>
      </c>
      <c r="AU852" s="212" t="s">
        <v>78</v>
      </c>
      <c r="AV852" s="14" t="s">
        <v>78</v>
      </c>
      <c r="AW852" s="14" t="s">
        <v>30</v>
      </c>
      <c r="AX852" s="14" t="s">
        <v>69</v>
      </c>
      <c r="AY852" s="212" t="s">
        <v>179</v>
      </c>
    </row>
    <row r="853" spans="1:65" s="2" customFormat="1" ht="24.2" customHeight="1">
      <c r="A853" s="33"/>
      <c r="B853" s="34"/>
      <c r="C853" s="176" t="s">
        <v>1007</v>
      </c>
      <c r="D853" s="176" t="s">
        <v>181</v>
      </c>
      <c r="E853" s="177" t="s">
        <v>1008</v>
      </c>
      <c r="F853" s="327" t="s">
        <v>1009</v>
      </c>
      <c r="G853" s="328" t="s">
        <v>357</v>
      </c>
      <c r="H853" s="329">
        <v>9.8000000000000007</v>
      </c>
      <c r="I853" s="330"/>
      <c r="J853" s="330">
        <f>ROUND(I853*H853,2)</f>
        <v>0</v>
      </c>
      <c r="K853" s="178" t="s">
        <v>185</v>
      </c>
      <c r="L853" s="38"/>
      <c r="M853" s="182" t="s">
        <v>18</v>
      </c>
      <c r="N853" s="183" t="s">
        <v>40</v>
      </c>
      <c r="O853" s="184">
        <v>0.11799999999999999</v>
      </c>
      <c r="P853" s="184">
        <f>O853*H853</f>
        <v>1.1564000000000001</v>
      </c>
      <c r="Q853" s="184">
        <v>2.63E-4</v>
      </c>
      <c r="R853" s="184">
        <f>Q853*H853</f>
        <v>2.5774000000000001E-3</v>
      </c>
      <c r="S853" s="184">
        <v>0</v>
      </c>
      <c r="T853" s="185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86" t="s">
        <v>186</v>
      </c>
      <c r="AT853" s="186" t="s">
        <v>181</v>
      </c>
      <c r="AU853" s="186" t="s">
        <v>78</v>
      </c>
      <c r="AY853" s="19" t="s">
        <v>179</v>
      </c>
      <c r="BE853" s="187">
        <f>IF(N853="základní",J853,0)</f>
        <v>0</v>
      </c>
      <c r="BF853" s="187">
        <f>IF(N853="snížená",J853,0)</f>
        <v>0</v>
      </c>
      <c r="BG853" s="187">
        <f>IF(N853="zákl. přenesená",J853,0)</f>
        <v>0</v>
      </c>
      <c r="BH853" s="187">
        <f>IF(N853="sníž. přenesená",J853,0)</f>
        <v>0</v>
      </c>
      <c r="BI853" s="187">
        <f>IF(N853="nulová",J853,0)</f>
        <v>0</v>
      </c>
      <c r="BJ853" s="19" t="s">
        <v>76</v>
      </c>
      <c r="BK853" s="187">
        <f>ROUND(I853*H853,2)</f>
        <v>0</v>
      </c>
      <c r="BL853" s="19" t="s">
        <v>186</v>
      </c>
      <c r="BM853" s="186" t="s">
        <v>1010</v>
      </c>
    </row>
    <row r="854" spans="1:65" s="2" customFormat="1" ht="19.5">
      <c r="A854" s="33"/>
      <c r="B854" s="34"/>
      <c r="C854" s="35"/>
      <c r="D854" s="188" t="s">
        <v>188</v>
      </c>
      <c r="E854" s="35"/>
      <c r="F854" s="331" t="s">
        <v>1011</v>
      </c>
      <c r="G854" s="332"/>
      <c r="H854" s="332"/>
      <c r="I854" s="332"/>
      <c r="J854" s="332"/>
      <c r="K854" s="35"/>
      <c r="L854" s="38"/>
      <c r="M854" s="190"/>
      <c r="N854" s="191"/>
      <c r="O854" s="63"/>
      <c r="P854" s="63"/>
      <c r="Q854" s="63"/>
      <c r="R854" s="63"/>
      <c r="S854" s="63"/>
      <c r="T854" s="64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T854" s="19" t="s">
        <v>188</v>
      </c>
      <c r="AU854" s="19" t="s">
        <v>78</v>
      </c>
    </row>
    <row r="855" spans="1:65" s="2" customFormat="1">
      <c r="A855" s="33"/>
      <c r="B855" s="34"/>
      <c r="C855" s="35"/>
      <c r="D855" s="192" t="s">
        <v>190</v>
      </c>
      <c r="E855" s="35"/>
      <c r="F855" s="333" t="s">
        <v>1012</v>
      </c>
      <c r="G855" s="332"/>
      <c r="H855" s="332"/>
      <c r="I855" s="332"/>
      <c r="J855" s="332"/>
      <c r="K855" s="35"/>
      <c r="L855" s="38"/>
      <c r="M855" s="190"/>
      <c r="N855" s="191"/>
      <c r="O855" s="63"/>
      <c r="P855" s="63"/>
      <c r="Q855" s="63"/>
      <c r="R855" s="63"/>
      <c r="S855" s="63"/>
      <c r="T855" s="64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T855" s="19" t="s">
        <v>190</v>
      </c>
      <c r="AU855" s="19" t="s">
        <v>78</v>
      </c>
    </row>
    <row r="856" spans="1:65" s="13" customFormat="1">
      <c r="B856" s="194"/>
      <c r="C856" s="195"/>
      <c r="D856" s="188" t="s">
        <v>192</v>
      </c>
      <c r="E856" s="196" t="s">
        <v>18</v>
      </c>
      <c r="F856" s="334" t="s">
        <v>323</v>
      </c>
      <c r="G856" s="335"/>
      <c r="H856" s="336" t="s">
        <v>18</v>
      </c>
      <c r="I856" s="335"/>
      <c r="J856" s="335"/>
      <c r="K856" s="195"/>
      <c r="L856" s="198"/>
      <c r="M856" s="199"/>
      <c r="N856" s="200"/>
      <c r="O856" s="200"/>
      <c r="P856" s="200"/>
      <c r="Q856" s="200"/>
      <c r="R856" s="200"/>
      <c r="S856" s="200"/>
      <c r="T856" s="201"/>
      <c r="AT856" s="202" t="s">
        <v>192</v>
      </c>
      <c r="AU856" s="202" t="s">
        <v>78</v>
      </c>
      <c r="AV856" s="13" t="s">
        <v>76</v>
      </c>
      <c r="AW856" s="13" t="s">
        <v>30</v>
      </c>
      <c r="AX856" s="13" t="s">
        <v>69</v>
      </c>
      <c r="AY856" s="202" t="s">
        <v>179</v>
      </c>
    </row>
    <row r="857" spans="1:65" s="14" customFormat="1">
      <c r="B857" s="203"/>
      <c r="C857" s="204"/>
      <c r="D857" s="188" t="s">
        <v>192</v>
      </c>
      <c r="E857" s="205" t="s">
        <v>18</v>
      </c>
      <c r="F857" s="324" t="s">
        <v>1013</v>
      </c>
      <c r="G857" s="325"/>
      <c r="H857" s="326">
        <v>9.8000000000000007</v>
      </c>
      <c r="I857" s="325"/>
      <c r="J857" s="325"/>
      <c r="K857" s="204"/>
      <c r="L857" s="208"/>
      <c r="M857" s="209"/>
      <c r="N857" s="210"/>
      <c r="O857" s="210"/>
      <c r="P857" s="210"/>
      <c r="Q857" s="210"/>
      <c r="R857" s="210"/>
      <c r="S857" s="210"/>
      <c r="T857" s="211"/>
      <c r="AT857" s="212" t="s">
        <v>192</v>
      </c>
      <c r="AU857" s="212" t="s">
        <v>78</v>
      </c>
      <c r="AV857" s="14" t="s">
        <v>78</v>
      </c>
      <c r="AW857" s="14" t="s">
        <v>30</v>
      </c>
      <c r="AX857" s="14" t="s">
        <v>69</v>
      </c>
      <c r="AY857" s="212" t="s">
        <v>179</v>
      </c>
    </row>
    <row r="858" spans="1:65" s="2" customFormat="1" ht="21.75" customHeight="1">
      <c r="A858" s="33"/>
      <c r="B858" s="34"/>
      <c r="C858" s="176" t="s">
        <v>1014</v>
      </c>
      <c r="D858" s="176" t="s">
        <v>181</v>
      </c>
      <c r="E858" s="177" t="s">
        <v>1015</v>
      </c>
      <c r="F858" s="327" t="s">
        <v>1016</v>
      </c>
      <c r="G858" s="328" t="s">
        <v>357</v>
      </c>
      <c r="H858" s="329">
        <v>30.27</v>
      </c>
      <c r="I858" s="330"/>
      <c r="J858" s="330">
        <f>ROUND(I858*H858,2)</f>
        <v>0</v>
      </c>
      <c r="K858" s="178" t="s">
        <v>185</v>
      </c>
      <c r="L858" s="38"/>
      <c r="M858" s="182" t="s">
        <v>18</v>
      </c>
      <c r="N858" s="183" t="s">
        <v>40</v>
      </c>
      <c r="O858" s="184">
        <v>0.27</v>
      </c>
      <c r="P858" s="184">
        <f>O858*H858</f>
        <v>8.1729000000000003</v>
      </c>
      <c r="Q858" s="184">
        <v>9.4050000000000004E-4</v>
      </c>
      <c r="R858" s="184">
        <f>Q858*H858</f>
        <v>2.8468935000000001E-2</v>
      </c>
      <c r="S858" s="184">
        <v>0</v>
      </c>
      <c r="T858" s="185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86" t="s">
        <v>186</v>
      </c>
      <c r="AT858" s="186" t="s">
        <v>181</v>
      </c>
      <c r="AU858" s="186" t="s">
        <v>78</v>
      </c>
      <c r="AY858" s="19" t="s">
        <v>179</v>
      </c>
      <c r="BE858" s="187">
        <f>IF(N858="základní",J858,0)</f>
        <v>0</v>
      </c>
      <c r="BF858" s="187">
        <f>IF(N858="snížená",J858,0)</f>
        <v>0</v>
      </c>
      <c r="BG858" s="187">
        <f>IF(N858="zákl. přenesená",J858,0)</f>
        <v>0</v>
      </c>
      <c r="BH858" s="187">
        <f>IF(N858="sníž. přenesená",J858,0)</f>
        <v>0</v>
      </c>
      <c r="BI858" s="187">
        <f>IF(N858="nulová",J858,0)</f>
        <v>0</v>
      </c>
      <c r="BJ858" s="19" t="s">
        <v>76</v>
      </c>
      <c r="BK858" s="187">
        <f>ROUND(I858*H858,2)</f>
        <v>0</v>
      </c>
      <c r="BL858" s="19" t="s">
        <v>186</v>
      </c>
      <c r="BM858" s="186" t="s">
        <v>1017</v>
      </c>
    </row>
    <row r="859" spans="1:65" s="2" customFormat="1" ht="19.5">
      <c r="A859" s="33"/>
      <c r="B859" s="34"/>
      <c r="C859" s="35"/>
      <c r="D859" s="188" t="s">
        <v>188</v>
      </c>
      <c r="E859" s="35"/>
      <c r="F859" s="331" t="s">
        <v>1018</v>
      </c>
      <c r="G859" s="332"/>
      <c r="H859" s="332"/>
      <c r="I859" s="332"/>
      <c r="J859" s="332"/>
      <c r="K859" s="35"/>
      <c r="L859" s="38"/>
      <c r="M859" s="190"/>
      <c r="N859" s="191"/>
      <c r="O859" s="63"/>
      <c r="P859" s="63"/>
      <c r="Q859" s="63"/>
      <c r="R859" s="63"/>
      <c r="S859" s="63"/>
      <c r="T859" s="64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T859" s="19" t="s">
        <v>188</v>
      </c>
      <c r="AU859" s="19" t="s">
        <v>78</v>
      </c>
    </row>
    <row r="860" spans="1:65" s="2" customFormat="1">
      <c r="A860" s="33"/>
      <c r="B860" s="34"/>
      <c r="C860" s="35"/>
      <c r="D860" s="192" t="s">
        <v>190</v>
      </c>
      <c r="E860" s="35"/>
      <c r="F860" s="333" t="s">
        <v>1019</v>
      </c>
      <c r="G860" s="332"/>
      <c r="H860" s="332"/>
      <c r="I860" s="332"/>
      <c r="J860" s="332"/>
      <c r="K860" s="35"/>
      <c r="L860" s="38"/>
      <c r="M860" s="190"/>
      <c r="N860" s="191"/>
      <c r="O860" s="63"/>
      <c r="P860" s="63"/>
      <c r="Q860" s="63"/>
      <c r="R860" s="63"/>
      <c r="S860" s="63"/>
      <c r="T860" s="64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T860" s="19" t="s">
        <v>190</v>
      </c>
      <c r="AU860" s="19" t="s">
        <v>78</v>
      </c>
    </row>
    <row r="861" spans="1:65" s="13" customFormat="1">
      <c r="B861" s="194"/>
      <c r="C861" s="195"/>
      <c r="D861" s="188" t="s">
        <v>192</v>
      </c>
      <c r="E861" s="196" t="s">
        <v>18</v>
      </c>
      <c r="F861" s="334" t="s">
        <v>320</v>
      </c>
      <c r="G861" s="335"/>
      <c r="H861" s="336" t="s">
        <v>18</v>
      </c>
      <c r="I861" s="335"/>
      <c r="J861" s="335"/>
      <c r="K861" s="195"/>
      <c r="L861" s="198"/>
      <c r="M861" s="199"/>
      <c r="N861" s="200"/>
      <c r="O861" s="200"/>
      <c r="P861" s="200"/>
      <c r="Q861" s="200"/>
      <c r="R861" s="200"/>
      <c r="S861" s="200"/>
      <c r="T861" s="201"/>
      <c r="AT861" s="202" t="s">
        <v>192</v>
      </c>
      <c r="AU861" s="202" t="s">
        <v>78</v>
      </c>
      <c r="AV861" s="13" t="s">
        <v>76</v>
      </c>
      <c r="AW861" s="13" t="s">
        <v>30</v>
      </c>
      <c r="AX861" s="13" t="s">
        <v>69</v>
      </c>
      <c r="AY861" s="202" t="s">
        <v>179</v>
      </c>
    </row>
    <row r="862" spans="1:65" s="14" customFormat="1">
      <c r="B862" s="203"/>
      <c r="C862" s="204"/>
      <c r="D862" s="188" t="s">
        <v>192</v>
      </c>
      <c r="E862" s="205" t="s">
        <v>18</v>
      </c>
      <c r="F862" s="324" t="s">
        <v>1006</v>
      </c>
      <c r="G862" s="325"/>
      <c r="H862" s="326">
        <v>30.27</v>
      </c>
      <c r="I862" s="325"/>
      <c r="J862" s="325"/>
      <c r="K862" s="204"/>
      <c r="L862" s="208"/>
      <c r="M862" s="209"/>
      <c r="N862" s="210"/>
      <c r="O862" s="210"/>
      <c r="P862" s="210"/>
      <c r="Q862" s="210"/>
      <c r="R862" s="210"/>
      <c r="S862" s="210"/>
      <c r="T862" s="211"/>
      <c r="AT862" s="212" t="s">
        <v>192</v>
      </c>
      <c r="AU862" s="212" t="s">
        <v>78</v>
      </c>
      <c r="AV862" s="14" t="s">
        <v>78</v>
      </c>
      <c r="AW862" s="14" t="s">
        <v>30</v>
      </c>
      <c r="AX862" s="14" t="s">
        <v>69</v>
      </c>
      <c r="AY862" s="212" t="s">
        <v>179</v>
      </c>
    </row>
    <row r="863" spans="1:65" s="2" customFormat="1" ht="21.75" customHeight="1">
      <c r="A863" s="33"/>
      <c r="B863" s="34"/>
      <c r="C863" s="176" t="s">
        <v>1020</v>
      </c>
      <c r="D863" s="176" t="s">
        <v>181</v>
      </c>
      <c r="E863" s="177" t="s">
        <v>1021</v>
      </c>
      <c r="F863" s="327" t="s">
        <v>1022</v>
      </c>
      <c r="G863" s="328" t="s">
        <v>357</v>
      </c>
      <c r="H863" s="329">
        <v>9.8000000000000007</v>
      </c>
      <c r="I863" s="330"/>
      <c r="J863" s="330">
        <f>ROUND(I863*H863,2)</f>
        <v>0</v>
      </c>
      <c r="K863" s="178" t="s">
        <v>185</v>
      </c>
      <c r="L863" s="38"/>
      <c r="M863" s="182" t="s">
        <v>18</v>
      </c>
      <c r="N863" s="183" t="s">
        <v>40</v>
      </c>
      <c r="O863" s="184">
        <v>0.34399999999999997</v>
      </c>
      <c r="P863" s="184">
        <f>O863*H863</f>
        <v>3.3712</v>
      </c>
      <c r="Q863" s="184">
        <v>3.9053999999999998E-3</v>
      </c>
      <c r="R863" s="184">
        <f>Q863*H863</f>
        <v>3.8272920000000002E-2</v>
      </c>
      <c r="S863" s="184">
        <v>0</v>
      </c>
      <c r="T863" s="185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86" t="s">
        <v>186</v>
      </c>
      <c r="AT863" s="186" t="s">
        <v>181</v>
      </c>
      <c r="AU863" s="186" t="s">
        <v>78</v>
      </c>
      <c r="AY863" s="19" t="s">
        <v>179</v>
      </c>
      <c r="BE863" s="187">
        <f>IF(N863="základní",J863,0)</f>
        <v>0</v>
      </c>
      <c r="BF863" s="187">
        <f>IF(N863="snížená",J863,0)</f>
        <v>0</v>
      </c>
      <c r="BG863" s="187">
        <f>IF(N863="zákl. přenesená",J863,0)</f>
        <v>0</v>
      </c>
      <c r="BH863" s="187">
        <f>IF(N863="sníž. přenesená",J863,0)</f>
        <v>0</v>
      </c>
      <c r="BI863" s="187">
        <f>IF(N863="nulová",J863,0)</f>
        <v>0</v>
      </c>
      <c r="BJ863" s="19" t="s">
        <v>76</v>
      </c>
      <c r="BK863" s="187">
        <f>ROUND(I863*H863,2)</f>
        <v>0</v>
      </c>
      <c r="BL863" s="19" t="s">
        <v>186</v>
      </c>
      <c r="BM863" s="186" t="s">
        <v>1023</v>
      </c>
    </row>
    <row r="864" spans="1:65" s="2" customFormat="1" ht="29.25">
      <c r="A864" s="33"/>
      <c r="B864" s="34"/>
      <c r="C864" s="35"/>
      <c r="D864" s="188" t="s">
        <v>188</v>
      </c>
      <c r="E864" s="35"/>
      <c r="F864" s="331" t="s">
        <v>1024</v>
      </c>
      <c r="G864" s="332"/>
      <c r="H864" s="332"/>
      <c r="I864" s="332"/>
      <c r="J864" s="332"/>
      <c r="K864" s="35"/>
      <c r="L864" s="38"/>
      <c r="M864" s="190"/>
      <c r="N864" s="191"/>
      <c r="O864" s="63"/>
      <c r="P864" s="63"/>
      <c r="Q864" s="63"/>
      <c r="R864" s="63"/>
      <c r="S864" s="63"/>
      <c r="T864" s="64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T864" s="19" t="s">
        <v>188</v>
      </c>
      <c r="AU864" s="19" t="s">
        <v>78</v>
      </c>
    </row>
    <row r="865" spans="1:65" s="2" customFormat="1">
      <c r="A865" s="33"/>
      <c r="B865" s="34"/>
      <c r="C865" s="35"/>
      <c r="D865" s="192" t="s">
        <v>190</v>
      </c>
      <c r="E865" s="35"/>
      <c r="F865" s="333" t="s">
        <v>1025</v>
      </c>
      <c r="G865" s="332"/>
      <c r="H865" s="332"/>
      <c r="I865" s="332"/>
      <c r="J865" s="332"/>
      <c r="K865" s="35"/>
      <c r="L865" s="38"/>
      <c r="M865" s="190"/>
      <c r="N865" s="191"/>
      <c r="O865" s="63"/>
      <c r="P865" s="63"/>
      <c r="Q865" s="63"/>
      <c r="R865" s="63"/>
      <c r="S865" s="63"/>
      <c r="T865" s="64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T865" s="19" t="s">
        <v>190</v>
      </c>
      <c r="AU865" s="19" t="s">
        <v>78</v>
      </c>
    </row>
    <row r="866" spans="1:65" s="13" customFormat="1">
      <c r="B866" s="194"/>
      <c r="C866" s="195"/>
      <c r="D866" s="188" t="s">
        <v>192</v>
      </c>
      <c r="E866" s="196" t="s">
        <v>18</v>
      </c>
      <c r="F866" s="334" t="s">
        <v>323</v>
      </c>
      <c r="G866" s="335"/>
      <c r="H866" s="336" t="s">
        <v>18</v>
      </c>
      <c r="I866" s="335"/>
      <c r="J866" s="335"/>
      <c r="K866" s="195"/>
      <c r="L866" s="198"/>
      <c r="M866" s="199"/>
      <c r="N866" s="200"/>
      <c r="O866" s="200"/>
      <c r="P866" s="200"/>
      <c r="Q866" s="200"/>
      <c r="R866" s="200"/>
      <c r="S866" s="200"/>
      <c r="T866" s="201"/>
      <c r="AT866" s="202" t="s">
        <v>192</v>
      </c>
      <c r="AU866" s="202" t="s">
        <v>78</v>
      </c>
      <c r="AV866" s="13" t="s">
        <v>76</v>
      </c>
      <c r="AW866" s="13" t="s">
        <v>30</v>
      </c>
      <c r="AX866" s="13" t="s">
        <v>69</v>
      </c>
      <c r="AY866" s="202" t="s">
        <v>179</v>
      </c>
    </row>
    <row r="867" spans="1:65" s="14" customFormat="1">
      <c r="B867" s="203"/>
      <c r="C867" s="204"/>
      <c r="D867" s="188" t="s">
        <v>192</v>
      </c>
      <c r="E867" s="205" t="s">
        <v>18</v>
      </c>
      <c r="F867" s="324" t="s">
        <v>1013</v>
      </c>
      <c r="G867" s="325"/>
      <c r="H867" s="326">
        <v>9.8000000000000007</v>
      </c>
      <c r="I867" s="325"/>
      <c r="J867" s="325"/>
      <c r="K867" s="204"/>
      <c r="L867" s="208"/>
      <c r="M867" s="209"/>
      <c r="N867" s="210"/>
      <c r="O867" s="210"/>
      <c r="P867" s="210"/>
      <c r="Q867" s="210"/>
      <c r="R867" s="210"/>
      <c r="S867" s="210"/>
      <c r="T867" s="211"/>
      <c r="AT867" s="212" t="s">
        <v>192</v>
      </c>
      <c r="AU867" s="212" t="s">
        <v>78</v>
      </c>
      <c r="AV867" s="14" t="s">
        <v>78</v>
      </c>
      <c r="AW867" s="14" t="s">
        <v>30</v>
      </c>
      <c r="AX867" s="14" t="s">
        <v>69</v>
      </c>
      <c r="AY867" s="212" t="s">
        <v>179</v>
      </c>
    </row>
    <row r="868" spans="1:65" s="2" customFormat="1" ht="24.2" customHeight="1">
      <c r="A868" s="33"/>
      <c r="B868" s="34"/>
      <c r="C868" s="176" t="s">
        <v>1026</v>
      </c>
      <c r="D868" s="176" t="s">
        <v>181</v>
      </c>
      <c r="E868" s="177" t="s">
        <v>1027</v>
      </c>
      <c r="F868" s="327" t="s">
        <v>1028</v>
      </c>
      <c r="G868" s="328" t="s">
        <v>357</v>
      </c>
      <c r="H868" s="329">
        <v>30.27</v>
      </c>
      <c r="I868" s="330"/>
      <c r="J868" s="330">
        <f>ROUND(I868*H868,2)</f>
        <v>0</v>
      </c>
      <c r="K868" s="178" t="s">
        <v>185</v>
      </c>
      <c r="L868" s="38"/>
      <c r="M868" s="182" t="s">
        <v>18</v>
      </c>
      <c r="N868" s="183" t="s">
        <v>40</v>
      </c>
      <c r="O868" s="184">
        <v>0.56000000000000005</v>
      </c>
      <c r="P868" s="184">
        <f>O868*H868</f>
        <v>16.9512</v>
      </c>
      <c r="Q868" s="184">
        <v>1.7330000000000002E-2</v>
      </c>
      <c r="R868" s="184">
        <f>Q868*H868</f>
        <v>0.52457910000000008</v>
      </c>
      <c r="S868" s="184">
        <v>0</v>
      </c>
      <c r="T868" s="185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86" t="s">
        <v>186</v>
      </c>
      <c r="AT868" s="186" t="s">
        <v>181</v>
      </c>
      <c r="AU868" s="186" t="s">
        <v>78</v>
      </c>
      <c r="AY868" s="19" t="s">
        <v>179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19" t="s">
        <v>76</v>
      </c>
      <c r="BK868" s="187">
        <f>ROUND(I868*H868,2)</f>
        <v>0</v>
      </c>
      <c r="BL868" s="19" t="s">
        <v>186</v>
      </c>
      <c r="BM868" s="186" t="s">
        <v>1029</v>
      </c>
    </row>
    <row r="869" spans="1:65" s="2" customFormat="1" ht="29.25">
      <c r="A869" s="33"/>
      <c r="B869" s="34"/>
      <c r="C869" s="35"/>
      <c r="D869" s="188" t="s">
        <v>188</v>
      </c>
      <c r="E869" s="35"/>
      <c r="F869" s="331" t="s">
        <v>1030</v>
      </c>
      <c r="G869" s="332"/>
      <c r="H869" s="332"/>
      <c r="I869" s="332"/>
      <c r="J869" s="332"/>
      <c r="K869" s="35"/>
      <c r="L869" s="38"/>
      <c r="M869" s="190"/>
      <c r="N869" s="191"/>
      <c r="O869" s="63"/>
      <c r="P869" s="63"/>
      <c r="Q869" s="63"/>
      <c r="R869" s="63"/>
      <c r="S869" s="63"/>
      <c r="T869" s="64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T869" s="19" t="s">
        <v>188</v>
      </c>
      <c r="AU869" s="19" t="s">
        <v>78</v>
      </c>
    </row>
    <row r="870" spans="1:65" s="2" customFormat="1">
      <c r="A870" s="33"/>
      <c r="B870" s="34"/>
      <c r="C870" s="35"/>
      <c r="D870" s="192" t="s">
        <v>190</v>
      </c>
      <c r="E870" s="35"/>
      <c r="F870" s="333" t="s">
        <v>1031</v>
      </c>
      <c r="G870" s="332"/>
      <c r="H870" s="332"/>
      <c r="I870" s="332"/>
      <c r="J870" s="332"/>
      <c r="K870" s="35"/>
      <c r="L870" s="38"/>
      <c r="M870" s="190"/>
      <c r="N870" s="191"/>
      <c r="O870" s="63"/>
      <c r="P870" s="63"/>
      <c r="Q870" s="63"/>
      <c r="R870" s="63"/>
      <c r="S870" s="63"/>
      <c r="T870" s="64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T870" s="19" t="s">
        <v>190</v>
      </c>
      <c r="AU870" s="19" t="s">
        <v>78</v>
      </c>
    </row>
    <row r="871" spans="1:65" s="13" customFormat="1">
      <c r="B871" s="194"/>
      <c r="C871" s="195"/>
      <c r="D871" s="188" t="s">
        <v>192</v>
      </c>
      <c r="E871" s="196" t="s">
        <v>18</v>
      </c>
      <c r="F871" s="334" t="s">
        <v>320</v>
      </c>
      <c r="G871" s="335"/>
      <c r="H871" s="336" t="s">
        <v>18</v>
      </c>
      <c r="I871" s="335"/>
      <c r="J871" s="335"/>
      <c r="K871" s="195"/>
      <c r="L871" s="198"/>
      <c r="M871" s="199"/>
      <c r="N871" s="200"/>
      <c r="O871" s="200"/>
      <c r="P871" s="200"/>
      <c r="Q871" s="200"/>
      <c r="R871" s="200"/>
      <c r="S871" s="200"/>
      <c r="T871" s="201"/>
      <c r="AT871" s="202" t="s">
        <v>192</v>
      </c>
      <c r="AU871" s="202" t="s">
        <v>78</v>
      </c>
      <c r="AV871" s="13" t="s">
        <v>76</v>
      </c>
      <c r="AW871" s="13" t="s">
        <v>30</v>
      </c>
      <c r="AX871" s="13" t="s">
        <v>69</v>
      </c>
      <c r="AY871" s="202" t="s">
        <v>179</v>
      </c>
    </row>
    <row r="872" spans="1:65" s="14" customFormat="1">
      <c r="B872" s="203"/>
      <c r="C872" s="204"/>
      <c r="D872" s="188" t="s">
        <v>192</v>
      </c>
      <c r="E872" s="205" t="s">
        <v>18</v>
      </c>
      <c r="F872" s="324" t="s">
        <v>1006</v>
      </c>
      <c r="G872" s="325"/>
      <c r="H872" s="326">
        <v>30.27</v>
      </c>
      <c r="I872" s="325"/>
      <c r="J872" s="325"/>
      <c r="K872" s="204"/>
      <c r="L872" s="208"/>
      <c r="M872" s="209"/>
      <c r="N872" s="210"/>
      <c r="O872" s="210"/>
      <c r="P872" s="210"/>
      <c r="Q872" s="210"/>
      <c r="R872" s="210"/>
      <c r="S872" s="210"/>
      <c r="T872" s="211"/>
      <c r="AT872" s="212" t="s">
        <v>192</v>
      </c>
      <c r="AU872" s="212" t="s">
        <v>78</v>
      </c>
      <c r="AV872" s="14" t="s">
        <v>78</v>
      </c>
      <c r="AW872" s="14" t="s">
        <v>30</v>
      </c>
      <c r="AX872" s="14" t="s">
        <v>69</v>
      </c>
      <c r="AY872" s="212" t="s">
        <v>179</v>
      </c>
    </row>
    <row r="873" spans="1:65" s="2" customFormat="1" ht="16.5" customHeight="1">
      <c r="A873" s="33"/>
      <c r="B873" s="34"/>
      <c r="C873" s="176" t="s">
        <v>1032</v>
      </c>
      <c r="D873" s="176" t="s">
        <v>181</v>
      </c>
      <c r="E873" s="177" t="s">
        <v>1033</v>
      </c>
      <c r="F873" s="327" t="s">
        <v>1034</v>
      </c>
      <c r="G873" s="328" t="s">
        <v>357</v>
      </c>
      <c r="H873" s="329">
        <v>56.244</v>
      </c>
      <c r="I873" s="330"/>
      <c r="J873" s="330">
        <f>ROUND(I873*H873,2)</f>
        <v>0</v>
      </c>
      <c r="K873" s="178" t="s">
        <v>185</v>
      </c>
      <c r="L873" s="38"/>
      <c r="M873" s="182" t="s">
        <v>18</v>
      </c>
      <c r="N873" s="183" t="s">
        <v>40</v>
      </c>
      <c r="O873" s="184">
        <v>7.1999999999999995E-2</v>
      </c>
      <c r="P873" s="184">
        <f>O873*H873</f>
        <v>4.0495679999999998</v>
      </c>
      <c r="Q873" s="184">
        <v>6.4999999999999997E-3</v>
      </c>
      <c r="R873" s="184">
        <f>Q873*H873</f>
        <v>0.36558599999999997</v>
      </c>
      <c r="S873" s="184">
        <v>0</v>
      </c>
      <c r="T873" s="185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86" t="s">
        <v>186</v>
      </c>
      <c r="AT873" s="186" t="s">
        <v>181</v>
      </c>
      <c r="AU873" s="186" t="s">
        <v>78</v>
      </c>
      <c r="AY873" s="19" t="s">
        <v>179</v>
      </c>
      <c r="BE873" s="187">
        <f>IF(N873="základní",J873,0)</f>
        <v>0</v>
      </c>
      <c r="BF873" s="187">
        <f>IF(N873="snížená",J873,0)</f>
        <v>0</v>
      </c>
      <c r="BG873" s="187">
        <f>IF(N873="zákl. přenesená",J873,0)</f>
        <v>0</v>
      </c>
      <c r="BH873" s="187">
        <f>IF(N873="sníž. přenesená",J873,0)</f>
        <v>0</v>
      </c>
      <c r="BI873" s="187">
        <f>IF(N873="nulová",J873,0)</f>
        <v>0</v>
      </c>
      <c r="BJ873" s="19" t="s">
        <v>76</v>
      </c>
      <c r="BK873" s="187">
        <f>ROUND(I873*H873,2)</f>
        <v>0</v>
      </c>
      <c r="BL873" s="19" t="s">
        <v>186</v>
      </c>
      <c r="BM873" s="186" t="s">
        <v>1035</v>
      </c>
    </row>
    <row r="874" spans="1:65" s="2" customFormat="1" ht="19.5">
      <c r="A874" s="33"/>
      <c r="B874" s="34"/>
      <c r="C874" s="35"/>
      <c r="D874" s="188" t="s">
        <v>188</v>
      </c>
      <c r="E874" s="35"/>
      <c r="F874" s="331" t="s">
        <v>1036</v>
      </c>
      <c r="G874" s="332"/>
      <c r="H874" s="332"/>
      <c r="I874" s="332"/>
      <c r="J874" s="332"/>
      <c r="K874" s="35"/>
      <c r="L874" s="38"/>
      <c r="M874" s="190"/>
      <c r="N874" s="191"/>
      <c r="O874" s="63"/>
      <c r="P874" s="63"/>
      <c r="Q874" s="63"/>
      <c r="R874" s="63"/>
      <c r="S874" s="63"/>
      <c r="T874" s="64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T874" s="19" t="s">
        <v>188</v>
      </c>
      <c r="AU874" s="19" t="s">
        <v>78</v>
      </c>
    </row>
    <row r="875" spans="1:65" s="2" customFormat="1">
      <c r="A875" s="33"/>
      <c r="B875" s="34"/>
      <c r="C875" s="35"/>
      <c r="D875" s="192" t="s">
        <v>190</v>
      </c>
      <c r="E875" s="35"/>
      <c r="F875" s="333" t="s">
        <v>1037</v>
      </c>
      <c r="G875" s="332"/>
      <c r="H875" s="332"/>
      <c r="I875" s="332"/>
      <c r="J875" s="332"/>
      <c r="K875" s="35"/>
      <c r="L875" s="38"/>
      <c r="M875" s="190"/>
      <c r="N875" s="191"/>
      <c r="O875" s="63"/>
      <c r="P875" s="63"/>
      <c r="Q875" s="63"/>
      <c r="R875" s="63"/>
      <c r="S875" s="63"/>
      <c r="T875" s="64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T875" s="19" t="s">
        <v>190</v>
      </c>
      <c r="AU875" s="19" t="s">
        <v>78</v>
      </c>
    </row>
    <row r="876" spans="1:65" s="13" customFormat="1">
      <c r="B876" s="194"/>
      <c r="C876" s="195"/>
      <c r="D876" s="188" t="s">
        <v>192</v>
      </c>
      <c r="E876" s="196" t="s">
        <v>18</v>
      </c>
      <c r="F876" s="334" t="s">
        <v>320</v>
      </c>
      <c r="G876" s="335"/>
      <c r="H876" s="336" t="s">
        <v>18</v>
      </c>
      <c r="I876" s="335"/>
      <c r="J876" s="335"/>
      <c r="K876" s="195"/>
      <c r="L876" s="198"/>
      <c r="M876" s="199"/>
      <c r="N876" s="200"/>
      <c r="O876" s="200"/>
      <c r="P876" s="200"/>
      <c r="Q876" s="200"/>
      <c r="R876" s="200"/>
      <c r="S876" s="200"/>
      <c r="T876" s="201"/>
      <c r="AT876" s="202" t="s">
        <v>192</v>
      </c>
      <c r="AU876" s="202" t="s">
        <v>78</v>
      </c>
      <c r="AV876" s="13" t="s">
        <v>76</v>
      </c>
      <c r="AW876" s="13" t="s">
        <v>30</v>
      </c>
      <c r="AX876" s="13" t="s">
        <v>69</v>
      </c>
      <c r="AY876" s="202" t="s">
        <v>179</v>
      </c>
    </row>
    <row r="877" spans="1:65" s="14" customFormat="1" ht="33.75">
      <c r="B877" s="203"/>
      <c r="C877" s="204"/>
      <c r="D877" s="188" t="s">
        <v>192</v>
      </c>
      <c r="E877" s="205" t="s">
        <v>18</v>
      </c>
      <c r="F877" s="324" t="s">
        <v>1038</v>
      </c>
      <c r="G877" s="325"/>
      <c r="H877" s="326">
        <v>29.748000000000001</v>
      </c>
      <c r="I877" s="325"/>
      <c r="J877" s="325"/>
      <c r="K877" s="204"/>
      <c r="L877" s="208"/>
      <c r="M877" s="209"/>
      <c r="N877" s="210"/>
      <c r="O877" s="210"/>
      <c r="P877" s="210"/>
      <c r="Q877" s="210"/>
      <c r="R877" s="210"/>
      <c r="S877" s="210"/>
      <c r="T877" s="211"/>
      <c r="AT877" s="212" t="s">
        <v>192</v>
      </c>
      <c r="AU877" s="212" t="s">
        <v>78</v>
      </c>
      <c r="AV877" s="14" t="s">
        <v>78</v>
      </c>
      <c r="AW877" s="14" t="s">
        <v>30</v>
      </c>
      <c r="AX877" s="14" t="s">
        <v>69</v>
      </c>
      <c r="AY877" s="212" t="s">
        <v>179</v>
      </c>
    </row>
    <row r="878" spans="1:65" s="14" customFormat="1">
      <c r="B878" s="203"/>
      <c r="C878" s="204"/>
      <c r="D878" s="188" t="s">
        <v>192</v>
      </c>
      <c r="E878" s="205" t="s">
        <v>18</v>
      </c>
      <c r="F878" s="324" t="s">
        <v>1039</v>
      </c>
      <c r="G878" s="325"/>
      <c r="H878" s="326">
        <v>26.495999999999999</v>
      </c>
      <c r="I878" s="325"/>
      <c r="J878" s="325"/>
      <c r="K878" s="204"/>
      <c r="L878" s="208"/>
      <c r="M878" s="209"/>
      <c r="N878" s="210"/>
      <c r="O878" s="210"/>
      <c r="P878" s="210"/>
      <c r="Q878" s="210"/>
      <c r="R878" s="210"/>
      <c r="S878" s="210"/>
      <c r="T878" s="211"/>
      <c r="AT878" s="212" t="s">
        <v>192</v>
      </c>
      <c r="AU878" s="212" t="s">
        <v>78</v>
      </c>
      <c r="AV878" s="14" t="s">
        <v>78</v>
      </c>
      <c r="AW878" s="14" t="s">
        <v>30</v>
      </c>
      <c r="AX878" s="14" t="s">
        <v>69</v>
      </c>
      <c r="AY878" s="212" t="s">
        <v>179</v>
      </c>
    </row>
    <row r="879" spans="1:65" s="2" customFormat="1" ht="24.2" customHeight="1">
      <c r="A879" s="33"/>
      <c r="B879" s="34"/>
      <c r="C879" s="176" t="s">
        <v>1040</v>
      </c>
      <c r="D879" s="176" t="s">
        <v>181</v>
      </c>
      <c r="E879" s="177" t="s">
        <v>1041</v>
      </c>
      <c r="F879" s="327" t="s">
        <v>1042</v>
      </c>
      <c r="G879" s="328" t="s">
        <v>357</v>
      </c>
      <c r="H879" s="329">
        <v>866.71500000000003</v>
      </c>
      <c r="I879" s="330"/>
      <c r="J879" s="330">
        <f>ROUND(I879*H879,2)</f>
        <v>0</v>
      </c>
      <c r="K879" s="178" t="s">
        <v>185</v>
      </c>
      <c r="L879" s="38"/>
      <c r="M879" s="182" t="s">
        <v>18</v>
      </c>
      <c r="N879" s="183" t="s">
        <v>40</v>
      </c>
      <c r="O879" s="184">
        <v>8.2000000000000003E-2</v>
      </c>
      <c r="P879" s="184">
        <f>O879*H879</f>
        <v>71.070630000000008</v>
      </c>
      <c r="Q879" s="184">
        <v>2.63E-4</v>
      </c>
      <c r="R879" s="184">
        <f>Q879*H879</f>
        <v>0.22794604500000001</v>
      </c>
      <c r="S879" s="184">
        <v>0</v>
      </c>
      <c r="T879" s="185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86" t="s">
        <v>186</v>
      </c>
      <c r="AT879" s="186" t="s">
        <v>181</v>
      </c>
      <c r="AU879" s="186" t="s">
        <v>78</v>
      </c>
      <c r="AY879" s="19" t="s">
        <v>179</v>
      </c>
      <c r="BE879" s="187">
        <f>IF(N879="základní",J879,0)</f>
        <v>0</v>
      </c>
      <c r="BF879" s="187">
        <f>IF(N879="snížená",J879,0)</f>
        <v>0</v>
      </c>
      <c r="BG879" s="187">
        <f>IF(N879="zákl. přenesená",J879,0)</f>
        <v>0</v>
      </c>
      <c r="BH879" s="187">
        <f>IF(N879="sníž. přenesená",J879,0)</f>
        <v>0</v>
      </c>
      <c r="BI879" s="187">
        <f>IF(N879="nulová",J879,0)</f>
        <v>0</v>
      </c>
      <c r="BJ879" s="19" t="s">
        <v>76</v>
      </c>
      <c r="BK879" s="187">
        <f>ROUND(I879*H879,2)</f>
        <v>0</v>
      </c>
      <c r="BL879" s="19" t="s">
        <v>186</v>
      </c>
      <c r="BM879" s="186" t="s">
        <v>1043</v>
      </c>
    </row>
    <row r="880" spans="1:65" s="2" customFormat="1" ht="19.5">
      <c r="A880" s="33"/>
      <c r="B880" s="34"/>
      <c r="C880" s="35"/>
      <c r="D880" s="188" t="s">
        <v>188</v>
      </c>
      <c r="E880" s="35"/>
      <c r="F880" s="331" t="s">
        <v>1044</v>
      </c>
      <c r="G880" s="332"/>
      <c r="H880" s="332"/>
      <c r="I880" s="332"/>
      <c r="J880" s="332"/>
      <c r="K880" s="35"/>
      <c r="L880" s="38"/>
      <c r="M880" s="190"/>
      <c r="N880" s="191"/>
      <c r="O880" s="63"/>
      <c r="P880" s="63"/>
      <c r="Q880" s="63"/>
      <c r="R880" s="63"/>
      <c r="S880" s="63"/>
      <c r="T880" s="64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T880" s="19" t="s">
        <v>188</v>
      </c>
      <c r="AU880" s="19" t="s">
        <v>78</v>
      </c>
    </row>
    <row r="881" spans="1:51" s="2" customFormat="1">
      <c r="A881" s="33"/>
      <c r="B881" s="34"/>
      <c r="C881" s="35"/>
      <c r="D881" s="192" t="s">
        <v>190</v>
      </c>
      <c r="E881" s="35"/>
      <c r="F881" s="333" t="s">
        <v>1045</v>
      </c>
      <c r="G881" s="332"/>
      <c r="H881" s="332"/>
      <c r="I881" s="332"/>
      <c r="J881" s="332"/>
      <c r="K881" s="35"/>
      <c r="L881" s="38"/>
      <c r="M881" s="190"/>
      <c r="N881" s="191"/>
      <c r="O881" s="63"/>
      <c r="P881" s="63"/>
      <c r="Q881" s="63"/>
      <c r="R881" s="63"/>
      <c r="S881" s="63"/>
      <c r="T881" s="64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T881" s="19" t="s">
        <v>190</v>
      </c>
      <c r="AU881" s="19" t="s">
        <v>78</v>
      </c>
    </row>
    <row r="882" spans="1:51" s="13" customFormat="1">
      <c r="B882" s="194"/>
      <c r="C882" s="195"/>
      <c r="D882" s="188" t="s">
        <v>192</v>
      </c>
      <c r="E882" s="196" t="s">
        <v>18</v>
      </c>
      <c r="F882" s="334" t="s">
        <v>323</v>
      </c>
      <c r="G882" s="335"/>
      <c r="H882" s="336" t="s">
        <v>18</v>
      </c>
      <c r="I882" s="335"/>
      <c r="J882" s="335"/>
      <c r="K882" s="195"/>
      <c r="L882" s="198"/>
      <c r="M882" s="199"/>
      <c r="N882" s="200"/>
      <c r="O882" s="200"/>
      <c r="P882" s="200"/>
      <c r="Q882" s="200"/>
      <c r="R882" s="200"/>
      <c r="S882" s="200"/>
      <c r="T882" s="201"/>
      <c r="AT882" s="202" t="s">
        <v>192</v>
      </c>
      <c r="AU882" s="202" t="s">
        <v>78</v>
      </c>
      <c r="AV882" s="13" t="s">
        <v>76</v>
      </c>
      <c r="AW882" s="13" t="s">
        <v>30</v>
      </c>
      <c r="AX882" s="13" t="s">
        <v>69</v>
      </c>
      <c r="AY882" s="202" t="s">
        <v>179</v>
      </c>
    </row>
    <row r="883" spans="1:51" s="13" customFormat="1">
      <c r="B883" s="194"/>
      <c r="C883" s="195"/>
      <c r="D883" s="188" t="s">
        <v>192</v>
      </c>
      <c r="E883" s="196" t="s">
        <v>18</v>
      </c>
      <c r="F883" s="334" t="s">
        <v>1046</v>
      </c>
      <c r="G883" s="335"/>
      <c r="H883" s="336" t="s">
        <v>18</v>
      </c>
      <c r="I883" s="335"/>
      <c r="J883" s="335"/>
      <c r="K883" s="195"/>
      <c r="L883" s="198"/>
      <c r="M883" s="199"/>
      <c r="N883" s="200"/>
      <c r="O883" s="200"/>
      <c r="P883" s="200"/>
      <c r="Q883" s="200"/>
      <c r="R883" s="200"/>
      <c r="S883" s="200"/>
      <c r="T883" s="201"/>
      <c r="AT883" s="202" t="s">
        <v>192</v>
      </c>
      <c r="AU883" s="202" t="s">
        <v>78</v>
      </c>
      <c r="AV883" s="13" t="s">
        <v>76</v>
      </c>
      <c r="AW883" s="13" t="s">
        <v>30</v>
      </c>
      <c r="AX883" s="13" t="s">
        <v>69</v>
      </c>
      <c r="AY883" s="202" t="s">
        <v>179</v>
      </c>
    </row>
    <row r="884" spans="1:51" s="14" customFormat="1" ht="33.75">
      <c r="B884" s="203"/>
      <c r="C884" s="204"/>
      <c r="D884" s="188" t="s">
        <v>192</v>
      </c>
      <c r="E884" s="205" t="s">
        <v>18</v>
      </c>
      <c r="F884" s="324" t="s">
        <v>1047</v>
      </c>
      <c r="G884" s="325"/>
      <c r="H884" s="326">
        <v>24.838000000000001</v>
      </c>
      <c r="I884" s="325"/>
      <c r="J884" s="325"/>
      <c r="K884" s="204"/>
      <c r="L884" s="208"/>
      <c r="M884" s="209"/>
      <c r="N884" s="210"/>
      <c r="O884" s="210"/>
      <c r="P884" s="210"/>
      <c r="Q884" s="210"/>
      <c r="R884" s="210"/>
      <c r="S884" s="210"/>
      <c r="T884" s="211"/>
      <c r="AT884" s="212" t="s">
        <v>192</v>
      </c>
      <c r="AU884" s="212" t="s">
        <v>78</v>
      </c>
      <c r="AV884" s="14" t="s">
        <v>78</v>
      </c>
      <c r="AW884" s="14" t="s">
        <v>30</v>
      </c>
      <c r="AX884" s="14" t="s">
        <v>69</v>
      </c>
      <c r="AY884" s="212" t="s">
        <v>179</v>
      </c>
    </row>
    <row r="885" spans="1:51" s="14" customFormat="1" ht="22.5">
      <c r="B885" s="203"/>
      <c r="C885" s="204"/>
      <c r="D885" s="188" t="s">
        <v>192</v>
      </c>
      <c r="E885" s="205" t="s">
        <v>18</v>
      </c>
      <c r="F885" s="324" t="s">
        <v>1048</v>
      </c>
      <c r="G885" s="325"/>
      <c r="H885" s="326">
        <v>36.505000000000003</v>
      </c>
      <c r="I885" s="325"/>
      <c r="J885" s="325"/>
      <c r="K885" s="204"/>
      <c r="L885" s="208"/>
      <c r="M885" s="209"/>
      <c r="N885" s="210"/>
      <c r="O885" s="210"/>
      <c r="P885" s="210"/>
      <c r="Q885" s="210"/>
      <c r="R885" s="210"/>
      <c r="S885" s="210"/>
      <c r="T885" s="211"/>
      <c r="AT885" s="212" t="s">
        <v>192</v>
      </c>
      <c r="AU885" s="212" t="s">
        <v>78</v>
      </c>
      <c r="AV885" s="14" t="s">
        <v>78</v>
      </c>
      <c r="AW885" s="14" t="s">
        <v>30</v>
      </c>
      <c r="AX885" s="14" t="s">
        <v>69</v>
      </c>
      <c r="AY885" s="212" t="s">
        <v>179</v>
      </c>
    </row>
    <row r="886" spans="1:51" s="14" customFormat="1">
      <c r="B886" s="203"/>
      <c r="C886" s="204"/>
      <c r="D886" s="188" t="s">
        <v>192</v>
      </c>
      <c r="E886" s="205" t="s">
        <v>18</v>
      </c>
      <c r="F886" s="324" t="s">
        <v>1049</v>
      </c>
      <c r="G886" s="325"/>
      <c r="H886" s="326">
        <v>14.888</v>
      </c>
      <c r="I886" s="325"/>
      <c r="J886" s="325"/>
      <c r="K886" s="204"/>
      <c r="L886" s="208"/>
      <c r="M886" s="209"/>
      <c r="N886" s="210"/>
      <c r="O886" s="210"/>
      <c r="P886" s="210"/>
      <c r="Q886" s="210"/>
      <c r="R886" s="210"/>
      <c r="S886" s="210"/>
      <c r="T886" s="211"/>
      <c r="AT886" s="212" t="s">
        <v>192</v>
      </c>
      <c r="AU886" s="212" t="s">
        <v>78</v>
      </c>
      <c r="AV886" s="14" t="s">
        <v>78</v>
      </c>
      <c r="AW886" s="14" t="s">
        <v>30</v>
      </c>
      <c r="AX886" s="14" t="s">
        <v>69</v>
      </c>
      <c r="AY886" s="212" t="s">
        <v>179</v>
      </c>
    </row>
    <row r="887" spans="1:51" s="14" customFormat="1" ht="22.5">
      <c r="B887" s="203"/>
      <c r="C887" s="204"/>
      <c r="D887" s="188" t="s">
        <v>192</v>
      </c>
      <c r="E887" s="205" t="s">
        <v>18</v>
      </c>
      <c r="F887" s="324" t="s">
        <v>1050</v>
      </c>
      <c r="G887" s="325"/>
      <c r="H887" s="326">
        <v>18.984000000000002</v>
      </c>
      <c r="I887" s="325"/>
      <c r="J887" s="325"/>
      <c r="K887" s="204"/>
      <c r="L887" s="208"/>
      <c r="M887" s="209"/>
      <c r="N887" s="210"/>
      <c r="O887" s="210"/>
      <c r="P887" s="210"/>
      <c r="Q887" s="210"/>
      <c r="R887" s="210"/>
      <c r="S887" s="210"/>
      <c r="T887" s="211"/>
      <c r="AT887" s="212" t="s">
        <v>192</v>
      </c>
      <c r="AU887" s="212" t="s">
        <v>78</v>
      </c>
      <c r="AV887" s="14" t="s">
        <v>78</v>
      </c>
      <c r="AW887" s="14" t="s">
        <v>30</v>
      </c>
      <c r="AX887" s="14" t="s">
        <v>69</v>
      </c>
      <c r="AY887" s="212" t="s">
        <v>179</v>
      </c>
    </row>
    <row r="888" spans="1:51" s="14" customFormat="1" ht="22.5">
      <c r="B888" s="203"/>
      <c r="C888" s="204"/>
      <c r="D888" s="188" t="s">
        <v>192</v>
      </c>
      <c r="E888" s="205" t="s">
        <v>18</v>
      </c>
      <c r="F888" s="324" t="s">
        <v>1051</v>
      </c>
      <c r="G888" s="325"/>
      <c r="H888" s="326">
        <v>20.414000000000001</v>
      </c>
      <c r="I888" s="325"/>
      <c r="J888" s="325"/>
      <c r="K888" s="204"/>
      <c r="L888" s="208"/>
      <c r="M888" s="209"/>
      <c r="N888" s="210"/>
      <c r="O888" s="210"/>
      <c r="P888" s="210"/>
      <c r="Q888" s="210"/>
      <c r="R888" s="210"/>
      <c r="S888" s="210"/>
      <c r="T888" s="211"/>
      <c r="AT888" s="212" t="s">
        <v>192</v>
      </c>
      <c r="AU888" s="212" t="s">
        <v>78</v>
      </c>
      <c r="AV888" s="14" t="s">
        <v>78</v>
      </c>
      <c r="AW888" s="14" t="s">
        <v>30</v>
      </c>
      <c r="AX888" s="14" t="s">
        <v>69</v>
      </c>
      <c r="AY888" s="212" t="s">
        <v>179</v>
      </c>
    </row>
    <row r="889" spans="1:51" s="13" customFormat="1">
      <c r="B889" s="194"/>
      <c r="C889" s="195"/>
      <c r="D889" s="188" t="s">
        <v>192</v>
      </c>
      <c r="E889" s="196" t="s">
        <v>18</v>
      </c>
      <c r="F889" s="334" t="s">
        <v>1052</v>
      </c>
      <c r="G889" s="335"/>
      <c r="H889" s="336" t="s">
        <v>18</v>
      </c>
      <c r="I889" s="335"/>
      <c r="J889" s="335"/>
      <c r="K889" s="195"/>
      <c r="L889" s="198"/>
      <c r="M889" s="199"/>
      <c r="N889" s="200"/>
      <c r="O889" s="200"/>
      <c r="P889" s="200"/>
      <c r="Q889" s="200"/>
      <c r="R889" s="200"/>
      <c r="S889" s="200"/>
      <c r="T889" s="201"/>
      <c r="AT889" s="202" t="s">
        <v>192</v>
      </c>
      <c r="AU889" s="202" t="s">
        <v>78</v>
      </c>
      <c r="AV889" s="13" t="s">
        <v>76</v>
      </c>
      <c r="AW889" s="13" t="s">
        <v>30</v>
      </c>
      <c r="AX889" s="13" t="s">
        <v>69</v>
      </c>
      <c r="AY889" s="202" t="s">
        <v>179</v>
      </c>
    </row>
    <row r="890" spans="1:51" s="14" customFormat="1" ht="22.5">
      <c r="B890" s="203"/>
      <c r="C890" s="204"/>
      <c r="D890" s="188" t="s">
        <v>192</v>
      </c>
      <c r="E890" s="205" t="s">
        <v>18</v>
      </c>
      <c r="F890" s="324" t="s">
        <v>1053</v>
      </c>
      <c r="G890" s="325"/>
      <c r="H890" s="326">
        <v>40.216000000000001</v>
      </c>
      <c r="I890" s="325"/>
      <c r="J890" s="325"/>
      <c r="K890" s="204"/>
      <c r="L890" s="208"/>
      <c r="M890" s="209"/>
      <c r="N890" s="210"/>
      <c r="O890" s="210"/>
      <c r="P890" s="210"/>
      <c r="Q890" s="210"/>
      <c r="R890" s="210"/>
      <c r="S890" s="210"/>
      <c r="T890" s="211"/>
      <c r="AT890" s="212" t="s">
        <v>192</v>
      </c>
      <c r="AU890" s="212" t="s">
        <v>78</v>
      </c>
      <c r="AV890" s="14" t="s">
        <v>78</v>
      </c>
      <c r="AW890" s="14" t="s">
        <v>30</v>
      </c>
      <c r="AX890" s="14" t="s">
        <v>69</v>
      </c>
      <c r="AY890" s="212" t="s">
        <v>179</v>
      </c>
    </row>
    <row r="891" spans="1:51" s="14" customFormat="1" ht="22.5">
      <c r="B891" s="203"/>
      <c r="C891" s="204"/>
      <c r="D891" s="188" t="s">
        <v>192</v>
      </c>
      <c r="E891" s="205" t="s">
        <v>18</v>
      </c>
      <c r="F891" s="324" t="s">
        <v>1054</v>
      </c>
      <c r="G891" s="325"/>
      <c r="H891" s="326">
        <v>9.016</v>
      </c>
      <c r="I891" s="325"/>
      <c r="J891" s="325"/>
      <c r="K891" s="204"/>
      <c r="L891" s="208"/>
      <c r="M891" s="209"/>
      <c r="N891" s="210"/>
      <c r="O891" s="210"/>
      <c r="P891" s="210"/>
      <c r="Q891" s="210"/>
      <c r="R891" s="210"/>
      <c r="S891" s="210"/>
      <c r="T891" s="211"/>
      <c r="AT891" s="212" t="s">
        <v>192</v>
      </c>
      <c r="AU891" s="212" t="s">
        <v>78</v>
      </c>
      <c r="AV891" s="14" t="s">
        <v>78</v>
      </c>
      <c r="AW891" s="14" t="s">
        <v>30</v>
      </c>
      <c r="AX891" s="14" t="s">
        <v>69</v>
      </c>
      <c r="AY891" s="212" t="s">
        <v>179</v>
      </c>
    </row>
    <row r="892" spans="1:51" s="14" customFormat="1">
      <c r="B892" s="203"/>
      <c r="C892" s="204"/>
      <c r="D892" s="188" t="s">
        <v>192</v>
      </c>
      <c r="E892" s="205" t="s">
        <v>18</v>
      </c>
      <c r="F892" s="324" t="s">
        <v>1055</v>
      </c>
      <c r="G892" s="325"/>
      <c r="H892" s="326">
        <v>35.241</v>
      </c>
      <c r="I892" s="325"/>
      <c r="J892" s="325"/>
      <c r="K892" s="204"/>
      <c r="L892" s="208"/>
      <c r="M892" s="209"/>
      <c r="N892" s="210"/>
      <c r="O892" s="210"/>
      <c r="P892" s="210"/>
      <c r="Q892" s="210"/>
      <c r="R892" s="210"/>
      <c r="S892" s="210"/>
      <c r="T892" s="211"/>
      <c r="AT892" s="212" t="s">
        <v>192</v>
      </c>
      <c r="AU892" s="212" t="s">
        <v>78</v>
      </c>
      <c r="AV892" s="14" t="s">
        <v>78</v>
      </c>
      <c r="AW892" s="14" t="s">
        <v>30</v>
      </c>
      <c r="AX892" s="14" t="s">
        <v>69</v>
      </c>
      <c r="AY892" s="212" t="s">
        <v>179</v>
      </c>
    </row>
    <row r="893" spans="1:51" s="14" customFormat="1">
      <c r="B893" s="203"/>
      <c r="C893" s="204"/>
      <c r="D893" s="188" t="s">
        <v>192</v>
      </c>
      <c r="E893" s="205" t="s">
        <v>18</v>
      </c>
      <c r="F893" s="324" t="s">
        <v>1056</v>
      </c>
      <c r="G893" s="325"/>
      <c r="H893" s="326">
        <v>23.091000000000001</v>
      </c>
      <c r="I893" s="325"/>
      <c r="J893" s="325"/>
      <c r="K893" s="204"/>
      <c r="L893" s="208"/>
      <c r="M893" s="209"/>
      <c r="N893" s="210"/>
      <c r="O893" s="210"/>
      <c r="P893" s="210"/>
      <c r="Q893" s="210"/>
      <c r="R893" s="210"/>
      <c r="S893" s="210"/>
      <c r="T893" s="211"/>
      <c r="AT893" s="212" t="s">
        <v>192</v>
      </c>
      <c r="AU893" s="212" t="s">
        <v>78</v>
      </c>
      <c r="AV893" s="14" t="s">
        <v>78</v>
      </c>
      <c r="AW893" s="14" t="s">
        <v>30</v>
      </c>
      <c r="AX893" s="14" t="s">
        <v>69</v>
      </c>
      <c r="AY893" s="212" t="s">
        <v>179</v>
      </c>
    </row>
    <row r="894" spans="1:51" s="14" customFormat="1" ht="45">
      <c r="B894" s="203"/>
      <c r="C894" s="204"/>
      <c r="D894" s="188" t="s">
        <v>192</v>
      </c>
      <c r="E894" s="205" t="s">
        <v>18</v>
      </c>
      <c r="F894" s="324" t="s">
        <v>1057</v>
      </c>
      <c r="G894" s="325"/>
      <c r="H894" s="326">
        <v>52.078000000000003</v>
      </c>
      <c r="I894" s="325"/>
      <c r="J894" s="325"/>
      <c r="K894" s="204"/>
      <c r="L894" s="208"/>
      <c r="M894" s="209"/>
      <c r="N894" s="210"/>
      <c r="O894" s="210"/>
      <c r="P894" s="210"/>
      <c r="Q894" s="210"/>
      <c r="R894" s="210"/>
      <c r="S894" s="210"/>
      <c r="T894" s="211"/>
      <c r="AT894" s="212" t="s">
        <v>192</v>
      </c>
      <c r="AU894" s="212" t="s">
        <v>78</v>
      </c>
      <c r="AV894" s="14" t="s">
        <v>78</v>
      </c>
      <c r="AW894" s="14" t="s">
        <v>30</v>
      </c>
      <c r="AX894" s="14" t="s">
        <v>69</v>
      </c>
      <c r="AY894" s="212" t="s">
        <v>179</v>
      </c>
    </row>
    <row r="895" spans="1:51" s="14" customFormat="1" ht="22.5">
      <c r="B895" s="203"/>
      <c r="C895" s="204"/>
      <c r="D895" s="188" t="s">
        <v>192</v>
      </c>
      <c r="E895" s="205" t="s">
        <v>18</v>
      </c>
      <c r="F895" s="324" t="s">
        <v>1058</v>
      </c>
      <c r="G895" s="325"/>
      <c r="H895" s="326">
        <v>12.397</v>
      </c>
      <c r="I895" s="325"/>
      <c r="J895" s="325"/>
      <c r="K895" s="204"/>
      <c r="L895" s="208"/>
      <c r="M895" s="209"/>
      <c r="N895" s="210"/>
      <c r="O895" s="210"/>
      <c r="P895" s="210"/>
      <c r="Q895" s="210"/>
      <c r="R895" s="210"/>
      <c r="S895" s="210"/>
      <c r="T895" s="211"/>
      <c r="AT895" s="212" t="s">
        <v>192</v>
      </c>
      <c r="AU895" s="212" t="s">
        <v>78</v>
      </c>
      <c r="AV895" s="14" t="s">
        <v>78</v>
      </c>
      <c r="AW895" s="14" t="s">
        <v>30</v>
      </c>
      <c r="AX895" s="14" t="s">
        <v>69</v>
      </c>
      <c r="AY895" s="212" t="s">
        <v>179</v>
      </c>
    </row>
    <row r="896" spans="1:51" s="14" customFormat="1">
      <c r="B896" s="203"/>
      <c r="C896" s="204"/>
      <c r="D896" s="188" t="s">
        <v>192</v>
      </c>
      <c r="E896" s="205" t="s">
        <v>18</v>
      </c>
      <c r="F896" s="324" t="s">
        <v>1059</v>
      </c>
      <c r="G896" s="325"/>
      <c r="H896" s="326">
        <v>27.972000000000001</v>
      </c>
      <c r="I896" s="325"/>
      <c r="J896" s="325"/>
      <c r="K896" s="204"/>
      <c r="L896" s="208"/>
      <c r="M896" s="209"/>
      <c r="N896" s="210"/>
      <c r="O896" s="210"/>
      <c r="P896" s="210"/>
      <c r="Q896" s="210"/>
      <c r="R896" s="210"/>
      <c r="S896" s="210"/>
      <c r="T896" s="211"/>
      <c r="AT896" s="212" t="s">
        <v>192</v>
      </c>
      <c r="AU896" s="212" t="s">
        <v>78</v>
      </c>
      <c r="AV896" s="14" t="s">
        <v>78</v>
      </c>
      <c r="AW896" s="14" t="s">
        <v>30</v>
      </c>
      <c r="AX896" s="14" t="s">
        <v>69</v>
      </c>
      <c r="AY896" s="212" t="s">
        <v>179</v>
      </c>
    </row>
    <row r="897" spans="2:51" s="14" customFormat="1" ht="33.75">
      <c r="B897" s="203"/>
      <c r="C897" s="204"/>
      <c r="D897" s="188" t="s">
        <v>192</v>
      </c>
      <c r="E897" s="205" t="s">
        <v>18</v>
      </c>
      <c r="F897" s="324" t="s">
        <v>1060</v>
      </c>
      <c r="G897" s="325"/>
      <c r="H897" s="326">
        <v>12.519</v>
      </c>
      <c r="I897" s="325"/>
      <c r="J897" s="325"/>
      <c r="K897" s="204"/>
      <c r="L897" s="208"/>
      <c r="M897" s="209"/>
      <c r="N897" s="210"/>
      <c r="O897" s="210"/>
      <c r="P897" s="210"/>
      <c r="Q897" s="210"/>
      <c r="R897" s="210"/>
      <c r="S897" s="210"/>
      <c r="T897" s="211"/>
      <c r="AT897" s="212" t="s">
        <v>192</v>
      </c>
      <c r="AU897" s="212" t="s">
        <v>78</v>
      </c>
      <c r="AV897" s="14" t="s">
        <v>78</v>
      </c>
      <c r="AW897" s="14" t="s">
        <v>30</v>
      </c>
      <c r="AX897" s="14" t="s">
        <v>69</v>
      </c>
      <c r="AY897" s="212" t="s">
        <v>179</v>
      </c>
    </row>
    <row r="898" spans="2:51" s="13" customFormat="1">
      <c r="B898" s="194"/>
      <c r="C898" s="195"/>
      <c r="D898" s="188" t="s">
        <v>192</v>
      </c>
      <c r="E898" s="196" t="s">
        <v>18</v>
      </c>
      <c r="F898" s="334" t="s">
        <v>1061</v>
      </c>
      <c r="G898" s="335"/>
      <c r="H898" s="336" t="s">
        <v>18</v>
      </c>
      <c r="I898" s="335"/>
      <c r="J898" s="335"/>
      <c r="K898" s="195"/>
      <c r="L898" s="198"/>
      <c r="M898" s="199"/>
      <c r="N898" s="200"/>
      <c r="O898" s="200"/>
      <c r="P898" s="200"/>
      <c r="Q898" s="200"/>
      <c r="R898" s="200"/>
      <c r="S898" s="200"/>
      <c r="T898" s="201"/>
      <c r="AT898" s="202" t="s">
        <v>192</v>
      </c>
      <c r="AU898" s="202" t="s">
        <v>78</v>
      </c>
      <c r="AV898" s="13" t="s">
        <v>76</v>
      </c>
      <c r="AW898" s="13" t="s">
        <v>30</v>
      </c>
      <c r="AX898" s="13" t="s">
        <v>69</v>
      </c>
      <c r="AY898" s="202" t="s">
        <v>179</v>
      </c>
    </row>
    <row r="899" spans="2:51" s="14" customFormat="1" ht="22.5">
      <c r="B899" s="203"/>
      <c r="C899" s="204"/>
      <c r="D899" s="188" t="s">
        <v>192</v>
      </c>
      <c r="E899" s="205" t="s">
        <v>18</v>
      </c>
      <c r="F899" s="324" t="s">
        <v>1062</v>
      </c>
      <c r="G899" s="325"/>
      <c r="H899" s="326">
        <v>28.794</v>
      </c>
      <c r="I899" s="325"/>
      <c r="J899" s="325"/>
      <c r="K899" s="204"/>
      <c r="L899" s="208"/>
      <c r="M899" s="209"/>
      <c r="N899" s="210"/>
      <c r="O899" s="210"/>
      <c r="P899" s="210"/>
      <c r="Q899" s="210"/>
      <c r="R899" s="210"/>
      <c r="S899" s="210"/>
      <c r="T899" s="211"/>
      <c r="AT899" s="212" t="s">
        <v>192</v>
      </c>
      <c r="AU899" s="212" t="s">
        <v>78</v>
      </c>
      <c r="AV899" s="14" t="s">
        <v>78</v>
      </c>
      <c r="AW899" s="14" t="s">
        <v>30</v>
      </c>
      <c r="AX899" s="14" t="s">
        <v>69</v>
      </c>
      <c r="AY899" s="212" t="s">
        <v>179</v>
      </c>
    </row>
    <row r="900" spans="2:51" s="14" customFormat="1">
      <c r="B900" s="203"/>
      <c r="C900" s="204"/>
      <c r="D900" s="188" t="s">
        <v>192</v>
      </c>
      <c r="E900" s="205" t="s">
        <v>18</v>
      </c>
      <c r="F900" s="324" t="s">
        <v>1063</v>
      </c>
      <c r="G900" s="325"/>
      <c r="H900" s="326">
        <v>4.2030000000000003</v>
      </c>
      <c r="I900" s="325"/>
      <c r="J900" s="325"/>
      <c r="K900" s="204"/>
      <c r="L900" s="208"/>
      <c r="M900" s="209"/>
      <c r="N900" s="210"/>
      <c r="O900" s="210"/>
      <c r="P900" s="210"/>
      <c r="Q900" s="210"/>
      <c r="R900" s="210"/>
      <c r="S900" s="210"/>
      <c r="T900" s="211"/>
      <c r="AT900" s="212" t="s">
        <v>192</v>
      </c>
      <c r="AU900" s="212" t="s">
        <v>78</v>
      </c>
      <c r="AV900" s="14" t="s">
        <v>78</v>
      </c>
      <c r="AW900" s="14" t="s">
        <v>30</v>
      </c>
      <c r="AX900" s="14" t="s">
        <v>69</v>
      </c>
      <c r="AY900" s="212" t="s">
        <v>179</v>
      </c>
    </row>
    <row r="901" spans="2:51" s="14" customFormat="1" ht="22.5">
      <c r="B901" s="203"/>
      <c r="C901" s="204"/>
      <c r="D901" s="188" t="s">
        <v>192</v>
      </c>
      <c r="E901" s="205" t="s">
        <v>18</v>
      </c>
      <c r="F901" s="324" t="s">
        <v>1064</v>
      </c>
      <c r="G901" s="325"/>
      <c r="H901" s="326">
        <v>20.870999999999999</v>
      </c>
      <c r="I901" s="325"/>
      <c r="J901" s="325"/>
      <c r="K901" s="204"/>
      <c r="L901" s="208"/>
      <c r="M901" s="209"/>
      <c r="N901" s="210"/>
      <c r="O901" s="210"/>
      <c r="P901" s="210"/>
      <c r="Q901" s="210"/>
      <c r="R901" s="210"/>
      <c r="S901" s="210"/>
      <c r="T901" s="211"/>
      <c r="AT901" s="212" t="s">
        <v>192</v>
      </c>
      <c r="AU901" s="212" t="s">
        <v>78</v>
      </c>
      <c r="AV901" s="14" t="s">
        <v>78</v>
      </c>
      <c r="AW901" s="14" t="s">
        <v>30</v>
      </c>
      <c r="AX901" s="14" t="s">
        <v>69</v>
      </c>
      <c r="AY901" s="212" t="s">
        <v>179</v>
      </c>
    </row>
    <row r="902" spans="2:51" s="13" customFormat="1">
      <c r="B902" s="194"/>
      <c r="C902" s="195"/>
      <c r="D902" s="188" t="s">
        <v>192</v>
      </c>
      <c r="E902" s="196" t="s">
        <v>18</v>
      </c>
      <c r="F902" s="334" t="s">
        <v>481</v>
      </c>
      <c r="G902" s="335"/>
      <c r="H902" s="336" t="s">
        <v>18</v>
      </c>
      <c r="I902" s="335"/>
      <c r="J902" s="335"/>
      <c r="K902" s="195"/>
      <c r="L902" s="198"/>
      <c r="M902" s="199"/>
      <c r="N902" s="200"/>
      <c r="O902" s="200"/>
      <c r="P902" s="200"/>
      <c r="Q902" s="200"/>
      <c r="R902" s="200"/>
      <c r="S902" s="200"/>
      <c r="T902" s="201"/>
      <c r="AT902" s="202" t="s">
        <v>192</v>
      </c>
      <c r="AU902" s="202" t="s">
        <v>78</v>
      </c>
      <c r="AV902" s="13" t="s">
        <v>76</v>
      </c>
      <c r="AW902" s="13" t="s">
        <v>30</v>
      </c>
      <c r="AX902" s="13" t="s">
        <v>69</v>
      </c>
      <c r="AY902" s="202" t="s">
        <v>179</v>
      </c>
    </row>
    <row r="903" spans="2:51" s="14" customFormat="1" ht="22.5">
      <c r="B903" s="203"/>
      <c r="C903" s="204"/>
      <c r="D903" s="188" t="s">
        <v>192</v>
      </c>
      <c r="E903" s="205" t="s">
        <v>18</v>
      </c>
      <c r="F903" s="324" t="s">
        <v>1065</v>
      </c>
      <c r="G903" s="325"/>
      <c r="H903" s="326">
        <v>30.073</v>
      </c>
      <c r="I903" s="325"/>
      <c r="J903" s="325"/>
      <c r="K903" s="204"/>
      <c r="L903" s="208"/>
      <c r="M903" s="209"/>
      <c r="N903" s="210"/>
      <c r="O903" s="210"/>
      <c r="P903" s="210"/>
      <c r="Q903" s="210"/>
      <c r="R903" s="210"/>
      <c r="S903" s="210"/>
      <c r="T903" s="211"/>
      <c r="AT903" s="212" t="s">
        <v>192</v>
      </c>
      <c r="AU903" s="212" t="s">
        <v>78</v>
      </c>
      <c r="AV903" s="14" t="s">
        <v>78</v>
      </c>
      <c r="AW903" s="14" t="s">
        <v>30</v>
      </c>
      <c r="AX903" s="14" t="s">
        <v>69</v>
      </c>
      <c r="AY903" s="212" t="s">
        <v>179</v>
      </c>
    </row>
    <row r="904" spans="2:51" s="14" customFormat="1" ht="22.5">
      <c r="B904" s="203"/>
      <c r="C904" s="204"/>
      <c r="D904" s="188" t="s">
        <v>192</v>
      </c>
      <c r="E904" s="205" t="s">
        <v>18</v>
      </c>
      <c r="F904" s="324" t="s">
        <v>1066</v>
      </c>
      <c r="G904" s="325"/>
      <c r="H904" s="326">
        <v>43.259</v>
      </c>
      <c r="I904" s="325"/>
      <c r="J904" s="325"/>
      <c r="K904" s="204"/>
      <c r="L904" s="208"/>
      <c r="M904" s="209"/>
      <c r="N904" s="210"/>
      <c r="O904" s="210"/>
      <c r="P904" s="210"/>
      <c r="Q904" s="210"/>
      <c r="R904" s="210"/>
      <c r="S904" s="210"/>
      <c r="T904" s="211"/>
      <c r="AT904" s="212" t="s">
        <v>192</v>
      </c>
      <c r="AU904" s="212" t="s">
        <v>78</v>
      </c>
      <c r="AV904" s="14" t="s">
        <v>78</v>
      </c>
      <c r="AW904" s="14" t="s">
        <v>30</v>
      </c>
      <c r="AX904" s="14" t="s">
        <v>69</v>
      </c>
      <c r="AY904" s="212" t="s">
        <v>179</v>
      </c>
    </row>
    <row r="905" spans="2:51" s="14" customFormat="1" ht="22.5">
      <c r="B905" s="203"/>
      <c r="C905" s="204"/>
      <c r="D905" s="188" t="s">
        <v>192</v>
      </c>
      <c r="E905" s="205" t="s">
        <v>18</v>
      </c>
      <c r="F905" s="324" t="s">
        <v>1067</v>
      </c>
      <c r="G905" s="325"/>
      <c r="H905" s="326">
        <v>41.993000000000002</v>
      </c>
      <c r="I905" s="325"/>
      <c r="J905" s="325"/>
      <c r="K905" s="204"/>
      <c r="L905" s="208"/>
      <c r="M905" s="209"/>
      <c r="N905" s="210"/>
      <c r="O905" s="210"/>
      <c r="P905" s="210"/>
      <c r="Q905" s="210"/>
      <c r="R905" s="210"/>
      <c r="S905" s="210"/>
      <c r="T905" s="211"/>
      <c r="AT905" s="212" t="s">
        <v>192</v>
      </c>
      <c r="AU905" s="212" t="s">
        <v>78</v>
      </c>
      <c r="AV905" s="14" t="s">
        <v>78</v>
      </c>
      <c r="AW905" s="14" t="s">
        <v>30</v>
      </c>
      <c r="AX905" s="14" t="s">
        <v>69</v>
      </c>
      <c r="AY905" s="212" t="s">
        <v>179</v>
      </c>
    </row>
    <row r="906" spans="2:51" s="14" customFormat="1" ht="22.5">
      <c r="B906" s="203"/>
      <c r="C906" s="204"/>
      <c r="D906" s="188" t="s">
        <v>192</v>
      </c>
      <c r="E906" s="205" t="s">
        <v>18</v>
      </c>
      <c r="F906" s="324" t="s">
        <v>1068</v>
      </c>
      <c r="G906" s="325"/>
      <c r="H906" s="326">
        <v>16.416</v>
      </c>
      <c r="I906" s="325"/>
      <c r="J906" s="325"/>
      <c r="K906" s="204"/>
      <c r="L906" s="208"/>
      <c r="M906" s="209"/>
      <c r="N906" s="210"/>
      <c r="O906" s="210"/>
      <c r="P906" s="210"/>
      <c r="Q906" s="210"/>
      <c r="R906" s="210"/>
      <c r="S906" s="210"/>
      <c r="T906" s="211"/>
      <c r="AT906" s="212" t="s">
        <v>192</v>
      </c>
      <c r="AU906" s="212" t="s">
        <v>78</v>
      </c>
      <c r="AV906" s="14" t="s">
        <v>78</v>
      </c>
      <c r="AW906" s="14" t="s">
        <v>30</v>
      </c>
      <c r="AX906" s="14" t="s">
        <v>69</v>
      </c>
      <c r="AY906" s="212" t="s">
        <v>179</v>
      </c>
    </row>
    <row r="907" spans="2:51" s="14" customFormat="1">
      <c r="B907" s="203"/>
      <c r="C907" s="204"/>
      <c r="D907" s="188" t="s">
        <v>192</v>
      </c>
      <c r="E907" s="205" t="s">
        <v>18</v>
      </c>
      <c r="F907" s="324" t="s">
        <v>1069</v>
      </c>
      <c r="G907" s="325"/>
      <c r="H907" s="326">
        <v>1.728</v>
      </c>
      <c r="I907" s="325"/>
      <c r="J907" s="325"/>
      <c r="K907" s="204"/>
      <c r="L907" s="208"/>
      <c r="M907" s="209"/>
      <c r="N907" s="210"/>
      <c r="O907" s="210"/>
      <c r="P907" s="210"/>
      <c r="Q907" s="210"/>
      <c r="R907" s="210"/>
      <c r="S907" s="210"/>
      <c r="T907" s="211"/>
      <c r="AT907" s="212" t="s">
        <v>192</v>
      </c>
      <c r="AU907" s="212" t="s">
        <v>78</v>
      </c>
      <c r="AV907" s="14" t="s">
        <v>78</v>
      </c>
      <c r="AW907" s="14" t="s">
        <v>30</v>
      </c>
      <c r="AX907" s="14" t="s">
        <v>69</v>
      </c>
      <c r="AY907" s="212" t="s">
        <v>179</v>
      </c>
    </row>
    <row r="908" spans="2:51" s="14" customFormat="1">
      <c r="B908" s="203"/>
      <c r="C908" s="204"/>
      <c r="D908" s="188" t="s">
        <v>192</v>
      </c>
      <c r="E908" s="205" t="s">
        <v>18</v>
      </c>
      <c r="F908" s="324" t="s">
        <v>1070</v>
      </c>
      <c r="G908" s="325"/>
      <c r="H908" s="326">
        <v>10.557</v>
      </c>
      <c r="I908" s="325"/>
      <c r="J908" s="325"/>
      <c r="K908" s="204"/>
      <c r="L908" s="208"/>
      <c r="M908" s="209"/>
      <c r="N908" s="210"/>
      <c r="O908" s="210"/>
      <c r="P908" s="210"/>
      <c r="Q908" s="210"/>
      <c r="R908" s="210"/>
      <c r="S908" s="210"/>
      <c r="T908" s="211"/>
      <c r="AT908" s="212" t="s">
        <v>192</v>
      </c>
      <c r="AU908" s="212" t="s">
        <v>78</v>
      </c>
      <c r="AV908" s="14" t="s">
        <v>78</v>
      </c>
      <c r="AW908" s="14" t="s">
        <v>30</v>
      </c>
      <c r="AX908" s="14" t="s">
        <v>69</v>
      </c>
      <c r="AY908" s="212" t="s">
        <v>179</v>
      </c>
    </row>
    <row r="909" spans="2:51" s="14" customFormat="1" ht="22.5">
      <c r="B909" s="203"/>
      <c r="C909" s="204"/>
      <c r="D909" s="188" t="s">
        <v>192</v>
      </c>
      <c r="E909" s="205" t="s">
        <v>18</v>
      </c>
      <c r="F909" s="324" t="s">
        <v>1071</v>
      </c>
      <c r="G909" s="325"/>
      <c r="H909" s="326">
        <v>15.818</v>
      </c>
      <c r="I909" s="325"/>
      <c r="J909" s="325"/>
      <c r="K909" s="204"/>
      <c r="L909" s="208"/>
      <c r="M909" s="209"/>
      <c r="N909" s="210"/>
      <c r="O909" s="210"/>
      <c r="P909" s="210"/>
      <c r="Q909" s="210"/>
      <c r="R909" s="210"/>
      <c r="S909" s="210"/>
      <c r="T909" s="211"/>
      <c r="AT909" s="212" t="s">
        <v>192</v>
      </c>
      <c r="AU909" s="212" t="s">
        <v>78</v>
      </c>
      <c r="AV909" s="14" t="s">
        <v>78</v>
      </c>
      <c r="AW909" s="14" t="s">
        <v>30</v>
      </c>
      <c r="AX909" s="14" t="s">
        <v>69</v>
      </c>
      <c r="AY909" s="212" t="s">
        <v>179</v>
      </c>
    </row>
    <row r="910" spans="2:51" s="14" customFormat="1">
      <c r="B910" s="203"/>
      <c r="C910" s="204"/>
      <c r="D910" s="188" t="s">
        <v>192</v>
      </c>
      <c r="E910" s="205" t="s">
        <v>18</v>
      </c>
      <c r="F910" s="324" t="s">
        <v>1072</v>
      </c>
      <c r="G910" s="325"/>
      <c r="H910" s="326">
        <v>15.944000000000001</v>
      </c>
      <c r="I910" s="325"/>
      <c r="J910" s="325"/>
      <c r="K910" s="204"/>
      <c r="L910" s="208"/>
      <c r="M910" s="209"/>
      <c r="N910" s="210"/>
      <c r="O910" s="210"/>
      <c r="P910" s="210"/>
      <c r="Q910" s="210"/>
      <c r="R910" s="210"/>
      <c r="S910" s="210"/>
      <c r="T910" s="211"/>
      <c r="AT910" s="212" t="s">
        <v>192</v>
      </c>
      <c r="AU910" s="212" t="s">
        <v>78</v>
      </c>
      <c r="AV910" s="14" t="s">
        <v>78</v>
      </c>
      <c r="AW910" s="14" t="s">
        <v>30</v>
      </c>
      <c r="AX910" s="14" t="s">
        <v>69</v>
      </c>
      <c r="AY910" s="212" t="s">
        <v>179</v>
      </c>
    </row>
    <row r="911" spans="2:51" s="14" customFormat="1" ht="22.5">
      <c r="B911" s="203"/>
      <c r="C911" s="204"/>
      <c r="D911" s="188" t="s">
        <v>192</v>
      </c>
      <c r="E911" s="205" t="s">
        <v>18</v>
      </c>
      <c r="F911" s="324" t="s">
        <v>1073</v>
      </c>
      <c r="G911" s="325"/>
      <c r="H911" s="326">
        <v>22.315000000000001</v>
      </c>
      <c r="I911" s="325"/>
      <c r="J911" s="325"/>
      <c r="K911" s="204"/>
      <c r="L911" s="208"/>
      <c r="M911" s="209"/>
      <c r="N911" s="210"/>
      <c r="O911" s="210"/>
      <c r="P911" s="210"/>
      <c r="Q911" s="210"/>
      <c r="R911" s="210"/>
      <c r="S911" s="210"/>
      <c r="T911" s="211"/>
      <c r="AT911" s="212" t="s">
        <v>192</v>
      </c>
      <c r="AU911" s="212" t="s">
        <v>78</v>
      </c>
      <c r="AV911" s="14" t="s">
        <v>78</v>
      </c>
      <c r="AW911" s="14" t="s">
        <v>30</v>
      </c>
      <c r="AX911" s="14" t="s">
        <v>69</v>
      </c>
      <c r="AY911" s="212" t="s">
        <v>179</v>
      </c>
    </row>
    <row r="912" spans="2:51" s="14" customFormat="1" ht="22.5">
      <c r="B912" s="203"/>
      <c r="C912" s="204"/>
      <c r="D912" s="188" t="s">
        <v>192</v>
      </c>
      <c r="E912" s="205" t="s">
        <v>18</v>
      </c>
      <c r="F912" s="324" t="s">
        <v>1074</v>
      </c>
      <c r="G912" s="325"/>
      <c r="H912" s="326">
        <v>14.121</v>
      </c>
      <c r="I912" s="325"/>
      <c r="J912" s="325"/>
      <c r="K912" s="204"/>
      <c r="L912" s="208"/>
      <c r="M912" s="209"/>
      <c r="N912" s="210"/>
      <c r="O912" s="210"/>
      <c r="P912" s="210"/>
      <c r="Q912" s="210"/>
      <c r="R912" s="210"/>
      <c r="S912" s="210"/>
      <c r="T912" s="211"/>
      <c r="AT912" s="212" t="s">
        <v>192</v>
      </c>
      <c r="AU912" s="212" t="s">
        <v>78</v>
      </c>
      <c r="AV912" s="14" t="s">
        <v>78</v>
      </c>
      <c r="AW912" s="14" t="s">
        <v>30</v>
      </c>
      <c r="AX912" s="14" t="s">
        <v>69</v>
      </c>
      <c r="AY912" s="212" t="s">
        <v>179</v>
      </c>
    </row>
    <row r="913" spans="2:51" s="14" customFormat="1">
      <c r="B913" s="203"/>
      <c r="C913" s="204"/>
      <c r="D913" s="188" t="s">
        <v>192</v>
      </c>
      <c r="E913" s="205" t="s">
        <v>18</v>
      </c>
      <c r="F913" s="324" t="s">
        <v>1075</v>
      </c>
      <c r="G913" s="325"/>
      <c r="H913" s="326">
        <v>8.5549999999999997</v>
      </c>
      <c r="I913" s="325"/>
      <c r="J913" s="325"/>
      <c r="K913" s="204"/>
      <c r="L913" s="208"/>
      <c r="M913" s="209"/>
      <c r="N913" s="210"/>
      <c r="O913" s="210"/>
      <c r="P913" s="210"/>
      <c r="Q913" s="210"/>
      <c r="R913" s="210"/>
      <c r="S913" s="210"/>
      <c r="T913" s="211"/>
      <c r="AT913" s="212" t="s">
        <v>192</v>
      </c>
      <c r="AU913" s="212" t="s">
        <v>78</v>
      </c>
      <c r="AV913" s="14" t="s">
        <v>78</v>
      </c>
      <c r="AW913" s="14" t="s">
        <v>30</v>
      </c>
      <c r="AX913" s="14" t="s">
        <v>69</v>
      </c>
      <c r="AY913" s="212" t="s">
        <v>179</v>
      </c>
    </row>
    <row r="914" spans="2:51" s="14" customFormat="1">
      <c r="B914" s="203"/>
      <c r="C914" s="204"/>
      <c r="D914" s="188" t="s">
        <v>192</v>
      </c>
      <c r="E914" s="205" t="s">
        <v>18</v>
      </c>
      <c r="F914" s="324" t="s">
        <v>1076</v>
      </c>
      <c r="G914" s="325"/>
      <c r="H914" s="326">
        <v>9.7669999999999995</v>
      </c>
      <c r="I914" s="325"/>
      <c r="J914" s="325"/>
      <c r="K914" s="204"/>
      <c r="L914" s="208"/>
      <c r="M914" s="209"/>
      <c r="N914" s="210"/>
      <c r="O914" s="210"/>
      <c r="P914" s="210"/>
      <c r="Q914" s="210"/>
      <c r="R914" s="210"/>
      <c r="S914" s="210"/>
      <c r="T914" s="211"/>
      <c r="AT914" s="212" t="s">
        <v>192</v>
      </c>
      <c r="AU914" s="212" t="s">
        <v>78</v>
      </c>
      <c r="AV914" s="14" t="s">
        <v>78</v>
      </c>
      <c r="AW914" s="14" t="s">
        <v>30</v>
      </c>
      <c r="AX914" s="14" t="s">
        <v>69</v>
      </c>
      <c r="AY914" s="212" t="s">
        <v>179</v>
      </c>
    </row>
    <row r="915" spans="2:51" s="14" customFormat="1" ht="22.5">
      <c r="B915" s="203"/>
      <c r="C915" s="204"/>
      <c r="D915" s="188" t="s">
        <v>192</v>
      </c>
      <c r="E915" s="205" t="s">
        <v>18</v>
      </c>
      <c r="F915" s="324" t="s">
        <v>1077</v>
      </c>
      <c r="G915" s="325"/>
      <c r="H915" s="326">
        <v>13.372999999999999</v>
      </c>
      <c r="I915" s="325"/>
      <c r="J915" s="325"/>
      <c r="K915" s="204"/>
      <c r="L915" s="208"/>
      <c r="M915" s="209"/>
      <c r="N915" s="210"/>
      <c r="O915" s="210"/>
      <c r="P915" s="210"/>
      <c r="Q915" s="210"/>
      <c r="R915" s="210"/>
      <c r="S915" s="210"/>
      <c r="T915" s="211"/>
      <c r="AT915" s="212" t="s">
        <v>192</v>
      </c>
      <c r="AU915" s="212" t="s">
        <v>78</v>
      </c>
      <c r="AV915" s="14" t="s">
        <v>78</v>
      </c>
      <c r="AW915" s="14" t="s">
        <v>30</v>
      </c>
      <c r="AX915" s="14" t="s">
        <v>69</v>
      </c>
      <c r="AY915" s="212" t="s">
        <v>179</v>
      </c>
    </row>
    <row r="916" spans="2:51" s="14" customFormat="1">
      <c r="B916" s="203"/>
      <c r="C916" s="204"/>
      <c r="D916" s="188" t="s">
        <v>192</v>
      </c>
      <c r="E916" s="205" t="s">
        <v>18</v>
      </c>
      <c r="F916" s="324" t="s">
        <v>1078</v>
      </c>
      <c r="G916" s="325"/>
      <c r="H916" s="326">
        <v>0</v>
      </c>
      <c r="I916" s="325"/>
      <c r="J916" s="325"/>
      <c r="K916" s="204"/>
      <c r="L916" s="208"/>
      <c r="M916" s="209"/>
      <c r="N916" s="210"/>
      <c r="O916" s="210"/>
      <c r="P916" s="210"/>
      <c r="Q916" s="210"/>
      <c r="R916" s="210"/>
      <c r="S916" s="210"/>
      <c r="T916" s="211"/>
      <c r="AT916" s="212" t="s">
        <v>192</v>
      </c>
      <c r="AU916" s="212" t="s">
        <v>78</v>
      </c>
      <c r="AV916" s="14" t="s">
        <v>78</v>
      </c>
      <c r="AW916" s="14" t="s">
        <v>30</v>
      </c>
      <c r="AX916" s="14" t="s">
        <v>69</v>
      </c>
      <c r="AY916" s="212" t="s">
        <v>179</v>
      </c>
    </row>
    <row r="917" spans="2:51" s="14" customFormat="1">
      <c r="B917" s="203"/>
      <c r="C917" s="204"/>
      <c r="D917" s="188" t="s">
        <v>192</v>
      </c>
      <c r="E917" s="205" t="s">
        <v>18</v>
      </c>
      <c r="F917" s="324" t="s">
        <v>1079</v>
      </c>
      <c r="G917" s="325"/>
      <c r="H917" s="326">
        <v>0</v>
      </c>
      <c r="I917" s="325"/>
      <c r="J917" s="325"/>
      <c r="K917" s="204"/>
      <c r="L917" s="208"/>
      <c r="M917" s="209"/>
      <c r="N917" s="210"/>
      <c r="O917" s="210"/>
      <c r="P917" s="210"/>
      <c r="Q917" s="210"/>
      <c r="R917" s="210"/>
      <c r="S917" s="210"/>
      <c r="T917" s="211"/>
      <c r="AT917" s="212" t="s">
        <v>192</v>
      </c>
      <c r="AU917" s="212" t="s">
        <v>78</v>
      </c>
      <c r="AV917" s="14" t="s">
        <v>78</v>
      </c>
      <c r="AW917" s="14" t="s">
        <v>30</v>
      </c>
      <c r="AX917" s="14" t="s">
        <v>69</v>
      </c>
      <c r="AY917" s="212" t="s">
        <v>179</v>
      </c>
    </row>
    <row r="918" spans="2:51" s="14" customFormat="1">
      <c r="B918" s="203"/>
      <c r="C918" s="204"/>
      <c r="D918" s="188" t="s">
        <v>192</v>
      </c>
      <c r="E918" s="205" t="s">
        <v>18</v>
      </c>
      <c r="F918" s="324" t="s">
        <v>1080</v>
      </c>
      <c r="G918" s="325"/>
      <c r="H918" s="326">
        <v>2.97</v>
      </c>
      <c r="I918" s="325"/>
      <c r="J918" s="325"/>
      <c r="K918" s="204"/>
      <c r="L918" s="208"/>
      <c r="M918" s="209"/>
      <c r="N918" s="210"/>
      <c r="O918" s="210"/>
      <c r="P918" s="210"/>
      <c r="Q918" s="210"/>
      <c r="R918" s="210"/>
      <c r="S918" s="210"/>
      <c r="T918" s="211"/>
      <c r="AT918" s="212" t="s">
        <v>192</v>
      </c>
      <c r="AU918" s="212" t="s">
        <v>78</v>
      </c>
      <c r="AV918" s="14" t="s">
        <v>78</v>
      </c>
      <c r="AW918" s="14" t="s">
        <v>30</v>
      </c>
      <c r="AX918" s="14" t="s">
        <v>69</v>
      </c>
      <c r="AY918" s="212" t="s">
        <v>179</v>
      </c>
    </row>
    <row r="919" spans="2:51" s="14" customFormat="1" ht="22.5">
      <c r="B919" s="203"/>
      <c r="C919" s="204"/>
      <c r="D919" s="188" t="s">
        <v>192</v>
      </c>
      <c r="E919" s="205" t="s">
        <v>18</v>
      </c>
      <c r="F919" s="324" t="s">
        <v>1081</v>
      </c>
      <c r="G919" s="325"/>
      <c r="H919" s="326">
        <v>29.321000000000002</v>
      </c>
      <c r="I919" s="325"/>
      <c r="J919" s="325"/>
      <c r="K919" s="204"/>
      <c r="L919" s="208"/>
      <c r="M919" s="209"/>
      <c r="N919" s="210"/>
      <c r="O919" s="210"/>
      <c r="P919" s="210"/>
      <c r="Q919" s="210"/>
      <c r="R919" s="210"/>
      <c r="S919" s="210"/>
      <c r="T919" s="211"/>
      <c r="AT919" s="212" t="s">
        <v>192</v>
      </c>
      <c r="AU919" s="212" t="s">
        <v>78</v>
      </c>
      <c r="AV919" s="14" t="s">
        <v>78</v>
      </c>
      <c r="AW919" s="14" t="s">
        <v>30</v>
      </c>
      <c r="AX919" s="14" t="s">
        <v>69</v>
      </c>
      <c r="AY919" s="212" t="s">
        <v>179</v>
      </c>
    </row>
    <row r="920" spans="2:51" s="14" customFormat="1" ht="22.5">
      <c r="B920" s="203"/>
      <c r="C920" s="204"/>
      <c r="D920" s="188" t="s">
        <v>192</v>
      </c>
      <c r="E920" s="205" t="s">
        <v>18</v>
      </c>
      <c r="F920" s="324" t="s">
        <v>1082</v>
      </c>
      <c r="G920" s="325"/>
      <c r="H920" s="326">
        <v>29.321000000000002</v>
      </c>
      <c r="I920" s="325"/>
      <c r="J920" s="325"/>
      <c r="K920" s="204"/>
      <c r="L920" s="208"/>
      <c r="M920" s="209"/>
      <c r="N920" s="210"/>
      <c r="O920" s="210"/>
      <c r="P920" s="210"/>
      <c r="Q920" s="210"/>
      <c r="R920" s="210"/>
      <c r="S920" s="210"/>
      <c r="T920" s="211"/>
      <c r="AT920" s="212" t="s">
        <v>192</v>
      </c>
      <c r="AU920" s="212" t="s">
        <v>78</v>
      </c>
      <c r="AV920" s="14" t="s">
        <v>78</v>
      </c>
      <c r="AW920" s="14" t="s">
        <v>30</v>
      </c>
      <c r="AX920" s="14" t="s">
        <v>69</v>
      </c>
      <c r="AY920" s="212" t="s">
        <v>179</v>
      </c>
    </row>
    <row r="921" spans="2:51" s="14" customFormat="1" ht="22.5">
      <c r="B921" s="203"/>
      <c r="C921" s="204"/>
      <c r="D921" s="188" t="s">
        <v>192</v>
      </c>
      <c r="E921" s="205" t="s">
        <v>18</v>
      </c>
      <c r="F921" s="324" t="s">
        <v>1083</v>
      </c>
      <c r="G921" s="325"/>
      <c r="H921" s="326">
        <v>18.675000000000001</v>
      </c>
      <c r="I921" s="325"/>
      <c r="J921" s="325"/>
      <c r="K921" s="204"/>
      <c r="L921" s="208"/>
      <c r="M921" s="209"/>
      <c r="N921" s="210"/>
      <c r="O921" s="210"/>
      <c r="P921" s="210"/>
      <c r="Q921" s="210"/>
      <c r="R921" s="210"/>
      <c r="S921" s="210"/>
      <c r="T921" s="211"/>
      <c r="AT921" s="212" t="s">
        <v>192</v>
      </c>
      <c r="AU921" s="212" t="s">
        <v>78</v>
      </c>
      <c r="AV921" s="14" t="s">
        <v>78</v>
      </c>
      <c r="AW921" s="14" t="s">
        <v>30</v>
      </c>
      <c r="AX921" s="14" t="s">
        <v>69</v>
      </c>
      <c r="AY921" s="212" t="s">
        <v>179</v>
      </c>
    </row>
    <row r="922" spans="2:51" s="14" customFormat="1" ht="22.5">
      <c r="B922" s="203"/>
      <c r="C922" s="204"/>
      <c r="D922" s="188" t="s">
        <v>192</v>
      </c>
      <c r="E922" s="205" t="s">
        <v>18</v>
      </c>
      <c r="F922" s="324" t="s">
        <v>1084</v>
      </c>
      <c r="G922" s="325"/>
      <c r="H922" s="326">
        <v>18.643999999999998</v>
      </c>
      <c r="I922" s="325"/>
      <c r="J922" s="325"/>
      <c r="K922" s="204"/>
      <c r="L922" s="208"/>
      <c r="M922" s="209"/>
      <c r="N922" s="210"/>
      <c r="O922" s="210"/>
      <c r="P922" s="210"/>
      <c r="Q922" s="210"/>
      <c r="R922" s="210"/>
      <c r="S922" s="210"/>
      <c r="T922" s="211"/>
      <c r="AT922" s="212" t="s">
        <v>192</v>
      </c>
      <c r="AU922" s="212" t="s">
        <v>78</v>
      </c>
      <c r="AV922" s="14" t="s">
        <v>78</v>
      </c>
      <c r="AW922" s="14" t="s">
        <v>30</v>
      </c>
      <c r="AX922" s="14" t="s">
        <v>69</v>
      </c>
      <c r="AY922" s="212" t="s">
        <v>179</v>
      </c>
    </row>
    <row r="923" spans="2:51" s="14" customFormat="1">
      <c r="B923" s="203"/>
      <c r="C923" s="204"/>
      <c r="D923" s="188" t="s">
        <v>192</v>
      </c>
      <c r="E923" s="205" t="s">
        <v>18</v>
      </c>
      <c r="F923" s="324" t="s">
        <v>1085</v>
      </c>
      <c r="G923" s="325"/>
      <c r="H923" s="326">
        <v>25.134</v>
      </c>
      <c r="I923" s="325"/>
      <c r="J923" s="325"/>
      <c r="K923" s="204"/>
      <c r="L923" s="208"/>
      <c r="M923" s="209"/>
      <c r="N923" s="210"/>
      <c r="O923" s="210"/>
      <c r="P923" s="210"/>
      <c r="Q923" s="210"/>
      <c r="R923" s="210"/>
      <c r="S923" s="210"/>
      <c r="T923" s="211"/>
      <c r="AT923" s="212" t="s">
        <v>192</v>
      </c>
      <c r="AU923" s="212" t="s">
        <v>78</v>
      </c>
      <c r="AV923" s="14" t="s">
        <v>78</v>
      </c>
      <c r="AW923" s="14" t="s">
        <v>30</v>
      </c>
      <c r="AX923" s="14" t="s">
        <v>69</v>
      </c>
      <c r="AY923" s="212" t="s">
        <v>179</v>
      </c>
    </row>
    <row r="924" spans="2:51" s="14" customFormat="1" ht="33.75">
      <c r="B924" s="203"/>
      <c r="C924" s="204"/>
      <c r="D924" s="188" t="s">
        <v>192</v>
      </c>
      <c r="E924" s="205" t="s">
        <v>18</v>
      </c>
      <c r="F924" s="324" t="s">
        <v>1086</v>
      </c>
      <c r="G924" s="325"/>
      <c r="H924" s="326">
        <v>26.15</v>
      </c>
      <c r="I924" s="325"/>
      <c r="J924" s="325"/>
      <c r="K924" s="204"/>
      <c r="L924" s="208"/>
      <c r="M924" s="209"/>
      <c r="N924" s="210"/>
      <c r="O924" s="210"/>
      <c r="P924" s="210"/>
      <c r="Q924" s="210"/>
      <c r="R924" s="210"/>
      <c r="S924" s="210"/>
      <c r="T924" s="211"/>
      <c r="AT924" s="212" t="s">
        <v>192</v>
      </c>
      <c r="AU924" s="212" t="s">
        <v>78</v>
      </c>
      <c r="AV924" s="14" t="s">
        <v>78</v>
      </c>
      <c r="AW924" s="14" t="s">
        <v>30</v>
      </c>
      <c r="AX924" s="14" t="s">
        <v>69</v>
      </c>
      <c r="AY924" s="212" t="s">
        <v>179</v>
      </c>
    </row>
    <row r="925" spans="2:51" s="14" customFormat="1" ht="22.5">
      <c r="B925" s="203"/>
      <c r="C925" s="204"/>
      <c r="D925" s="188" t="s">
        <v>192</v>
      </c>
      <c r="E925" s="205" t="s">
        <v>18</v>
      </c>
      <c r="F925" s="324" t="s">
        <v>1087</v>
      </c>
      <c r="G925" s="325"/>
      <c r="H925" s="326">
        <v>30.128</v>
      </c>
      <c r="I925" s="325"/>
      <c r="J925" s="325"/>
      <c r="K925" s="204"/>
      <c r="L925" s="208"/>
      <c r="M925" s="209"/>
      <c r="N925" s="210"/>
      <c r="O925" s="210"/>
      <c r="P925" s="210"/>
      <c r="Q925" s="210"/>
      <c r="R925" s="210"/>
      <c r="S925" s="210"/>
      <c r="T925" s="211"/>
      <c r="AT925" s="212" t="s">
        <v>192</v>
      </c>
      <c r="AU925" s="212" t="s">
        <v>78</v>
      </c>
      <c r="AV925" s="14" t="s">
        <v>78</v>
      </c>
      <c r="AW925" s="14" t="s">
        <v>30</v>
      </c>
      <c r="AX925" s="14" t="s">
        <v>69</v>
      </c>
      <c r="AY925" s="212" t="s">
        <v>179</v>
      </c>
    </row>
    <row r="926" spans="2:51" s="13" customFormat="1">
      <c r="B926" s="194"/>
      <c r="C926" s="195"/>
      <c r="D926" s="188" t="s">
        <v>192</v>
      </c>
      <c r="E926" s="196" t="s">
        <v>18</v>
      </c>
      <c r="F926" s="334" t="s">
        <v>584</v>
      </c>
      <c r="G926" s="335"/>
      <c r="H926" s="336" t="s">
        <v>18</v>
      </c>
      <c r="I926" s="335"/>
      <c r="J926" s="335"/>
      <c r="K926" s="195"/>
      <c r="L926" s="198"/>
      <c r="M926" s="199"/>
      <c r="N926" s="200"/>
      <c r="O926" s="200"/>
      <c r="P926" s="200"/>
      <c r="Q926" s="200"/>
      <c r="R926" s="200"/>
      <c r="S926" s="200"/>
      <c r="T926" s="201"/>
      <c r="AT926" s="202" t="s">
        <v>192</v>
      </c>
      <c r="AU926" s="202" t="s">
        <v>78</v>
      </c>
      <c r="AV926" s="13" t="s">
        <v>76</v>
      </c>
      <c r="AW926" s="13" t="s">
        <v>30</v>
      </c>
      <c r="AX926" s="13" t="s">
        <v>69</v>
      </c>
      <c r="AY926" s="202" t="s">
        <v>179</v>
      </c>
    </row>
    <row r="927" spans="2:51" s="14" customFormat="1">
      <c r="B927" s="203"/>
      <c r="C927" s="204"/>
      <c r="D927" s="188" t="s">
        <v>192</v>
      </c>
      <c r="E927" s="205" t="s">
        <v>18</v>
      </c>
      <c r="F927" s="324" t="s">
        <v>1088</v>
      </c>
      <c r="G927" s="325"/>
      <c r="H927" s="326">
        <v>-15.493</v>
      </c>
      <c r="I927" s="325"/>
      <c r="J927" s="325"/>
      <c r="K927" s="204"/>
      <c r="L927" s="208"/>
      <c r="M927" s="209"/>
      <c r="N927" s="210"/>
      <c r="O927" s="210"/>
      <c r="P927" s="210"/>
      <c r="Q927" s="210"/>
      <c r="R927" s="210"/>
      <c r="S927" s="210"/>
      <c r="T927" s="211"/>
      <c r="AT927" s="212" t="s">
        <v>192</v>
      </c>
      <c r="AU927" s="212" t="s">
        <v>78</v>
      </c>
      <c r="AV927" s="14" t="s">
        <v>78</v>
      </c>
      <c r="AW927" s="14" t="s">
        <v>30</v>
      </c>
      <c r="AX927" s="14" t="s">
        <v>69</v>
      </c>
      <c r="AY927" s="212" t="s">
        <v>179</v>
      </c>
    </row>
    <row r="928" spans="2:51" s="14" customFormat="1">
      <c r="B928" s="203"/>
      <c r="C928" s="204"/>
      <c r="D928" s="188" t="s">
        <v>192</v>
      </c>
      <c r="E928" s="205" t="s">
        <v>18</v>
      </c>
      <c r="F928" s="324" t="s">
        <v>1089</v>
      </c>
      <c r="G928" s="325"/>
      <c r="H928" s="326">
        <v>18.106999999999999</v>
      </c>
      <c r="I928" s="325"/>
      <c r="J928" s="325"/>
      <c r="K928" s="204"/>
      <c r="L928" s="208"/>
      <c r="M928" s="209"/>
      <c r="N928" s="210"/>
      <c r="O928" s="210"/>
      <c r="P928" s="210"/>
      <c r="Q928" s="210"/>
      <c r="R928" s="210"/>
      <c r="S928" s="210"/>
      <c r="T928" s="211"/>
      <c r="AT928" s="212" t="s">
        <v>192</v>
      </c>
      <c r="AU928" s="212" t="s">
        <v>78</v>
      </c>
      <c r="AV928" s="14" t="s">
        <v>78</v>
      </c>
      <c r="AW928" s="14" t="s">
        <v>30</v>
      </c>
      <c r="AX928" s="14" t="s">
        <v>69</v>
      </c>
      <c r="AY928" s="212" t="s">
        <v>179</v>
      </c>
    </row>
    <row r="929" spans="1:65" s="14" customFormat="1">
      <c r="B929" s="203"/>
      <c r="C929" s="204"/>
      <c r="D929" s="188" t="s">
        <v>192</v>
      </c>
      <c r="E929" s="205" t="s">
        <v>18</v>
      </c>
      <c r="F929" s="324" t="s">
        <v>1090</v>
      </c>
      <c r="G929" s="325"/>
      <c r="H929" s="326">
        <v>-0.252</v>
      </c>
      <c r="I929" s="325"/>
      <c r="J929" s="325"/>
      <c r="K929" s="204"/>
      <c r="L929" s="208"/>
      <c r="M929" s="209"/>
      <c r="N929" s="210"/>
      <c r="O929" s="210"/>
      <c r="P929" s="210"/>
      <c r="Q929" s="210"/>
      <c r="R929" s="210"/>
      <c r="S929" s="210"/>
      <c r="T929" s="211"/>
      <c r="AT929" s="212" t="s">
        <v>192</v>
      </c>
      <c r="AU929" s="212" t="s">
        <v>78</v>
      </c>
      <c r="AV929" s="14" t="s">
        <v>78</v>
      </c>
      <c r="AW929" s="14" t="s">
        <v>30</v>
      </c>
      <c r="AX929" s="14" t="s">
        <v>69</v>
      </c>
      <c r="AY929" s="212" t="s">
        <v>179</v>
      </c>
    </row>
    <row r="930" spans="1:65" s="14" customFormat="1" ht="22.5">
      <c r="B930" s="203"/>
      <c r="C930" s="204"/>
      <c r="D930" s="188" t="s">
        <v>192</v>
      </c>
      <c r="E930" s="205" t="s">
        <v>18</v>
      </c>
      <c r="F930" s="324" t="s">
        <v>1091</v>
      </c>
      <c r="G930" s="325"/>
      <c r="H930" s="326">
        <v>-6.1740000000000004</v>
      </c>
      <c r="I930" s="325"/>
      <c r="J930" s="325"/>
      <c r="K930" s="204"/>
      <c r="L930" s="208"/>
      <c r="M930" s="209"/>
      <c r="N930" s="210"/>
      <c r="O930" s="210"/>
      <c r="P930" s="210"/>
      <c r="Q930" s="210"/>
      <c r="R930" s="210"/>
      <c r="S930" s="210"/>
      <c r="T930" s="211"/>
      <c r="AT930" s="212" t="s">
        <v>192</v>
      </c>
      <c r="AU930" s="212" t="s">
        <v>78</v>
      </c>
      <c r="AV930" s="14" t="s">
        <v>78</v>
      </c>
      <c r="AW930" s="14" t="s">
        <v>30</v>
      </c>
      <c r="AX930" s="14" t="s">
        <v>69</v>
      </c>
      <c r="AY930" s="212" t="s">
        <v>179</v>
      </c>
    </row>
    <row r="931" spans="1:65" s="14" customFormat="1" ht="22.5">
      <c r="B931" s="203"/>
      <c r="C931" s="204"/>
      <c r="D931" s="188" t="s">
        <v>192</v>
      </c>
      <c r="E931" s="205" t="s">
        <v>18</v>
      </c>
      <c r="F931" s="324" t="s">
        <v>1092</v>
      </c>
      <c r="G931" s="325"/>
      <c r="H931" s="326">
        <v>24.428999999999998</v>
      </c>
      <c r="I931" s="325"/>
      <c r="J931" s="325"/>
      <c r="K931" s="204"/>
      <c r="L931" s="208"/>
      <c r="M931" s="209"/>
      <c r="N931" s="210"/>
      <c r="O931" s="210"/>
      <c r="P931" s="210"/>
      <c r="Q931" s="210"/>
      <c r="R931" s="210"/>
      <c r="S931" s="210"/>
      <c r="T931" s="211"/>
      <c r="AT931" s="212" t="s">
        <v>192</v>
      </c>
      <c r="AU931" s="212" t="s">
        <v>78</v>
      </c>
      <c r="AV931" s="14" t="s">
        <v>78</v>
      </c>
      <c r="AW931" s="14" t="s">
        <v>30</v>
      </c>
      <c r="AX931" s="14" t="s">
        <v>69</v>
      </c>
      <c r="AY931" s="212" t="s">
        <v>179</v>
      </c>
    </row>
    <row r="932" spans="1:65" s="14" customFormat="1">
      <c r="B932" s="203"/>
      <c r="C932" s="204"/>
      <c r="D932" s="188" t="s">
        <v>192</v>
      </c>
      <c r="E932" s="205" t="s">
        <v>18</v>
      </c>
      <c r="F932" s="324" t="s">
        <v>1093</v>
      </c>
      <c r="G932" s="325"/>
      <c r="H932" s="326">
        <v>13.833</v>
      </c>
      <c r="I932" s="325"/>
      <c r="J932" s="325"/>
      <c r="K932" s="204"/>
      <c r="L932" s="208"/>
      <c r="M932" s="209"/>
      <c r="N932" s="210"/>
      <c r="O932" s="210"/>
      <c r="P932" s="210"/>
      <c r="Q932" s="210"/>
      <c r="R932" s="210"/>
      <c r="S932" s="210"/>
      <c r="T932" s="211"/>
      <c r="AT932" s="212" t="s">
        <v>192</v>
      </c>
      <c r="AU932" s="212" t="s">
        <v>78</v>
      </c>
      <c r="AV932" s="14" t="s">
        <v>78</v>
      </c>
      <c r="AW932" s="14" t="s">
        <v>30</v>
      </c>
      <c r="AX932" s="14" t="s">
        <v>69</v>
      </c>
      <c r="AY932" s="212" t="s">
        <v>179</v>
      </c>
    </row>
    <row r="933" spans="1:65" s="14" customFormat="1" ht="33.75">
      <c r="B933" s="203"/>
      <c r="C933" s="204"/>
      <c r="D933" s="188" t="s">
        <v>192</v>
      </c>
      <c r="E933" s="205" t="s">
        <v>18</v>
      </c>
      <c r="F933" s="324" t="s">
        <v>1094</v>
      </c>
      <c r="G933" s="325"/>
      <c r="H933" s="326">
        <v>-14.499000000000001</v>
      </c>
      <c r="I933" s="325"/>
      <c r="J933" s="325"/>
      <c r="K933" s="204"/>
      <c r="L933" s="208"/>
      <c r="M933" s="209"/>
      <c r="N933" s="210"/>
      <c r="O933" s="210"/>
      <c r="P933" s="210"/>
      <c r="Q933" s="210"/>
      <c r="R933" s="210"/>
      <c r="S933" s="210"/>
      <c r="T933" s="211"/>
      <c r="AT933" s="212" t="s">
        <v>192</v>
      </c>
      <c r="AU933" s="212" t="s">
        <v>78</v>
      </c>
      <c r="AV933" s="14" t="s">
        <v>78</v>
      </c>
      <c r="AW933" s="14" t="s">
        <v>30</v>
      </c>
      <c r="AX933" s="14" t="s">
        <v>69</v>
      </c>
      <c r="AY933" s="212" t="s">
        <v>179</v>
      </c>
    </row>
    <row r="934" spans="1:65" s="14" customFormat="1" ht="22.5">
      <c r="B934" s="203"/>
      <c r="C934" s="204"/>
      <c r="D934" s="188" t="s">
        <v>192</v>
      </c>
      <c r="E934" s="205" t="s">
        <v>18</v>
      </c>
      <c r="F934" s="324" t="s">
        <v>1095</v>
      </c>
      <c r="G934" s="325"/>
      <c r="H934" s="326">
        <v>26.364000000000001</v>
      </c>
      <c r="I934" s="325"/>
      <c r="J934" s="325"/>
      <c r="K934" s="204"/>
      <c r="L934" s="208"/>
      <c r="M934" s="209"/>
      <c r="N934" s="210"/>
      <c r="O934" s="210"/>
      <c r="P934" s="210"/>
      <c r="Q934" s="210"/>
      <c r="R934" s="210"/>
      <c r="S934" s="210"/>
      <c r="T934" s="211"/>
      <c r="AT934" s="212" t="s">
        <v>192</v>
      </c>
      <c r="AU934" s="212" t="s">
        <v>78</v>
      </c>
      <c r="AV934" s="14" t="s">
        <v>78</v>
      </c>
      <c r="AW934" s="14" t="s">
        <v>30</v>
      </c>
      <c r="AX934" s="14" t="s">
        <v>69</v>
      </c>
      <c r="AY934" s="212" t="s">
        <v>179</v>
      </c>
    </row>
    <row r="935" spans="1:65" s="14" customFormat="1">
      <c r="B935" s="203"/>
      <c r="C935" s="204"/>
      <c r="D935" s="188" t="s">
        <v>192</v>
      </c>
      <c r="E935" s="205" t="s">
        <v>18</v>
      </c>
      <c r="F935" s="324" t="s">
        <v>1096</v>
      </c>
      <c r="G935" s="325"/>
      <c r="H935" s="326">
        <v>1.974</v>
      </c>
      <c r="I935" s="325"/>
      <c r="J935" s="325"/>
      <c r="K935" s="204"/>
      <c r="L935" s="208"/>
      <c r="M935" s="209"/>
      <c r="N935" s="210"/>
      <c r="O935" s="210"/>
      <c r="P935" s="210"/>
      <c r="Q935" s="210"/>
      <c r="R935" s="210"/>
      <c r="S935" s="210"/>
      <c r="T935" s="211"/>
      <c r="AT935" s="212" t="s">
        <v>192</v>
      </c>
      <c r="AU935" s="212" t="s">
        <v>78</v>
      </c>
      <c r="AV935" s="14" t="s">
        <v>78</v>
      </c>
      <c r="AW935" s="14" t="s">
        <v>30</v>
      </c>
      <c r="AX935" s="14" t="s">
        <v>69</v>
      </c>
      <c r="AY935" s="212" t="s">
        <v>179</v>
      </c>
    </row>
    <row r="936" spans="1:65" s="13" customFormat="1">
      <c r="B936" s="194"/>
      <c r="C936" s="195"/>
      <c r="D936" s="188" t="s">
        <v>192</v>
      </c>
      <c r="E936" s="196" t="s">
        <v>18</v>
      </c>
      <c r="F936" s="334" t="s">
        <v>1097</v>
      </c>
      <c r="G936" s="335"/>
      <c r="H936" s="336" t="s">
        <v>18</v>
      </c>
      <c r="I936" s="335"/>
      <c r="J936" s="335"/>
      <c r="K936" s="195"/>
      <c r="L936" s="198"/>
      <c r="M936" s="199"/>
      <c r="N936" s="200"/>
      <c r="O936" s="200"/>
      <c r="P936" s="200"/>
      <c r="Q936" s="200"/>
      <c r="R936" s="200"/>
      <c r="S936" s="200"/>
      <c r="T936" s="201"/>
      <c r="AT936" s="202" t="s">
        <v>192</v>
      </c>
      <c r="AU936" s="202" t="s">
        <v>78</v>
      </c>
      <c r="AV936" s="13" t="s">
        <v>76</v>
      </c>
      <c r="AW936" s="13" t="s">
        <v>30</v>
      </c>
      <c r="AX936" s="13" t="s">
        <v>69</v>
      </c>
      <c r="AY936" s="202" t="s">
        <v>179</v>
      </c>
    </row>
    <row r="937" spans="1:65" s="14" customFormat="1" ht="22.5">
      <c r="B937" s="203"/>
      <c r="C937" s="204"/>
      <c r="D937" s="188" t="s">
        <v>192</v>
      </c>
      <c r="E937" s="205" t="s">
        <v>18</v>
      </c>
      <c r="F937" s="324" t="s">
        <v>1098</v>
      </c>
      <c r="G937" s="325"/>
      <c r="H937" s="326">
        <v>3.363</v>
      </c>
      <c r="I937" s="325"/>
      <c r="J937" s="325"/>
      <c r="K937" s="204"/>
      <c r="L937" s="208"/>
      <c r="M937" s="209"/>
      <c r="N937" s="210"/>
      <c r="O937" s="210"/>
      <c r="P937" s="210"/>
      <c r="Q937" s="210"/>
      <c r="R937" s="210"/>
      <c r="S937" s="210"/>
      <c r="T937" s="211"/>
      <c r="AT937" s="212" t="s">
        <v>192</v>
      </c>
      <c r="AU937" s="212" t="s">
        <v>78</v>
      </c>
      <c r="AV937" s="14" t="s">
        <v>78</v>
      </c>
      <c r="AW937" s="14" t="s">
        <v>30</v>
      </c>
      <c r="AX937" s="14" t="s">
        <v>69</v>
      </c>
      <c r="AY937" s="212" t="s">
        <v>179</v>
      </c>
    </row>
    <row r="938" spans="1:65" s="14" customFormat="1" ht="22.5">
      <c r="B938" s="203"/>
      <c r="C938" s="204"/>
      <c r="D938" s="188" t="s">
        <v>192</v>
      </c>
      <c r="E938" s="205" t="s">
        <v>18</v>
      </c>
      <c r="F938" s="324" t="s">
        <v>1099</v>
      </c>
      <c r="G938" s="325"/>
      <c r="H938" s="326">
        <v>-3.0609999999999999</v>
      </c>
      <c r="I938" s="325"/>
      <c r="J938" s="325"/>
      <c r="K938" s="204"/>
      <c r="L938" s="208"/>
      <c r="M938" s="209"/>
      <c r="N938" s="210"/>
      <c r="O938" s="210"/>
      <c r="P938" s="210"/>
      <c r="Q938" s="210"/>
      <c r="R938" s="210"/>
      <c r="S938" s="210"/>
      <c r="T938" s="211"/>
      <c r="AT938" s="212" t="s">
        <v>192</v>
      </c>
      <c r="AU938" s="212" t="s">
        <v>78</v>
      </c>
      <c r="AV938" s="14" t="s">
        <v>78</v>
      </c>
      <c r="AW938" s="14" t="s">
        <v>30</v>
      </c>
      <c r="AX938" s="14" t="s">
        <v>69</v>
      </c>
      <c r="AY938" s="212" t="s">
        <v>179</v>
      </c>
    </row>
    <row r="939" spans="1:65" s="14" customFormat="1">
      <c r="B939" s="203"/>
      <c r="C939" s="204"/>
      <c r="D939" s="188" t="s">
        <v>192</v>
      </c>
      <c r="E939" s="205" t="s">
        <v>18</v>
      </c>
      <c r="F939" s="324" t="s">
        <v>1100</v>
      </c>
      <c r="G939" s="325"/>
      <c r="H939" s="326">
        <v>11.835000000000001</v>
      </c>
      <c r="I939" s="325"/>
      <c r="J939" s="325"/>
      <c r="K939" s="204"/>
      <c r="L939" s="208"/>
      <c r="M939" s="209"/>
      <c r="N939" s="210"/>
      <c r="O939" s="210"/>
      <c r="P939" s="210"/>
      <c r="Q939" s="210"/>
      <c r="R939" s="210"/>
      <c r="S939" s="210"/>
      <c r="T939" s="211"/>
      <c r="AT939" s="212" t="s">
        <v>192</v>
      </c>
      <c r="AU939" s="212" t="s">
        <v>78</v>
      </c>
      <c r="AV939" s="14" t="s">
        <v>78</v>
      </c>
      <c r="AW939" s="14" t="s">
        <v>30</v>
      </c>
      <c r="AX939" s="14" t="s">
        <v>69</v>
      </c>
      <c r="AY939" s="212" t="s">
        <v>179</v>
      </c>
    </row>
    <row r="940" spans="1:65" s="2" customFormat="1" ht="16.5" customHeight="1">
      <c r="A940" s="33"/>
      <c r="B940" s="34"/>
      <c r="C940" s="176" t="s">
        <v>1101</v>
      </c>
      <c r="D940" s="176" t="s">
        <v>181</v>
      </c>
      <c r="E940" s="177" t="s">
        <v>1102</v>
      </c>
      <c r="F940" s="327" t="s">
        <v>1103</v>
      </c>
      <c r="G940" s="328" t="s">
        <v>357</v>
      </c>
      <c r="H940" s="329">
        <v>790.98199999999997</v>
      </c>
      <c r="I940" s="330"/>
      <c r="J940" s="330">
        <f>ROUND(I940*H940,2)</f>
        <v>0</v>
      </c>
      <c r="K940" s="178" t="s">
        <v>185</v>
      </c>
      <c r="L940" s="38"/>
      <c r="M940" s="182" t="s">
        <v>18</v>
      </c>
      <c r="N940" s="183" t="s">
        <v>40</v>
      </c>
      <c r="O940" s="184">
        <v>0.25800000000000001</v>
      </c>
      <c r="P940" s="184">
        <f>O940*H940</f>
        <v>204.07335599999999</v>
      </c>
      <c r="Q940" s="184">
        <v>3.9053999999999998E-3</v>
      </c>
      <c r="R940" s="184">
        <f>Q940*H940</f>
        <v>3.0891011027999999</v>
      </c>
      <c r="S940" s="184">
        <v>0</v>
      </c>
      <c r="T940" s="185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86" t="s">
        <v>186</v>
      </c>
      <c r="AT940" s="186" t="s">
        <v>181</v>
      </c>
      <c r="AU940" s="186" t="s">
        <v>78</v>
      </c>
      <c r="AY940" s="19" t="s">
        <v>179</v>
      </c>
      <c r="BE940" s="187">
        <f>IF(N940="základní",J940,0)</f>
        <v>0</v>
      </c>
      <c r="BF940" s="187">
        <f>IF(N940="snížená",J940,0)</f>
        <v>0</v>
      </c>
      <c r="BG940" s="187">
        <f>IF(N940="zákl. přenesená",J940,0)</f>
        <v>0</v>
      </c>
      <c r="BH940" s="187">
        <f>IF(N940="sníž. přenesená",J940,0)</f>
        <v>0</v>
      </c>
      <c r="BI940" s="187">
        <f>IF(N940="nulová",J940,0)</f>
        <v>0</v>
      </c>
      <c r="BJ940" s="19" t="s">
        <v>76</v>
      </c>
      <c r="BK940" s="187">
        <f>ROUND(I940*H940,2)</f>
        <v>0</v>
      </c>
      <c r="BL940" s="19" t="s">
        <v>186</v>
      </c>
      <c r="BM940" s="186" t="s">
        <v>1104</v>
      </c>
    </row>
    <row r="941" spans="1:65" s="2" customFormat="1" ht="29.25">
      <c r="A941" s="33"/>
      <c r="B941" s="34"/>
      <c r="C941" s="35"/>
      <c r="D941" s="188" t="s">
        <v>188</v>
      </c>
      <c r="E941" s="35"/>
      <c r="F941" s="331" t="s">
        <v>1105</v>
      </c>
      <c r="G941" s="332"/>
      <c r="H941" s="332"/>
      <c r="I941" s="332"/>
      <c r="J941" s="332"/>
      <c r="K941" s="35"/>
      <c r="L941" s="38"/>
      <c r="M941" s="190"/>
      <c r="N941" s="191"/>
      <c r="O941" s="63"/>
      <c r="P941" s="63"/>
      <c r="Q941" s="63"/>
      <c r="R941" s="63"/>
      <c r="S941" s="63"/>
      <c r="T941" s="64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T941" s="19" t="s">
        <v>188</v>
      </c>
      <c r="AU941" s="19" t="s">
        <v>78</v>
      </c>
    </row>
    <row r="942" spans="1:65" s="2" customFormat="1">
      <c r="A942" s="33"/>
      <c r="B942" s="34"/>
      <c r="C942" s="35"/>
      <c r="D942" s="192" t="s">
        <v>190</v>
      </c>
      <c r="E942" s="35"/>
      <c r="F942" s="333" t="s">
        <v>1106</v>
      </c>
      <c r="G942" s="332"/>
      <c r="H942" s="332"/>
      <c r="I942" s="332"/>
      <c r="J942" s="332"/>
      <c r="K942" s="35"/>
      <c r="L942" s="38"/>
      <c r="M942" s="190"/>
      <c r="N942" s="191"/>
      <c r="O942" s="63"/>
      <c r="P942" s="63"/>
      <c r="Q942" s="63"/>
      <c r="R942" s="63"/>
      <c r="S942" s="63"/>
      <c r="T942" s="64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T942" s="19" t="s">
        <v>190</v>
      </c>
      <c r="AU942" s="19" t="s">
        <v>78</v>
      </c>
    </row>
    <row r="943" spans="1:65" s="13" customFormat="1">
      <c r="B943" s="194"/>
      <c r="C943" s="195"/>
      <c r="D943" s="188" t="s">
        <v>192</v>
      </c>
      <c r="E943" s="196" t="s">
        <v>18</v>
      </c>
      <c r="F943" s="334" t="s">
        <v>323</v>
      </c>
      <c r="G943" s="335"/>
      <c r="H943" s="336" t="s">
        <v>18</v>
      </c>
      <c r="I943" s="335"/>
      <c r="J943" s="335"/>
      <c r="K943" s="195"/>
      <c r="L943" s="198"/>
      <c r="M943" s="199"/>
      <c r="N943" s="200"/>
      <c r="O943" s="200"/>
      <c r="P943" s="200"/>
      <c r="Q943" s="200"/>
      <c r="R943" s="200"/>
      <c r="S943" s="200"/>
      <c r="T943" s="201"/>
      <c r="AT943" s="202" t="s">
        <v>192</v>
      </c>
      <c r="AU943" s="202" t="s">
        <v>78</v>
      </c>
      <c r="AV943" s="13" t="s">
        <v>76</v>
      </c>
      <c r="AW943" s="13" t="s">
        <v>30</v>
      </c>
      <c r="AX943" s="13" t="s">
        <v>69</v>
      </c>
      <c r="AY943" s="202" t="s">
        <v>179</v>
      </c>
    </row>
    <row r="944" spans="1:65" s="13" customFormat="1">
      <c r="B944" s="194"/>
      <c r="C944" s="195"/>
      <c r="D944" s="188" t="s">
        <v>192</v>
      </c>
      <c r="E944" s="196" t="s">
        <v>18</v>
      </c>
      <c r="F944" s="334" t="s">
        <v>1046</v>
      </c>
      <c r="G944" s="335"/>
      <c r="H944" s="336" t="s">
        <v>18</v>
      </c>
      <c r="I944" s="335"/>
      <c r="J944" s="335"/>
      <c r="K944" s="195"/>
      <c r="L944" s="198"/>
      <c r="M944" s="199"/>
      <c r="N944" s="200"/>
      <c r="O944" s="200"/>
      <c r="P944" s="200"/>
      <c r="Q944" s="200"/>
      <c r="R944" s="200"/>
      <c r="S944" s="200"/>
      <c r="T944" s="201"/>
      <c r="AT944" s="202" t="s">
        <v>192</v>
      </c>
      <c r="AU944" s="202" t="s">
        <v>78</v>
      </c>
      <c r="AV944" s="13" t="s">
        <v>76</v>
      </c>
      <c r="AW944" s="13" t="s">
        <v>30</v>
      </c>
      <c r="AX944" s="13" t="s">
        <v>69</v>
      </c>
      <c r="AY944" s="202" t="s">
        <v>179</v>
      </c>
    </row>
    <row r="945" spans="2:51" s="14" customFormat="1" ht="33.75">
      <c r="B945" s="203"/>
      <c r="C945" s="204"/>
      <c r="D945" s="188" t="s">
        <v>192</v>
      </c>
      <c r="E945" s="205" t="s">
        <v>18</v>
      </c>
      <c r="F945" s="324" t="s">
        <v>1047</v>
      </c>
      <c r="G945" s="325"/>
      <c r="H945" s="326">
        <v>24.838000000000001</v>
      </c>
      <c r="I945" s="325"/>
      <c r="J945" s="325"/>
      <c r="K945" s="204"/>
      <c r="L945" s="208"/>
      <c r="M945" s="209"/>
      <c r="N945" s="210"/>
      <c r="O945" s="210"/>
      <c r="P945" s="210"/>
      <c r="Q945" s="210"/>
      <c r="R945" s="210"/>
      <c r="S945" s="210"/>
      <c r="T945" s="211"/>
      <c r="AT945" s="212" t="s">
        <v>192</v>
      </c>
      <c r="AU945" s="212" t="s">
        <v>78</v>
      </c>
      <c r="AV945" s="14" t="s">
        <v>78</v>
      </c>
      <c r="AW945" s="14" t="s">
        <v>30</v>
      </c>
      <c r="AX945" s="14" t="s">
        <v>69</v>
      </c>
      <c r="AY945" s="212" t="s">
        <v>179</v>
      </c>
    </row>
    <row r="946" spans="2:51" s="14" customFormat="1" ht="22.5">
      <c r="B946" s="203"/>
      <c r="C946" s="204"/>
      <c r="D946" s="188" t="s">
        <v>192</v>
      </c>
      <c r="E946" s="205" t="s">
        <v>18</v>
      </c>
      <c r="F946" s="324" t="s">
        <v>1048</v>
      </c>
      <c r="G946" s="325"/>
      <c r="H946" s="326">
        <v>36.505000000000003</v>
      </c>
      <c r="I946" s="325"/>
      <c r="J946" s="325"/>
      <c r="K946" s="204"/>
      <c r="L946" s="208"/>
      <c r="M946" s="209"/>
      <c r="N946" s="210"/>
      <c r="O946" s="210"/>
      <c r="P946" s="210"/>
      <c r="Q946" s="210"/>
      <c r="R946" s="210"/>
      <c r="S946" s="210"/>
      <c r="T946" s="211"/>
      <c r="AT946" s="212" t="s">
        <v>192</v>
      </c>
      <c r="AU946" s="212" t="s">
        <v>78</v>
      </c>
      <c r="AV946" s="14" t="s">
        <v>78</v>
      </c>
      <c r="AW946" s="14" t="s">
        <v>30</v>
      </c>
      <c r="AX946" s="14" t="s">
        <v>69</v>
      </c>
      <c r="AY946" s="212" t="s">
        <v>179</v>
      </c>
    </row>
    <row r="947" spans="2:51" s="14" customFormat="1">
      <c r="B947" s="203"/>
      <c r="C947" s="204"/>
      <c r="D947" s="188" t="s">
        <v>192</v>
      </c>
      <c r="E947" s="205" t="s">
        <v>18</v>
      </c>
      <c r="F947" s="324" t="s">
        <v>1107</v>
      </c>
      <c r="G947" s="325"/>
      <c r="H947" s="326">
        <v>4.7039999999999997</v>
      </c>
      <c r="I947" s="325"/>
      <c r="J947" s="325"/>
      <c r="K947" s="204"/>
      <c r="L947" s="208"/>
      <c r="M947" s="209"/>
      <c r="N947" s="210"/>
      <c r="O947" s="210"/>
      <c r="P947" s="210"/>
      <c r="Q947" s="210"/>
      <c r="R947" s="210"/>
      <c r="S947" s="210"/>
      <c r="T947" s="211"/>
      <c r="AT947" s="212" t="s">
        <v>192</v>
      </c>
      <c r="AU947" s="212" t="s">
        <v>78</v>
      </c>
      <c r="AV947" s="14" t="s">
        <v>78</v>
      </c>
      <c r="AW947" s="14" t="s">
        <v>30</v>
      </c>
      <c r="AX947" s="14" t="s">
        <v>69</v>
      </c>
      <c r="AY947" s="212" t="s">
        <v>179</v>
      </c>
    </row>
    <row r="948" spans="2:51" s="14" customFormat="1" ht="22.5">
      <c r="B948" s="203"/>
      <c r="C948" s="204"/>
      <c r="D948" s="188" t="s">
        <v>192</v>
      </c>
      <c r="E948" s="205" t="s">
        <v>18</v>
      </c>
      <c r="F948" s="324" t="s">
        <v>1050</v>
      </c>
      <c r="G948" s="325"/>
      <c r="H948" s="326">
        <v>18.984000000000002</v>
      </c>
      <c r="I948" s="325"/>
      <c r="J948" s="325"/>
      <c r="K948" s="204"/>
      <c r="L948" s="208"/>
      <c r="M948" s="209"/>
      <c r="N948" s="210"/>
      <c r="O948" s="210"/>
      <c r="P948" s="210"/>
      <c r="Q948" s="210"/>
      <c r="R948" s="210"/>
      <c r="S948" s="210"/>
      <c r="T948" s="211"/>
      <c r="AT948" s="212" t="s">
        <v>192</v>
      </c>
      <c r="AU948" s="212" t="s">
        <v>78</v>
      </c>
      <c r="AV948" s="14" t="s">
        <v>78</v>
      </c>
      <c r="AW948" s="14" t="s">
        <v>30</v>
      </c>
      <c r="AX948" s="14" t="s">
        <v>69</v>
      </c>
      <c r="AY948" s="212" t="s">
        <v>179</v>
      </c>
    </row>
    <row r="949" spans="2:51" s="14" customFormat="1" ht="22.5">
      <c r="B949" s="203"/>
      <c r="C949" s="204"/>
      <c r="D949" s="188" t="s">
        <v>192</v>
      </c>
      <c r="E949" s="205" t="s">
        <v>18</v>
      </c>
      <c r="F949" s="324" t="s">
        <v>1051</v>
      </c>
      <c r="G949" s="325"/>
      <c r="H949" s="326">
        <v>20.414000000000001</v>
      </c>
      <c r="I949" s="325"/>
      <c r="J949" s="325"/>
      <c r="K949" s="204"/>
      <c r="L949" s="208"/>
      <c r="M949" s="209"/>
      <c r="N949" s="210"/>
      <c r="O949" s="210"/>
      <c r="P949" s="210"/>
      <c r="Q949" s="210"/>
      <c r="R949" s="210"/>
      <c r="S949" s="210"/>
      <c r="T949" s="211"/>
      <c r="AT949" s="212" t="s">
        <v>192</v>
      </c>
      <c r="AU949" s="212" t="s">
        <v>78</v>
      </c>
      <c r="AV949" s="14" t="s">
        <v>78</v>
      </c>
      <c r="AW949" s="14" t="s">
        <v>30</v>
      </c>
      <c r="AX949" s="14" t="s">
        <v>69</v>
      </c>
      <c r="AY949" s="212" t="s">
        <v>179</v>
      </c>
    </row>
    <row r="950" spans="2:51" s="13" customFormat="1">
      <c r="B950" s="194"/>
      <c r="C950" s="195"/>
      <c r="D950" s="188" t="s">
        <v>192</v>
      </c>
      <c r="E950" s="196" t="s">
        <v>18</v>
      </c>
      <c r="F950" s="334" t="s">
        <v>1052</v>
      </c>
      <c r="G950" s="335"/>
      <c r="H950" s="336" t="s">
        <v>18</v>
      </c>
      <c r="I950" s="335"/>
      <c r="J950" s="335"/>
      <c r="K950" s="195"/>
      <c r="L950" s="198"/>
      <c r="M950" s="199"/>
      <c r="N950" s="200"/>
      <c r="O950" s="200"/>
      <c r="P950" s="200"/>
      <c r="Q950" s="200"/>
      <c r="R950" s="200"/>
      <c r="S950" s="200"/>
      <c r="T950" s="201"/>
      <c r="AT950" s="202" t="s">
        <v>192</v>
      </c>
      <c r="AU950" s="202" t="s">
        <v>78</v>
      </c>
      <c r="AV950" s="13" t="s">
        <v>76</v>
      </c>
      <c r="AW950" s="13" t="s">
        <v>30</v>
      </c>
      <c r="AX950" s="13" t="s">
        <v>69</v>
      </c>
      <c r="AY950" s="202" t="s">
        <v>179</v>
      </c>
    </row>
    <row r="951" spans="2:51" s="14" customFormat="1" ht="22.5">
      <c r="B951" s="203"/>
      <c r="C951" s="204"/>
      <c r="D951" s="188" t="s">
        <v>192</v>
      </c>
      <c r="E951" s="205" t="s">
        <v>18</v>
      </c>
      <c r="F951" s="324" t="s">
        <v>1053</v>
      </c>
      <c r="G951" s="325"/>
      <c r="H951" s="326">
        <v>40.216000000000001</v>
      </c>
      <c r="I951" s="325"/>
      <c r="J951" s="325"/>
      <c r="K951" s="204"/>
      <c r="L951" s="208"/>
      <c r="M951" s="209"/>
      <c r="N951" s="210"/>
      <c r="O951" s="210"/>
      <c r="P951" s="210"/>
      <c r="Q951" s="210"/>
      <c r="R951" s="210"/>
      <c r="S951" s="210"/>
      <c r="T951" s="211"/>
      <c r="AT951" s="212" t="s">
        <v>192</v>
      </c>
      <c r="AU951" s="212" t="s">
        <v>78</v>
      </c>
      <c r="AV951" s="14" t="s">
        <v>78</v>
      </c>
      <c r="AW951" s="14" t="s">
        <v>30</v>
      </c>
      <c r="AX951" s="14" t="s">
        <v>69</v>
      </c>
      <c r="AY951" s="212" t="s">
        <v>179</v>
      </c>
    </row>
    <row r="952" spans="2:51" s="14" customFormat="1" ht="22.5">
      <c r="B952" s="203"/>
      <c r="C952" s="204"/>
      <c r="D952" s="188" t="s">
        <v>192</v>
      </c>
      <c r="E952" s="205" t="s">
        <v>18</v>
      </c>
      <c r="F952" s="324" t="s">
        <v>1054</v>
      </c>
      <c r="G952" s="325"/>
      <c r="H952" s="326">
        <v>9.016</v>
      </c>
      <c r="I952" s="325"/>
      <c r="J952" s="325"/>
      <c r="K952" s="204"/>
      <c r="L952" s="208"/>
      <c r="M952" s="209"/>
      <c r="N952" s="210"/>
      <c r="O952" s="210"/>
      <c r="P952" s="210"/>
      <c r="Q952" s="210"/>
      <c r="R952" s="210"/>
      <c r="S952" s="210"/>
      <c r="T952" s="211"/>
      <c r="AT952" s="212" t="s">
        <v>192</v>
      </c>
      <c r="AU952" s="212" t="s">
        <v>78</v>
      </c>
      <c r="AV952" s="14" t="s">
        <v>78</v>
      </c>
      <c r="AW952" s="14" t="s">
        <v>30</v>
      </c>
      <c r="AX952" s="14" t="s">
        <v>69</v>
      </c>
      <c r="AY952" s="212" t="s">
        <v>179</v>
      </c>
    </row>
    <row r="953" spans="2:51" s="14" customFormat="1">
      <c r="B953" s="203"/>
      <c r="C953" s="204"/>
      <c r="D953" s="188" t="s">
        <v>192</v>
      </c>
      <c r="E953" s="205" t="s">
        <v>18</v>
      </c>
      <c r="F953" s="324" t="s">
        <v>1108</v>
      </c>
      <c r="G953" s="325"/>
      <c r="H953" s="326">
        <v>35.185000000000002</v>
      </c>
      <c r="I953" s="325"/>
      <c r="J953" s="325"/>
      <c r="K953" s="204"/>
      <c r="L953" s="208"/>
      <c r="M953" s="209"/>
      <c r="N953" s="210"/>
      <c r="O953" s="210"/>
      <c r="P953" s="210"/>
      <c r="Q953" s="210"/>
      <c r="R953" s="210"/>
      <c r="S953" s="210"/>
      <c r="T953" s="211"/>
      <c r="AT953" s="212" t="s">
        <v>192</v>
      </c>
      <c r="AU953" s="212" t="s">
        <v>78</v>
      </c>
      <c r="AV953" s="14" t="s">
        <v>78</v>
      </c>
      <c r="AW953" s="14" t="s">
        <v>30</v>
      </c>
      <c r="AX953" s="14" t="s">
        <v>69</v>
      </c>
      <c r="AY953" s="212" t="s">
        <v>179</v>
      </c>
    </row>
    <row r="954" spans="2:51" s="14" customFormat="1">
      <c r="B954" s="203"/>
      <c r="C954" s="204"/>
      <c r="D954" s="188" t="s">
        <v>192</v>
      </c>
      <c r="E954" s="205" t="s">
        <v>18</v>
      </c>
      <c r="F954" s="324" t="s">
        <v>1109</v>
      </c>
      <c r="G954" s="325"/>
      <c r="H954" s="326">
        <v>7.1040000000000001</v>
      </c>
      <c r="I954" s="325"/>
      <c r="J954" s="325"/>
      <c r="K954" s="204"/>
      <c r="L954" s="208"/>
      <c r="M954" s="209"/>
      <c r="N954" s="210"/>
      <c r="O954" s="210"/>
      <c r="P954" s="210"/>
      <c r="Q954" s="210"/>
      <c r="R954" s="210"/>
      <c r="S954" s="210"/>
      <c r="T954" s="211"/>
      <c r="AT954" s="212" t="s">
        <v>192</v>
      </c>
      <c r="AU954" s="212" t="s">
        <v>78</v>
      </c>
      <c r="AV954" s="14" t="s">
        <v>78</v>
      </c>
      <c r="AW954" s="14" t="s">
        <v>30</v>
      </c>
      <c r="AX954" s="14" t="s">
        <v>69</v>
      </c>
      <c r="AY954" s="212" t="s">
        <v>179</v>
      </c>
    </row>
    <row r="955" spans="2:51" s="14" customFormat="1" ht="45">
      <c r="B955" s="203"/>
      <c r="C955" s="204"/>
      <c r="D955" s="188" t="s">
        <v>192</v>
      </c>
      <c r="E955" s="205" t="s">
        <v>18</v>
      </c>
      <c r="F955" s="324" t="s">
        <v>1057</v>
      </c>
      <c r="G955" s="325"/>
      <c r="H955" s="326">
        <v>52.078000000000003</v>
      </c>
      <c r="I955" s="325"/>
      <c r="J955" s="325"/>
      <c r="K955" s="204"/>
      <c r="L955" s="208"/>
      <c r="M955" s="209"/>
      <c r="N955" s="210"/>
      <c r="O955" s="210"/>
      <c r="P955" s="210"/>
      <c r="Q955" s="210"/>
      <c r="R955" s="210"/>
      <c r="S955" s="210"/>
      <c r="T955" s="211"/>
      <c r="AT955" s="212" t="s">
        <v>192</v>
      </c>
      <c r="AU955" s="212" t="s">
        <v>78</v>
      </c>
      <c r="AV955" s="14" t="s">
        <v>78</v>
      </c>
      <c r="AW955" s="14" t="s">
        <v>30</v>
      </c>
      <c r="AX955" s="14" t="s">
        <v>69</v>
      </c>
      <c r="AY955" s="212" t="s">
        <v>179</v>
      </c>
    </row>
    <row r="956" spans="2:51" s="14" customFormat="1" ht="22.5">
      <c r="B956" s="203"/>
      <c r="C956" s="204"/>
      <c r="D956" s="188" t="s">
        <v>192</v>
      </c>
      <c r="E956" s="205" t="s">
        <v>18</v>
      </c>
      <c r="F956" s="324" t="s">
        <v>1058</v>
      </c>
      <c r="G956" s="325"/>
      <c r="H956" s="326">
        <v>12.397</v>
      </c>
      <c r="I956" s="325"/>
      <c r="J956" s="325"/>
      <c r="K956" s="204"/>
      <c r="L956" s="208"/>
      <c r="M956" s="209"/>
      <c r="N956" s="210"/>
      <c r="O956" s="210"/>
      <c r="P956" s="210"/>
      <c r="Q956" s="210"/>
      <c r="R956" s="210"/>
      <c r="S956" s="210"/>
      <c r="T956" s="211"/>
      <c r="AT956" s="212" t="s">
        <v>192</v>
      </c>
      <c r="AU956" s="212" t="s">
        <v>78</v>
      </c>
      <c r="AV956" s="14" t="s">
        <v>78</v>
      </c>
      <c r="AW956" s="14" t="s">
        <v>30</v>
      </c>
      <c r="AX956" s="14" t="s">
        <v>69</v>
      </c>
      <c r="AY956" s="212" t="s">
        <v>179</v>
      </c>
    </row>
    <row r="957" spans="2:51" s="14" customFormat="1">
      <c r="B957" s="203"/>
      <c r="C957" s="204"/>
      <c r="D957" s="188" t="s">
        <v>192</v>
      </c>
      <c r="E957" s="205" t="s">
        <v>18</v>
      </c>
      <c r="F957" s="324" t="s">
        <v>1059</v>
      </c>
      <c r="G957" s="325"/>
      <c r="H957" s="326">
        <v>27.972000000000001</v>
      </c>
      <c r="I957" s="325"/>
      <c r="J957" s="325"/>
      <c r="K957" s="204"/>
      <c r="L957" s="208"/>
      <c r="M957" s="209"/>
      <c r="N957" s="210"/>
      <c r="O957" s="210"/>
      <c r="P957" s="210"/>
      <c r="Q957" s="210"/>
      <c r="R957" s="210"/>
      <c r="S957" s="210"/>
      <c r="T957" s="211"/>
      <c r="AT957" s="212" t="s">
        <v>192</v>
      </c>
      <c r="AU957" s="212" t="s">
        <v>78</v>
      </c>
      <c r="AV957" s="14" t="s">
        <v>78</v>
      </c>
      <c r="AW957" s="14" t="s">
        <v>30</v>
      </c>
      <c r="AX957" s="14" t="s">
        <v>69</v>
      </c>
      <c r="AY957" s="212" t="s">
        <v>179</v>
      </c>
    </row>
    <row r="958" spans="2:51" s="14" customFormat="1" ht="33.75">
      <c r="B958" s="203"/>
      <c r="C958" s="204"/>
      <c r="D958" s="188" t="s">
        <v>192</v>
      </c>
      <c r="E958" s="205" t="s">
        <v>18</v>
      </c>
      <c r="F958" s="324" t="s">
        <v>1060</v>
      </c>
      <c r="G958" s="325"/>
      <c r="H958" s="326">
        <v>12.519</v>
      </c>
      <c r="I958" s="325"/>
      <c r="J958" s="325"/>
      <c r="K958" s="204"/>
      <c r="L958" s="208"/>
      <c r="M958" s="209"/>
      <c r="N958" s="210"/>
      <c r="O958" s="210"/>
      <c r="P958" s="210"/>
      <c r="Q958" s="210"/>
      <c r="R958" s="210"/>
      <c r="S958" s="210"/>
      <c r="T958" s="211"/>
      <c r="AT958" s="212" t="s">
        <v>192</v>
      </c>
      <c r="AU958" s="212" t="s">
        <v>78</v>
      </c>
      <c r="AV958" s="14" t="s">
        <v>78</v>
      </c>
      <c r="AW958" s="14" t="s">
        <v>30</v>
      </c>
      <c r="AX958" s="14" t="s">
        <v>69</v>
      </c>
      <c r="AY958" s="212" t="s">
        <v>179</v>
      </c>
    </row>
    <row r="959" spans="2:51" s="13" customFormat="1">
      <c r="B959" s="194"/>
      <c r="C959" s="195"/>
      <c r="D959" s="188" t="s">
        <v>192</v>
      </c>
      <c r="E959" s="196" t="s">
        <v>18</v>
      </c>
      <c r="F959" s="334" t="s">
        <v>1061</v>
      </c>
      <c r="G959" s="335"/>
      <c r="H959" s="336" t="s">
        <v>18</v>
      </c>
      <c r="I959" s="335"/>
      <c r="J959" s="335"/>
      <c r="K959" s="195"/>
      <c r="L959" s="198"/>
      <c r="M959" s="199"/>
      <c r="N959" s="200"/>
      <c r="O959" s="200"/>
      <c r="P959" s="200"/>
      <c r="Q959" s="200"/>
      <c r="R959" s="200"/>
      <c r="S959" s="200"/>
      <c r="T959" s="201"/>
      <c r="AT959" s="202" t="s">
        <v>192</v>
      </c>
      <c r="AU959" s="202" t="s">
        <v>78</v>
      </c>
      <c r="AV959" s="13" t="s">
        <v>76</v>
      </c>
      <c r="AW959" s="13" t="s">
        <v>30</v>
      </c>
      <c r="AX959" s="13" t="s">
        <v>69</v>
      </c>
      <c r="AY959" s="202" t="s">
        <v>179</v>
      </c>
    </row>
    <row r="960" spans="2:51" s="14" customFormat="1" ht="22.5">
      <c r="B960" s="203"/>
      <c r="C960" s="204"/>
      <c r="D960" s="188" t="s">
        <v>192</v>
      </c>
      <c r="E960" s="205" t="s">
        <v>18</v>
      </c>
      <c r="F960" s="324" t="s">
        <v>1062</v>
      </c>
      <c r="G960" s="325"/>
      <c r="H960" s="326">
        <v>28.794</v>
      </c>
      <c r="I960" s="325"/>
      <c r="J960" s="325"/>
      <c r="K960" s="204"/>
      <c r="L960" s="208"/>
      <c r="M960" s="209"/>
      <c r="N960" s="210"/>
      <c r="O960" s="210"/>
      <c r="P960" s="210"/>
      <c r="Q960" s="210"/>
      <c r="R960" s="210"/>
      <c r="S960" s="210"/>
      <c r="T960" s="211"/>
      <c r="AT960" s="212" t="s">
        <v>192</v>
      </c>
      <c r="AU960" s="212" t="s">
        <v>78</v>
      </c>
      <c r="AV960" s="14" t="s">
        <v>78</v>
      </c>
      <c r="AW960" s="14" t="s">
        <v>30</v>
      </c>
      <c r="AX960" s="14" t="s">
        <v>69</v>
      </c>
      <c r="AY960" s="212" t="s">
        <v>179</v>
      </c>
    </row>
    <row r="961" spans="2:51" s="14" customFormat="1">
      <c r="B961" s="203"/>
      <c r="C961" s="204"/>
      <c r="D961" s="188" t="s">
        <v>192</v>
      </c>
      <c r="E961" s="205" t="s">
        <v>18</v>
      </c>
      <c r="F961" s="324" t="s">
        <v>1063</v>
      </c>
      <c r="G961" s="325"/>
      <c r="H961" s="326">
        <v>4.2030000000000003</v>
      </c>
      <c r="I961" s="325"/>
      <c r="J961" s="325"/>
      <c r="K961" s="204"/>
      <c r="L961" s="208"/>
      <c r="M961" s="209"/>
      <c r="N961" s="210"/>
      <c r="O961" s="210"/>
      <c r="P961" s="210"/>
      <c r="Q961" s="210"/>
      <c r="R961" s="210"/>
      <c r="S961" s="210"/>
      <c r="T961" s="211"/>
      <c r="AT961" s="212" t="s">
        <v>192</v>
      </c>
      <c r="AU961" s="212" t="s">
        <v>78</v>
      </c>
      <c r="AV961" s="14" t="s">
        <v>78</v>
      </c>
      <c r="AW961" s="14" t="s">
        <v>30</v>
      </c>
      <c r="AX961" s="14" t="s">
        <v>69</v>
      </c>
      <c r="AY961" s="212" t="s">
        <v>179</v>
      </c>
    </row>
    <row r="962" spans="2:51" s="14" customFormat="1" ht="22.5">
      <c r="B962" s="203"/>
      <c r="C962" s="204"/>
      <c r="D962" s="188" t="s">
        <v>192</v>
      </c>
      <c r="E962" s="205" t="s">
        <v>18</v>
      </c>
      <c r="F962" s="324" t="s">
        <v>1064</v>
      </c>
      <c r="G962" s="325"/>
      <c r="H962" s="326">
        <v>20.870999999999999</v>
      </c>
      <c r="I962" s="325"/>
      <c r="J962" s="325"/>
      <c r="K962" s="204"/>
      <c r="L962" s="208"/>
      <c r="M962" s="209"/>
      <c r="N962" s="210"/>
      <c r="O962" s="210"/>
      <c r="P962" s="210"/>
      <c r="Q962" s="210"/>
      <c r="R962" s="210"/>
      <c r="S962" s="210"/>
      <c r="T962" s="211"/>
      <c r="AT962" s="212" t="s">
        <v>192</v>
      </c>
      <c r="AU962" s="212" t="s">
        <v>78</v>
      </c>
      <c r="AV962" s="14" t="s">
        <v>78</v>
      </c>
      <c r="AW962" s="14" t="s">
        <v>30</v>
      </c>
      <c r="AX962" s="14" t="s">
        <v>69</v>
      </c>
      <c r="AY962" s="212" t="s">
        <v>179</v>
      </c>
    </row>
    <row r="963" spans="2:51" s="13" customFormat="1">
      <c r="B963" s="194"/>
      <c r="C963" s="195"/>
      <c r="D963" s="188" t="s">
        <v>192</v>
      </c>
      <c r="E963" s="196" t="s">
        <v>18</v>
      </c>
      <c r="F963" s="334" t="s">
        <v>481</v>
      </c>
      <c r="G963" s="335"/>
      <c r="H963" s="336" t="s">
        <v>18</v>
      </c>
      <c r="I963" s="335"/>
      <c r="J963" s="335"/>
      <c r="K963" s="195"/>
      <c r="L963" s="198"/>
      <c r="M963" s="199"/>
      <c r="N963" s="200"/>
      <c r="O963" s="200"/>
      <c r="P963" s="200"/>
      <c r="Q963" s="200"/>
      <c r="R963" s="200"/>
      <c r="S963" s="200"/>
      <c r="T963" s="201"/>
      <c r="AT963" s="202" t="s">
        <v>192</v>
      </c>
      <c r="AU963" s="202" t="s">
        <v>78</v>
      </c>
      <c r="AV963" s="13" t="s">
        <v>76</v>
      </c>
      <c r="AW963" s="13" t="s">
        <v>30</v>
      </c>
      <c r="AX963" s="13" t="s">
        <v>69</v>
      </c>
      <c r="AY963" s="202" t="s">
        <v>179</v>
      </c>
    </row>
    <row r="964" spans="2:51" s="14" customFormat="1" ht="22.5">
      <c r="B964" s="203"/>
      <c r="C964" s="204"/>
      <c r="D964" s="188" t="s">
        <v>192</v>
      </c>
      <c r="E964" s="205" t="s">
        <v>18</v>
      </c>
      <c r="F964" s="324" t="s">
        <v>1065</v>
      </c>
      <c r="G964" s="325"/>
      <c r="H964" s="326">
        <v>30.073</v>
      </c>
      <c r="I964" s="325"/>
      <c r="J964" s="325"/>
      <c r="K964" s="204"/>
      <c r="L964" s="208"/>
      <c r="M964" s="209"/>
      <c r="N964" s="210"/>
      <c r="O964" s="210"/>
      <c r="P964" s="210"/>
      <c r="Q964" s="210"/>
      <c r="R964" s="210"/>
      <c r="S964" s="210"/>
      <c r="T964" s="211"/>
      <c r="AT964" s="212" t="s">
        <v>192</v>
      </c>
      <c r="AU964" s="212" t="s">
        <v>78</v>
      </c>
      <c r="AV964" s="14" t="s">
        <v>78</v>
      </c>
      <c r="AW964" s="14" t="s">
        <v>30</v>
      </c>
      <c r="AX964" s="14" t="s">
        <v>69</v>
      </c>
      <c r="AY964" s="212" t="s">
        <v>179</v>
      </c>
    </row>
    <row r="965" spans="2:51" s="14" customFormat="1" ht="22.5">
      <c r="B965" s="203"/>
      <c r="C965" s="204"/>
      <c r="D965" s="188" t="s">
        <v>192</v>
      </c>
      <c r="E965" s="205" t="s">
        <v>18</v>
      </c>
      <c r="F965" s="324" t="s">
        <v>1066</v>
      </c>
      <c r="G965" s="325"/>
      <c r="H965" s="326">
        <v>43.259</v>
      </c>
      <c r="I965" s="325"/>
      <c r="J965" s="325"/>
      <c r="K965" s="204"/>
      <c r="L965" s="208"/>
      <c r="M965" s="209"/>
      <c r="N965" s="210"/>
      <c r="O965" s="210"/>
      <c r="P965" s="210"/>
      <c r="Q965" s="210"/>
      <c r="R965" s="210"/>
      <c r="S965" s="210"/>
      <c r="T965" s="211"/>
      <c r="AT965" s="212" t="s">
        <v>192</v>
      </c>
      <c r="AU965" s="212" t="s">
        <v>78</v>
      </c>
      <c r="AV965" s="14" t="s">
        <v>78</v>
      </c>
      <c r="AW965" s="14" t="s">
        <v>30</v>
      </c>
      <c r="AX965" s="14" t="s">
        <v>69</v>
      </c>
      <c r="AY965" s="212" t="s">
        <v>179</v>
      </c>
    </row>
    <row r="966" spans="2:51" s="14" customFormat="1" ht="22.5">
      <c r="B966" s="203"/>
      <c r="C966" s="204"/>
      <c r="D966" s="188" t="s">
        <v>192</v>
      </c>
      <c r="E966" s="205" t="s">
        <v>18</v>
      </c>
      <c r="F966" s="324" t="s">
        <v>1067</v>
      </c>
      <c r="G966" s="325"/>
      <c r="H966" s="326">
        <v>41.993000000000002</v>
      </c>
      <c r="I966" s="325"/>
      <c r="J966" s="325"/>
      <c r="K966" s="204"/>
      <c r="L966" s="208"/>
      <c r="M966" s="209"/>
      <c r="N966" s="210"/>
      <c r="O966" s="210"/>
      <c r="P966" s="210"/>
      <c r="Q966" s="210"/>
      <c r="R966" s="210"/>
      <c r="S966" s="210"/>
      <c r="T966" s="211"/>
      <c r="AT966" s="212" t="s">
        <v>192</v>
      </c>
      <c r="AU966" s="212" t="s">
        <v>78</v>
      </c>
      <c r="AV966" s="14" t="s">
        <v>78</v>
      </c>
      <c r="AW966" s="14" t="s">
        <v>30</v>
      </c>
      <c r="AX966" s="14" t="s">
        <v>69</v>
      </c>
      <c r="AY966" s="212" t="s">
        <v>179</v>
      </c>
    </row>
    <row r="967" spans="2:51" s="14" customFormat="1" ht="22.5">
      <c r="B967" s="203"/>
      <c r="C967" s="204"/>
      <c r="D967" s="188" t="s">
        <v>192</v>
      </c>
      <c r="E967" s="205" t="s">
        <v>18</v>
      </c>
      <c r="F967" s="324" t="s">
        <v>1068</v>
      </c>
      <c r="G967" s="325"/>
      <c r="H967" s="326">
        <v>16.416</v>
      </c>
      <c r="I967" s="325"/>
      <c r="J967" s="325"/>
      <c r="K967" s="204"/>
      <c r="L967" s="208"/>
      <c r="M967" s="209"/>
      <c r="N967" s="210"/>
      <c r="O967" s="210"/>
      <c r="P967" s="210"/>
      <c r="Q967" s="210"/>
      <c r="R967" s="210"/>
      <c r="S967" s="210"/>
      <c r="T967" s="211"/>
      <c r="AT967" s="212" t="s">
        <v>192</v>
      </c>
      <c r="AU967" s="212" t="s">
        <v>78</v>
      </c>
      <c r="AV967" s="14" t="s">
        <v>78</v>
      </c>
      <c r="AW967" s="14" t="s">
        <v>30</v>
      </c>
      <c r="AX967" s="14" t="s">
        <v>69</v>
      </c>
      <c r="AY967" s="212" t="s">
        <v>179</v>
      </c>
    </row>
    <row r="968" spans="2:51" s="14" customFormat="1">
      <c r="B968" s="203"/>
      <c r="C968" s="204"/>
      <c r="D968" s="188" t="s">
        <v>192</v>
      </c>
      <c r="E968" s="205" t="s">
        <v>18</v>
      </c>
      <c r="F968" s="324" t="s">
        <v>1110</v>
      </c>
      <c r="G968" s="325"/>
      <c r="H968" s="326">
        <v>0.44800000000000001</v>
      </c>
      <c r="I968" s="325"/>
      <c r="J968" s="325"/>
      <c r="K968" s="204"/>
      <c r="L968" s="208"/>
      <c r="M968" s="209"/>
      <c r="N968" s="210"/>
      <c r="O968" s="210"/>
      <c r="P968" s="210"/>
      <c r="Q968" s="210"/>
      <c r="R968" s="210"/>
      <c r="S968" s="210"/>
      <c r="T968" s="211"/>
      <c r="AT968" s="212" t="s">
        <v>192</v>
      </c>
      <c r="AU968" s="212" t="s">
        <v>78</v>
      </c>
      <c r="AV968" s="14" t="s">
        <v>78</v>
      </c>
      <c r="AW968" s="14" t="s">
        <v>30</v>
      </c>
      <c r="AX968" s="14" t="s">
        <v>69</v>
      </c>
      <c r="AY968" s="212" t="s">
        <v>179</v>
      </c>
    </row>
    <row r="969" spans="2:51" s="14" customFormat="1">
      <c r="B969" s="203"/>
      <c r="C969" s="204"/>
      <c r="D969" s="188" t="s">
        <v>192</v>
      </c>
      <c r="E969" s="205" t="s">
        <v>18</v>
      </c>
      <c r="F969" s="324" t="s">
        <v>1111</v>
      </c>
      <c r="G969" s="325"/>
      <c r="H969" s="326">
        <v>2.7370000000000001</v>
      </c>
      <c r="I969" s="325"/>
      <c r="J969" s="325"/>
      <c r="K969" s="204"/>
      <c r="L969" s="208"/>
      <c r="M969" s="209"/>
      <c r="N969" s="210"/>
      <c r="O969" s="210"/>
      <c r="P969" s="210"/>
      <c r="Q969" s="210"/>
      <c r="R969" s="210"/>
      <c r="S969" s="210"/>
      <c r="T969" s="211"/>
      <c r="AT969" s="212" t="s">
        <v>192</v>
      </c>
      <c r="AU969" s="212" t="s">
        <v>78</v>
      </c>
      <c r="AV969" s="14" t="s">
        <v>78</v>
      </c>
      <c r="AW969" s="14" t="s">
        <v>30</v>
      </c>
      <c r="AX969" s="14" t="s">
        <v>69</v>
      </c>
      <c r="AY969" s="212" t="s">
        <v>179</v>
      </c>
    </row>
    <row r="970" spans="2:51" s="14" customFormat="1" ht="22.5">
      <c r="B970" s="203"/>
      <c r="C970" s="204"/>
      <c r="D970" s="188" t="s">
        <v>192</v>
      </c>
      <c r="E970" s="205" t="s">
        <v>18</v>
      </c>
      <c r="F970" s="324" t="s">
        <v>1071</v>
      </c>
      <c r="G970" s="325"/>
      <c r="H970" s="326">
        <v>15.818</v>
      </c>
      <c r="I970" s="325"/>
      <c r="J970" s="325"/>
      <c r="K970" s="204"/>
      <c r="L970" s="208"/>
      <c r="M970" s="209"/>
      <c r="N970" s="210"/>
      <c r="O970" s="210"/>
      <c r="P970" s="210"/>
      <c r="Q970" s="210"/>
      <c r="R970" s="210"/>
      <c r="S970" s="210"/>
      <c r="T970" s="211"/>
      <c r="AT970" s="212" t="s">
        <v>192</v>
      </c>
      <c r="AU970" s="212" t="s">
        <v>78</v>
      </c>
      <c r="AV970" s="14" t="s">
        <v>78</v>
      </c>
      <c r="AW970" s="14" t="s">
        <v>30</v>
      </c>
      <c r="AX970" s="14" t="s">
        <v>69</v>
      </c>
      <c r="AY970" s="212" t="s">
        <v>179</v>
      </c>
    </row>
    <row r="971" spans="2:51" s="14" customFormat="1">
      <c r="B971" s="203"/>
      <c r="C971" s="204"/>
      <c r="D971" s="188" t="s">
        <v>192</v>
      </c>
      <c r="E971" s="205" t="s">
        <v>18</v>
      </c>
      <c r="F971" s="324" t="s">
        <v>1112</v>
      </c>
      <c r="G971" s="325"/>
      <c r="H971" s="326">
        <v>4.1340000000000003</v>
      </c>
      <c r="I971" s="325"/>
      <c r="J971" s="325"/>
      <c r="K971" s="204"/>
      <c r="L971" s="208"/>
      <c r="M971" s="209"/>
      <c r="N971" s="210"/>
      <c r="O971" s="210"/>
      <c r="P971" s="210"/>
      <c r="Q971" s="210"/>
      <c r="R971" s="210"/>
      <c r="S971" s="210"/>
      <c r="T971" s="211"/>
      <c r="AT971" s="212" t="s">
        <v>192</v>
      </c>
      <c r="AU971" s="212" t="s">
        <v>78</v>
      </c>
      <c r="AV971" s="14" t="s">
        <v>78</v>
      </c>
      <c r="AW971" s="14" t="s">
        <v>30</v>
      </c>
      <c r="AX971" s="14" t="s">
        <v>69</v>
      </c>
      <c r="AY971" s="212" t="s">
        <v>179</v>
      </c>
    </row>
    <row r="972" spans="2:51" s="14" customFormat="1" ht="22.5">
      <c r="B972" s="203"/>
      <c r="C972" s="204"/>
      <c r="D972" s="188" t="s">
        <v>192</v>
      </c>
      <c r="E972" s="205" t="s">
        <v>18</v>
      </c>
      <c r="F972" s="324" t="s">
        <v>1073</v>
      </c>
      <c r="G972" s="325"/>
      <c r="H972" s="326">
        <v>22.315000000000001</v>
      </c>
      <c r="I972" s="325"/>
      <c r="J972" s="325"/>
      <c r="K972" s="204"/>
      <c r="L972" s="208"/>
      <c r="M972" s="209"/>
      <c r="N972" s="210"/>
      <c r="O972" s="210"/>
      <c r="P972" s="210"/>
      <c r="Q972" s="210"/>
      <c r="R972" s="210"/>
      <c r="S972" s="210"/>
      <c r="T972" s="211"/>
      <c r="AT972" s="212" t="s">
        <v>192</v>
      </c>
      <c r="AU972" s="212" t="s">
        <v>78</v>
      </c>
      <c r="AV972" s="14" t="s">
        <v>78</v>
      </c>
      <c r="AW972" s="14" t="s">
        <v>30</v>
      </c>
      <c r="AX972" s="14" t="s">
        <v>69</v>
      </c>
      <c r="AY972" s="212" t="s">
        <v>179</v>
      </c>
    </row>
    <row r="973" spans="2:51" s="14" customFormat="1" ht="22.5">
      <c r="B973" s="203"/>
      <c r="C973" s="204"/>
      <c r="D973" s="188" t="s">
        <v>192</v>
      </c>
      <c r="E973" s="205" t="s">
        <v>18</v>
      </c>
      <c r="F973" s="324" t="s">
        <v>1074</v>
      </c>
      <c r="G973" s="325"/>
      <c r="H973" s="326">
        <v>14.121</v>
      </c>
      <c r="I973" s="325"/>
      <c r="J973" s="325"/>
      <c r="K973" s="204"/>
      <c r="L973" s="208"/>
      <c r="M973" s="209"/>
      <c r="N973" s="210"/>
      <c r="O973" s="210"/>
      <c r="P973" s="210"/>
      <c r="Q973" s="210"/>
      <c r="R973" s="210"/>
      <c r="S973" s="210"/>
      <c r="T973" s="211"/>
      <c r="AT973" s="212" t="s">
        <v>192</v>
      </c>
      <c r="AU973" s="212" t="s">
        <v>78</v>
      </c>
      <c r="AV973" s="14" t="s">
        <v>78</v>
      </c>
      <c r="AW973" s="14" t="s">
        <v>30</v>
      </c>
      <c r="AX973" s="14" t="s">
        <v>69</v>
      </c>
      <c r="AY973" s="212" t="s">
        <v>179</v>
      </c>
    </row>
    <row r="974" spans="2:51" s="14" customFormat="1">
      <c r="B974" s="203"/>
      <c r="C974" s="204"/>
      <c r="D974" s="188" t="s">
        <v>192</v>
      </c>
      <c r="E974" s="205" t="s">
        <v>18</v>
      </c>
      <c r="F974" s="324" t="s">
        <v>1075</v>
      </c>
      <c r="G974" s="325"/>
      <c r="H974" s="326">
        <v>8.5549999999999997</v>
      </c>
      <c r="I974" s="325"/>
      <c r="J974" s="325"/>
      <c r="K974" s="204"/>
      <c r="L974" s="208"/>
      <c r="M974" s="209"/>
      <c r="N974" s="210"/>
      <c r="O974" s="210"/>
      <c r="P974" s="210"/>
      <c r="Q974" s="210"/>
      <c r="R974" s="210"/>
      <c r="S974" s="210"/>
      <c r="T974" s="211"/>
      <c r="AT974" s="212" t="s">
        <v>192</v>
      </c>
      <c r="AU974" s="212" t="s">
        <v>78</v>
      </c>
      <c r="AV974" s="14" t="s">
        <v>78</v>
      </c>
      <c r="AW974" s="14" t="s">
        <v>30</v>
      </c>
      <c r="AX974" s="14" t="s">
        <v>69</v>
      </c>
      <c r="AY974" s="212" t="s">
        <v>179</v>
      </c>
    </row>
    <row r="975" spans="2:51" s="14" customFormat="1">
      <c r="B975" s="203"/>
      <c r="C975" s="204"/>
      <c r="D975" s="188" t="s">
        <v>192</v>
      </c>
      <c r="E975" s="205" t="s">
        <v>18</v>
      </c>
      <c r="F975" s="324" t="s">
        <v>1076</v>
      </c>
      <c r="G975" s="325"/>
      <c r="H975" s="326">
        <v>9.7669999999999995</v>
      </c>
      <c r="I975" s="325"/>
      <c r="J975" s="325"/>
      <c r="K975" s="204"/>
      <c r="L975" s="208"/>
      <c r="M975" s="209"/>
      <c r="N975" s="210"/>
      <c r="O975" s="210"/>
      <c r="P975" s="210"/>
      <c r="Q975" s="210"/>
      <c r="R975" s="210"/>
      <c r="S975" s="210"/>
      <c r="T975" s="211"/>
      <c r="AT975" s="212" t="s">
        <v>192</v>
      </c>
      <c r="AU975" s="212" t="s">
        <v>78</v>
      </c>
      <c r="AV975" s="14" t="s">
        <v>78</v>
      </c>
      <c r="AW975" s="14" t="s">
        <v>30</v>
      </c>
      <c r="AX975" s="14" t="s">
        <v>69</v>
      </c>
      <c r="AY975" s="212" t="s">
        <v>179</v>
      </c>
    </row>
    <row r="976" spans="2:51" s="14" customFormat="1" ht="22.5">
      <c r="B976" s="203"/>
      <c r="C976" s="204"/>
      <c r="D976" s="188" t="s">
        <v>192</v>
      </c>
      <c r="E976" s="205" t="s">
        <v>18</v>
      </c>
      <c r="F976" s="324" t="s">
        <v>1077</v>
      </c>
      <c r="G976" s="325"/>
      <c r="H976" s="326">
        <v>13.372999999999999</v>
      </c>
      <c r="I976" s="325"/>
      <c r="J976" s="325"/>
      <c r="K976" s="204"/>
      <c r="L976" s="208"/>
      <c r="M976" s="209"/>
      <c r="N976" s="210"/>
      <c r="O976" s="210"/>
      <c r="P976" s="210"/>
      <c r="Q976" s="210"/>
      <c r="R976" s="210"/>
      <c r="S976" s="210"/>
      <c r="T976" s="211"/>
      <c r="AT976" s="212" t="s">
        <v>192</v>
      </c>
      <c r="AU976" s="212" t="s">
        <v>78</v>
      </c>
      <c r="AV976" s="14" t="s">
        <v>78</v>
      </c>
      <c r="AW976" s="14" t="s">
        <v>30</v>
      </c>
      <c r="AX976" s="14" t="s">
        <v>69</v>
      </c>
      <c r="AY976" s="212" t="s">
        <v>179</v>
      </c>
    </row>
    <row r="977" spans="2:51" s="14" customFormat="1">
      <c r="B977" s="203"/>
      <c r="C977" s="204"/>
      <c r="D977" s="188" t="s">
        <v>192</v>
      </c>
      <c r="E977" s="205" t="s">
        <v>18</v>
      </c>
      <c r="F977" s="324" t="s">
        <v>1078</v>
      </c>
      <c r="G977" s="325"/>
      <c r="H977" s="326">
        <v>0</v>
      </c>
      <c r="I977" s="325"/>
      <c r="J977" s="325"/>
      <c r="K977" s="204"/>
      <c r="L977" s="208"/>
      <c r="M977" s="209"/>
      <c r="N977" s="210"/>
      <c r="O977" s="210"/>
      <c r="P977" s="210"/>
      <c r="Q977" s="210"/>
      <c r="R977" s="210"/>
      <c r="S977" s="210"/>
      <c r="T977" s="211"/>
      <c r="AT977" s="212" t="s">
        <v>192</v>
      </c>
      <c r="AU977" s="212" t="s">
        <v>78</v>
      </c>
      <c r="AV977" s="14" t="s">
        <v>78</v>
      </c>
      <c r="AW977" s="14" t="s">
        <v>30</v>
      </c>
      <c r="AX977" s="14" t="s">
        <v>69</v>
      </c>
      <c r="AY977" s="212" t="s">
        <v>179</v>
      </c>
    </row>
    <row r="978" spans="2:51" s="14" customFormat="1">
      <c r="B978" s="203"/>
      <c r="C978" s="204"/>
      <c r="D978" s="188" t="s">
        <v>192</v>
      </c>
      <c r="E978" s="205" t="s">
        <v>18</v>
      </c>
      <c r="F978" s="324" t="s">
        <v>1079</v>
      </c>
      <c r="G978" s="325"/>
      <c r="H978" s="326">
        <v>0</v>
      </c>
      <c r="I978" s="325"/>
      <c r="J978" s="325"/>
      <c r="K978" s="204"/>
      <c r="L978" s="208"/>
      <c r="M978" s="209"/>
      <c r="N978" s="210"/>
      <c r="O978" s="210"/>
      <c r="P978" s="210"/>
      <c r="Q978" s="210"/>
      <c r="R978" s="210"/>
      <c r="S978" s="210"/>
      <c r="T978" s="211"/>
      <c r="AT978" s="212" t="s">
        <v>192</v>
      </c>
      <c r="AU978" s="212" t="s">
        <v>78</v>
      </c>
      <c r="AV978" s="14" t="s">
        <v>78</v>
      </c>
      <c r="AW978" s="14" t="s">
        <v>30</v>
      </c>
      <c r="AX978" s="14" t="s">
        <v>69</v>
      </c>
      <c r="AY978" s="212" t="s">
        <v>179</v>
      </c>
    </row>
    <row r="979" spans="2:51" s="14" customFormat="1">
      <c r="B979" s="203"/>
      <c r="C979" s="204"/>
      <c r="D979" s="188" t="s">
        <v>192</v>
      </c>
      <c r="E979" s="205" t="s">
        <v>18</v>
      </c>
      <c r="F979" s="324" t="s">
        <v>1113</v>
      </c>
      <c r="G979" s="325"/>
      <c r="H979" s="326">
        <v>0.77</v>
      </c>
      <c r="I979" s="325"/>
      <c r="J979" s="325"/>
      <c r="K979" s="204"/>
      <c r="L979" s="208"/>
      <c r="M979" s="209"/>
      <c r="N979" s="210"/>
      <c r="O979" s="210"/>
      <c r="P979" s="210"/>
      <c r="Q979" s="210"/>
      <c r="R979" s="210"/>
      <c r="S979" s="210"/>
      <c r="T979" s="211"/>
      <c r="AT979" s="212" t="s">
        <v>192</v>
      </c>
      <c r="AU979" s="212" t="s">
        <v>78</v>
      </c>
      <c r="AV979" s="14" t="s">
        <v>78</v>
      </c>
      <c r="AW979" s="14" t="s">
        <v>30</v>
      </c>
      <c r="AX979" s="14" t="s">
        <v>69</v>
      </c>
      <c r="AY979" s="212" t="s">
        <v>179</v>
      </c>
    </row>
    <row r="980" spans="2:51" s="14" customFormat="1" ht="22.5">
      <c r="B980" s="203"/>
      <c r="C980" s="204"/>
      <c r="D980" s="188" t="s">
        <v>192</v>
      </c>
      <c r="E980" s="205" t="s">
        <v>18</v>
      </c>
      <c r="F980" s="324" t="s">
        <v>1081</v>
      </c>
      <c r="G980" s="325"/>
      <c r="H980" s="326">
        <v>29.321000000000002</v>
      </c>
      <c r="I980" s="325"/>
      <c r="J980" s="325"/>
      <c r="K980" s="204"/>
      <c r="L980" s="208"/>
      <c r="M980" s="209"/>
      <c r="N980" s="210"/>
      <c r="O980" s="210"/>
      <c r="P980" s="210"/>
      <c r="Q980" s="210"/>
      <c r="R980" s="210"/>
      <c r="S980" s="210"/>
      <c r="T980" s="211"/>
      <c r="AT980" s="212" t="s">
        <v>192</v>
      </c>
      <c r="AU980" s="212" t="s">
        <v>78</v>
      </c>
      <c r="AV980" s="14" t="s">
        <v>78</v>
      </c>
      <c r="AW980" s="14" t="s">
        <v>30</v>
      </c>
      <c r="AX980" s="14" t="s">
        <v>69</v>
      </c>
      <c r="AY980" s="212" t="s">
        <v>179</v>
      </c>
    </row>
    <row r="981" spans="2:51" s="14" customFormat="1" ht="22.5">
      <c r="B981" s="203"/>
      <c r="C981" s="204"/>
      <c r="D981" s="188" t="s">
        <v>192</v>
      </c>
      <c r="E981" s="205" t="s">
        <v>18</v>
      </c>
      <c r="F981" s="324" t="s">
        <v>1082</v>
      </c>
      <c r="G981" s="325"/>
      <c r="H981" s="326">
        <v>29.321000000000002</v>
      </c>
      <c r="I981" s="325"/>
      <c r="J981" s="325"/>
      <c r="K981" s="204"/>
      <c r="L981" s="208"/>
      <c r="M981" s="209"/>
      <c r="N981" s="210"/>
      <c r="O981" s="210"/>
      <c r="P981" s="210"/>
      <c r="Q981" s="210"/>
      <c r="R981" s="210"/>
      <c r="S981" s="210"/>
      <c r="T981" s="211"/>
      <c r="AT981" s="212" t="s">
        <v>192</v>
      </c>
      <c r="AU981" s="212" t="s">
        <v>78</v>
      </c>
      <c r="AV981" s="14" t="s">
        <v>78</v>
      </c>
      <c r="AW981" s="14" t="s">
        <v>30</v>
      </c>
      <c r="AX981" s="14" t="s">
        <v>69</v>
      </c>
      <c r="AY981" s="212" t="s">
        <v>179</v>
      </c>
    </row>
    <row r="982" spans="2:51" s="14" customFormat="1" ht="22.5">
      <c r="B982" s="203"/>
      <c r="C982" s="204"/>
      <c r="D982" s="188" t="s">
        <v>192</v>
      </c>
      <c r="E982" s="205" t="s">
        <v>18</v>
      </c>
      <c r="F982" s="324" t="s">
        <v>1083</v>
      </c>
      <c r="G982" s="325"/>
      <c r="H982" s="326">
        <v>18.675000000000001</v>
      </c>
      <c r="I982" s="325"/>
      <c r="J982" s="325"/>
      <c r="K982" s="204"/>
      <c r="L982" s="208"/>
      <c r="M982" s="209"/>
      <c r="N982" s="210"/>
      <c r="O982" s="210"/>
      <c r="P982" s="210"/>
      <c r="Q982" s="210"/>
      <c r="R982" s="210"/>
      <c r="S982" s="210"/>
      <c r="T982" s="211"/>
      <c r="AT982" s="212" t="s">
        <v>192</v>
      </c>
      <c r="AU982" s="212" t="s">
        <v>78</v>
      </c>
      <c r="AV982" s="14" t="s">
        <v>78</v>
      </c>
      <c r="AW982" s="14" t="s">
        <v>30</v>
      </c>
      <c r="AX982" s="14" t="s">
        <v>69</v>
      </c>
      <c r="AY982" s="212" t="s">
        <v>179</v>
      </c>
    </row>
    <row r="983" spans="2:51" s="14" customFormat="1" ht="22.5">
      <c r="B983" s="203"/>
      <c r="C983" s="204"/>
      <c r="D983" s="188" t="s">
        <v>192</v>
      </c>
      <c r="E983" s="205" t="s">
        <v>18</v>
      </c>
      <c r="F983" s="324" t="s">
        <v>1084</v>
      </c>
      <c r="G983" s="325"/>
      <c r="H983" s="326">
        <v>18.643999999999998</v>
      </c>
      <c r="I983" s="325"/>
      <c r="J983" s="325"/>
      <c r="K983" s="204"/>
      <c r="L983" s="208"/>
      <c r="M983" s="209"/>
      <c r="N983" s="210"/>
      <c r="O983" s="210"/>
      <c r="P983" s="210"/>
      <c r="Q983" s="210"/>
      <c r="R983" s="210"/>
      <c r="S983" s="210"/>
      <c r="T983" s="211"/>
      <c r="AT983" s="212" t="s">
        <v>192</v>
      </c>
      <c r="AU983" s="212" t="s">
        <v>78</v>
      </c>
      <c r="AV983" s="14" t="s">
        <v>78</v>
      </c>
      <c r="AW983" s="14" t="s">
        <v>30</v>
      </c>
      <c r="AX983" s="14" t="s">
        <v>69</v>
      </c>
      <c r="AY983" s="212" t="s">
        <v>179</v>
      </c>
    </row>
    <row r="984" spans="2:51" s="14" customFormat="1">
      <c r="B984" s="203"/>
      <c r="C984" s="204"/>
      <c r="D984" s="188" t="s">
        <v>192</v>
      </c>
      <c r="E984" s="205" t="s">
        <v>18</v>
      </c>
      <c r="F984" s="324" t="s">
        <v>1085</v>
      </c>
      <c r="G984" s="325"/>
      <c r="H984" s="326">
        <v>25.134</v>
      </c>
      <c r="I984" s="325"/>
      <c r="J984" s="325"/>
      <c r="K984" s="204"/>
      <c r="L984" s="208"/>
      <c r="M984" s="209"/>
      <c r="N984" s="210"/>
      <c r="O984" s="210"/>
      <c r="P984" s="210"/>
      <c r="Q984" s="210"/>
      <c r="R984" s="210"/>
      <c r="S984" s="210"/>
      <c r="T984" s="211"/>
      <c r="AT984" s="212" t="s">
        <v>192</v>
      </c>
      <c r="AU984" s="212" t="s">
        <v>78</v>
      </c>
      <c r="AV984" s="14" t="s">
        <v>78</v>
      </c>
      <c r="AW984" s="14" t="s">
        <v>30</v>
      </c>
      <c r="AX984" s="14" t="s">
        <v>69</v>
      </c>
      <c r="AY984" s="212" t="s">
        <v>179</v>
      </c>
    </row>
    <row r="985" spans="2:51" s="14" customFormat="1" ht="33.75">
      <c r="B985" s="203"/>
      <c r="C985" s="204"/>
      <c r="D985" s="188" t="s">
        <v>192</v>
      </c>
      <c r="E985" s="205" t="s">
        <v>18</v>
      </c>
      <c r="F985" s="324" t="s">
        <v>1086</v>
      </c>
      <c r="G985" s="325"/>
      <c r="H985" s="326">
        <v>26.15</v>
      </c>
      <c r="I985" s="325"/>
      <c r="J985" s="325"/>
      <c r="K985" s="204"/>
      <c r="L985" s="208"/>
      <c r="M985" s="209"/>
      <c r="N985" s="210"/>
      <c r="O985" s="210"/>
      <c r="P985" s="210"/>
      <c r="Q985" s="210"/>
      <c r="R985" s="210"/>
      <c r="S985" s="210"/>
      <c r="T985" s="211"/>
      <c r="AT985" s="212" t="s">
        <v>192</v>
      </c>
      <c r="AU985" s="212" t="s">
        <v>78</v>
      </c>
      <c r="AV985" s="14" t="s">
        <v>78</v>
      </c>
      <c r="AW985" s="14" t="s">
        <v>30</v>
      </c>
      <c r="AX985" s="14" t="s">
        <v>69</v>
      </c>
      <c r="AY985" s="212" t="s">
        <v>179</v>
      </c>
    </row>
    <row r="986" spans="2:51" s="14" customFormat="1" ht="22.5">
      <c r="B986" s="203"/>
      <c r="C986" s="204"/>
      <c r="D986" s="188" t="s">
        <v>192</v>
      </c>
      <c r="E986" s="205" t="s">
        <v>18</v>
      </c>
      <c r="F986" s="324" t="s">
        <v>1087</v>
      </c>
      <c r="G986" s="325"/>
      <c r="H986" s="326">
        <v>30.128</v>
      </c>
      <c r="I986" s="325"/>
      <c r="J986" s="325"/>
      <c r="K986" s="204"/>
      <c r="L986" s="208"/>
      <c r="M986" s="209"/>
      <c r="N986" s="210"/>
      <c r="O986" s="210"/>
      <c r="P986" s="210"/>
      <c r="Q986" s="210"/>
      <c r="R986" s="210"/>
      <c r="S986" s="210"/>
      <c r="T986" s="211"/>
      <c r="AT986" s="212" t="s">
        <v>192</v>
      </c>
      <c r="AU986" s="212" t="s">
        <v>78</v>
      </c>
      <c r="AV986" s="14" t="s">
        <v>78</v>
      </c>
      <c r="AW986" s="14" t="s">
        <v>30</v>
      </c>
      <c r="AX986" s="14" t="s">
        <v>69</v>
      </c>
      <c r="AY986" s="212" t="s">
        <v>179</v>
      </c>
    </row>
    <row r="987" spans="2:51" s="13" customFormat="1">
      <c r="B987" s="194"/>
      <c r="C987" s="195"/>
      <c r="D987" s="188" t="s">
        <v>192</v>
      </c>
      <c r="E987" s="196" t="s">
        <v>18</v>
      </c>
      <c r="F987" s="334" t="s">
        <v>584</v>
      </c>
      <c r="G987" s="335"/>
      <c r="H987" s="336" t="s">
        <v>18</v>
      </c>
      <c r="I987" s="335"/>
      <c r="J987" s="335"/>
      <c r="K987" s="195"/>
      <c r="L987" s="198"/>
      <c r="M987" s="199"/>
      <c r="N987" s="200"/>
      <c r="O987" s="200"/>
      <c r="P987" s="200"/>
      <c r="Q987" s="200"/>
      <c r="R987" s="200"/>
      <c r="S987" s="200"/>
      <c r="T987" s="201"/>
      <c r="AT987" s="202" t="s">
        <v>192</v>
      </c>
      <c r="AU987" s="202" t="s">
        <v>78</v>
      </c>
      <c r="AV987" s="13" t="s">
        <v>76</v>
      </c>
      <c r="AW987" s="13" t="s">
        <v>30</v>
      </c>
      <c r="AX987" s="13" t="s">
        <v>69</v>
      </c>
      <c r="AY987" s="202" t="s">
        <v>179</v>
      </c>
    </row>
    <row r="988" spans="2:51" s="14" customFormat="1">
      <c r="B988" s="203"/>
      <c r="C988" s="204"/>
      <c r="D988" s="188" t="s">
        <v>192</v>
      </c>
      <c r="E988" s="205" t="s">
        <v>18</v>
      </c>
      <c r="F988" s="324" t="s">
        <v>1088</v>
      </c>
      <c r="G988" s="325"/>
      <c r="H988" s="326">
        <v>-15.493</v>
      </c>
      <c r="I988" s="325"/>
      <c r="J988" s="325"/>
      <c r="K988" s="204"/>
      <c r="L988" s="208"/>
      <c r="M988" s="209"/>
      <c r="N988" s="210"/>
      <c r="O988" s="210"/>
      <c r="P988" s="210"/>
      <c r="Q988" s="210"/>
      <c r="R988" s="210"/>
      <c r="S988" s="210"/>
      <c r="T988" s="211"/>
      <c r="AT988" s="212" t="s">
        <v>192</v>
      </c>
      <c r="AU988" s="212" t="s">
        <v>78</v>
      </c>
      <c r="AV988" s="14" t="s">
        <v>78</v>
      </c>
      <c r="AW988" s="14" t="s">
        <v>30</v>
      </c>
      <c r="AX988" s="14" t="s">
        <v>69</v>
      </c>
      <c r="AY988" s="212" t="s">
        <v>179</v>
      </c>
    </row>
    <row r="989" spans="2:51" s="14" customFormat="1">
      <c r="B989" s="203"/>
      <c r="C989" s="204"/>
      <c r="D989" s="188" t="s">
        <v>192</v>
      </c>
      <c r="E989" s="205" t="s">
        <v>18</v>
      </c>
      <c r="F989" s="324" t="s">
        <v>1089</v>
      </c>
      <c r="G989" s="325"/>
      <c r="H989" s="326">
        <v>18.106999999999999</v>
      </c>
      <c r="I989" s="325"/>
      <c r="J989" s="325"/>
      <c r="K989" s="204"/>
      <c r="L989" s="208"/>
      <c r="M989" s="209"/>
      <c r="N989" s="210"/>
      <c r="O989" s="210"/>
      <c r="P989" s="210"/>
      <c r="Q989" s="210"/>
      <c r="R989" s="210"/>
      <c r="S989" s="210"/>
      <c r="T989" s="211"/>
      <c r="AT989" s="212" t="s">
        <v>192</v>
      </c>
      <c r="AU989" s="212" t="s">
        <v>78</v>
      </c>
      <c r="AV989" s="14" t="s">
        <v>78</v>
      </c>
      <c r="AW989" s="14" t="s">
        <v>30</v>
      </c>
      <c r="AX989" s="14" t="s">
        <v>69</v>
      </c>
      <c r="AY989" s="212" t="s">
        <v>179</v>
      </c>
    </row>
    <row r="990" spans="2:51" s="14" customFormat="1">
      <c r="B990" s="203"/>
      <c r="C990" s="204"/>
      <c r="D990" s="188" t="s">
        <v>192</v>
      </c>
      <c r="E990" s="205" t="s">
        <v>18</v>
      </c>
      <c r="F990" s="324" t="s">
        <v>1090</v>
      </c>
      <c r="G990" s="325"/>
      <c r="H990" s="326">
        <v>-0.252</v>
      </c>
      <c r="I990" s="325"/>
      <c r="J990" s="325"/>
      <c r="K990" s="204"/>
      <c r="L990" s="208"/>
      <c r="M990" s="209"/>
      <c r="N990" s="210"/>
      <c r="O990" s="210"/>
      <c r="P990" s="210"/>
      <c r="Q990" s="210"/>
      <c r="R990" s="210"/>
      <c r="S990" s="210"/>
      <c r="T990" s="211"/>
      <c r="AT990" s="212" t="s">
        <v>192</v>
      </c>
      <c r="AU990" s="212" t="s">
        <v>78</v>
      </c>
      <c r="AV990" s="14" t="s">
        <v>78</v>
      </c>
      <c r="AW990" s="14" t="s">
        <v>30</v>
      </c>
      <c r="AX990" s="14" t="s">
        <v>69</v>
      </c>
      <c r="AY990" s="212" t="s">
        <v>179</v>
      </c>
    </row>
    <row r="991" spans="2:51" s="14" customFormat="1" ht="22.5">
      <c r="B991" s="203"/>
      <c r="C991" s="204"/>
      <c r="D991" s="188" t="s">
        <v>192</v>
      </c>
      <c r="E991" s="205" t="s">
        <v>18</v>
      </c>
      <c r="F991" s="324" t="s">
        <v>1091</v>
      </c>
      <c r="G991" s="325"/>
      <c r="H991" s="326">
        <v>-6.1740000000000004</v>
      </c>
      <c r="I991" s="325"/>
      <c r="J991" s="325"/>
      <c r="K991" s="204"/>
      <c r="L991" s="208"/>
      <c r="M991" s="209"/>
      <c r="N991" s="210"/>
      <c r="O991" s="210"/>
      <c r="P991" s="210"/>
      <c r="Q991" s="210"/>
      <c r="R991" s="210"/>
      <c r="S991" s="210"/>
      <c r="T991" s="211"/>
      <c r="AT991" s="212" t="s">
        <v>192</v>
      </c>
      <c r="AU991" s="212" t="s">
        <v>78</v>
      </c>
      <c r="AV991" s="14" t="s">
        <v>78</v>
      </c>
      <c r="AW991" s="14" t="s">
        <v>30</v>
      </c>
      <c r="AX991" s="14" t="s">
        <v>69</v>
      </c>
      <c r="AY991" s="212" t="s">
        <v>179</v>
      </c>
    </row>
    <row r="992" spans="2:51" s="14" customFormat="1" ht="22.5">
      <c r="B992" s="203"/>
      <c r="C992" s="204"/>
      <c r="D992" s="188" t="s">
        <v>192</v>
      </c>
      <c r="E992" s="205" t="s">
        <v>18</v>
      </c>
      <c r="F992" s="324" t="s">
        <v>1092</v>
      </c>
      <c r="G992" s="325"/>
      <c r="H992" s="326">
        <v>24.428999999999998</v>
      </c>
      <c r="I992" s="325"/>
      <c r="J992" s="325"/>
      <c r="K992" s="204"/>
      <c r="L992" s="208"/>
      <c r="M992" s="209"/>
      <c r="N992" s="210"/>
      <c r="O992" s="210"/>
      <c r="P992" s="210"/>
      <c r="Q992" s="210"/>
      <c r="R992" s="210"/>
      <c r="S992" s="210"/>
      <c r="T992" s="211"/>
      <c r="AT992" s="212" t="s">
        <v>192</v>
      </c>
      <c r="AU992" s="212" t="s">
        <v>78</v>
      </c>
      <c r="AV992" s="14" t="s">
        <v>78</v>
      </c>
      <c r="AW992" s="14" t="s">
        <v>30</v>
      </c>
      <c r="AX992" s="14" t="s">
        <v>69</v>
      </c>
      <c r="AY992" s="212" t="s">
        <v>179</v>
      </c>
    </row>
    <row r="993" spans="1:65" s="14" customFormat="1">
      <c r="B993" s="203"/>
      <c r="C993" s="204"/>
      <c r="D993" s="188" t="s">
        <v>192</v>
      </c>
      <c r="E993" s="205" t="s">
        <v>18</v>
      </c>
      <c r="F993" s="324" t="s">
        <v>1093</v>
      </c>
      <c r="G993" s="325"/>
      <c r="H993" s="326">
        <v>13.833</v>
      </c>
      <c r="I993" s="325"/>
      <c r="J993" s="325"/>
      <c r="K993" s="204"/>
      <c r="L993" s="208"/>
      <c r="M993" s="209"/>
      <c r="N993" s="210"/>
      <c r="O993" s="210"/>
      <c r="P993" s="210"/>
      <c r="Q993" s="210"/>
      <c r="R993" s="210"/>
      <c r="S993" s="210"/>
      <c r="T993" s="211"/>
      <c r="AT993" s="212" t="s">
        <v>192</v>
      </c>
      <c r="AU993" s="212" t="s">
        <v>78</v>
      </c>
      <c r="AV993" s="14" t="s">
        <v>78</v>
      </c>
      <c r="AW993" s="14" t="s">
        <v>30</v>
      </c>
      <c r="AX993" s="14" t="s">
        <v>69</v>
      </c>
      <c r="AY993" s="212" t="s">
        <v>179</v>
      </c>
    </row>
    <row r="994" spans="1:65" s="14" customFormat="1" ht="33.75">
      <c r="B994" s="203"/>
      <c r="C994" s="204"/>
      <c r="D994" s="188" t="s">
        <v>192</v>
      </c>
      <c r="E994" s="205" t="s">
        <v>18</v>
      </c>
      <c r="F994" s="324" t="s">
        <v>1094</v>
      </c>
      <c r="G994" s="325"/>
      <c r="H994" s="326">
        <v>-14.499000000000001</v>
      </c>
      <c r="I994" s="325"/>
      <c r="J994" s="325"/>
      <c r="K994" s="204"/>
      <c r="L994" s="208"/>
      <c r="M994" s="209"/>
      <c r="N994" s="210"/>
      <c r="O994" s="210"/>
      <c r="P994" s="210"/>
      <c r="Q994" s="210"/>
      <c r="R994" s="210"/>
      <c r="S994" s="210"/>
      <c r="T994" s="211"/>
      <c r="AT994" s="212" t="s">
        <v>192</v>
      </c>
      <c r="AU994" s="212" t="s">
        <v>78</v>
      </c>
      <c r="AV994" s="14" t="s">
        <v>78</v>
      </c>
      <c r="AW994" s="14" t="s">
        <v>30</v>
      </c>
      <c r="AX994" s="14" t="s">
        <v>69</v>
      </c>
      <c r="AY994" s="212" t="s">
        <v>179</v>
      </c>
    </row>
    <row r="995" spans="1:65" s="14" customFormat="1" ht="22.5">
      <c r="B995" s="203"/>
      <c r="C995" s="204"/>
      <c r="D995" s="188" t="s">
        <v>192</v>
      </c>
      <c r="E995" s="205" t="s">
        <v>18</v>
      </c>
      <c r="F995" s="324" t="s">
        <v>1095</v>
      </c>
      <c r="G995" s="325"/>
      <c r="H995" s="326">
        <v>26.364000000000001</v>
      </c>
      <c r="I995" s="325"/>
      <c r="J995" s="325"/>
      <c r="K995" s="204"/>
      <c r="L995" s="208"/>
      <c r="M995" s="209"/>
      <c r="N995" s="210"/>
      <c r="O995" s="210"/>
      <c r="P995" s="210"/>
      <c r="Q995" s="210"/>
      <c r="R995" s="210"/>
      <c r="S995" s="210"/>
      <c r="T995" s="211"/>
      <c r="AT995" s="212" t="s">
        <v>192</v>
      </c>
      <c r="AU995" s="212" t="s">
        <v>78</v>
      </c>
      <c r="AV995" s="14" t="s">
        <v>78</v>
      </c>
      <c r="AW995" s="14" t="s">
        <v>30</v>
      </c>
      <c r="AX995" s="14" t="s">
        <v>69</v>
      </c>
      <c r="AY995" s="212" t="s">
        <v>179</v>
      </c>
    </row>
    <row r="996" spans="1:65" s="14" customFormat="1">
      <c r="B996" s="203"/>
      <c r="C996" s="204"/>
      <c r="D996" s="188" t="s">
        <v>192</v>
      </c>
      <c r="E996" s="205" t="s">
        <v>18</v>
      </c>
      <c r="F996" s="324" t="s">
        <v>1096</v>
      </c>
      <c r="G996" s="325"/>
      <c r="H996" s="326">
        <v>1.974</v>
      </c>
      <c r="I996" s="325"/>
      <c r="J996" s="325"/>
      <c r="K996" s="204"/>
      <c r="L996" s="208"/>
      <c r="M996" s="209"/>
      <c r="N996" s="210"/>
      <c r="O996" s="210"/>
      <c r="P996" s="210"/>
      <c r="Q996" s="210"/>
      <c r="R996" s="210"/>
      <c r="S996" s="210"/>
      <c r="T996" s="211"/>
      <c r="AT996" s="212" t="s">
        <v>192</v>
      </c>
      <c r="AU996" s="212" t="s">
        <v>78</v>
      </c>
      <c r="AV996" s="14" t="s">
        <v>78</v>
      </c>
      <c r="AW996" s="14" t="s">
        <v>30</v>
      </c>
      <c r="AX996" s="14" t="s">
        <v>69</v>
      </c>
      <c r="AY996" s="212" t="s">
        <v>179</v>
      </c>
    </row>
    <row r="997" spans="1:65" s="13" customFormat="1">
      <c r="B997" s="194"/>
      <c r="C997" s="195"/>
      <c r="D997" s="188" t="s">
        <v>192</v>
      </c>
      <c r="E997" s="196" t="s">
        <v>18</v>
      </c>
      <c r="F997" s="334" t="s">
        <v>1097</v>
      </c>
      <c r="G997" s="335"/>
      <c r="H997" s="336" t="s">
        <v>18</v>
      </c>
      <c r="I997" s="335"/>
      <c r="J997" s="335"/>
      <c r="K997" s="195"/>
      <c r="L997" s="198"/>
      <c r="M997" s="199"/>
      <c r="N997" s="200"/>
      <c r="O997" s="200"/>
      <c r="P997" s="200"/>
      <c r="Q997" s="200"/>
      <c r="R997" s="200"/>
      <c r="S997" s="200"/>
      <c r="T997" s="201"/>
      <c r="AT997" s="202" t="s">
        <v>192</v>
      </c>
      <c r="AU997" s="202" t="s">
        <v>78</v>
      </c>
      <c r="AV997" s="13" t="s">
        <v>76</v>
      </c>
      <c r="AW997" s="13" t="s">
        <v>30</v>
      </c>
      <c r="AX997" s="13" t="s">
        <v>69</v>
      </c>
      <c r="AY997" s="202" t="s">
        <v>179</v>
      </c>
    </row>
    <row r="998" spans="1:65" s="14" customFormat="1" ht="22.5">
      <c r="B998" s="203"/>
      <c r="C998" s="204"/>
      <c r="D998" s="188" t="s">
        <v>192</v>
      </c>
      <c r="E998" s="205" t="s">
        <v>18</v>
      </c>
      <c r="F998" s="324" t="s">
        <v>1114</v>
      </c>
      <c r="G998" s="325"/>
      <c r="H998" s="326">
        <v>-15.086</v>
      </c>
      <c r="I998" s="325"/>
      <c r="J998" s="325"/>
      <c r="K998" s="204"/>
      <c r="L998" s="208"/>
      <c r="M998" s="209"/>
      <c r="N998" s="210"/>
      <c r="O998" s="210"/>
      <c r="P998" s="210"/>
      <c r="Q998" s="210"/>
      <c r="R998" s="210"/>
      <c r="S998" s="210"/>
      <c r="T998" s="211"/>
      <c r="AT998" s="212" t="s">
        <v>192</v>
      </c>
      <c r="AU998" s="212" t="s">
        <v>78</v>
      </c>
      <c r="AV998" s="14" t="s">
        <v>78</v>
      </c>
      <c r="AW998" s="14" t="s">
        <v>30</v>
      </c>
      <c r="AX998" s="14" t="s">
        <v>69</v>
      </c>
      <c r="AY998" s="212" t="s">
        <v>179</v>
      </c>
    </row>
    <row r="999" spans="1:65" s="14" customFormat="1" ht="22.5">
      <c r="B999" s="203"/>
      <c r="C999" s="204"/>
      <c r="D999" s="188" t="s">
        <v>192</v>
      </c>
      <c r="E999" s="205" t="s">
        <v>18</v>
      </c>
      <c r="F999" s="324" t="s">
        <v>1099</v>
      </c>
      <c r="G999" s="325"/>
      <c r="H999" s="326">
        <v>-3.0609999999999999</v>
      </c>
      <c r="I999" s="325"/>
      <c r="J999" s="325"/>
      <c r="K999" s="204"/>
      <c r="L999" s="208"/>
      <c r="M999" s="209"/>
      <c r="N999" s="210"/>
      <c r="O999" s="210"/>
      <c r="P999" s="210"/>
      <c r="Q999" s="210"/>
      <c r="R999" s="210"/>
      <c r="S999" s="210"/>
      <c r="T999" s="211"/>
      <c r="AT999" s="212" t="s">
        <v>192</v>
      </c>
      <c r="AU999" s="212" t="s">
        <v>78</v>
      </c>
      <c r="AV999" s="14" t="s">
        <v>78</v>
      </c>
      <c r="AW999" s="14" t="s">
        <v>30</v>
      </c>
      <c r="AX999" s="14" t="s">
        <v>69</v>
      </c>
      <c r="AY999" s="212" t="s">
        <v>179</v>
      </c>
    </row>
    <row r="1000" spans="1:65" s="14" customFormat="1">
      <c r="B1000" s="203"/>
      <c r="C1000" s="204"/>
      <c r="D1000" s="188" t="s">
        <v>192</v>
      </c>
      <c r="E1000" s="205" t="s">
        <v>18</v>
      </c>
      <c r="F1000" s="324" t="s">
        <v>1115</v>
      </c>
      <c r="G1000" s="325"/>
      <c r="H1000" s="326">
        <v>3.8879999999999999</v>
      </c>
      <c r="I1000" s="325"/>
      <c r="J1000" s="325"/>
      <c r="K1000" s="204"/>
      <c r="L1000" s="208"/>
      <c r="M1000" s="209"/>
      <c r="N1000" s="210"/>
      <c r="O1000" s="210"/>
      <c r="P1000" s="210"/>
      <c r="Q1000" s="210"/>
      <c r="R1000" s="210"/>
      <c r="S1000" s="210"/>
      <c r="T1000" s="211"/>
      <c r="AT1000" s="212" t="s">
        <v>192</v>
      </c>
      <c r="AU1000" s="212" t="s">
        <v>78</v>
      </c>
      <c r="AV1000" s="14" t="s">
        <v>78</v>
      </c>
      <c r="AW1000" s="14" t="s">
        <v>30</v>
      </c>
      <c r="AX1000" s="14" t="s">
        <v>69</v>
      </c>
      <c r="AY1000" s="212" t="s">
        <v>179</v>
      </c>
    </row>
    <row r="1001" spans="1:65" s="2" customFormat="1" ht="24.2" customHeight="1">
      <c r="A1001" s="33"/>
      <c r="B1001" s="34"/>
      <c r="C1001" s="176" t="s">
        <v>1116</v>
      </c>
      <c r="D1001" s="176" t="s">
        <v>181</v>
      </c>
      <c r="E1001" s="177" t="s">
        <v>1117</v>
      </c>
      <c r="F1001" s="327" t="s">
        <v>1118</v>
      </c>
      <c r="G1001" s="328" t="s">
        <v>357</v>
      </c>
      <c r="H1001" s="329">
        <v>56.244</v>
      </c>
      <c r="I1001" s="330"/>
      <c r="J1001" s="330">
        <f>ROUND(I1001*H1001,2)</f>
        <v>0</v>
      </c>
      <c r="K1001" s="178" t="s">
        <v>185</v>
      </c>
      <c r="L1001" s="38"/>
      <c r="M1001" s="182" t="s">
        <v>18</v>
      </c>
      <c r="N1001" s="183" t="s">
        <v>40</v>
      </c>
      <c r="O1001" s="184">
        <v>0.46</v>
      </c>
      <c r="P1001" s="184">
        <f>O1001*H1001</f>
        <v>25.872240000000001</v>
      </c>
      <c r="Q1001" s="184">
        <v>1.7330000000000002E-2</v>
      </c>
      <c r="R1001" s="184">
        <f>Q1001*H1001</f>
        <v>0.97470852000000008</v>
      </c>
      <c r="S1001" s="184">
        <v>0</v>
      </c>
      <c r="T1001" s="185">
        <f>S1001*H1001</f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86" t="s">
        <v>186</v>
      </c>
      <c r="AT1001" s="186" t="s">
        <v>181</v>
      </c>
      <c r="AU1001" s="186" t="s">
        <v>78</v>
      </c>
      <c r="AY1001" s="19" t="s">
        <v>179</v>
      </c>
      <c r="BE1001" s="187">
        <f>IF(N1001="základní",J1001,0)</f>
        <v>0</v>
      </c>
      <c r="BF1001" s="187">
        <f>IF(N1001="snížená",J1001,0)</f>
        <v>0</v>
      </c>
      <c r="BG1001" s="187">
        <f>IF(N1001="zákl. přenesená",J1001,0)</f>
        <v>0</v>
      </c>
      <c r="BH1001" s="187">
        <f>IF(N1001="sníž. přenesená",J1001,0)</f>
        <v>0</v>
      </c>
      <c r="BI1001" s="187">
        <f>IF(N1001="nulová",J1001,0)</f>
        <v>0</v>
      </c>
      <c r="BJ1001" s="19" t="s">
        <v>76</v>
      </c>
      <c r="BK1001" s="187">
        <f>ROUND(I1001*H1001,2)</f>
        <v>0</v>
      </c>
      <c r="BL1001" s="19" t="s">
        <v>186</v>
      </c>
      <c r="BM1001" s="186" t="s">
        <v>1119</v>
      </c>
    </row>
    <row r="1002" spans="1:65" s="2" customFormat="1" ht="29.25">
      <c r="A1002" s="33"/>
      <c r="B1002" s="34"/>
      <c r="C1002" s="35"/>
      <c r="D1002" s="188" t="s">
        <v>188</v>
      </c>
      <c r="E1002" s="35"/>
      <c r="F1002" s="331" t="s">
        <v>1120</v>
      </c>
      <c r="G1002" s="332"/>
      <c r="H1002" s="332"/>
      <c r="I1002" s="332"/>
      <c r="J1002" s="332"/>
      <c r="K1002" s="35"/>
      <c r="L1002" s="38"/>
      <c r="M1002" s="190"/>
      <c r="N1002" s="191"/>
      <c r="O1002" s="63"/>
      <c r="P1002" s="63"/>
      <c r="Q1002" s="63"/>
      <c r="R1002" s="63"/>
      <c r="S1002" s="63"/>
      <c r="T1002" s="64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T1002" s="19" t="s">
        <v>188</v>
      </c>
      <c r="AU1002" s="19" t="s">
        <v>78</v>
      </c>
    </row>
    <row r="1003" spans="1:65" s="2" customFormat="1">
      <c r="A1003" s="33"/>
      <c r="B1003" s="34"/>
      <c r="C1003" s="35"/>
      <c r="D1003" s="192" t="s">
        <v>190</v>
      </c>
      <c r="E1003" s="35"/>
      <c r="F1003" s="333" t="s">
        <v>1121</v>
      </c>
      <c r="G1003" s="332"/>
      <c r="H1003" s="332"/>
      <c r="I1003" s="332"/>
      <c r="J1003" s="332"/>
      <c r="K1003" s="35"/>
      <c r="L1003" s="38"/>
      <c r="M1003" s="190"/>
      <c r="N1003" s="191"/>
      <c r="O1003" s="63"/>
      <c r="P1003" s="63"/>
      <c r="Q1003" s="63"/>
      <c r="R1003" s="63"/>
      <c r="S1003" s="63"/>
      <c r="T1003" s="64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T1003" s="19" t="s">
        <v>190</v>
      </c>
      <c r="AU1003" s="19" t="s">
        <v>78</v>
      </c>
    </row>
    <row r="1004" spans="1:65" s="13" customFormat="1">
      <c r="B1004" s="194"/>
      <c r="C1004" s="195"/>
      <c r="D1004" s="188" t="s">
        <v>192</v>
      </c>
      <c r="E1004" s="196" t="s">
        <v>18</v>
      </c>
      <c r="F1004" s="334" t="s">
        <v>320</v>
      </c>
      <c r="G1004" s="335"/>
      <c r="H1004" s="336" t="s">
        <v>18</v>
      </c>
      <c r="I1004" s="335"/>
      <c r="J1004" s="335"/>
      <c r="K1004" s="195"/>
      <c r="L1004" s="198"/>
      <c r="M1004" s="199"/>
      <c r="N1004" s="200"/>
      <c r="O1004" s="200"/>
      <c r="P1004" s="200"/>
      <c r="Q1004" s="200"/>
      <c r="R1004" s="200"/>
      <c r="S1004" s="200"/>
      <c r="T1004" s="201"/>
      <c r="AT1004" s="202" t="s">
        <v>192</v>
      </c>
      <c r="AU1004" s="202" t="s">
        <v>78</v>
      </c>
      <c r="AV1004" s="13" t="s">
        <v>76</v>
      </c>
      <c r="AW1004" s="13" t="s">
        <v>30</v>
      </c>
      <c r="AX1004" s="13" t="s">
        <v>69</v>
      </c>
      <c r="AY1004" s="202" t="s">
        <v>179</v>
      </c>
    </row>
    <row r="1005" spans="1:65" s="14" customFormat="1" ht="33.75">
      <c r="B1005" s="203"/>
      <c r="C1005" s="204"/>
      <c r="D1005" s="188" t="s">
        <v>192</v>
      </c>
      <c r="E1005" s="205" t="s">
        <v>18</v>
      </c>
      <c r="F1005" s="324" t="s">
        <v>1038</v>
      </c>
      <c r="G1005" s="325"/>
      <c r="H1005" s="326">
        <v>29.748000000000001</v>
      </c>
      <c r="I1005" s="325"/>
      <c r="J1005" s="325"/>
      <c r="K1005" s="204"/>
      <c r="L1005" s="208"/>
      <c r="M1005" s="209"/>
      <c r="N1005" s="210"/>
      <c r="O1005" s="210"/>
      <c r="P1005" s="210"/>
      <c r="Q1005" s="210"/>
      <c r="R1005" s="210"/>
      <c r="S1005" s="210"/>
      <c r="T1005" s="211"/>
      <c r="AT1005" s="212" t="s">
        <v>192</v>
      </c>
      <c r="AU1005" s="212" t="s">
        <v>78</v>
      </c>
      <c r="AV1005" s="14" t="s">
        <v>78</v>
      </c>
      <c r="AW1005" s="14" t="s">
        <v>30</v>
      </c>
      <c r="AX1005" s="14" t="s">
        <v>69</v>
      </c>
      <c r="AY1005" s="212" t="s">
        <v>179</v>
      </c>
    </row>
    <row r="1006" spans="1:65" s="14" customFormat="1">
      <c r="B1006" s="203"/>
      <c r="C1006" s="204"/>
      <c r="D1006" s="188" t="s">
        <v>192</v>
      </c>
      <c r="E1006" s="205" t="s">
        <v>18</v>
      </c>
      <c r="F1006" s="324" t="s">
        <v>1039</v>
      </c>
      <c r="G1006" s="325"/>
      <c r="H1006" s="326">
        <v>26.495999999999999</v>
      </c>
      <c r="I1006" s="325"/>
      <c r="J1006" s="325"/>
      <c r="K1006" s="204"/>
      <c r="L1006" s="208"/>
      <c r="M1006" s="209"/>
      <c r="N1006" s="210"/>
      <c r="O1006" s="210"/>
      <c r="P1006" s="210"/>
      <c r="Q1006" s="210"/>
      <c r="R1006" s="210"/>
      <c r="S1006" s="210"/>
      <c r="T1006" s="211"/>
      <c r="AT1006" s="212" t="s">
        <v>192</v>
      </c>
      <c r="AU1006" s="212" t="s">
        <v>78</v>
      </c>
      <c r="AV1006" s="14" t="s">
        <v>78</v>
      </c>
      <c r="AW1006" s="14" t="s">
        <v>30</v>
      </c>
      <c r="AX1006" s="14" t="s">
        <v>69</v>
      </c>
      <c r="AY1006" s="212" t="s">
        <v>179</v>
      </c>
    </row>
    <row r="1007" spans="1:65" s="2" customFormat="1" ht="16.5" customHeight="1">
      <c r="A1007" s="33"/>
      <c r="B1007" s="34"/>
      <c r="C1007" s="176" t="s">
        <v>1122</v>
      </c>
      <c r="D1007" s="176" t="s">
        <v>181</v>
      </c>
      <c r="E1007" s="177" t="s">
        <v>1123</v>
      </c>
      <c r="F1007" s="327" t="s">
        <v>1124</v>
      </c>
      <c r="G1007" s="328" t="s">
        <v>357</v>
      </c>
      <c r="H1007" s="329">
        <v>1.36</v>
      </c>
      <c r="I1007" s="330"/>
      <c r="J1007" s="330">
        <f>ROUND(I1007*H1007,2)</f>
        <v>0</v>
      </c>
      <c r="K1007" s="178" t="s">
        <v>185</v>
      </c>
      <c r="L1007" s="38"/>
      <c r="M1007" s="182" t="s">
        <v>18</v>
      </c>
      <c r="N1007" s="183" t="s">
        <v>40</v>
      </c>
      <c r="O1007" s="184">
        <v>1.355</v>
      </c>
      <c r="P1007" s="184">
        <f>O1007*H1007</f>
        <v>1.8428000000000002</v>
      </c>
      <c r="Q1007" s="184">
        <v>3.2730000000000002E-2</v>
      </c>
      <c r="R1007" s="184">
        <f>Q1007*H1007</f>
        <v>4.4512800000000005E-2</v>
      </c>
      <c r="S1007" s="184">
        <v>0</v>
      </c>
      <c r="T1007" s="185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86" t="s">
        <v>186</v>
      </c>
      <c r="AT1007" s="186" t="s">
        <v>181</v>
      </c>
      <c r="AU1007" s="186" t="s">
        <v>78</v>
      </c>
      <c r="AY1007" s="19" t="s">
        <v>179</v>
      </c>
      <c r="BE1007" s="187">
        <f>IF(N1007="základní",J1007,0)</f>
        <v>0</v>
      </c>
      <c r="BF1007" s="187">
        <f>IF(N1007="snížená",J1007,0)</f>
        <v>0</v>
      </c>
      <c r="BG1007" s="187">
        <f>IF(N1007="zákl. přenesená",J1007,0)</f>
        <v>0</v>
      </c>
      <c r="BH1007" s="187">
        <f>IF(N1007="sníž. přenesená",J1007,0)</f>
        <v>0</v>
      </c>
      <c r="BI1007" s="187">
        <f>IF(N1007="nulová",J1007,0)</f>
        <v>0</v>
      </c>
      <c r="BJ1007" s="19" t="s">
        <v>76</v>
      </c>
      <c r="BK1007" s="187">
        <f>ROUND(I1007*H1007,2)</f>
        <v>0</v>
      </c>
      <c r="BL1007" s="19" t="s">
        <v>186</v>
      </c>
      <c r="BM1007" s="186" t="s">
        <v>1125</v>
      </c>
    </row>
    <row r="1008" spans="1:65" s="2" customFormat="1">
      <c r="A1008" s="33"/>
      <c r="B1008" s="34"/>
      <c r="C1008" s="35"/>
      <c r="D1008" s="188" t="s">
        <v>188</v>
      </c>
      <c r="E1008" s="35"/>
      <c r="F1008" s="331" t="s">
        <v>1126</v>
      </c>
      <c r="G1008" s="332"/>
      <c r="H1008" s="332"/>
      <c r="I1008" s="332"/>
      <c r="J1008" s="332"/>
      <c r="K1008" s="35"/>
      <c r="L1008" s="38"/>
      <c r="M1008" s="190"/>
      <c r="N1008" s="191"/>
      <c r="O1008" s="63"/>
      <c r="P1008" s="63"/>
      <c r="Q1008" s="63"/>
      <c r="R1008" s="63"/>
      <c r="S1008" s="63"/>
      <c r="T1008" s="64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T1008" s="19" t="s">
        <v>188</v>
      </c>
      <c r="AU1008" s="19" t="s">
        <v>78</v>
      </c>
    </row>
    <row r="1009" spans="1:65" s="2" customFormat="1">
      <c r="A1009" s="33"/>
      <c r="B1009" s="34"/>
      <c r="C1009" s="35"/>
      <c r="D1009" s="192" t="s">
        <v>190</v>
      </c>
      <c r="E1009" s="35"/>
      <c r="F1009" s="333" t="s">
        <v>1127</v>
      </c>
      <c r="G1009" s="332"/>
      <c r="H1009" s="332"/>
      <c r="I1009" s="332"/>
      <c r="J1009" s="332"/>
      <c r="K1009" s="35"/>
      <c r="L1009" s="38"/>
      <c r="M1009" s="190"/>
      <c r="N1009" s="191"/>
      <c r="O1009" s="63"/>
      <c r="P1009" s="63"/>
      <c r="Q1009" s="63"/>
      <c r="R1009" s="63"/>
      <c r="S1009" s="63"/>
      <c r="T1009" s="64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T1009" s="19" t="s">
        <v>190</v>
      </c>
      <c r="AU1009" s="19" t="s">
        <v>78</v>
      </c>
    </row>
    <row r="1010" spans="1:65" s="13" customFormat="1">
      <c r="B1010" s="194"/>
      <c r="C1010" s="195"/>
      <c r="D1010" s="188" t="s">
        <v>192</v>
      </c>
      <c r="E1010" s="196" t="s">
        <v>18</v>
      </c>
      <c r="F1010" s="334" t="s">
        <v>320</v>
      </c>
      <c r="G1010" s="335"/>
      <c r="H1010" s="336" t="s">
        <v>18</v>
      </c>
      <c r="I1010" s="335"/>
      <c r="J1010" s="335"/>
      <c r="K1010" s="195"/>
      <c r="L1010" s="198"/>
      <c r="M1010" s="199"/>
      <c r="N1010" s="200"/>
      <c r="O1010" s="200"/>
      <c r="P1010" s="200"/>
      <c r="Q1010" s="200"/>
      <c r="R1010" s="200"/>
      <c r="S1010" s="200"/>
      <c r="T1010" s="201"/>
      <c r="AT1010" s="202" t="s">
        <v>192</v>
      </c>
      <c r="AU1010" s="202" t="s">
        <v>78</v>
      </c>
      <c r="AV1010" s="13" t="s">
        <v>76</v>
      </c>
      <c r="AW1010" s="13" t="s">
        <v>30</v>
      </c>
      <c r="AX1010" s="13" t="s">
        <v>69</v>
      </c>
      <c r="AY1010" s="202" t="s">
        <v>179</v>
      </c>
    </row>
    <row r="1011" spans="1:65" s="14" customFormat="1">
      <c r="B1011" s="203"/>
      <c r="C1011" s="204"/>
      <c r="D1011" s="188" t="s">
        <v>192</v>
      </c>
      <c r="E1011" s="205" t="s">
        <v>18</v>
      </c>
      <c r="F1011" s="324" t="s">
        <v>1128</v>
      </c>
      <c r="G1011" s="325"/>
      <c r="H1011" s="326">
        <v>1.36</v>
      </c>
      <c r="I1011" s="325"/>
      <c r="J1011" s="325"/>
      <c r="K1011" s="204"/>
      <c r="L1011" s="208"/>
      <c r="M1011" s="209"/>
      <c r="N1011" s="210"/>
      <c r="O1011" s="210"/>
      <c r="P1011" s="210"/>
      <c r="Q1011" s="210"/>
      <c r="R1011" s="210"/>
      <c r="S1011" s="210"/>
      <c r="T1011" s="211"/>
      <c r="AT1011" s="212" t="s">
        <v>192</v>
      </c>
      <c r="AU1011" s="212" t="s">
        <v>78</v>
      </c>
      <c r="AV1011" s="14" t="s">
        <v>78</v>
      </c>
      <c r="AW1011" s="14" t="s">
        <v>30</v>
      </c>
      <c r="AX1011" s="14" t="s">
        <v>69</v>
      </c>
      <c r="AY1011" s="212" t="s">
        <v>179</v>
      </c>
    </row>
    <row r="1012" spans="1:65" s="2" customFormat="1" ht="24.2" customHeight="1">
      <c r="A1012" s="33"/>
      <c r="B1012" s="34"/>
      <c r="C1012" s="176" t="s">
        <v>1129</v>
      </c>
      <c r="D1012" s="176" t="s">
        <v>181</v>
      </c>
      <c r="E1012" s="177" t="s">
        <v>1130</v>
      </c>
      <c r="F1012" s="327" t="s">
        <v>1131</v>
      </c>
      <c r="G1012" s="328" t="s">
        <v>357</v>
      </c>
      <c r="H1012" s="329">
        <v>866.65899999999999</v>
      </c>
      <c r="I1012" s="330"/>
      <c r="J1012" s="330">
        <f>ROUND(I1012*H1012,2)</f>
        <v>0</v>
      </c>
      <c r="K1012" s="178" t="s">
        <v>185</v>
      </c>
      <c r="L1012" s="38"/>
      <c r="M1012" s="182" t="s">
        <v>18</v>
      </c>
      <c r="N1012" s="183" t="s">
        <v>40</v>
      </c>
      <c r="O1012" s="184">
        <v>0.32</v>
      </c>
      <c r="P1012" s="184">
        <f>O1012*H1012</f>
        <v>277.33087999999998</v>
      </c>
      <c r="Q1012" s="184">
        <v>1.103E-2</v>
      </c>
      <c r="R1012" s="184">
        <f>Q1012*H1012</f>
        <v>9.55924877</v>
      </c>
      <c r="S1012" s="184">
        <v>0</v>
      </c>
      <c r="T1012" s="185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186" t="s">
        <v>186</v>
      </c>
      <c r="AT1012" s="186" t="s">
        <v>181</v>
      </c>
      <c r="AU1012" s="186" t="s">
        <v>78</v>
      </c>
      <c r="AY1012" s="19" t="s">
        <v>179</v>
      </c>
      <c r="BE1012" s="187">
        <f>IF(N1012="základní",J1012,0)</f>
        <v>0</v>
      </c>
      <c r="BF1012" s="187">
        <f>IF(N1012="snížená",J1012,0)</f>
        <v>0</v>
      </c>
      <c r="BG1012" s="187">
        <f>IF(N1012="zákl. přenesená",J1012,0)</f>
        <v>0</v>
      </c>
      <c r="BH1012" s="187">
        <f>IF(N1012="sníž. přenesená",J1012,0)</f>
        <v>0</v>
      </c>
      <c r="BI1012" s="187">
        <f>IF(N1012="nulová",J1012,0)</f>
        <v>0</v>
      </c>
      <c r="BJ1012" s="19" t="s">
        <v>76</v>
      </c>
      <c r="BK1012" s="187">
        <f>ROUND(I1012*H1012,2)</f>
        <v>0</v>
      </c>
      <c r="BL1012" s="19" t="s">
        <v>186</v>
      </c>
      <c r="BM1012" s="186" t="s">
        <v>1132</v>
      </c>
    </row>
    <row r="1013" spans="1:65" s="2" customFormat="1" ht="29.25">
      <c r="A1013" s="33"/>
      <c r="B1013" s="34"/>
      <c r="C1013" s="35"/>
      <c r="D1013" s="188" t="s">
        <v>188</v>
      </c>
      <c r="E1013" s="35"/>
      <c r="F1013" s="331" t="s">
        <v>1133</v>
      </c>
      <c r="G1013" s="332"/>
      <c r="H1013" s="332"/>
      <c r="I1013" s="332"/>
      <c r="J1013" s="332"/>
      <c r="K1013" s="35"/>
      <c r="L1013" s="38"/>
      <c r="M1013" s="190"/>
      <c r="N1013" s="191"/>
      <c r="O1013" s="63"/>
      <c r="P1013" s="63"/>
      <c r="Q1013" s="63"/>
      <c r="R1013" s="63"/>
      <c r="S1013" s="63"/>
      <c r="T1013" s="64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T1013" s="19" t="s">
        <v>188</v>
      </c>
      <c r="AU1013" s="19" t="s">
        <v>78</v>
      </c>
    </row>
    <row r="1014" spans="1:65" s="2" customFormat="1">
      <c r="A1014" s="33"/>
      <c r="B1014" s="34"/>
      <c r="C1014" s="35"/>
      <c r="D1014" s="192" t="s">
        <v>190</v>
      </c>
      <c r="E1014" s="35"/>
      <c r="F1014" s="333" t="s">
        <v>1134</v>
      </c>
      <c r="G1014" s="332"/>
      <c r="H1014" s="332"/>
      <c r="I1014" s="332"/>
      <c r="J1014" s="332"/>
      <c r="K1014" s="35"/>
      <c r="L1014" s="38"/>
      <c r="M1014" s="190"/>
      <c r="N1014" s="191"/>
      <c r="O1014" s="63"/>
      <c r="P1014" s="63"/>
      <c r="Q1014" s="63"/>
      <c r="R1014" s="63"/>
      <c r="S1014" s="63"/>
      <c r="T1014" s="64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T1014" s="19" t="s">
        <v>190</v>
      </c>
      <c r="AU1014" s="19" t="s">
        <v>78</v>
      </c>
    </row>
    <row r="1015" spans="1:65" s="13" customFormat="1">
      <c r="B1015" s="194"/>
      <c r="C1015" s="195"/>
      <c r="D1015" s="188" t="s">
        <v>192</v>
      </c>
      <c r="E1015" s="196" t="s">
        <v>18</v>
      </c>
      <c r="F1015" s="334" t="s">
        <v>323</v>
      </c>
      <c r="G1015" s="335"/>
      <c r="H1015" s="336" t="s">
        <v>18</v>
      </c>
      <c r="I1015" s="335"/>
      <c r="J1015" s="335"/>
      <c r="K1015" s="195"/>
      <c r="L1015" s="198"/>
      <c r="M1015" s="199"/>
      <c r="N1015" s="200"/>
      <c r="O1015" s="200"/>
      <c r="P1015" s="200"/>
      <c r="Q1015" s="200"/>
      <c r="R1015" s="200"/>
      <c r="S1015" s="200"/>
      <c r="T1015" s="201"/>
      <c r="AT1015" s="202" t="s">
        <v>192</v>
      </c>
      <c r="AU1015" s="202" t="s">
        <v>78</v>
      </c>
      <c r="AV1015" s="13" t="s">
        <v>76</v>
      </c>
      <c r="AW1015" s="13" t="s">
        <v>30</v>
      </c>
      <c r="AX1015" s="13" t="s">
        <v>69</v>
      </c>
      <c r="AY1015" s="202" t="s">
        <v>179</v>
      </c>
    </row>
    <row r="1016" spans="1:65" s="13" customFormat="1">
      <c r="B1016" s="194"/>
      <c r="C1016" s="195"/>
      <c r="D1016" s="188" t="s">
        <v>192</v>
      </c>
      <c r="E1016" s="196" t="s">
        <v>18</v>
      </c>
      <c r="F1016" s="334" t="s">
        <v>1046</v>
      </c>
      <c r="G1016" s="335"/>
      <c r="H1016" s="336" t="s">
        <v>18</v>
      </c>
      <c r="I1016" s="335"/>
      <c r="J1016" s="335"/>
      <c r="K1016" s="195"/>
      <c r="L1016" s="198"/>
      <c r="M1016" s="199"/>
      <c r="N1016" s="200"/>
      <c r="O1016" s="200"/>
      <c r="P1016" s="200"/>
      <c r="Q1016" s="200"/>
      <c r="R1016" s="200"/>
      <c r="S1016" s="200"/>
      <c r="T1016" s="201"/>
      <c r="AT1016" s="202" t="s">
        <v>192</v>
      </c>
      <c r="AU1016" s="202" t="s">
        <v>78</v>
      </c>
      <c r="AV1016" s="13" t="s">
        <v>76</v>
      </c>
      <c r="AW1016" s="13" t="s">
        <v>30</v>
      </c>
      <c r="AX1016" s="13" t="s">
        <v>69</v>
      </c>
      <c r="AY1016" s="202" t="s">
        <v>179</v>
      </c>
    </row>
    <row r="1017" spans="1:65" s="14" customFormat="1" ht="33.75">
      <c r="B1017" s="203"/>
      <c r="C1017" s="204"/>
      <c r="D1017" s="188" t="s">
        <v>192</v>
      </c>
      <c r="E1017" s="205" t="s">
        <v>18</v>
      </c>
      <c r="F1017" s="324" t="s">
        <v>1047</v>
      </c>
      <c r="G1017" s="325"/>
      <c r="H1017" s="326">
        <v>24.838000000000001</v>
      </c>
      <c r="I1017" s="325"/>
      <c r="J1017" s="325"/>
      <c r="K1017" s="204"/>
      <c r="L1017" s="208"/>
      <c r="M1017" s="209"/>
      <c r="N1017" s="210"/>
      <c r="O1017" s="210"/>
      <c r="P1017" s="210"/>
      <c r="Q1017" s="210"/>
      <c r="R1017" s="210"/>
      <c r="S1017" s="210"/>
      <c r="T1017" s="211"/>
      <c r="AT1017" s="212" t="s">
        <v>192</v>
      </c>
      <c r="AU1017" s="212" t="s">
        <v>78</v>
      </c>
      <c r="AV1017" s="14" t="s">
        <v>78</v>
      </c>
      <c r="AW1017" s="14" t="s">
        <v>30</v>
      </c>
      <c r="AX1017" s="14" t="s">
        <v>69</v>
      </c>
      <c r="AY1017" s="212" t="s">
        <v>179</v>
      </c>
    </row>
    <row r="1018" spans="1:65" s="14" customFormat="1" ht="22.5">
      <c r="B1018" s="203"/>
      <c r="C1018" s="204"/>
      <c r="D1018" s="188" t="s">
        <v>192</v>
      </c>
      <c r="E1018" s="205" t="s">
        <v>18</v>
      </c>
      <c r="F1018" s="324" t="s">
        <v>1048</v>
      </c>
      <c r="G1018" s="325"/>
      <c r="H1018" s="326">
        <v>36.505000000000003</v>
      </c>
      <c r="I1018" s="325"/>
      <c r="J1018" s="325"/>
      <c r="K1018" s="204"/>
      <c r="L1018" s="208"/>
      <c r="M1018" s="209"/>
      <c r="N1018" s="210"/>
      <c r="O1018" s="210"/>
      <c r="P1018" s="210"/>
      <c r="Q1018" s="210"/>
      <c r="R1018" s="210"/>
      <c r="S1018" s="210"/>
      <c r="T1018" s="211"/>
      <c r="AT1018" s="212" t="s">
        <v>192</v>
      </c>
      <c r="AU1018" s="212" t="s">
        <v>78</v>
      </c>
      <c r="AV1018" s="14" t="s">
        <v>78</v>
      </c>
      <c r="AW1018" s="14" t="s">
        <v>30</v>
      </c>
      <c r="AX1018" s="14" t="s">
        <v>69</v>
      </c>
      <c r="AY1018" s="212" t="s">
        <v>179</v>
      </c>
    </row>
    <row r="1019" spans="1:65" s="14" customFormat="1">
      <c r="B1019" s="203"/>
      <c r="C1019" s="204"/>
      <c r="D1019" s="188" t="s">
        <v>192</v>
      </c>
      <c r="E1019" s="205" t="s">
        <v>18</v>
      </c>
      <c r="F1019" s="324" t="s">
        <v>1049</v>
      </c>
      <c r="G1019" s="325"/>
      <c r="H1019" s="326">
        <v>14.888</v>
      </c>
      <c r="I1019" s="325"/>
      <c r="J1019" s="325"/>
      <c r="K1019" s="204"/>
      <c r="L1019" s="208"/>
      <c r="M1019" s="209"/>
      <c r="N1019" s="210"/>
      <c r="O1019" s="210"/>
      <c r="P1019" s="210"/>
      <c r="Q1019" s="210"/>
      <c r="R1019" s="210"/>
      <c r="S1019" s="210"/>
      <c r="T1019" s="211"/>
      <c r="AT1019" s="212" t="s">
        <v>192</v>
      </c>
      <c r="AU1019" s="212" t="s">
        <v>78</v>
      </c>
      <c r="AV1019" s="14" t="s">
        <v>78</v>
      </c>
      <c r="AW1019" s="14" t="s">
        <v>30</v>
      </c>
      <c r="AX1019" s="14" t="s">
        <v>69</v>
      </c>
      <c r="AY1019" s="212" t="s">
        <v>179</v>
      </c>
    </row>
    <row r="1020" spans="1:65" s="14" customFormat="1" ht="22.5">
      <c r="B1020" s="203"/>
      <c r="C1020" s="204"/>
      <c r="D1020" s="188" t="s">
        <v>192</v>
      </c>
      <c r="E1020" s="205" t="s">
        <v>18</v>
      </c>
      <c r="F1020" s="324" t="s">
        <v>1050</v>
      </c>
      <c r="G1020" s="325"/>
      <c r="H1020" s="326">
        <v>18.984000000000002</v>
      </c>
      <c r="I1020" s="325"/>
      <c r="J1020" s="325"/>
      <c r="K1020" s="204"/>
      <c r="L1020" s="208"/>
      <c r="M1020" s="209"/>
      <c r="N1020" s="210"/>
      <c r="O1020" s="210"/>
      <c r="P1020" s="210"/>
      <c r="Q1020" s="210"/>
      <c r="R1020" s="210"/>
      <c r="S1020" s="210"/>
      <c r="T1020" s="211"/>
      <c r="AT1020" s="212" t="s">
        <v>192</v>
      </c>
      <c r="AU1020" s="212" t="s">
        <v>78</v>
      </c>
      <c r="AV1020" s="14" t="s">
        <v>78</v>
      </c>
      <c r="AW1020" s="14" t="s">
        <v>30</v>
      </c>
      <c r="AX1020" s="14" t="s">
        <v>69</v>
      </c>
      <c r="AY1020" s="212" t="s">
        <v>179</v>
      </c>
    </row>
    <row r="1021" spans="1:65" s="14" customFormat="1" ht="22.5">
      <c r="B1021" s="203"/>
      <c r="C1021" s="204"/>
      <c r="D1021" s="188" t="s">
        <v>192</v>
      </c>
      <c r="E1021" s="205" t="s">
        <v>18</v>
      </c>
      <c r="F1021" s="324" t="s">
        <v>1051</v>
      </c>
      <c r="G1021" s="325"/>
      <c r="H1021" s="326">
        <v>20.414000000000001</v>
      </c>
      <c r="I1021" s="325"/>
      <c r="J1021" s="325"/>
      <c r="K1021" s="204"/>
      <c r="L1021" s="208"/>
      <c r="M1021" s="209"/>
      <c r="N1021" s="210"/>
      <c r="O1021" s="210"/>
      <c r="P1021" s="210"/>
      <c r="Q1021" s="210"/>
      <c r="R1021" s="210"/>
      <c r="S1021" s="210"/>
      <c r="T1021" s="211"/>
      <c r="AT1021" s="212" t="s">
        <v>192</v>
      </c>
      <c r="AU1021" s="212" t="s">
        <v>78</v>
      </c>
      <c r="AV1021" s="14" t="s">
        <v>78</v>
      </c>
      <c r="AW1021" s="14" t="s">
        <v>30</v>
      </c>
      <c r="AX1021" s="14" t="s">
        <v>69</v>
      </c>
      <c r="AY1021" s="212" t="s">
        <v>179</v>
      </c>
    </row>
    <row r="1022" spans="1:65" s="13" customFormat="1">
      <c r="B1022" s="194"/>
      <c r="C1022" s="195"/>
      <c r="D1022" s="188" t="s">
        <v>192</v>
      </c>
      <c r="E1022" s="196" t="s">
        <v>18</v>
      </c>
      <c r="F1022" s="334" t="s">
        <v>1052</v>
      </c>
      <c r="G1022" s="335"/>
      <c r="H1022" s="336" t="s">
        <v>18</v>
      </c>
      <c r="I1022" s="335"/>
      <c r="J1022" s="335"/>
      <c r="K1022" s="195"/>
      <c r="L1022" s="198"/>
      <c r="M1022" s="199"/>
      <c r="N1022" s="200"/>
      <c r="O1022" s="200"/>
      <c r="P1022" s="200"/>
      <c r="Q1022" s="200"/>
      <c r="R1022" s="200"/>
      <c r="S1022" s="200"/>
      <c r="T1022" s="201"/>
      <c r="AT1022" s="202" t="s">
        <v>192</v>
      </c>
      <c r="AU1022" s="202" t="s">
        <v>78</v>
      </c>
      <c r="AV1022" s="13" t="s">
        <v>76</v>
      </c>
      <c r="AW1022" s="13" t="s">
        <v>30</v>
      </c>
      <c r="AX1022" s="13" t="s">
        <v>69</v>
      </c>
      <c r="AY1022" s="202" t="s">
        <v>179</v>
      </c>
    </row>
    <row r="1023" spans="1:65" s="14" customFormat="1" ht="22.5">
      <c r="B1023" s="203"/>
      <c r="C1023" s="204"/>
      <c r="D1023" s="188" t="s">
        <v>192</v>
      </c>
      <c r="E1023" s="205" t="s">
        <v>18</v>
      </c>
      <c r="F1023" s="324" t="s">
        <v>1053</v>
      </c>
      <c r="G1023" s="325"/>
      <c r="H1023" s="326">
        <v>40.216000000000001</v>
      </c>
      <c r="I1023" s="325"/>
      <c r="J1023" s="325"/>
      <c r="K1023" s="204"/>
      <c r="L1023" s="208"/>
      <c r="M1023" s="209"/>
      <c r="N1023" s="210"/>
      <c r="O1023" s="210"/>
      <c r="P1023" s="210"/>
      <c r="Q1023" s="210"/>
      <c r="R1023" s="210"/>
      <c r="S1023" s="210"/>
      <c r="T1023" s="211"/>
      <c r="AT1023" s="212" t="s">
        <v>192</v>
      </c>
      <c r="AU1023" s="212" t="s">
        <v>78</v>
      </c>
      <c r="AV1023" s="14" t="s">
        <v>78</v>
      </c>
      <c r="AW1023" s="14" t="s">
        <v>30</v>
      </c>
      <c r="AX1023" s="14" t="s">
        <v>69</v>
      </c>
      <c r="AY1023" s="212" t="s">
        <v>179</v>
      </c>
    </row>
    <row r="1024" spans="1:65" s="14" customFormat="1" ht="22.5">
      <c r="B1024" s="203"/>
      <c r="C1024" s="204"/>
      <c r="D1024" s="188" t="s">
        <v>192</v>
      </c>
      <c r="E1024" s="205" t="s">
        <v>18</v>
      </c>
      <c r="F1024" s="324" t="s">
        <v>1054</v>
      </c>
      <c r="G1024" s="325"/>
      <c r="H1024" s="326">
        <v>9.016</v>
      </c>
      <c r="I1024" s="325"/>
      <c r="J1024" s="325"/>
      <c r="K1024" s="204"/>
      <c r="L1024" s="208"/>
      <c r="M1024" s="209"/>
      <c r="N1024" s="210"/>
      <c r="O1024" s="210"/>
      <c r="P1024" s="210"/>
      <c r="Q1024" s="210"/>
      <c r="R1024" s="210"/>
      <c r="S1024" s="210"/>
      <c r="T1024" s="211"/>
      <c r="AT1024" s="212" t="s">
        <v>192</v>
      </c>
      <c r="AU1024" s="212" t="s">
        <v>78</v>
      </c>
      <c r="AV1024" s="14" t="s">
        <v>78</v>
      </c>
      <c r="AW1024" s="14" t="s">
        <v>30</v>
      </c>
      <c r="AX1024" s="14" t="s">
        <v>69</v>
      </c>
      <c r="AY1024" s="212" t="s">
        <v>179</v>
      </c>
    </row>
    <row r="1025" spans="2:51" s="14" customFormat="1">
      <c r="B1025" s="203"/>
      <c r="C1025" s="204"/>
      <c r="D1025" s="188" t="s">
        <v>192</v>
      </c>
      <c r="E1025" s="205" t="s">
        <v>18</v>
      </c>
      <c r="F1025" s="324" t="s">
        <v>1108</v>
      </c>
      <c r="G1025" s="325"/>
      <c r="H1025" s="326">
        <v>35.185000000000002</v>
      </c>
      <c r="I1025" s="325"/>
      <c r="J1025" s="325"/>
      <c r="K1025" s="204"/>
      <c r="L1025" s="208"/>
      <c r="M1025" s="209"/>
      <c r="N1025" s="210"/>
      <c r="O1025" s="210"/>
      <c r="P1025" s="210"/>
      <c r="Q1025" s="210"/>
      <c r="R1025" s="210"/>
      <c r="S1025" s="210"/>
      <c r="T1025" s="211"/>
      <c r="AT1025" s="212" t="s">
        <v>192</v>
      </c>
      <c r="AU1025" s="212" t="s">
        <v>78</v>
      </c>
      <c r="AV1025" s="14" t="s">
        <v>78</v>
      </c>
      <c r="AW1025" s="14" t="s">
        <v>30</v>
      </c>
      <c r="AX1025" s="14" t="s">
        <v>69</v>
      </c>
      <c r="AY1025" s="212" t="s">
        <v>179</v>
      </c>
    </row>
    <row r="1026" spans="2:51" s="14" customFormat="1">
      <c r="B1026" s="203"/>
      <c r="C1026" s="204"/>
      <c r="D1026" s="188" t="s">
        <v>192</v>
      </c>
      <c r="E1026" s="205" t="s">
        <v>18</v>
      </c>
      <c r="F1026" s="324" t="s">
        <v>1056</v>
      </c>
      <c r="G1026" s="325"/>
      <c r="H1026" s="326">
        <v>23.091000000000001</v>
      </c>
      <c r="I1026" s="325"/>
      <c r="J1026" s="325"/>
      <c r="K1026" s="204"/>
      <c r="L1026" s="208"/>
      <c r="M1026" s="209"/>
      <c r="N1026" s="210"/>
      <c r="O1026" s="210"/>
      <c r="P1026" s="210"/>
      <c r="Q1026" s="210"/>
      <c r="R1026" s="210"/>
      <c r="S1026" s="210"/>
      <c r="T1026" s="211"/>
      <c r="AT1026" s="212" t="s">
        <v>192</v>
      </c>
      <c r="AU1026" s="212" t="s">
        <v>78</v>
      </c>
      <c r="AV1026" s="14" t="s">
        <v>78</v>
      </c>
      <c r="AW1026" s="14" t="s">
        <v>30</v>
      </c>
      <c r="AX1026" s="14" t="s">
        <v>69</v>
      </c>
      <c r="AY1026" s="212" t="s">
        <v>179</v>
      </c>
    </row>
    <row r="1027" spans="2:51" s="14" customFormat="1" ht="45">
      <c r="B1027" s="203"/>
      <c r="C1027" s="204"/>
      <c r="D1027" s="188" t="s">
        <v>192</v>
      </c>
      <c r="E1027" s="205" t="s">
        <v>18</v>
      </c>
      <c r="F1027" s="324" t="s">
        <v>1057</v>
      </c>
      <c r="G1027" s="325"/>
      <c r="H1027" s="326">
        <v>52.078000000000003</v>
      </c>
      <c r="I1027" s="325"/>
      <c r="J1027" s="325"/>
      <c r="K1027" s="204"/>
      <c r="L1027" s="208"/>
      <c r="M1027" s="209"/>
      <c r="N1027" s="210"/>
      <c r="O1027" s="210"/>
      <c r="P1027" s="210"/>
      <c r="Q1027" s="210"/>
      <c r="R1027" s="210"/>
      <c r="S1027" s="210"/>
      <c r="T1027" s="211"/>
      <c r="AT1027" s="212" t="s">
        <v>192</v>
      </c>
      <c r="AU1027" s="212" t="s">
        <v>78</v>
      </c>
      <c r="AV1027" s="14" t="s">
        <v>78</v>
      </c>
      <c r="AW1027" s="14" t="s">
        <v>30</v>
      </c>
      <c r="AX1027" s="14" t="s">
        <v>69</v>
      </c>
      <c r="AY1027" s="212" t="s">
        <v>179</v>
      </c>
    </row>
    <row r="1028" spans="2:51" s="14" customFormat="1" ht="22.5">
      <c r="B1028" s="203"/>
      <c r="C1028" s="204"/>
      <c r="D1028" s="188" t="s">
        <v>192</v>
      </c>
      <c r="E1028" s="205" t="s">
        <v>18</v>
      </c>
      <c r="F1028" s="324" t="s">
        <v>1058</v>
      </c>
      <c r="G1028" s="325"/>
      <c r="H1028" s="326">
        <v>12.397</v>
      </c>
      <c r="I1028" s="325"/>
      <c r="J1028" s="325"/>
      <c r="K1028" s="204"/>
      <c r="L1028" s="208"/>
      <c r="M1028" s="209"/>
      <c r="N1028" s="210"/>
      <c r="O1028" s="210"/>
      <c r="P1028" s="210"/>
      <c r="Q1028" s="210"/>
      <c r="R1028" s="210"/>
      <c r="S1028" s="210"/>
      <c r="T1028" s="211"/>
      <c r="AT1028" s="212" t="s">
        <v>192</v>
      </c>
      <c r="AU1028" s="212" t="s">
        <v>78</v>
      </c>
      <c r="AV1028" s="14" t="s">
        <v>78</v>
      </c>
      <c r="AW1028" s="14" t="s">
        <v>30</v>
      </c>
      <c r="AX1028" s="14" t="s">
        <v>69</v>
      </c>
      <c r="AY1028" s="212" t="s">
        <v>179</v>
      </c>
    </row>
    <row r="1029" spans="2:51" s="14" customFormat="1">
      <c r="B1029" s="203"/>
      <c r="C1029" s="204"/>
      <c r="D1029" s="188" t="s">
        <v>192</v>
      </c>
      <c r="E1029" s="205" t="s">
        <v>18</v>
      </c>
      <c r="F1029" s="324" t="s">
        <v>1059</v>
      </c>
      <c r="G1029" s="325"/>
      <c r="H1029" s="326">
        <v>27.972000000000001</v>
      </c>
      <c r="I1029" s="325"/>
      <c r="J1029" s="325"/>
      <c r="K1029" s="204"/>
      <c r="L1029" s="208"/>
      <c r="M1029" s="209"/>
      <c r="N1029" s="210"/>
      <c r="O1029" s="210"/>
      <c r="P1029" s="210"/>
      <c r="Q1029" s="210"/>
      <c r="R1029" s="210"/>
      <c r="S1029" s="210"/>
      <c r="T1029" s="211"/>
      <c r="AT1029" s="212" t="s">
        <v>192</v>
      </c>
      <c r="AU1029" s="212" t="s">
        <v>78</v>
      </c>
      <c r="AV1029" s="14" t="s">
        <v>78</v>
      </c>
      <c r="AW1029" s="14" t="s">
        <v>30</v>
      </c>
      <c r="AX1029" s="14" t="s">
        <v>69</v>
      </c>
      <c r="AY1029" s="212" t="s">
        <v>179</v>
      </c>
    </row>
    <row r="1030" spans="2:51" s="14" customFormat="1" ht="33.75">
      <c r="B1030" s="203"/>
      <c r="C1030" s="204"/>
      <c r="D1030" s="188" t="s">
        <v>192</v>
      </c>
      <c r="E1030" s="205" t="s">
        <v>18</v>
      </c>
      <c r="F1030" s="324" t="s">
        <v>1060</v>
      </c>
      <c r="G1030" s="325"/>
      <c r="H1030" s="326">
        <v>12.519</v>
      </c>
      <c r="I1030" s="325"/>
      <c r="J1030" s="325"/>
      <c r="K1030" s="204"/>
      <c r="L1030" s="208"/>
      <c r="M1030" s="209"/>
      <c r="N1030" s="210"/>
      <c r="O1030" s="210"/>
      <c r="P1030" s="210"/>
      <c r="Q1030" s="210"/>
      <c r="R1030" s="210"/>
      <c r="S1030" s="210"/>
      <c r="T1030" s="211"/>
      <c r="AT1030" s="212" t="s">
        <v>192</v>
      </c>
      <c r="AU1030" s="212" t="s">
        <v>78</v>
      </c>
      <c r="AV1030" s="14" t="s">
        <v>78</v>
      </c>
      <c r="AW1030" s="14" t="s">
        <v>30</v>
      </c>
      <c r="AX1030" s="14" t="s">
        <v>69</v>
      </c>
      <c r="AY1030" s="212" t="s">
        <v>179</v>
      </c>
    </row>
    <row r="1031" spans="2:51" s="13" customFormat="1">
      <c r="B1031" s="194"/>
      <c r="C1031" s="195"/>
      <c r="D1031" s="188" t="s">
        <v>192</v>
      </c>
      <c r="E1031" s="196" t="s">
        <v>18</v>
      </c>
      <c r="F1031" s="334" t="s">
        <v>1061</v>
      </c>
      <c r="G1031" s="335"/>
      <c r="H1031" s="336" t="s">
        <v>18</v>
      </c>
      <c r="I1031" s="335"/>
      <c r="J1031" s="335"/>
      <c r="K1031" s="195"/>
      <c r="L1031" s="198"/>
      <c r="M1031" s="199"/>
      <c r="N1031" s="200"/>
      <c r="O1031" s="200"/>
      <c r="P1031" s="200"/>
      <c r="Q1031" s="200"/>
      <c r="R1031" s="200"/>
      <c r="S1031" s="200"/>
      <c r="T1031" s="201"/>
      <c r="AT1031" s="202" t="s">
        <v>192</v>
      </c>
      <c r="AU1031" s="202" t="s">
        <v>78</v>
      </c>
      <c r="AV1031" s="13" t="s">
        <v>76</v>
      </c>
      <c r="AW1031" s="13" t="s">
        <v>30</v>
      </c>
      <c r="AX1031" s="13" t="s">
        <v>69</v>
      </c>
      <c r="AY1031" s="202" t="s">
        <v>179</v>
      </c>
    </row>
    <row r="1032" spans="2:51" s="14" customFormat="1" ht="22.5">
      <c r="B1032" s="203"/>
      <c r="C1032" s="204"/>
      <c r="D1032" s="188" t="s">
        <v>192</v>
      </c>
      <c r="E1032" s="205" t="s">
        <v>18</v>
      </c>
      <c r="F1032" s="324" t="s">
        <v>1062</v>
      </c>
      <c r="G1032" s="325"/>
      <c r="H1032" s="326">
        <v>28.794</v>
      </c>
      <c r="I1032" s="325"/>
      <c r="J1032" s="325"/>
      <c r="K1032" s="204"/>
      <c r="L1032" s="208"/>
      <c r="M1032" s="209"/>
      <c r="N1032" s="210"/>
      <c r="O1032" s="210"/>
      <c r="P1032" s="210"/>
      <c r="Q1032" s="210"/>
      <c r="R1032" s="210"/>
      <c r="S1032" s="210"/>
      <c r="T1032" s="211"/>
      <c r="AT1032" s="212" t="s">
        <v>192</v>
      </c>
      <c r="AU1032" s="212" t="s">
        <v>78</v>
      </c>
      <c r="AV1032" s="14" t="s">
        <v>78</v>
      </c>
      <c r="AW1032" s="14" t="s">
        <v>30</v>
      </c>
      <c r="AX1032" s="14" t="s">
        <v>69</v>
      </c>
      <c r="AY1032" s="212" t="s">
        <v>179</v>
      </c>
    </row>
    <row r="1033" spans="2:51" s="14" customFormat="1">
      <c r="B1033" s="203"/>
      <c r="C1033" s="204"/>
      <c r="D1033" s="188" t="s">
        <v>192</v>
      </c>
      <c r="E1033" s="205" t="s">
        <v>18</v>
      </c>
      <c r="F1033" s="324" t="s">
        <v>1063</v>
      </c>
      <c r="G1033" s="325"/>
      <c r="H1033" s="326">
        <v>4.2030000000000003</v>
      </c>
      <c r="I1033" s="325"/>
      <c r="J1033" s="325"/>
      <c r="K1033" s="204"/>
      <c r="L1033" s="208"/>
      <c r="M1033" s="209"/>
      <c r="N1033" s="210"/>
      <c r="O1033" s="210"/>
      <c r="P1033" s="210"/>
      <c r="Q1033" s="210"/>
      <c r="R1033" s="210"/>
      <c r="S1033" s="210"/>
      <c r="T1033" s="211"/>
      <c r="AT1033" s="212" t="s">
        <v>192</v>
      </c>
      <c r="AU1033" s="212" t="s">
        <v>78</v>
      </c>
      <c r="AV1033" s="14" t="s">
        <v>78</v>
      </c>
      <c r="AW1033" s="14" t="s">
        <v>30</v>
      </c>
      <c r="AX1033" s="14" t="s">
        <v>69</v>
      </c>
      <c r="AY1033" s="212" t="s">
        <v>179</v>
      </c>
    </row>
    <row r="1034" spans="2:51" s="14" customFormat="1" ht="22.5">
      <c r="B1034" s="203"/>
      <c r="C1034" s="204"/>
      <c r="D1034" s="188" t="s">
        <v>192</v>
      </c>
      <c r="E1034" s="205" t="s">
        <v>18</v>
      </c>
      <c r="F1034" s="324" t="s">
        <v>1064</v>
      </c>
      <c r="G1034" s="325"/>
      <c r="H1034" s="326">
        <v>20.870999999999999</v>
      </c>
      <c r="I1034" s="325"/>
      <c r="J1034" s="325"/>
      <c r="K1034" s="204"/>
      <c r="L1034" s="208"/>
      <c r="M1034" s="209"/>
      <c r="N1034" s="210"/>
      <c r="O1034" s="210"/>
      <c r="P1034" s="210"/>
      <c r="Q1034" s="210"/>
      <c r="R1034" s="210"/>
      <c r="S1034" s="210"/>
      <c r="T1034" s="211"/>
      <c r="AT1034" s="212" t="s">
        <v>192</v>
      </c>
      <c r="AU1034" s="212" t="s">
        <v>78</v>
      </c>
      <c r="AV1034" s="14" t="s">
        <v>78</v>
      </c>
      <c r="AW1034" s="14" t="s">
        <v>30</v>
      </c>
      <c r="AX1034" s="14" t="s">
        <v>69</v>
      </c>
      <c r="AY1034" s="212" t="s">
        <v>179</v>
      </c>
    </row>
    <row r="1035" spans="2:51" s="13" customFormat="1">
      <c r="B1035" s="194"/>
      <c r="C1035" s="195"/>
      <c r="D1035" s="188" t="s">
        <v>192</v>
      </c>
      <c r="E1035" s="196" t="s">
        <v>18</v>
      </c>
      <c r="F1035" s="334" t="s">
        <v>481</v>
      </c>
      <c r="G1035" s="335"/>
      <c r="H1035" s="336" t="s">
        <v>18</v>
      </c>
      <c r="I1035" s="335"/>
      <c r="J1035" s="335"/>
      <c r="K1035" s="195"/>
      <c r="L1035" s="198"/>
      <c r="M1035" s="199"/>
      <c r="N1035" s="200"/>
      <c r="O1035" s="200"/>
      <c r="P1035" s="200"/>
      <c r="Q1035" s="200"/>
      <c r="R1035" s="200"/>
      <c r="S1035" s="200"/>
      <c r="T1035" s="201"/>
      <c r="AT1035" s="202" t="s">
        <v>192</v>
      </c>
      <c r="AU1035" s="202" t="s">
        <v>78</v>
      </c>
      <c r="AV1035" s="13" t="s">
        <v>76</v>
      </c>
      <c r="AW1035" s="13" t="s">
        <v>30</v>
      </c>
      <c r="AX1035" s="13" t="s">
        <v>69</v>
      </c>
      <c r="AY1035" s="202" t="s">
        <v>179</v>
      </c>
    </row>
    <row r="1036" spans="2:51" s="14" customFormat="1" ht="22.5">
      <c r="B1036" s="203"/>
      <c r="C1036" s="204"/>
      <c r="D1036" s="188" t="s">
        <v>192</v>
      </c>
      <c r="E1036" s="205" t="s">
        <v>18</v>
      </c>
      <c r="F1036" s="324" t="s">
        <v>1065</v>
      </c>
      <c r="G1036" s="325"/>
      <c r="H1036" s="326">
        <v>30.073</v>
      </c>
      <c r="I1036" s="325"/>
      <c r="J1036" s="325"/>
      <c r="K1036" s="204"/>
      <c r="L1036" s="208"/>
      <c r="M1036" s="209"/>
      <c r="N1036" s="210"/>
      <c r="O1036" s="210"/>
      <c r="P1036" s="210"/>
      <c r="Q1036" s="210"/>
      <c r="R1036" s="210"/>
      <c r="S1036" s="210"/>
      <c r="T1036" s="211"/>
      <c r="AT1036" s="212" t="s">
        <v>192</v>
      </c>
      <c r="AU1036" s="212" t="s">
        <v>78</v>
      </c>
      <c r="AV1036" s="14" t="s">
        <v>78</v>
      </c>
      <c r="AW1036" s="14" t="s">
        <v>30</v>
      </c>
      <c r="AX1036" s="14" t="s">
        <v>69</v>
      </c>
      <c r="AY1036" s="212" t="s">
        <v>179</v>
      </c>
    </row>
    <row r="1037" spans="2:51" s="14" customFormat="1" ht="22.5">
      <c r="B1037" s="203"/>
      <c r="C1037" s="204"/>
      <c r="D1037" s="188" t="s">
        <v>192</v>
      </c>
      <c r="E1037" s="205" t="s">
        <v>18</v>
      </c>
      <c r="F1037" s="324" t="s">
        <v>1066</v>
      </c>
      <c r="G1037" s="325"/>
      <c r="H1037" s="326">
        <v>43.259</v>
      </c>
      <c r="I1037" s="325"/>
      <c r="J1037" s="325"/>
      <c r="K1037" s="204"/>
      <c r="L1037" s="208"/>
      <c r="M1037" s="209"/>
      <c r="N1037" s="210"/>
      <c r="O1037" s="210"/>
      <c r="P1037" s="210"/>
      <c r="Q1037" s="210"/>
      <c r="R1037" s="210"/>
      <c r="S1037" s="210"/>
      <c r="T1037" s="211"/>
      <c r="AT1037" s="212" t="s">
        <v>192</v>
      </c>
      <c r="AU1037" s="212" t="s">
        <v>78</v>
      </c>
      <c r="AV1037" s="14" t="s">
        <v>78</v>
      </c>
      <c r="AW1037" s="14" t="s">
        <v>30</v>
      </c>
      <c r="AX1037" s="14" t="s">
        <v>69</v>
      </c>
      <c r="AY1037" s="212" t="s">
        <v>179</v>
      </c>
    </row>
    <row r="1038" spans="2:51" s="14" customFormat="1" ht="22.5">
      <c r="B1038" s="203"/>
      <c r="C1038" s="204"/>
      <c r="D1038" s="188" t="s">
        <v>192</v>
      </c>
      <c r="E1038" s="205" t="s">
        <v>18</v>
      </c>
      <c r="F1038" s="324" t="s">
        <v>1067</v>
      </c>
      <c r="G1038" s="325"/>
      <c r="H1038" s="326">
        <v>41.993000000000002</v>
      </c>
      <c r="I1038" s="325"/>
      <c r="J1038" s="325"/>
      <c r="K1038" s="204"/>
      <c r="L1038" s="208"/>
      <c r="M1038" s="209"/>
      <c r="N1038" s="210"/>
      <c r="O1038" s="210"/>
      <c r="P1038" s="210"/>
      <c r="Q1038" s="210"/>
      <c r="R1038" s="210"/>
      <c r="S1038" s="210"/>
      <c r="T1038" s="211"/>
      <c r="AT1038" s="212" t="s">
        <v>192</v>
      </c>
      <c r="AU1038" s="212" t="s">
        <v>78</v>
      </c>
      <c r="AV1038" s="14" t="s">
        <v>78</v>
      </c>
      <c r="AW1038" s="14" t="s">
        <v>30</v>
      </c>
      <c r="AX1038" s="14" t="s">
        <v>69</v>
      </c>
      <c r="AY1038" s="212" t="s">
        <v>179</v>
      </c>
    </row>
    <row r="1039" spans="2:51" s="14" customFormat="1" ht="22.5">
      <c r="B1039" s="203"/>
      <c r="C1039" s="204"/>
      <c r="D1039" s="188" t="s">
        <v>192</v>
      </c>
      <c r="E1039" s="205" t="s">
        <v>18</v>
      </c>
      <c r="F1039" s="324" t="s">
        <v>1068</v>
      </c>
      <c r="G1039" s="325"/>
      <c r="H1039" s="326">
        <v>16.416</v>
      </c>
      <c r="I1039" s="325"/>
      <c r="J1039" s="325"/>
      <c r="K1039" s="204"/>
      <c r="L1039" s="208"/>
      <c r="M1039" s="209"/>
      <c r="N1039" s="210"/>
      <c r="O1039" s="210"/>
      <c r="P1039" s="210"/>
      <c r="Q1039" s="210"/>
      <c r="R1039" s="210"/>
      <c r="S1039" s="210"/>
      <c r="T1039" s="211"/>
      <c r="AT1039" s="212" t="s">
        <v>192</v>
      </c>
      <c r="AU1039" s="212" t="s">
        <v>78</v>
      </c>
      <c r="AV1039" s="14" t="s">
        <v>78</v>
      </c>
      <c r="AW1039" s="14" t="s">
        <v>30</v>
      </c>
      <c r="AX1039" s="14" t="s">
        <v>69</v>
      </c>
      <c r="AY1039" s="212" t="s">
        <v>179</v>
      </c>
    </row>
    <row r="1040" spans="2:51" s="14" customFormat="1">
      <c r="B1040" s="203"/>
      <c r="C1040" s="204"/>
      <c r="D1040" s="188" t="s">
        <v>192</v>
      </c>
      <c r="E1040" s="205" t="s">
        <v>18</v>
      </c>
      <c r="F1040" s="324" t="s">
        <v>1069</v>
      </c>
      <c r="G1040" s="325"/>
      <c r="H1040" s="326">
        <v>1.728</v>
      </c>
      <c r="I1040" s="325"/>
      <c r="J1040" s="325"/>
      <c r="K1040" s="204"/>
      <c r="L1040" s="208"/>
      <c r="M1040" s="209"/>
      <c r="N1040" s="210"/>
      <c r="O1040" s="210"/>
      <c r="P1040" s="210"/>
      <c r="Q1040" s="210"/>
      <c r="R1040" s="210"/>
      <c r="S1040" s="210"/>
      <c r="T1040" s="211"/>
      <c r="AT1040" s="212" t="s">
        <v>192</v>
      </c>
      <c r="AU1040" s="212" t="s">
        <v>78</v>
      </c>
      <c r="AV1040" s="14" t="s">
        <v>78</v>
      </c>
      <c r="AW1040" s="14" t="s">
        <v>30</v>
      </c>
      <c r="AX1040" s="14" t="s">
        <v>69</v>
      </c>
      <c r="AY1040" s="212" t="s">
        <v>179</v>
      </c>
    </row>
    <row r="1041" spans="2:51" s="14" customFormat="1">
      <c r="B1041" s="203"/>
      <c r="C1041" s="204"/>
      <c r="D1041" s="188" t="s">
        <v>192</v>
      </c>
      <c r="E1041" s="205" t="s">
        <v>18</v>
      </c>
      <c r="F1041" s="324" t="s">
        <v>1070</v>
      </c>
      <c r="G1041" s="325"/>
      <c r="H1041" s="326">
        <v>10.557</v>
      </c>
      <c r="I1041" s="325"/>
      <c r="J1041" s="325"/>
      <c r="K1041" s="204"/>
      <c r="L1041" s="208"/>
      <c r="M1041" s="209"/>
      <c r="N1041" s="210"/>
      <c r="O1041" s="210"/>
      <c r="P1041" s="210"/>
      <c r="Q1041" s="210"/>
      <c r="R1041" s="210"/>
      <c r="S1041" s="210"/>
      <c r="T1041" s="211"/>
      <c r="AT1041" s="212" t="s">
        <v>192</v>
      </c>
      <c r="AU1041" s="212" t="s">
        <v>78</v>
      </c>
      <c r="AV1041" s="14" t="s">
        <v>78</v>
      </c>
      <c r="AW1041" s="14" t="s">
        <v>30</v>
      </c>
      <c r="AX1041" s="14" t="s">
        <v>69</v>
      </c>
      <c r="AY1041" s="212" t="s">
        <v>179</v>
      </c>
    </row>
    <row r="1042" spans="2:51" s="14" customFormat="1" ht="22.5">
      <c r="B1042" s="203"/>
      <c r="C1042" s="204"/>
      <c r="D1042" s="188" t="s">
        <v>192</v>
      </c>
      <c r="E1042" s="205" t="s">
        <v>18</v>
      </c>
      <c r="F1042" s="324" t="s">
        <v>1071</v>
      </c>
      <c r="G1042" s="325"/>
      <c r="H1042" s="326">
        <v>15.818</v>
      </c>
      <c r="I1042" s="325"/>
      <c r="J1042" s="325"/>
      <c r="K1042" s="204"/>
      <c r="L1042" s="208"/>
      <c r="M1042" s="209"/>
      <c r="N1042" s="210"/>
      <c r="O1042" s="210"/>
      <c r="P1042" s="210"/>
      <c r="Q1042" s="210"/>
      <c r="R1042" s="210"/>
      <c r="S1042" s="210"/>
      <c r="T1042" s="211"/>
      <c r="AT1042" s="212" t="s">
        <v>192</v>
      </c>
      <c r="AU1042" s="212" t="s">
        <v>78</v>
      </c>
      <c r="AV1042" s="14" t="s">
        <v>78</v>
      </c>
      <c r="AW1042" s="14" t="s">
        <v>30</v>
      </c>
      <c r="AX1042" s="14" t="s">
        <v>69</v>
      </c>
      <c r="AY1042" s="212" t="s">
        <v>179</v>
      </c>
    </row>
    <row r="1043" spans="2:51" s="14" customFormat="1">
      <c r="B1043" s="203"/>
      <c r="C1043" s="204"/>
      <c r="D1043" s="188" t="s">
        <v>192</v>
      </c>
      <c r="E1043" s="205" t="s">
        <v>18</v>
      </c>
      <c r="F1043" s="324" t="s">
        <v>1072</v>
      </c>
      <c r="G1043" s="325"/>
      <c r="H1043" s="326">
        <v>15.944000000000001</v>
      </c>
      <c r="I1043" s="325"/>
      <c r="J1043" s="325"/>
      <c r="K1043" s="204"/>
      <c r="L1043" s="208"/>
      <c r="M1043" s="209"/>
      <c r="N1043" s="210"/>
      <c r="O1043" s="210"/>
      <c r="P1043" s="210"/>
      <c r="Q1043" s="210"/>
      <c r="R1043" s="210"/>
      <c r="S1043" s="210"/>
      <c r="T1043" s="211"/>
      <c r="AT1043" s="212" t="s">
        <v>192</v>
      </c>
      <c r="AU1043" s="212" t="s">
        <v>78</v>
      </c>
      <c r="AV1043" s="14" t="s">
        <v>78</v>
      </c>
      <c r="AW1043" s="14" t="s">
        <v>30</v>
      </c>
      <c r="AX1043" s="14" t="s">
        <v>69</v>
      </c>
      <c r="AY1043" s="212" t="s">
        <v>179</v>
      </c>
    </row>
    <row r="1044" spans="2:51" s="14" customFormat="1" ht="22.5">
      <c r="B1044" s="203"/>
      <c r="C1044" s="204"/>
      <c r="D1044" s="188" t="s">
        <v>192</v>
      </c>
      <c r="E1044" s="205" t="s">
        <v>18</v>
      </c>
      <c r="F1044" s="324" t="s">
        <v>1073</v>
      </c>
      <c r="G1044" s="325"/>
      <c r="H1044" s="326">
        <v>22.315000000000001</v>
      </c>
      <c r="I1044" s="325"/>
      <c r="J1044" s="325"/>
      <c r="K1044" s="204"/>
      <c r="L1044" s="208"/>
      <c r="M1044" s="209"/>
      <c r="N1044" s="210"/>
      <c r="O1044" s="210"/>
      <c r="P1044" s="210"/>
      <c r="Q1044" s="210"/>
      <c r="R1044" s="210"/>
      <c r="S1044" s="210"/>
      <c r="T1044" s="211"/>
      <c r="AT1044" s="212" t="s">
        <v>192</v>
      </c>
      <c r="AU1044" s="212" t="s">
        <v>78</v>
      </c>
      <c r="AV1044" s="14" t="s">
        <v>78</v>
      </c>
      <c r="AW1044" s="14" t="s">
        <v>30</v>
      </c>
      <c r="AX1044" s="14" t="s">
        <v>69</v>
      </c>
      <c r="AY1044" s="212" t="s">
        <v>179</v>
      </c>
    </row>
    <row r="1045" spans="2:51" s="14" customFormat="1" ht="22.5">
      <c r="B1045" s="203"/>
      <c r="C1045" s="204"/>
      <c r="D1045" s="188" t="s">
        <v>192</v>
      </c>
      <c r="E1045" s="205" t="s">
        <v>18</v>
      </c>
      <c r="F1045" s="324" t="s">
        <v>1074</v>
      </c>
      <c r="G1045" s="325"/>
      <c r="H1045" s="326">
        <v>14.121</v>
      </c>
      <c r="I1045" s="325"/>
      <c r="J1045" s="325"/>
      <c r="K1045" s="204"/>
      <c r="L1045" s="208"/>
      <c r="M1045" s="209"/>
      <c r="N1045" s="210"/>
      <c r="O1045" s="210"/>
      <c r="P1045" s="210"/>
      <c r="Q1045" s="210"/>
      <c r="R1045" s="210"/>
      <c r="S1045" s="210"/>
      <c r="T1045" s="211"/>
      <c r="AT1045" s="212" t="s">
        <v>192</v>
      </c>
      <c r="AU1045" s="212" t="s">
        <v>78</v>
      </c>
      <c r="AV1045" s="14" t="s">
        <v>78</v>
      </c>
      <c r="AW1045" s="14" t="s">
        <v>30</v>
      </c>
      <c r="AX1045" s="14" t="s">
        <v>69</v>
      </c>
      <c r="AY1045" s="212" t="s">
        <v>179</v>
      </c>
    </row>
    <row r="1046" spans="2:51" s="14" customFormat="1">
      <c r="B1046" s="203"/>
      <c r="C1046" s="204"/>
      <c r="D1046" s="188" t="s">
        <v>192</v>
      </c>
      <c r="E1046" s="205" t="s">
        <v>18</v>
      </c>
      <c r="F1046" s="324" t="s">
        <v>1075</v>
      </c>
      <c r="G1046" s="325"/>
      <c r="H1046" s="326">
        <v>8.5549999999999997</v>
      </c>
      <c r="I1046" s="325"/>
      <c r="J1046" s="325"/>
      <c r="K1046" s="204"/>
      <c r="L1046" s="208"/>
      <c r="M1046" s="209"/>
      <c r="N1046" s="210"/>
      <c r="O1046" s="210"/>
      <c r="P1046" s="210"/>
      <c r="Q1046" s="210"/>
      <c r="R1046" s="210"/>
      <c r="S1046" s="210"/>
      <c r="T1046" s="211"/>
      <c r="AT1046" s="212" t="s">
        <v>192</v>
      </c>
      <c r="AU1046" s="212" t="s">
        <v>78</v>
      </c>
      <c r="AV1046" s="14" t="s">
        <v>78</v>
      </c>
      <c r="AW1046" s="14" t="s">
        <v>30</v>
      </c>
      <c r="AX1046" s="14" t="s">
        <v>69</v>
      </c>
      <c r="AY1046" s="212" t="s">
        <v>179</v>
      </c>
    </row>
    <row r="1047" spans="2:51" s="14" customFormat="1">
      <c r="B1047" s="203"/>
      <c r="C1047" s="204"/>
      <c r="D1047" s="188" t="s">
        <v>192</v>
      </c>
      <c r="E1047" s="205" t="s">
        <v>18</v>
      </c>
      <c r="F1047" s="324" t="s">
        <v>1076</v>
      </c>
      <c r="G1047" s="325"/>
      <c r="H1047" s="326">
        <v>9.7669999999999995</v>
      </c>
      <c r="I1047" s="325"/>
      <c r="J1047" s="325"/>
      <c r="K1047" s="204"/>
      <c r="L1047" s="208"/>
      <c r="M1047" s="209"/>
      <c r="N1047" s="210"/>
      <c r="O1047" s="210"/>
      <c r="P1047" s="210"/>
      <c r="Q1047" s="210"/>
      <c r="R1047" s="210"/>
      <c r="S1047" s="210"/>
      <c r="T1047" s="211"/>
      <c r="AT1047" s="212" t="s">
        <v>192</v>
      </c>
      <c r="AU1047" s="212" t="s">
        <v>78</v>
      </c>
      <c r="AV1047" s="14" t="s">
        <v>78</v>
      </c>
      <c r="AW1047" s="14" t="s">
        <v>30</v>
      </c>
      <c r="AX1047" s="14" t="s">
        <v>69</v>
      </c>
      <c r="AY1047" s="212" t="s">
        <v>179</v>
      </c>
    </row>
    <row r="1048" spans="2:51" s="14" customFormat="1" ht="22.5">
      <c r="B1048" s="203"/>
      <c r="C1048" s="204"/>
      <c r="D1048" s="188" t="s">
        <v>192</v>
      </c>
      <c r="E1048" s="205" t="s">
        <v>18</v>
      </c>
      <c r="F1048" s="324" t="s">
        <v>1077</v>
      </c>
      <c r="G1048" s="325"/>
      <c r="H1048" s="326">
        <v>13.372999999999999</v>
      </c>
      <c r="I1048" s="325"/>
      <c r="J1048" s="325"/>
      <c r="K1048" s="204"/>
      <c r="L1048" s="208"/>
      <c r="M1048" s="209"/>
      <c r="N1048" s="210"/>
      <c r="O1048" s="210"/>
      <c r="P1048" s="210"/>
      <c r="Q1048" s="210"/>
      <c r="R1048" s="210"/>
      <c r="S1048" s="210"/>
      <c r="T1048" s="211"/>
      <c r="AT1048" s="212" t="s">
        <v>192</v>
      </c>
      <c r="AU1048" s="212" t="s">
        <v>78</v>
      </c>
      <c r="AV1048" s="14" t="s">
        <v>78</v>
      </c>
      <c r="AW1048" s="14" t="s">
        <v>30</v>
      </c>
      <c r="AX1048" s="14" t="s">
        <v>69</v>
      </c>
      <c r="AY1048" s="212" t="s">
        <v>179</v>
      </c>
    </row>
    <row r="1049" spans="2:51" s="14" customFormat="1">
      <c r="B1049" s="203"/>
      <c r="C1049" s="204"/>
      <c r="D1049" s="188" t="s">
        <v>192</v>
      </c>
      <c r="E1049" s="205" t="s">
        <v>18</v>
      </c>
      <c r="F1049" s="324" t="s">
        <v>1078</v>
      </c>
      <c r="G1049" s="325"/>
      <c r="H1049" s="326">
        <v>0</v>
      </c>
      <c r="I1049" s="325"/>
      <c r="J1049" s="325"/>
      <c r="K1049" s="204"/>
      <c r="L1049" s="208"/>
      <c r="M1049" s="209"/>
      <c r="N1049" s="210"/>
      <c r="O1049" s="210"/>
      <c r="P1049" s="210"/>
      <c r="Q1049" s="210"/>
      <c r="R1049" s="210"/>
      <c r="S1049" s="210"/>
      <c r="T1049" s="211"/>
      <c r="AT1049" s="212" t="s">
        <v>192</v>
      </c>
      <c r="AU1049" s="212" t="s">
        <v>78</v>
      </c>
      <c r="AV1049" s="14" t="s">
        <v>78</v>
      </c>
      <c r="AW1049" s="14" t="s">
        <v>30</v>
      </c>
      <c r="AX1049" s="14" t="s">
        <v>69</v>
      </c>
      <c r="AY1049" s="212" t="s">
        <v>179</v>
      </c>
    </row>
    <row r="1050" spans="2:51" s="14" customFormat="1">
      <c r="B1050" s="203"/>
      <c r="C1050" s="204"/>
      <c r="D1050" s="188" t="s">
        <v>192</v>
      </c>
      <c r="E1050" s="205" t="s">
        <v>18</v>
      </c>
      <c r="F1050" s="324" t="s">
        <v>1079</v>
      </c>
      <c r="G1050" s="325"/>
      <c r="H1050" s="326">
        <v>0</v>
      </c>
      <c r="I1050" s="325"/>
      <c r="J1050" s="325"/>
      <c r="K1050" s="204"/>
      <c r="L1050" s="208"/>
      <c r="M1050" s="209"/>
      <c r="N1050" s="210"/>
      <c r="O1050" s="210"/>
      <c r="P1050" s="210"/>
      <c r="Q1050" s="210"/>
      <c r="R1050" s="210"/>
      <c r="S1050" s="210"/>
      <c r="T1050" s="211"/>
      <c r="AT1050" s="212" t="s">
        <v>192</v>
      </c>
      <c r="AU1050" s="212" t="s">
        <v>78</v>
      </c>
      <c r="AV1050" s="14" t="s">
        <v>78</v>
      </c>
      <c r="AW1050" s="14" t="s">
        <v>30</v>
      </c>
      <c r="AX1050" s="14" t="s">
        <v>69</v>
      </c>
      <c r="AY1050" s="212" t="s">
        <v>179</v>
      </c>
    </row>
    <row r="1051" spans="2:51" s="14" customFormat="1">
      <c r="B1051" s="203"/>
      <c r="C1051" s="204"/>
      <c r="D1051" s="188" t="s">
        <v>192</v>
      </c>
      <c r="E1051" s="205" t="s">
        <v>18</v>
      </c>
      <c r="F1051" s="324" t="s">
        <v>1080</v>
      </c>
      <c r="G1051" s="325"/>
      <c r="H1051" s="326">
        <v>2.97</v>
      </c>
      <c r="I1051" s="325"/>
      <c r="J1051" s="325"/>
      <c r="K1051" s="204"/>
      <c r="L1051" s="208"/>
      <c r="M1051" s="209"/>
      <c r="N1051" s="210"/>
      <c r="O1051" s="210"/>
      <c r="P1051" s="210"/>
      <c r="Q1051" s="210"/>
      <c r="R1051" s="210"/>
      <c r="S1051" s="210"/>
      <c r="T1051" s="211"/>
      <c r="AT1051" s="212" t="s">
        <v>192</v>
      </c>
      <c r="AU1051" s="212" t="s">
        <v>78</v>
      </c>
      <c r="AV1051" s="14" t="s">
        <v>78</v>
      </c>
      <c r="AW1051" s="14" t="s">
        <v>30</v>
      </c>
      <c r="AX1051" s="14" t="s">
        <v>69</v>
      </c>
      <c r="AY1051" s="212" t="s">
        <v>179</v>
      </c>
    </row>
    <row r="1052" spans="2:51" s="14" customFormat="1" ht="22.5">
      <c r="B1052" s="203"/>
      <c r="C1052" s="204"/>
      <c r="D1052" s="188" t="s">
        <v>192</v>
      </c>
      <c r="E1052" s="205" t="s">
        <v>18</v>
      </c>
      <c r="F1052" s="324" t="s">
        <v>1081</v>
      </c>
      <c r="G1052" s="325"/>
      <c r="H1052" s="326">
        <v>29.321000000000002</v>
      </c>
      <c r="I1052" s="325"/>
      <c r="J1052" s="325"/>
      <c r="K1052" s="204"/>
      <c r="L1052" s="208"/>
      <c r="M1052" s="209"/>
      <c r="N1052" s="210"/>
      <c r="O1052" s="210"/>
      <c r="P1052" s="210"/>
      <c r="Q1052" s="210"/>
      <c r="R1052" s="210"/>
      <c r="S1052" s="210"/>
      <c r="T1052" s="211"/>
      <c r="AT1052" s="212" t="s">
        <v>192</v>
      </c>
      <c r="AU1052" s="212" t="s">
        <v>78</v>
      </c>
      <c r="AV1052" s="14" t="s">
        <v>78</v>
      </c>
      <c r="AW1052" s="14" t="s">
        <v>30</v>
      </c>
      <c r="AX1052" s="14" t="s">
        <v>69</v>
      </c>
      <c r="AY1052" s="212" t="s">
        <v>179</v>
      </c>
    </row>
    <row r="1053" spans="2:51" s="14" customFormat="1" ht="22.5">
      <c r="B1053" s="203"/>
      <c r="C1053" s="204"/>
      <c r="D1053" s="188" t="s">
        <v>192</v>
      </c>
      <c r="E1053" s="205" t="s">
        <v>18</v>
      </c>
      <c r="F1053" s="324" t="s">
        <v>1082</v>
      </c>
      <c r="G1053" s="325"/>
      <c r="H1053" s="326">
        <v>29.321000000000002</v>
      </c>
      <c r="I1053" s="325"/>
      <c r="J1053" s="325"/>
      <c r="K1053" s="204"/>
      <c r="L1053" s="208"/>
      <c r="M1053" s="209"/>
      <c r="N1053" s="210"/>
      <c r="O1053" s="210"/>
      <c r="P1053" s="210"/>
      <c r="Q1053" s="210"/>
      <c r="R1053" s="210"/>
      <c r="S1053" s="210"/>
      <c r="T1053" s="211"/>
      <c r="AT1053" s="212" t="s">
        <v>192</v>
      </c>
      <c r="AU1053" s="212" t="s">
        <v>78</v>
      </c>
      <c r="AV1053" s="14" t="s">
        <v>78</v>
      </c>
      <c r="AW1053" s="14" t="s">
        <v>30</v>
      </c>
      <c r="AX1053" s="14" t="s">
        <v>69</v>
      </c>
      <c r="AY1053" s="212" t="s">
        <v>179</v>
      </c>
    </row>
    <row r="1054" spans="2:51" s="14" customFormat="1" ht="22.5">
      <c r="B1054" s="203"/>
      <c r="C1054" s="204"/>
      <c r="D1054" s="188" t="s">
        <v>192</v>
      </c>
      <c r="E1054" s="205" t="s">
        <v>18</v>
      </c>
      <c r="F1054" s="324" t="s">
        <v>1083</v>
      </c>
      <c r="G1054" s="325"/>
      <c r="H1054" s="326">
        <v>18.675000000000001</v>
      </c>
      <c r="I1054" s="325"/>
      <c r="J1054" s="325"/>
      <c r="K1054" s="204"/>
      <c r="L1054" s="208"/>
      <c r="M1054" s="209"/>
      <c r="N1054" s="210"/>
      <c r="O1054" s="210"/>
      <c r="P1054" s="210"/>
      <c r="Q1054" s="210"/>
      <c r="R1054" s="210"/>
      <c r="S1054" s="210"/>
      <c r="T1054" s="211"/>
      <c r="AT1054" s="212" t="s">
        <v>192</v>
      </c>
      <c r="AU1054" s="212" t="s">
        <v>78</v>
      </c>
      <c r="AV1054" s="14" t="s">
        <v>78</v>
      </c>
      <c r="AW1054" s="14" t="s">
        <v>30</v>
      </c>
      <c r="AX1054" s="14" t="s">
        <v>69</v>
      </c>
      <c r="AY1054" s="212" t="s">
        <v>179</v>
      </c>
    </row>
    <row r="1055" spans="2:51" s="14" customFormat="1" ht="22.5">
      <c r="B1055" s="203"/>
      <c r="C1055" s="204"/>
      <c r="D1055" s="188" t="s">
        <v>192</v>
      </c>
      <c r="E1055" s="205" t="s">
        <v>18</v>
      </c>
      <c r="F1055" s="324" t="s">
        <v>1084</v>
      </c>
      <c r="G1055" s="325"/>
      <c r="H1055" s="326">
        <v>18.643999999999998</v>
      </c>
      <c r="I1055" s="325"/>
      <c r="J1055" s="325"/>
      <c r="K1055" s="204"/>
      <c r="L1055" s="208"/>
      <c r="M1055" s="209"/>
      <c r="N1055" s="210"/>
      <c r="O1055" s="210"/>
      <c r="P1055" s="210"/>
      <c r="Q1055" s="210"/>
      <c r="R1055" s="210"/>
      <c r="S1055" s="210"/>
      <c r="T1055" s="211"/>
      <c r="AT1055" s="212" t="s">
        <v>192</v>
      </c>
      <c r="AU1055" s="212" t="s">
        <v>78</v>
      </c>
      <c r="AV1055" s="14" t="s">
        <v>78</v>
      </c>
      <c r="AW1055" s="14" t="s">
        <v>30</v>
      </c>
      <c r="AX1055" s="14" t="s">
        <v>69</v>
      </c>
      <c r="AY1055" s="212" t="s">
        <v>179</v>
      </c>
    </row>
    <row r="1056" spans="2:51" s="14" customFormat="1">
      <c r="B1056" s="203"/>
      <c r="C1056" s="204"/>
      <c r="D1056" s="188" t="s">
        <v>192</v>
      </c>
      <c r="E1056" s="205" t="s">
        <v>18</v>
      </c>
      <c r="F1056" s="324" t="s">
        <v>1085</v>
      </c>
      <c r="G1056" s="325"/>
      <c r="H1056" s="326">
        <v>25.134</v>
      </c>
      <c r="I1056" s="325"/>
      <c r="J1056" s="325"/>
      <c r="K1056" s="204"/>
      <c r="L1056" s="208"/>
      <c r="M1056" s="209"/>
      <c r="N1056" s="210"/>
      <c r="O1056" s="210"/>
      <c r="P1056" s="210"/>
      <c r="Q1056" s="210"/>
      <c r="R1056" s="210"/>
      <c r="S1056" s="210"/>
      <c r="T1056" s="211"/>
      <c r="AT1056" s="212" t="s">
        <v>192</v>
      </c>
      <c r="AU1056" s="212" t="s">
        <v>78</v>
      </c>
      <c r="AV1056" s="14" t="s">
        <v>78</v>
      </c>
      <c r="AW1056" s="14" t="s">
        <v>30</v>
      </c>
      <c r="AX1056" s="14" t="s">
        <v>69</v>
      </c>
      <c r="AY1056" s="212" t="s">
        <v>179</v>
      </c>
    </row>
    <row r="1057" spans="2:51" s="14" customFormat="1" ht="33.75">
      <c r="B1057" s="203"/>
      <c r="C1057" s="204"/>
      <c r="D1057" s="188" t="s">
        <v>192</v>
      </c>
      <c r="E1057" s="205" t="s">
        <v>18</v>
      </c>
      <c r="F1057" s="324" t="s">
        <v>1086</v>
      </c>
      <c r="G1057" s="325"/>
      <c r="H1057" s="326">
        <v>26.15</v>
      </c>
      <c r="I1057" s="325"/>
      <c r="J1057" s="325"/>
      <c r="K1057" s="204"/>
      <c r="L1057" s="208"/>
      <c r="M1057" s="209"/>
      <c r="N1057" s="210"/>
      <c r="O1057" s="210"/>
      <c r="P1057" s="210"/>
      <c r="Q1057" s="210"/>
      <c r="R1057" s="210"/>
      <c r="S1057" s="210"/>
      <c r="T1057" s="211"/>
      <c r="AT1057" s="212" t="s">
        <v>192</v>
      </c>
      <c r="AU1057" s="212" t="s">
        <v>78</v>
      </c>
      <c r="AV1057" s="14" t="s">
        <v>78</v>
      </c>
      <c r="AW1057" s="14" t="s">
        <v>30</v>
      </c>
      <c r="AX1057" s="14" t="s">
        <v>69</v>
      </c>
      <c r="AY1057" s="212" t="s">
        <v>179</v>
      </c>
    </row>
    <row r="1058" spans="2:51" s="14" customFormat="1" ht="22.5">
      <c r="B1058" s="203"/>
      <c r="C1058" s="204"/>
      <c r="D1058" s="188" t="s">
        <v>192</v>
      </c>
      <c r="E1058" s="205" t="s">
        <v>18</v>
      </c>
      <c r="F1058" s="324" t="s">
        <v>1087</v>
      </c>
      <c r="G1058" s="325"/>
      <c r="H1058" s="326">
        <v>30.128</v>
      </c>
      <c r="I1058" s="325"/>
      <c r="J1058" s="325"/>
      <c r="K1058" s="204"/>
      <c r="L1058" s="208"/>
      <c r="M1058" s="209"/>
      <c r="N1058" s="210"/>
      <c r="O1058" s="210"/>
      <c r="P1058" s="210"/>
      <c r="Q1058" s="210"/>
      <c r="R1058" s="210"/>
      <c r="S1058" s="210"/>
      <c r="T1058" s="211"/>
      <c r="AT1058" s="212" t="s">
        <v>192</v>
      </c>
      <c r="AU1058" s="212" t="s">
        <v>78</v>
      </c>
      <c r="AV1058" s="14" t="s">
        <v>78</v>
      </c>
      <c r="AW1058" s="14" t="s">
        <v>30</v>
      </c>
      <c r="AX1058" s="14" t="s">
        <v>69</v>
      </c>
      <c r="AY1058" s="212" t="s">
        <v>179</v>
      </c>
    </row>
    <row r="1059" spans="2:51" s="13" customFormat="1">
      <c r="B1059" s="194"/>
      <c r="C1059" s="195"/>
      <c r="D1059" s="188" t="s">
        <v>192</v>
      </c>
      <c r="E1059" s="196" t="s">
        <v>18</v>
      </c>
      <c r="F1059" s="334" t="s">
        <v>584</v>
      </c>
      <c r="G1059" s="335"/>
      <c r="H1059" s="336" t="s">
        <v>18</v>
      </c>
      <c r="I1059" s="335"/>
      <c r="J1059" s="335"/>
      <c r="K1059" s="195"/>
      <c r="L1059" s="198"/>
      <c r="M1059" s="199"/>
      <c r="N1059" s="200"/>
      <c r="O1059" s="200"/>
      <c r="P1059" s="200"/>
      <c r="Q1059" s="200"/>
      <c r="R1059" s="200"/>
      <c r="S1059" s="200"/>
      <c r="T1059" s="201"/>
      <c r="AT1059" s="202" t="s">
        <v>192</v>
      </c>
      <c r="AU1059" s="202" t="s">
        <v>78</v>
      </c>
      <c r="AV1059" s="13" t="s">
        <v>76</v>
      </c>
      <c r="AW1059" s="13" t="s">
        <v>30</v>
      </c>
      <c r="AX1059" s="13" t="s">
        <v>69</v>
      </c>
      <c r="AY1059" s="202" t="s">
        <v>179</v>
      </c>
    </row>
    <row r="1060" spans="2:51" s="14" customFormat="1">
      <c r="B1060" s="203"/>
      <c r="C1060" s="204"/>
      <c r="D1060" s="188" t="s">
        <v>192</v>
      </c>
      <c r="E1060" s="205" t="s">
        <v>18</v>
      </c>
      <c r="F1060" s="324" t="s">
        <v>1088</v>
      </c>
      <c r="G1060" s="325"/>
      <c r="H1060" s="326">
        <v>-15.493</v>
      </c>
      <c r="I1060" s="325"/>
      <c r="J1060" s="325"/>
      <c r="K1060" s="204"/>
      <c r="L1060" s="208"/>
      <c r="M1060" s="209"/>
      <c r="N1060" s="210"/>
      <c r="O1060" s="210"/>
      <c r="P1060" s="210"/>
      <c r="Q1060" s="210"/>
      <c r="R1060" s="210"/>
      <c r="S1060" s="210"/>
      <c r="T1060" s="211"/>
      <c r="AT1060" s="212" t="s">
        <v>192</v>
      </c>
      <c r="AU1060" s="212" t="s">
        <v>78</v>
      </c>
      <c r="AV1060" s="14" t="s">
        <v>78</v>
      </c>
      <c r="AW1060" s="14" t="s">
        <v>30</v>
      </c>
      <c r="AX1060" s="14" t="s">
        <v>69</v>
      </c>
      <c r="AY1060" s="212" t="s">
        <v>179</v>
      </c>
    </row>
    <row r="1061" spans="2:51" s="14" customFormat="1">
      <c r="B1061" s="203"/>
      <c r="C1061" s="204"/>
      <c r="D1061" s="188" t="s">
        <v>192</v>
      </c>
      <c r="E1061" s="205" t="s">
        <v>18</v>
      </c>
      <c r="F1061" s="324" t="s">
        <v>1089</v>
      </c>
      <c r="G1061" s="325"/>
      <c r="H1061" s="326">
        <v>18.106999999999999</v>
      </c>
      <c r="I1061" s="325"/>
      <c r="J1061" s="325"/>
      <c r="K1061" s="204"/>
      <c r="L1061" s="208"/>
      <c r="M1061" s="209"/>
      <c r="N1061" s="210"/>
      <c r="O1061" s="210"/>
      <c r="P1061" s="210"/>
      <c r="Q1061" s="210"/>
      <c r="R1061" s="210"/>
      <c r="S1061" s="210"/>
      <c r="T1061" s="211"/>
      <c r="AT1061" s="212" t="s">
        <v>192</v>
      </c>
      <c r="AU1061" s="212" t="s">
        <v>78</v>
      </c>
      <c r="AV1061" s="14" t="s">
        <v>78</v>
      </c>
      <c r="AW1061" s="14" t="s">
        <v>30</v>
      </c>
      <c r="AX1061" s="14" t="s">
        <v>69</v>
      </c>
      <c r="AY1061" s="212" t="s">
        <v>179</v>
      </c>
    </row>
    <row r="1062" spans="2:51" s="14" customFormat="1">
      <c r="B1062" s="203"/>
      <c r="C1062" s="204"/>
      <c r="D1062" s="188" t="s">
        <v>192</v>
      </c>
      <c r="E1062" s="205" t="s">
        <v>18</v>
      </c>
      <c r="F1062" s="324" t="s">
        <v>1090</v>
      </c>
      <c r="G1062" s="325"/>
      <c r="H1062" s="326">
        <v>-0.252</v>
      </c>
      <c r="I1062" s="325"/>
      <c r="J1062" s="325"/>
      <c r="K1062" s="204"/>
      <c r="L1062" s="208"/>
      <c r="M1062" s="209"/>
      <c r="N1062" s="210"/>
      <c r="O1062" s="210"/>
      <c r="P1062" s="210"/>
      <c r="Q1062" s="210"/>
      <c r="R1062" s="210"/>
      <c r="S1062" s="210"/>
      <c r="T1062" s="211"/>
      <c r="AT1062" s="212" t="s">
        <v>192</v>
      </c>
      <c r="AU1062" s="212" t="s">
        <v>78</v>
      </c>
      <c r="AV1062" s="14" t="s">
        <v>78</v>
      </c>
      <c r="AW1062" s="14" t="s">
        <v>30</v>
      </c>
      <c r="AX1062" s="14" t="s">
        <v>69</v>
      </c>
      <c r="AY1062" s="212" t="s">
        <v>179</v>
      </c>
    </row>
    <row r="1063" spans="2:51" s="14" customFormat="1" ht="22.5">
      <c r="B1063" s="203"/>
      <c r="C1063" s="204"/>
      <c r="D1063" s="188" t="s">
        <v>192</v>
      </c>
      <c r="E1063" s="205" t="s">
        <v>18</v>
      </c>
      <c r="F1063" s="324" t="s">
        <v>1091</v>
      </c>
      <c r="G1063" s="325"/>
      <c r="H1063" s="326">
        <v>-6.1740000000000004</v>
      </c>
      <c r="I1063" s="325"/>
      <c r="J1063" s="325"/>
      <c r="K1063" s="204"/>
      <c r="L1063" s="208"/>
      <c r="M1063" s="209"/>
      <c r="N1063" s="210"/>
      <c r="O1063" s="210"/>
      <c r="P1063" s="210"/>
      <c r="Q1063" s="210"/>
      <c r="R1063" s="210"/>
      <c r="S1063" s="210"/>
      <c r="T1063" s="211"/>
      <c r="AT1063" s="212" t="s">
        <v>192</v>
      </c>
      <c r="AU1063" s="212" t="s">
        <v>78</v>
      </c>
      <c r="AV1063" s="14" t="s">
        <v>78</v>
      </c>
      <c r="AW1063" s="14" t="s">
        <v>30</v>
      </c>
      <c r="AX1063" s="14" t="s">
        <v>69</v>
      </c>
      <c r="AY1063" s="212" t="s">
        <v>179</v>
      </c>
    </row>
    <row r="1064" spans="2:51" s="14" customFormat="1" ht="22.5">
      <c r="B1064" s="203"/>
      <c r="C1064" s="204"/>
      <c r="D1064" s="188" t="s">
        <v>192</v>
      </c>
      <c r="E1064" s="205" t="s">
        <v>18</v>
      </c>
      <c r="F1064" s="324" t="s">
        <v>1092</v>
      </c>
      <c r="G1064" s="325"/>
      <c r="H1064" s="326">
        <v>24.428999999999998</v>
      </c>
      <c r="I1064" s="325"/>
      <c r="J1064" s="325"/>
      <c r="K1064" s="204"/>
      <c r="L1064" s="208"/>
      <c r="M1064" s="209"/>
      <c r="N1064" s="210"/>
      <c r="O1064" s="210"/>
      <c r="P1064" s="210"/>
      <c r="Q1064" s="210"/>
      <c r="R1064" s="210"/>
      <c r="S1064" s="210"/>
      <c r="T1064" s="211"/>
      <c r="AT1064" s="212" t="s">
        <v>192</v>
      </c>
      <c r="AU1064" s="212" t="s">
        <v>78</v>
      </c>
      <c r="AV1064" s="14" t="s">
        <v>78</v>
      </c>
      <c r="AW1064" s="14" t="s">
        <v>30</v>
      </c>
      <c r="AX1064" s="14" t="s">
        <v>69</v>
      </c>
      <c r="AY1064" s="212" t="s">
        <v>179</v>
      </c>
    </row>
    <row r="1065" spans="2:51" s="14" customFormat="1">
      <c r="B1065" s="203"/>
      <c r="C1065" s="204"/>
      <c r="D1065" s="188" t="s">
        <v>192</v>
      </c>
      <c r="E1065" s="205" t="s">
        <v>18</v>
      </c>
      <c r="F1065" s="324" t="s">
        <v>1093</v>
      </c>
      <c r="G1065" s="325"/>
      <c r="H1065" s="326">
        <v>13.833</v>
      </c>
      <c r="I1065" s="325"/>
      <c r="J1065" s="325"/>
      <c r="K1065" s="204"/>
      <c r="L1065" s="208"/>
      <c r="M1065" s="209"/>
      <c r="N1065" s="210"/>
      <c r="O1065" s="210"/>
      <c r="P1065" s="210"/>
      <c r="Q1065" s="210"/>
      <c r="R1065" s="210"/>
      <c r="S1065" s="210"/>
      <c r="T1065" s="211"/>
      <c r="AT1065" s="212" t="s">
        <v>192</v>
      </c>
      <c r="AU1065" s="212" t="s">
        <v>78</v>
      </c>
      <c r="AV1065" s="14" t="s">
        <v>78</v>
      </c>
      <c r="AW1065" s="14" t="s">
        <v>30</v>
      </c>
      <c r="AX1065" s="14" t="s">
        <v>69</v>
      </c>
      <c r="AY1065" s="212" t="s">
        <v>179</v>
      </c>
    </row>
    <row r="1066" spans="2:51" s="14" customFormat="1" ht="33.75">
      <c r="B1066" s="203"/>
      <c r="C1066" s="204"/>
      <c r="D1066" s="188" t="s">
        <v>192</v>
      </c>
      <c r="E1066" s="205" t="s">
        <v>18</v>
      </c>
      <c r="F1066" s="324" t="s">
        <v>1094</v>
      </c>
      <c r="G1066" s="325"/>
      <c r="H1066" s="326">
        <v>-14.499000000000001</v>
      </c>
      <c r="I1066" s="325"/>
      <c r="J1066" s="325"/>
      <c r="K1066" s="204"/>
      <c r="L1066" s="208"/>
      <c r="M1066" s="209"/>
      <c r="N1066" s="210"/>
      <c r="O1066" s="210"/>
      <c r="P1066" s="210"/>
      <c r="Q1066" s="210"/>
      <c r="R1066" s="210"/>
      <c r="S1066" s="210"/>
      <c r="T1066" s="211"/>
      <c r="AT1066" s="212" t="s">
        <v>192</v>
      </c>
      <c r="AU1066" s="212" t="s">
        <v>78</v>
      </c>
      <c r="AV1066" s="14" t="s">
        <v>78</v>
      </c>
      <c r="AW1066" s="14" t="s">
        <v>30</v>
      </c>
      <c r="AX1066" s="14" t="s">
        <v>69</v>
      </c>
      <c r="AY1066" s="212" t="s">
        <v>179</v>
      </c>
    </row>
    <row r="1067" spans="2:51" s="14" customFormat="1" ht="22.5">
      <c r="B1067" s="203"/>
      <c r="C1067" s="204"/>
      <c r="D1067" s="188" t="s">
        <v>192</v>
      </c>
      <c r="E1067" s="205" t="s">
        <v>18</v>
      </c>
      <c r="F1067" s="324" t="s">
        <v>1095</v>
      </c>
      <c r="G1067" s="325"/>
      <c r="H1067" s="326">
        <v>26.364000000000001</v>
      </c>
      <c r="I1067" s="325"/>
      <c r="J1067" s="325"/>
      <c r="K1067" s="204"/>
      <c r="L1067" s="208"/>
      <c r="M1067" s="209"/>
      <c r="N1067" s="210"/>
      <c r="O1067" s="210"/>
      <c r="P1067" s="210"/>
      <c r="Q1067" s="210"/>
      <c r="R1067" s="210"/>
      <c r="S1067" s="210"/>
      <c r="T1067" s="211"/>
      <c r="AT1067" s="212" t="s">
        <v>192</v>
      </c>
      <c r="AU1067" s="212" t="s">
        <v>78</v>
      </c>
      <c r="AV1067" s="14" t="s">
        <v>78</v>
      </c>
      <c r="AW1067" s="14" t="s">
        <v>30</v>
      </c>
      <c r="AX1067" s="14" t="s">
        <v>69</v>
      </c>
      <c r="AY1067" s="212" t="s">
        <v>179</v>
      </c>
    </row>
    <row r="1068" spans="2:51" s="14" customFormat="1">
      <c r="B1068" s="203"/>
      <c r="C1068" s="204"/>
      <c r="D1068" s="188" t="s">
        <v>192</v>
      </c>
      <c r="E1068" s="205" t="s">
        <v>18</v>
      </c>
      <c r="F1068" s="324" t="s">
        <v>1096</v>
      </c>
      <c r="G1068" s="325"/>
      <c r="H1068" s="326">
        <v>1.974</v>
      </c>
      <c r="I1068" s="325"/>
      <c r="J1068" s="325"/>
      <c r="K1068" s="204"/>
      <c r="L1068" s="208"/>
      <c r="M1068" s="209"/>
      <c r="N1068" s="210"/>
      <c r="O1068" s="210"/>
      <c r="P1068" s="210"/>
      <c r="Q1068" s="210"/>
      <c r="R1068" s="210"/>
      <c r="S1068" s="210"/>
      <c r="T1068" s="211"/>
      <c r="AT1068" s="212" t="s">
        <v>192</v>
      </c>
      <c r="AU1068" s="212" t="s">
        <v>78</v>
      </c>
      <c r="AV1068" s="14" t="s">
        <v>78</v>
      </c>
      <c r="AW1068" s="14" t="s">
        <v>30</v>
      </c>
      <c r="AX1068" s="14" t="s">
        <v>69</v>
      </c>
      <c r="AY1068" s="212" t="s">
        <v>179</v>
      </c>
    </row>
    <row r="1069" spans="2:51" s="13" customFormat="1">
      <c r="B1069" s="194"/>
      <c r="C1069" s="195"/>
      <c r="D1069" s="188" t="s">
        <v>192</v>
      </c>
      <c r="E1069" s="196" t="s">
        <v>18</v>
      </c>
      <c r="F1069" s="334" t="s">
        <v>1097</v>
      </c>
      <c r="G1069" s="335"/>
      <c r="H1069" s="336" t="s">
        <v>18</v>
      </c>
      <c r="I1069" s="335"/>
      <c r="J1069" s="335"/>
      <c r="K1069" s="195"/>
      <c r="L1069" s="198"/>
      <c r="M1069" s="199"/>
      <c r="N1069" s="200"/>
      <c r="O1069" s="200"/>
      <c r="P1069" s="200"/>
      <c r="Q1069" s="200"/>
      <c r="R1069" s="200"/>
      <c r="S1069" s="200"/>
      <c r="T1069" s="201"/>
      <c r="AT1069" s="202" t="s">
        <v>192</v>
      </c>
      <c r="AU1069" s="202" t="s">
        <v>78</v>
      </c>
      <c r="AV1069" s="13" t="s">
        <v>76</v>
      </c>
      <c r="AW1069" s="13" t="s">
        <v>30</v>
      </c>
      <c r="AX1069" s="13" t="s">
        <v>69</v>
      </c>
      <c r="AY1069" s="202" t="s">
        <v>179</v>
      </c>
    </row>
    <row r="1070" spans="2:51" s="14" customFormat="1" ht="22.5">
      <c r="B1070" s="203"/>
      <c r="C1070" s="204"/>
      <c r="D1070" s="188" t="s">
        <v>192</v>
      </c>
      <c r="E1070" s="205" t="s">
        <v>18</v>
      </c>
      <c r="F1070" s="324" t="s">
        <v>1098</v>
      </c>
      <c r="G1070" s="325"/>
      <c r="H1070" s="326">
        <v>3.363</v>
      </c>
      <c r="I1070" s="325"/>
      <c r="J1070" s="325"/>
      <c r="K1070" s="204"/>
      <c r="L1070" s="208"/>
      <c r="M1070" s="209"/>
      <c r="N1070" s="210"/>
      <c r="O1070" s="210"/>
      <c r="P1070" s="210"/>
      <c r="Q1070" s="210"/>
      <c r="R1070" s="210"/>
      <c r="S1070" s="210"/>
      <c r="T1070" s="211"/>
      <c r="AT1070" s="212" t="s">
        <v>192</v>
      </c>
      <c r="AU1070" s="212" t="s">
        <v>78</v>
      </c>
      <c r="AV1070" s="14" t="s">
        <v>78</v>
      </c>
      <c r="AW1070" s="14" t="s">
        <v>30</v>
      </c>
      <c r="AX1070" s="14" t="s">
        <v>69</v>
      </c>
      <c r="AY1070" s="212" t="s">
        <v>179</v>
      </c>
    </row>
    <row r="1071" spans="2:51" s="14" customFormat="1" ht="22.5">
      <c r="B1071" s="203"/>
      <c r="C1071" s="204"/>
      <c r="D1071" s="188" t="s">
        <v>192</v>
      </c>
      <c r="E1071" s="205" t="s">
        <v>18</v>
      </c>
      <c r="F1071" s="324" t="s">
        <v>1099</v>
      </c>
      <c r="G1071" s="325"/>
      <c r="H1071" s="326">
        <v>-3.0609999999999999</v>
      </c>
      <c r="I1071" s="325"/>
      <c r="J1071" s="325"/>
      <c r="K1071" s="204"/>
      <c r="L1071" s="208"/>
      <c r="M1071" s="209"/>
      <c r="N1071" s="210"/>
      <c r="O1071" s="210"/>
      <c r="P1071" s="210"/>
      <c r="Q1071" s="210"/>
      <c r="R1071" s="210"/>
      <c r="S1071" s="210"/>
      <c r="T1071" s="211"/>
      <c r="AT1071" s="212" t="s">
        <v>192</v>
      </c>
      <c r="AU1071" s="212" t="s">
        <v>78</v>
      </c>
      <c r="AV1071" s="14" t="s">
        <v>78</v>
      </c>
      <c r="AW1071" s="14" t="s">
        <v>30</v>
      </c>
      <c r="AX1071" s="14" t="s">
        <v>69</v>
      </c>
      <c r="AY1071" s="212" t="s">
        <v>179</v>
      </c>
    </row>
    <row r="1072" spans="2:51" s="14" customFormat="1">
      <c r="B1072" s="203"/>
      <c r="C1072" s="204"/>
      <c r="D1072" s="188" t="s">
        <v>192</v>
      </c>
      <c r="E1072" s="205" t="s">
        <v>18</v>
      </c>
      <c r="F1072" s="324" t="s">
        <v>1100</v>
      </c>
      <c r="G1072" s="325"/>
      <c r="H1072" s="326">
        <v>11.835000000000001</v>
      </c>
      <c r="I1072" s="325"/>
      <c r="J1072" s="325"/>
      <c r="K1072" s="204"/>
      <c r="L1072" s="208"/>
      <c r="M1072" s="209"/>
      <c r="N1072" s="210"/>
      <c r="O1072" s="210"/>
      <c r="P1072" s="210"/>
      <c r="Q1072" s="210"/>
      <c r="R1072" s="210"/>
      <c r="S1072" s="210"/>
      <c r="T1072" s="211"/>
      <c r="AT1072" s="212" t="s">
        <v>192</v>
      </c>
      <c r="AU1072" s="212" t="s">
        <v>78</v>
      </c>
      <c r="AV1072" s="14" t="s">
        <v>78</v>
      </c>
      <c r="AW1072" s="14" t="s">
        <v>30</v>
      </c>
      <c r="AX1072" s="14" t="s">
        <v>69</v>
      </c>
      <c r="AY1072" s="212" t="s">
        <v>179</v>
      </c>
    </row>
    <row r="1073" spans="1:65" s="2" customFormat="1" ht="24.2" customHeight="1">
      <c r="A1073" s="33"/>
      <c r="B1073" s="34"/>
      <c r="C1073" s="176" t="s">
        <v>1135</v>
      </c>
      <c r="D1073" s="176" t="s">
        <v>181</v>
      </c>
      <c r="E1073" s="177" t="s">
        <v>1136</v>
      </c>
      <c r="F1073" s="327" t="s">
        <v>1137</v>
      </c>
      <c r="G1073" s="328" t="s">
        <v>357</v>
      </c>
      <c r="H1073" s="329">
        <v>66.179000000000002</v>
      </c>
      <c r="I1073" s="330"/>
      <c r="J1073" s="330">
        <f>ROUND(I1073*H1073,2)</f>
        <v>0</v>
      </c>
      <c r="K1073" s="178" t="s">
        <v>185</v>
      </c>
      <c r="L1073" s="38"/>
      <c r="M1073" s="182" t="s">
        <v>18</v>
      </c>
      <c r="N1073" s="183" t="s">
        <v>40</v>
      </c>
      <c r="O1073" s="184">
        <v>0.18</v>
      </c>
      <c r="P1073" s="184">
        <f>O1073*H1073</f>
        <v>11.91222</v>
      </c>
      <c r="Q1073" s="184">
        <v>5.8399999999999999E-4</v>
      </c>
      <c r="R1073" s="184">
        <f>Q1073*H1073</f>
        <v>3.8648535999999997E-2</v>
      </c>
      <c r="S1073" s="184">
        <v>0</v>
      </c>
      <c r="T1073" s="185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86" t="s">
        <v>186</v>
      </c>
      <c r="AT1073" s="186" t="s">
        <v>181</v>
      </c>
      <c r="AU1073" s="186" t="s">
        <v>78</v>
      </c>
      <c r="AY1073" s="19" t="s">
        <v>179</v>
      </c>
      <c r="BE1073" s="187">
        <f>IF(N1073="základní",J1073,0)</f>
        <v>0</v>
      </c>
      <c r="BF1073" s="187">
        <f>IF(N1073="snížená",J1073,0)</f>
        <v>0</v>
      </c>
      <c r="BG1073" s="187">
        <f>IF(N1073="zákl. přenesená",J1073,0)</f>
        <v>0</v>
      </c>
      <c r="BH1073" s="187">
        <f>IF(N1073="sníž. přenesená",J1073,0)</f>
        <v>0</v>
      </c>
      <c r="BI1073" s="187">
        <f>IF(N1073="nulová",J1073,0)</f>
        <v>0</v>
      </c>
      <c r="BJ1073" s="19" t="s">
        <v>76</v>
      </c>
      <c r="BK1073" s="187">
        <f>ROUND(I1073*H1073,2)</f>
        <v>0</v>
      </c>
      <c r="BL1073" s="19" t="s">
        <v>186</v>
      </c>
      <c r="BM1073" s="186" t="s">
        <v>1138</v>
      </c>
    </row>
    <row r="1074" spans="1:65" s="2" customFormat="1" ht="19.5">
      <c r="A1074" s="33"/>
      <c r="B1074" s="34"/>
      <c r="C1074" s="35"/>
      <c r="D1074" s="188" t="s">
        <v>188</v>
      </c>
      <c r="E1074" s="35"/>
      <c r="F1074" s="331" t="s">
        <v>1139</v>
      </c>
      <c r="G1074" s="332"/>
      <c r="H1074" s="332"/>
      <c r="I1074" s="332"/>
      <c r="J1074" s="332"/>
      <c r="K1074" s="35"/>
      <c r="L1074" s="38"/>
      <c r="M1074" s="190"/>
      <c r="N1074" s="191"/>
      <c r="O1074" s="63"/>
      <c r="P1074" s="63"/>
      <c r="Q1074" s="63"/>
      <c r="R1074" s="63"/>
      <c r="S1074" s="63"/>
      <c r="T1074" s="64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T1074" s="19" t="s">
        <v>188</v>
      </c>
      <c r="AU1074" s="19" t="s">
        <v>78</v>
      </c>
    </row>
    <row r="1075" spans="1:65" s="2" customFormat="1">
      <c r="A1075" s="33"/>
      <c r="B1075" s="34"/>
      <c r="C1075" s="35"/>
      <c r="D1075" s="192" t="s">
        <v>190</v>
      </c>
      <c r="E1075" s="35"/>
      <c r="F1075" s="333" t="s">
        <v>1140</v>
      </c>
      <c r="G1075" s="332"/>
      <c r="H1075" s="332"/>
      <c r="I1075" s="332"/>
      <c r="J1075" s="332"/>
      <c r="K1075" s="35"/>
      <c r="L1075" s="38"/>
      <c r="M1075" s="190"/>
      <c r="N1075" s="191"/>
      <c r="O1075" s="63"/>
      <c r="P1075" s="63"/>
      <c r="Q1075" s="63"/>
      <c r="R1075" s="63"/>
      <c r="S1075" s="63"/>
      <c r="T1075" s="64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T1075" s="19" t="s">
        <v>190</v>
      </c>
      <c r="AU1075" s="19" t="s">
        <v>78</v>
      </c>
    </row>
    <row r="1076" spans="1:65" s="14" customFormat="1">
      <c r="B1076" s="203"/>
      <c r="C1076" s="204"/>
      <c r="D1076" s="188" t="s">
        <v>192</v>
      </c>
      <c r="E1076" s="205" t="s">
        <v>18</v>
      </c>
      <c r="F1076" s="324" t="s">
        <v>1141</v>
      </c>
      <c r="G1076" s="325"/>
      <c r="H1076" s="326">
        <v>66.179000000000002</v>
      </c>
      <c r="I1076" s="325"/>
      <c r="J1076" s="325"/>
      <c r="K1076" s="204"/>
      <c r="L1076" s="208"/>
      <c r="M1076" s="209"/>
      <c r="N1076" s="210"/>
      <c r="O1076" s="210"/>
      <c r="P1076" s="210"/>
      <c r="Q1076" s="210"/>
      <c r="R1076" s="210"/>
      <c r="S1076" s="210"/>
      <c r="T1076" s="211"/>
      <c r="AT1076" s="212" t="s">
        <v>192</v>
      </c>
      <c r="AU1076" s="212" t="s">
        <v>78</v>
      </c>
      <c r="AV1076" s="14" t="s">
        <v>78</v>
      </c>
      <c r="AW1076" s="14" t="s">
        <v>30</v>
      </c>
      <c r="AX1076" s="14" t="s">
        <v>69</v>
      </c>
      <c r="AY1076" s="212" t="s">
        <v>179</v>
      </c>
    </row>
    <row r="1077" spans="1:65" s="2" customFormat="1" ht="24.2" customHeight="1">
      <c r="A1077" s="33"/>
      <c r="B1077" s="34"/>
      <c r="C1077" s="176" t="s">
        <v>1142</v>
      </c>
      <c r="D1077" s="176" t="s">
        <v>181</v>
      </c>
      <c r="E1077" s="177" t="s">
        <v>1143</v>
      </c>
      <c r="F1077" s="327" t="s">
        <v>1144</v>
      </c>
      <c r="G1077" s="328" t="s">
        <v>357</v>
      </c>
      <c r="H1077" s="329">
        <v>66.179000000000002</v>
      </c>
      <c r="I1077" s="330"/>
      <c r="J1077" s="330">
        <f>ROUND(I1077*H1077,2)</f>
        <v>0</v>
      </c>
      <c r="K1077" s="178" t="s">
        <v>185</v>
      </c>
      <c r="L1077" s="38"/>
      <c r="M1077" s="182" t="s">
        <v>18</v>
      </c>
      <c r="N1077" s="183" t="s">
        <v>40</v>
      </c>
      <c r="O1077" s="184">
        <v>8.5999999999999993E-2</v>
      </c>
      <c r="P1077" s="184">
        <f>O1077*H1077</f>
        <v>5.6913939999999998</v>
      </c>
      <c r="Q1077" s="184">
        <v>2.0000000000000001E-4</v>
      </c>
      <c r="R1077" s="184">
        <f>Q1077*H1077</f>
        <v>1.3235800000000001E-2</v>
      </c>
      <c r="S1077" s="184">
        <v>0</v>
      </c>
      <c r="T1077" s="185">
        <f>S1077*H1077</f>
        <v>0</v>
      </c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R1077" s="186" t="s">
        <v>186</v>
      </c>
      <c r="AT1077" s="186" t="s">
        <v>181</v>
      </c>
      <c r="AU1077" s="186" t="s">
        <v>78</v>
      </c>
      <c r="AY1077" s="19" t="s">
        <v>179</v>
      </c>
      <c r="BE1077" s="187">
        <f>IF(N1077="základní",J1077,0)</f>
        <v>0</v>
      </c>
      <c r="BF1077" s="187">
        <f>IF(N1077="snížená",J1077,0)</f>
        <v>0</v>
      </c>
      <c r="BG1077" s="187">
        <f>IF(N1077="zákl. přenesená",J1077,0)</f>
        <v>0</v>
      </c>
      <c r="BH1077" s="187">
        <f>IF(N1077="sníž. přenesená",J1077,0)</f>
        <v>0</v>
      </c>
      <c r="BI1077" s="187">
        <f>IF(N1077="nulová",J1077,0)</f>
        <v>0</v>
      </c>
      <c r="BJ1077" s="19" t="s">
        <v>76</v>
      </c>
      <c r="BK1077" s="187">
        <f>ROUND(I1077*H1077,2)</f>
        <v>0</v>
      </c>
      <c r="BL1077" s="19" t="s">
        <v>186</v>
      </c>
      <c r="BM1077" s="186" t="s">
        <v>1145</v>
      </c>
    </row>
    <row r="1078" spans="1:65" s="2" customFormat="1" ht="19.5">
      <c r="A1078" s="33"/>
      <c r="B1078" s="34"/>
      <c r="C1078" s="35"/>
      <c r="D1078" s="188" t="s">
        <v>188</v>
      </c>
      <c r="E1078" s="35"/>
      <c r="F1078" s="331" t="s">
        <v>1146</v>
      </c>
      <c r="G1078" s="332"/>
      <c r="H1078" s="332"/>
      <c r="I1078" s="332"/>
      <c r="J1078" s="332"/>
      <c r="K1078" s="35"/>
      <c r="L1078" s="38"/>
      <c r="M1078" s="190"/>
      <c r="N1078" s="191"/>
      <c r="O1078" s="63"/>
      <c r="P1078" s="63"/>
      <c r="Q1078" s="63"/>
      <c r="R1078" s="63"/>
      <c r="S1078" s="63"/>
      <c r="T1078" s="64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T1078" s="19" t="s">
        <v>188</v>
      </c>
      <c r="AU1078" s="19" t="s">
        <v>78</v>
      </c>
    </row>
    <row r="1079" spans="1:65" s="2" customFormat="1">
      <c r="A1079" s="33"/>
      <c r="B1079" s="34"/>
      <c r="C1079" s="35"/>
      <c r="D1079" s="192" t="s">
        <v>190</v>
      </c>
      <c r="E1079" s="35"/>
      <c r="F1079" s="333" t="s">
        <v>1147</v>
      </c>
      <c r="G1079" s="332"/>
      <c r="H1079" s="332"/>
      <c r="I1079" s="332"/>
      <c r="J1079" s="332"/>
      <c r="K1079" s="35"/>
      <c r="L1079" s="38"/>
      <c r="M1079" s="190"/>
      <c r="N1079" s="191"/>
      <c r="O1079" s="63"/>
      <c r="P1079" s="63"/>
      <c r="Q1079" s="63"/>
      <c r="R1079" s="63"/>
      <c r="S1079" s="63"/>
      <c r="T1079" s="64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T1079" s="19" t="s">
        <v>190</v>
      </c>
      <c r="AU1079" s="19" t="s">
        <v>78</v>
      </c>
    </row>
    <row r="1080" spans="1:65" s="2" customFormat="1" ht="24.2" customHeight="1">
      <c r="A1080" s="33"/>
      <c r="B1080" s="34"/>
      <c r="C1080" s="176" t="s">
        <v>1148</v>
      </c>
      <c r="D1080" s="176" t="s">
        <v>181</v>
      </c>
      <c r="E1080" s="177" t="s">
        <v>1149</v>
      </c>
      <c r="F1080" s="327" t="s">
        <v>1150</v>
      </c>
      <c r="G1080" s="328" t="s">
        <v>357</v>
      </c>
      <c r="H1080" s="329">
        <v>66.179000000000002</v>
      </c>
      <c r="I1080" s="330"/>
      <c r="J1080" s="330">
        <f>ROUND(I1080*H1080,2)</f>
        <v>0</v>
      </c>
      <c r="K1080" s="178" t="s">
        <v>185</v>
      </c>
      <c r="L1080" s="38"/>
      <c r="M1080" s="182" t="s">
        <v>18</v>
      </c>
      <c r="N1080" s="183" t="s">
        <v>40</v>
      </c>
      <c r="O1080" s="184">
        <v>0.28499999999999998</v>
      </c>
      <c r="P1080" s="184">
        <f>O1080*H1080</f>
        <v>18.861014999999998</v>
      </c>
      <c r="Q1080" s="184">
        <v>2.7000000000000001E-3</v>
      </c>
      <c r="R1080" s="184">
        <f>Q1080*H1080</f>
        <v>0.17868330000000002</v>
      </c>
      <c r="S1080" s="184">
        <v>0</v>
      </c>
      <c r="T1080" s="185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86" t="s">
        <v>186</v>
      </c>
      <c r="AT1080" s="186" t="s">
        <v>181</v>
      </c>
      <c r="AU1080" s="186" t="s">
        <v>78</v>
      </c>
      <c r="AY1080" s="19" t="s">
        <v>179</v>
      </c>
      <c r="BE1080" s="187">
        <f>IF(N1080="základní",J1080,0)</f>
        <v>0</v>
      </c>
      <c r="BF1080" s="187">
        <f>IF(N1080="snížená",J1080,0)</f>
        <v>0</v>
      </c>
      <c r="BG1080" s="187">
        <f>IF(N1080="zákl. přenesená",J1080,0)</f>
        <v>0</v>
      </c>
      <c r="BH1080" s="187">
        <f>IF(N1080="sníž. přenesená",J1080,0)</f>
        <v>0</v>
      </c>
      <c r="BI1080" s="187">
        <f>IF(N1080="nulová",J1080,0)</f>
        <v>0</v>
      </c>
      <c r="BJ1080" s="19" t="s">
        <v>76</v>
      </c>
      <c r="BK1080" s="187">
        <f>ROUND(I1080*H1080,2)</f>
        <v>0</v>
      </c>
      <c r="BL1080" s="19" t="s">
        <v>186</v>
      </c>
      <c r="BM1080" s="186" t="s">
        <v>1151</v>
      </c>
    </row>
    <row r="1081" spans="1:65" s="2" customFormat="1" ht="19.5">
      <c r="A1081" s="33"/>
      <c r="B1081" s="34"/>
      <c r="C1081" s="35"/>
      <c r="D1081" s="188" t="s">
        <v>188</v>
      </c>
      <c r="E1081" s="35"/>
      <c r="F1081" s="331" t="s">
        <v>1152</v>
      </c>
      <c r="G1081" s="332"/>
      <c r="H1081" s="332"/>
      <c r="I1081" s="332"/>
      <c r="J1081" s="332"/>
      <c r="K1081" s="35"/>
      <c r="L1081" s="38"/>
      <c r="M1081" s="190"/>
      <c r="N1081" s="191"/>
      <c r="O1081" s="63"/>
      <c r="P1081" s="63"/>
      <c r="Q1081" s="63"/>
      <c r="R1081" s="63"/>
      <c r="S1081" s="63"/>
      <c r="T1081" s="64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T1081" s="19" t="s">
        <v>188</v>
      </c>
      <c r="AU1081" s="19" t="s">
        <v>78</v>
      </c>
    </row>
    <row r="1082" spans="1:65" s="2" customFormat="1">
      <c r="A1082" s="33"/>
      <c r="B1082" s="34"/>
      <c r="C1082" s="35"/>
      <c r="D1082" s="192" t="s">
        <v>190</v>
      </c>
      <c r="E1082" s="35"/>
      <c r="F1082" s="333" t="s">
        <v>1153</v>
      </c>
      <c r="G1082" s="332"/>
      <c r="H1082" s="332"/>
      <c r="I1082" s="332"/>
      <c r="J1082" s="332"/>
      <c r="K1082" s="35"/>
      <c r="L1082" s="38"/>
      <c r="M1082" s="190"/>
      <c r="N1082" s="191"/>
      <c r="O1082" s="63"/>
      <c r="P1082" s="63"/>
      <c r="Q1082" s="63"/>
      <c r="R1082" s="63"/>
      <c r="S1082" s="63"/>
      <c r="T1082" s="64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T1082" s="19" t="s">
        <v>190</v>
      </c>
      <c r="AU1082" s="19" t="s">
        <v>78</v>
      </c>
    </row>
    <row r="1083" spans="1:65" s="14" customFormat="1">
      <c r="B1083" s="203"/>
      <c r="C1083" s="204"/>
      <c r="D1083" s="188" t="s">
        <v>192</v>
      </c>
      <c r="E1083" s="205" t="s">
        <v>18</v>
      </c>
      <c r="F1083" s="324" t="s">
        <v>1141</v>
      </c>
      <c r="G1083" s="325"/>
      <c r="H1083" s="326">
        <v>66.179000000000002</v>
      </c>
      <c r="I1083" s="325"/>
      <c r="J1083" s="325"/>
      <c r="K1083" s="204"/>
      <c r="L1083" s="208"/>
      <c r="M1083" s="209"/>
      <c r="N1083" s="210"/>
      <c r="O1083" s="210"/>
      <c r="P1083" s="210"/>
      <c r="Q1083" s="210"/>
      <c r="R1083" s="210"/>
      <c r="S1083" s="210"/>
      <c r="T1083" s="211"/>
      <c r="AT1083" s="212" t="s">
        <v>192</v>
      </c>
      <c r="AU1083" s="212" t="s">
        <v>78</v>
      </c>
      <c r="AV1083" s="14" t="s">
        <v>78</v>
      </c>
      <c r="AW1083" s="14" t="s">
        <v>30</v>
      </c>
      <c r="AX1083" s="14" t="s">
        <v>69</v>
      </c>
      <c r="AY1083" s="212" t="s">
        <v>179</v>
      </c>
    </row>
    <row r="1084" spans="1:65" s="2" customFormat="1" ht="16.5" customHeight="1">
      <c r="A1084" s="33"/>
      <c r="B1084" s="34"/>
      <c r="C1084" s="176" t="s">
        <v>1154</v>
      </c>
      <c r="D1084" s="176" t="s">
        <v>181</v>
      </c>
      <c r="E1084" s="177" t="s">
        <v>1155</v>
      </c>
      <c r="F1084" s="327" t="s">
        <v>1156</v>
      </c>
      <c r="G1084" s="328" t="s">
        <v>357</v>
      </c>
      <c r="H1084" s="329">
        <v>510.92</v>
      </c>
      <c r="I1084" s="330"/>
      <c r="J1084" s="330">
        <f>ROUND(I1084*H1084,2)</f>
        <v>0</v>
      </c>
      <c r="K1084" s="178" t="s">
        <v>185</v>
      </c>
      <c r="L1084" s="38"/>
      <c r="M1084" s="182" t="s">
        <v>18</v>
      </c>
      <c r="N1084" s="183" t="s">
        <v>40</v>
      </c>
      <c r="O1084" s="184">
        <v>5.1999999999999998E-2</v>
      </c>
      <c r="P1084" s="184">
        <f>O1084*H1084</f>
        <v>26.56784</v>
      </c>
      <c r="Q1084" s="184">
        <v>2.63E-4</v>
      </c>
      <c r="R1084" s="184">
        <f>Q1084*H1084</f>
        <v>0.13437196000000001</v>
      </c>
      <c r="S1084" s="184">
        <v>0</v>
      </c>
      <c r="T1084" s="185">
        <f>S1084*H1084</f>
        <v>0</v>
      </c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R1084" s="186" t="s">
        <v>186</v>
      </c>
      <c r="AT1084" s="186" t="s">
        <v>181</v>
      </c>
      <c r="AU1084" s="186" t="s">
        <v>78</v>
      </c>
      <c r="AY1084" s="19" t="s">
        <v>179</v>
      </c>
      <c r="BE1084" s="187">
        <f>IF(N1084="základní",J1084,0)</f>
        <v>0</v>
      </c>
      <c r="BF1084" s="187">
        <f>IF(N1084="snížená",J1084,0)</f>
        <v>0</v>
      </c>
      <c r="BG1084" s="187">
        <f>IF(N1084="zákl. přenesená",J1084,0)</f>
        <v>0</v>
      </c>
      <c r="BH1084" s="187">
        <f>IF(N1084="sníž. přenesená",J1084,0)</f>
        <v>0</v>
      </c>
      <c r="BI1084" s="187">
        <f>IF(N1084="nulová",J1084,0)</f>
        <v>0</v>
      </c>
      <c r="BJ1084" s="19" t="s">
        <v>76</v>
      </c>
      <c r="BK1084" s="187">
        <f>ROUND(I1084*H1084,2)</f>
        <v>0</v>
      </c>
      <c r="BL1084" s="19" t="s">
        <v>186</v>
      </c>
      <c r="BM1084" s="186" t="s">
        <v>1157</v>
      </c>
    </row>
    <row r="1085" spans="1:65" s="2" customFormat="1" ht="19.5">
      <c r="A1085" s="33"/>
      <c r="B1085" s="34"/>
      <c r="C1085" s="35"/>
      <c r="D1085" s="188" t="s">
        <v>188</v>
      </c>
      <c r="E1085" s="35"/>
      <c r="F1085" s="331" t="s">
        <v>1158</v>
      </c>
      <c r="G1085" s="332"/>
      <c r="H1085" s="332"/>
      <c r="I1085" s="332"/>
      <c r="J1085" s="332"/>
      <c r="K1085" s="35"/>
      <c r="L1085" s="38"/>
      <c r="M1085" s="190"/>
      <c r="N1085" s="191"/>
      <c r="O1085" s="63"/>
      <c r="P1085" s="63"/>
      <c r="Q1085" s="63"/>
      <c r="R1085" s="63"/>
      <c r="S1085" s="63"/>
      <c r="T1085" s="64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T1085" s="19" t="s">
        <v>188</v>
      </c>
      <c r="AU1085" s="19" t="s">
        <v>78</v>
      </c>
    </row>
    <row r="1086" spans="1:65" s="2" customFormat="1">
      <c r="A1086" s="33"/>
      <c r="B1086" s="34"/>
      <c r="C1086" s="35"/>
      <c r="D1086" s="192" t="s">
        <v>190</v>
      </c>
      <c r="E1086" s="35"/>
      <c r="F1086" s="333" t="s">
        <v>1159</v>
      </c>
      <c r="G1086" s="332"/>
      <c r="H1086" s="332"/>
      <c r="I1086" s="332"/>
      <c r="J1086" s="332"/>
      <c r="K1086" s="35"/>
      <c r="L1086" s="38"/>
      <c r="M1086" s="190"/>
      <c r="N1086" s="191"/>
      <c r="O1086" s="63"/>
      <c r="P1086" s="63"/>
      <c r="Q1086" s="63"/>
      <c r="R1086" s="63"/>
      <c r="S1086" s="63"/>
      <c r="T1086" s="64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T1086" s="19" t="s">
        <v>190</v>
      </c>
      <c r="AU1086" s="19" t="s">
        <v>78</v>
      </c>
    </row>
    <row r="1087" spans="1:65" s="14" customFormat="1">
      <c r="B1087" s="203"/>
      <c r="C1087" s="204"/>
      <c r="D1087" s="188" t="s">
        <v>192</v>
      </c>
      <c r="E1087" s="205" t="s">
        <v>18</v>
      </c>
      <c r="F1087" s="324" t="s">
        <v>1160</v>
      </c>
      <c r="G1087" s="325"/>
      <c r="H1087" s="326">
        <v>590.29300000000001</v>
      </c>
      <c r="I1087" s="325"/>
      <c r="J1087" s="325"/>
      <c r="K1087" s="204"/>
      <c r="L1087" s="208"/>
      <c r="M1087" s="209"/>
      <c r="N1087" s="210"/>
      <c r="O1087" s="210"/>
      <c r="P1087" s="210"/>
      <c r="Q1087" s="210"/>
      <c r="R1087" s="210"/>
      <c r="S1087" s="210"/>
      <c r="T1087" s="211"/>
      <c r="AT1087" s="212" t="s">
        <v>192</v>
      </c>
      <c r="AU1087" s="212" t="s">
        <v>78</v>
      </c>
      <c r="AV1087" s="14" t="s">
        <v>78</v>
      </c>
      <c r="AW1087" s="14" t="s">
        <v>30</v>
      </c>
      <c r="AX1087" s="14" t="s">
        <v>69</v>
      </c>
      <c r="AY1087" s="212" t="s">
        <v>179</v>
      </c>
    </row>
    <row r="1088" spans="1:65" s="14" customFormat="1">
      <c r="B1088" s="203"/>
      <c r="C1088" s="204"/>
      <c r="D1088" s="188" t="s">
        <v>192</v>
      </c>
      <c r="E1088" s="205" t="s">
        <v>18</v>
      </c>
      <c r="F1088" s="324" t="s">
        <v>1161</v>
      </c>
      <c r="G1088" s="325"/>
      <c r="H1088" s="326">
        <v>-79.373000000000005</v>
      </c>
      <c r="I1088" s="325"/>
      <c r="J1088" s="325"/>
      <c r="K1088" s="204"/>
      <c r="L1088" s="208"/>
      <c r="M1088" s="209"/>
      <c r="N1088" s="210"/>
      <c r="O1088" s="210"/>
      <c r="P1088" s="210"/>
      <c r="Q1088" s="210"/>
      <c r="R1088" s="210"/>
      <c r="S1088" s="210"/>
      <c r="T1088" s="211"/>
      <c r="AT1088" s="212" t="s">
        <v>192</v>
      </c>
      <c r="AU1088" s="212" t="s">
        <v>78</v>
      </c>
      <c r="AV1088" s="14" t="s">
        <v>78</v>
      </c>
      <c r="AW1088" s="14" t="s">
        <v>30</v>
      </c>
      <c r="AX1088" s="14" t="s">
        <v>69</v>
      </c>
      <c r="AY1088" s="212" t="s">
        <v>179</v>
      </c>
    </row>
    <row r="1089" spans="1:65" s="2" customFormat="1" ht="24.2" customHeight="1">
      <c r="A1089" s="33"/>
      <c r="B1089" s="34"/>
      <c r="C1089" s="176" t="s">
        <v>1162</v>
      </c>
      <c r="D1089" s="176" t="s">
        <v>181</v>
      </c>
      <c r="E1089" s="177" t="s">
        <v>1163</v>
      </c>
      <c r="F1089" s="327" t="s">
        <v>1164</v>
      </c>
      <c r="G1089" s="328" t="s">
        <v>357</v>
      </c>
      <c r="H1089" s="329">
        <v>35.648000000000003</v>
      </c>
      <c r="I1089" s="330"/>
      <c r="J1089" s="330">
        <f>ROUND(I1089*H1089,2)</f>
        <v>0</v>
      </c>
      <c r="K1089" s="178" t="s">
        <v>185</v>
      </c>
      <c r="L1089" s="38"/>
      <c r="M1089" s="182" t="s">
        <v>18</v>
      </c>
      <c r="N1089" s="183" t="s">
        <v>40</v>
      </c>
      <c r="O1089" s="184">
        <v>7.4999999999999997E-2</v>
      </c>
      <c r="P1089" s="184">
        <f>O1089*H1089</f>
        <v>2.6736</v>
      </c>
      <c r="Q1089" s="184">
        <v>2.2000000000000001E-4</v>
      </c>
      <c r="R1089" s="184">
        <f>Q1089*H1089</f>
        <v>7.8425600000000002E-3</v>
      </c>
      <c r="S1089" s="184">
        <v>0</v>
      </c>
      <c r="T1089" s="185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86" t="s">
        <v>186</v>
      </c>
      <c r="AT1089" s="186" t="s">
        <v>181</v>
      </c>
      <c r="AU1089" s="186" t="s">
        <v>78</v>
      </c>
      <c r="AY1089" s="19" t="s">
        <v>179</v>
      </c>
      <c r="BE1089" s="187">
        <f>IF(N1089="základní",J1089,0)</f>
        <v>0</v>
      </c>
      <c r="BF1089" s="187">
        <f>IF(N1089="snížená",J1089,0)</f>
        <v>0</v>
      </c>
      <c r="BG1089" s="187">
        <f>IF(N1089="zákl. přenesená",J1089,0)</f>
        <v>0</v>
      </c>
      <c r="BH1089" s="187">
        <f>IF(N1089="sníž. přenesená",J1089,0)</f>
        <v>0</v>
      </c>
      <c r="BI1089" s="187">
        <f>IF(N1089="nulová",J1089,0)</f>
        <v>0</v>
      </c>
      <c r="BJ1089" s="19" t="s">
        <v>76</v>
      </c>
      <c r="BK1089" s="187">
        <f>ROUND(I1089*H1089,2)</f>
        <v>0</v>
      </c>
      <c r="BL1089" s="19" t="s">
        <v>186</v>
      </c>
      <c r="BM1089" s="186" t="s">
        <v>1165</v>
      </c>
    </row>
    <row r="1090" spans="1:65" s="2" customFormat="1" ht="19.5">
      <c r="A1090" s="33"/>
      <c r="B1090" s="34"/>
      <c r="C1090" s="35"/>
      <c r="D1090" s="188" t="s">
        <v>188</v>
      </c>
      <c r="E1090" s="35"/>
      <c r="F1090" s="331" t="s">
        <v>1166</v>
      </c>
      <c r="G1090" s="332"/>
      <c r="H1090" s="332"/>
      <c r="I1090" s="332"/>
      <c r="J1090" s="332"/>
      <c r="K1090" s="35"/>
      <c r="L1090" s="38"/>
      <c r="M1090" s="190"/>
      <c r="N1090" s="191"/>
      <c r="O1090" s="63"/>
      <c r="P1090" s="63"/>
      <c r="Q1090" s="63"/>
      <c r="R1090" s="63"/>
      <c r="S1090" s="63"/>
      <c r="T1090" s="64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T1090" s="19" t="s">
        <v>188</v>
      </c>
      <c r="AU1090" s="19" t="s">
        <v>78</v>
      </c>
    </row>
    <row r="1091" spans="1:65" s="2" customFormat="1">
      <c r="A1091" s="33"/>
      <c r="B1091" s="34"/>
      <c r="C1091" s="35"/>
      <c r="D1091" s="192" t="s">
        <v>190</v>
      </c>
      <c r="E1091" s="35"/>
      <c r="F1091" s="333" t="s">
        <v>1167</v>
      </c>
      <c r="G1091" s="332"/>
      <c r="H1091" s="332"/>
      <c r="I1091" s="332"/>
      <c r="J1091" s="332"/>
      <c r="K1091" s="35"/>
      <c r="L1091" s="38"/>
      <c r="M1091" s="190"/>
      <c r="N1091" s="191"/>
      <c r="O1091" s="63"/>
      <c r="P1091" s="63"/>
      <c r="Q1091" s="63"/>
      <c r="R1091" s="63"/>
      <c r="S1091" s="63"/>
      <c r="T1091" s="64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T1091" s="19" t="s">
        <v>190</v>
      </c>
      <c r="AU1091" s="19" t="s">
        <v>78</v>
      </c>
    </row>
    <row r="1092" spans="1:65" s="2" customFormat="1" ht="24.2" customHeight="1">
      <c r="A1092" s="33"/>
      <c r="B1092" s="34"/>
      <c r="C1092" s="176" t="s">
        <v>1168</v>
      </c>
      <c r="D1092" s="176" t="s">
        <v>181</v>
      </c>
      <c r="E1092" s="177" t="s">
        <v>1169</v>
      </c>
      <c r="F1092" s="327" t="s">
        <v>1170</v>
      </c>
      <c r="G1092" s="328" t="s">
        <v>357</v>
      </c>
      <c r="H1092" s="329">
        <v>386.28</v>
      </c>
      <c r="I1092" s="330"/>
      <c r="J1092" s="330">
        <f>ROUND(I1092*H1092,2)</f>
        <v>0</v>
      </c>
      <c r="K1092" s="178" t="s">
        <v>185</v>
      </c>
      <c r="L1092" s="38"/>
      <c r="M1092" s="182" t="s">
        <v>18</v>
      </c>
      <c r="N1092" s="183" t="s">
        <v>40</v>
      </c>
      <c r="O1092" s="184">
        <v>7.4999999999999997E-2</v>
      </c>
      <c r="P1092" s="184">
        <f>O1092*H1092</f>
        <v>28.970999999999997</v>
      </c>
      <c r="Q1092" s="184">
        <v>2.0000000000000001E-4</v>
      </c>
      <c r="R1092" s="184">
        <f>Q1092*H1092</f>
        <v>7.7255999999999991E-2</v>
      </c>
      <c r="S1092" s="184">
        <v>0</v>
      </c>
      <c r="T1092" s="185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86" t="s">
        <v>186</v>
      </c>
      <c r="AT1092" s="186" t="s">
        <v>181</v>
      </c>
      <c r="AU1092" s="186" t="s">
        <v>78</v>
      </c>
      <c r="AY1092" s="19" t="s">
        <v>179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76</v>
      </c>
      <c r="BK1092" s="187">
        <f>ROUND(I1092*H1092,2)</f>
        <v>0</v>
      </c>
      <c r="BL1092" s="19" t="s">
        <v>186</v>
      </c>
      <c r="BM1092" s="186" t="s">
        <v>1171</v>
      </c>
    </row>
    <row r="1093" spans="1:65" s="2" customFormat="1" ht="19.5">
      <c r="A1093" s="33"/>
      <c r="B1093" s="34"/>
      <c r="C1093" s="35"/>
      <c r="D1093" s="188" t="s">
        <v>188</v>
      </c>
      <c r="E1093" s="35"/>
      <c r="F1093" s="331" t="s">
        <v>1172</v>
      </c>
      <c r="G1093" s="332"/>
      <c r="H1093" s="332"/>
      <c r="I1093" s="332"/>
      <c r="J1093" s="332"/>
      <c r="K1093" s="35"/>
      <c r="L1093" s="38"/>
      <c r="M1093" s="190"/>
      <c r="N1093" s="191"/>
      <c r="O1093" s="63"/>
      <c r="P1093" s="63"/>
      <c r="Q1093" s="63"/>
      <c r="R1093" s="63"/>
      <c r="S1093" s="63"/>
      <c r="T1093" s="64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T1093" s="19" t="s">
        <v>188</v>
      </c>
      <c r="AU1093" s="19" t="s">
        <v>78</v>
      </c>
    </row>
    <row r="1094" spans="1:65" s="2" customFormat="1">
      <c r="A1094" s="33"/>
      <c r="B1094" s="34"/>
      <c r="C1094" s="35"/>
      <c r="D1094" s="192" t="s">
        <v>190</v>
      </c>
      <c r="E1094" s="35"/>
      <c r="F1094" s="333" t="s">
        <v>1173</v>
      </c>
      <c r="G1094" s="332"/>
      <c r="H1094" s="332"/>
      <c r="I1094" s="332"/>
      <c r="J1094" s="332"/>
      <c r="K1094" s="35"/>
      <c r="L1094" s="38"/>
      <c r="M1094" s="190"/>
      <c r="N1094" s="191"/>
      <c r="O1094" s="63"/>
      <c r="P1094" s="63"/>
      <c r="Q1094" s="63"/>
      <c r="R1094" s="63"/>
      <c r="S1094" s="63"/>
      <c r="T1094" s="64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T1094" s="19" t="s">
        <v>190</v>
      </c>
      <c r="AU1094" s="19" t="s">
        <v>78</v>
      </c>
    </row>
    <row r="1095" spans="1:65" s="2" customFormat="1" ht="44.25" customHeight="1">
      <c r="A1095" s="33"/>
      <c r="B1095" s="34"/>
      <c r="C1095" s="176" t="s">
        <v>1174</v>
      </c>
      <c r="D1095" s="176" t="s">
        <v>181</v>
      </c>
      <c r="E1095" s="177" t="s">
        <v>1175</v>
      </c>
      <c r="F1095" s="327" t="s">
        <v>1176</v>
      </c>
      <c r="G1095" s="328" t="s">
        <v>357</v>
      </c>
      <c r="H1095" s="329">
        <v>99.463999999999999</v>
      </c>
      <c r="I1095" s="330"/>
      <c r="J1095" s="330">
        <f>ROUND(I1095*H1095,2)</f>
        <v>0</v>
      </c>
      <c r="K1095" s="178" t="s">
        <v>185</v>
      </c>
      <c r="L1095" s="38"/>
      <c r="M1095" s="182" t="s">
        <v>18</v>
      </c>
      <c r="N1095" s="183" t="s">
        <v>40</v>
      </c>
      <c r="O1095" s="184">
        <v>1.08</v>
      </c>
      <c r="P1095" s="184">
        <f>O1095*H1095</f>
        <v>107.42112</v>
      </c>
      <c r="Q1095" s="184">
        <v>8.6761600000000005E-3</v>
      </c>
      <c r="R1095" s="184">
        <f>Q1095*H1095</f>
        <v>0.86296557824000009</v>
      </c>
      <c r="S1095" s="184">
        <v>0</v>
      </c>
      <c r="T1095" s="185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86" t="s">
        <v>186</v>
      </c>
      <c r="AT1095" s="186" t="s">
        <v>181</v>
      </c>
      <c r="AU1095" s="186" t="s">
        <v>78</v>
      </c>
      <c r="AY1095" s="19" t="s">
        <v>179</v>
      </c>
      <c r="BE1095" s="187">
        <f>IF(N1095="základní",J1095,0)</f>
        <v>0</v>
      </c>
      <c r="BF1095" s="187">
        <f>IF(N1095="snížená",J1095,0)</f>
        <v>0</v>
      </c>
      <c r="BG1095" s="187">
        <f>IF(N1095="zákl. přenesená",J1095,0)</f>
        <v>0</v>
      </c>
      <c r="BH1095" s="187">
        <f>IF(N1095="sníž. přenesená",J1095,0)</f>
        <v>0</v>
      </c>
      <c r="BI1095" s="187">
        <f>IF(N1095="nulová",J1095,0)</f>
        <v>0</v>
      </c>
      <c r="BJ1095" s="19" t="s">
        <v>76</v>
      </c>
      <c r="BK1095" s="187">
        <f>ROUND(I1095*H1095,2)</f>
        <v>0</v>
      </c>
      <c r="BL1095" s="19" t="s">
        <v>186</v>
      </c>
      <c r="BM1095" s="186" t="s">
        <v>1177</v>
      </c>
    </row>
    <row r="1096" spans="1:65" s="2" customFormat="1" ht="48.75">
      <c r="A1096" s="33"/>
      <c r="B1096" s="34"/>
      <c r="C1096" s="35"/>
      <c r="D1096" s="188" t="s">
        <v>188</v>
      </c>
      <c r="E1096" s="35"/>
      <c r="F1096" s="331" t="s">
        <v>1178</v>
      </c>
      <c r="G1096" s="332"/>
      <c r="H1096" s="332"/>
      <c r="I1096" s="332"/>
      <c r="J1096" s="332"/>
      <c r="K1096" s="35"/>
      <c r="L1096" s="38"/>
      <c r="M1096" s="190"/>
      <c r="N1096" s="191"/>
      <c r="O1096" s="63"/>
      <c r="P1096" s="63"/>
      <c r="Q1096" s="63"/>
      <c r="R1096" s="63"/>
      <c r="S1096" s="63"/>
      <c r="T1096" s="64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T1096" s="19" t="s">
        <v>188</v>
      </c>
      <c r="AU1096" s="19" t="s">
        <v>78</v>
      </c>
    </row>
    <row r="1097" spans="1:65" s="2" customFormat="1">
      <c r="A1097" s="33"/>
      <c r="B1097" s="34"/>
      <c r="C1097" s="35"/>
      <c r="D1097" s="192" t="s">
        <v>190</v>
      </c>
      <c r="E1097" s="35"/>
      <c r="F1097" s="333" t="s">
        <v>1179</v>
      </c>
      <c r="G1097" s="332"/>
      <c r="H1097" s="332"/>
      <c r="I1097" s="332"/>
      <c r="J1097" s="332"/>
      <c r="K1097" s="35"/>
      <c r="L1097" s="38"/>
      <c r="M1097" s="190"/>
      <c r="N1097" s="191"/>
      <c r="O1097" s="63"/>
      <c r="P1097" s="63"/>
      <c r="Q1097" s="63"/>
      <c r="R1097" s="63"/>
      <c r="S1097" s="63"/>
      <c r="T1097" s="64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T1097" s="19" t="s">
        <v>190</v>
      </c>
      <c r="AU1097" s="19" t="s">
        <v>78</v>
      </c>
    </row>
    <row r="1098" spans="1:65" s="13" customFormat="1">
      <c r="B1098" s="194"/>
      <c r="C1098" s="195"/>
      <c r="D1098" s="188" t="s">
        <v>192</v>
      </c>
      <c r="E1098" s="196" t="s">
        <v>18</v>
      </c>
      <c r="F1098" s="334" t="s">
        <v>1180</v>
      </c>
      <c r="G1098" s="335"/>
      <c r="H1098" s="336" t="s">
        <v>18</v>
      </c>
      <c r="I1098" s="335"/>
      <c r="J1098" s="335"/>
      <c r="K1098" s="195"/>
      <c r="L1098" s="198"/>
      <c r="M1098" s="199"/>
      <c r="N1098" s="200"/>
      <c r="O1098" s="200"/>
      <c r="P1098" s="200"/>
      <c r="Q1098" s="200"/>
      <c r="R1098" s="200"/>
      <c r="S1098" s="200"/>
      <c r="T1098" s="201"/>
      <c r="AT1098" s="202" t="s">
        <v>192</v>
      </c>
      <c r="AU1098" s="202" t="s">
        <v>78</v>
      </c>
      <c r="AV1098" s="13" t="s">
        <v>76</v>
      </c>
      <c r="AW1098" s="13" t="s">
        <v>30</v>
      </c>
      <c r="AX1098" s="13" t="s">
        <v>69</v>
      </c>
      <c r="AY1098" s="202" t="s">
        <v>179</v>
      </c>
    </row>
    <row r="1099" spans="1:65" s="14" customFormat="1">
      <c r="B1099" s="203"/>
      <c r="C1099" s="204"/>
      <c r="D1099" s="188" t="s">
        <v>192</v>
      </c>
      <c r="E1099" s="205" t="s">
        <v>18</v>
      </c>
      <c r="F1099" s="324" t="s">
        <v>1181</v>
      </c>
      <c r="G1099" s="325"/>
      <c r="H1099" s="326">
        <v>24.206</v>
      </c>
      <c r="I1099" s="325"/>
      <c r="J1099" s="325"/>
      <c r="K1099" s="204"/>
      <c r="L1099" s="208"/>
      <c r="M1099" s="209"/>
      <c r="N1099" s="210"/>
      <c r="O1099" s="210"/>
      <c r="P1099" s="210"/>
      <c r="Q1099" s="210"/>
      <c r="R1099" s="210"/>
      <c r="S1099" s="210"/>
      <c r="T1099" s="211"/>
      <c r="AT1099" s="212" t="s">
        <v>192</v>
      </c>
      <c r="AU1099" s="212" t="s">
        <v>78</v>
      </c>
      <c r="AV1099" s="14" t="s">
        <v>78</v>
      </c>
      <c r="AW1099" s="14" t="s">
        <v>30</v>
      </c>
      <c r="AX1099" s="14" t="s">
        <v>69</v>
      </c>
      <c r="AY1099" s="212" t="s">
        <v>179</v>
      </c>
    </row>
    <row r="1100" spans="1:65" s="14" customFormat="1">
      <c r="B1100" s="203"/>
      <c r="C1100" s="204"/>
      <c r="D1100" s="188" t="s">
        <v>192</v>
      </c>
      <c r="E1100" s="205" t="s">
        <v>18</v>
      </c>
      <c r="F1100" s="324" t="s">
        <v>1182</v>
      </c>
      <c r="G1100" s="325"/>
      <c r="H1100" s="326">
        <v>4.32</v>
      </c>
      <c r="I1100" s="325"/>
      <c r="J1100" s="325"/>
      <c r="K1100" s="204"/>
      <c r="L1100" s="208"/>
      <c r="M1100" s="209"/>
      <c r="N1100" s="210"/>
      <c r="O1100" s="210"/>
      <c r="P1100" s="210"/>
      <c r="Q1100" s="210"/>
      <c r="R1100" s="210"/>
      <c r="S1100" s="210"/>
      <c r="T1100" s="211"/>
      <c r="AT1100" s="212" t="s">
        <v>192</v>
      </c>
      <c r="AU1100" s="212" t="s">
        <v>78</v>
      </c>
      <c r="AV1100" s="14" t="s">
        <v>78</v>
      </c>
      <c r="AW1100" s="14" t="s">
        <v>30</v>
      </c>
      <c r="AX1100" s="14" t="s">
        <v>69</v>
      </c>
      <c r="AY1100" s="212" t="s">
        <v>179</v>
      </c>
    </row>
    <row r="1101" spans="1:65" s="14" customFormat="1">
      <c r="B1101" s="203"/>
      <c r="C1101" s="204"/>
      <c r="D1101" s="188" t="s">
        <v>192</v>
      </c>
      <c r="E1101" s="205" t="s">
        <v>18</v>
      </c>
      <c r="F1101" s="324" t="s">
        <v>1183</v>
      </c>
      <c r="G1101" s="325"/>
      <c r="H1101" s="326">
        <v>8.8659999999999997</v>
      </c>
      <c r="I1101" s="325"/>
      <c r="J1101" s="325"/>
      <c r="K1101" s="204"/>
      <c r="L1101" s="208"/>
      <c r="M1101" s="209"/>
      <c r="N1101" s="210"/>
      <c r="O1101" s="210"/>
      <c r="P1101" s="210"/>
      <c r="Q1101" s="210"/>
      <c r="R1101" s="210"/>
      <c r="S1101" s="210"/>
      <c r="T1101" s="211"/>
      <c r="AT1101" s="212" t="s">
        <v>192</v>
      </c>
      <c r="AU1101" s="212" t="s">
        <v>78</v>
      </c>
      <c r="AV1101" s="14" t="s">
        <v>78</v>
      </c>
      <c r="AW1101" s="14" t="s">
        <v>30</v>
      </c>
      <c r="AX1101" s="14" t="s">
        <v>69</v>
      </c>
      <c r="AY1101" s="212" t="s">
        <v>179</v>
      </c>
    </row>
    <row r="1102" spans="1:65" s="14" customFormat="1">
      <c r="B1102" s="203"/>
      <c r="C1102" s="204"/>
      <c r="D1102" s="188" t="s">
        <v>192</v>
      </c>
      <c r="E1102" s="205" t="s">
        <v>18</v>
      </c>
      <c r="F1102" s="324" t="s">
        <v>1184</v>
      </c>
      <c r="G1102" s="325"/>
      <c r="H1102" s="326">
        <v>12.366</v>
      </c>
      <c r="I1102" s="325"/>
      <c r="J1102" s="325"/>
      <c r="K1102" s="204"/>
      <c r="L1102" s="208"/>
      <c r="M1102" s="209"/>
      <c r="N1102" s="210"/>
      <c r="O1102" s="210"/>
      <c r="P1102" s="210"/>
      <c r="Q1102" s="210"/>
      <c r="R1102" s="210"/>
      <c r="S1102" s="210"/>
      <c r="T1102" s="211"/>
      <c r="AT1102" s="212" t="s">
        <v>192</v>
      </c>
      <c r="AU1102" s="212" t="s">
        <v>78</v>
      </c>
      <c r="AV1102" s="14" t="s">
        <v>78</v>
      </c>
      <c r="AW1102" s="14" t="s">
        <v>30</v>
      </c>
      <c r="AX1102" s="14" t="s">
        <v>69</v>
      </c>
      <c r="AY1102" s="212" t="s">
        <v>179</v>
      </c>
    </row>
    <row r="1103" spans="1:65" s="14" customFormat="1">
      <c r="B1103" s="203"/>
      <c r="C1103" s="204"/>
      <c r="D1103" s="188" t="s">
        <v>192</v>
      </c>
      <c r="E1103" s="205" t="s">
        <v>18</v>
      </c>
      <c r="F1103" s="324" t="s">
        <v>1185</v>
      </c>
      <c r="G1103" s="325"/>
      <c r="H1103" s="326">
        <v>5.7329999999999997</v>
      </c>
      <c r="I1103" s="325"/>
      <c r="J1103" s="325"/>
      <c r="K1103" s="204"/>
      <c r="L1103" s="208"/>
      <c r="M1103" s="209"/>
      <c r="N1103" s="210"/>
      <c r="O1103" s="210"/>
      <c r="P1103" s="210"/>
      <c r="Q1103" s="210"/>
      <c r="R1103" s="210"/>
      <c r="S1103" s="210"/>
      <c r="T1103" s="211"/>
      <c r="AT1103" s="212" t="s">
        <v>192</v>
      </c>
      <c r="AU1103" s="212" t="s">
        <v>78</v>
      </c>
      <c r="AV1103" s="14" t="s">
        <v>78</v>
      </c>
      <c r="AW1103" s="14" t="s">
        <v>30</v>
      </c>
      <c r="AX1103" s="14" t="s">
        <v>69</v>
      </c>
      <c r="AY1103" s="212" t="s">
        <v>179</v>
      </c>
    </row>
    <row r="1104" spans="1:65" s="14" customFormat="1">
      <c r="B1104" s="203"/>
      <c r="C1104" s="204"/>
      <c r="D1104" s="188" t="s">
        <v>192</v>
      </c>
      <c r="E1104" s="205" t="s">
        <v>18</v>
      </c>
      <c r="F1104" s="324" t="s">
        <v>1186</v>
      </c>
      <c r="G1104" s="325"/>
      <c r="H1104" s="326">
        <v>15.542999999999999</v>
      </c>
      <c r="I1104" s="325"/>
      <c r="J1104" s="325"/>
      <c r="K1104" s="204"/>
      <c r="L1104" s="208"/>
      <c r="M1104" s="209"/>
      <c r="N1104" s="210"/>
      <c r="O1104" s="210"/>
      <c r="P1104" s="210"/>
      <c r="Q1104" s="210"/>
      <c r="R1104" s="210"/>
      <c r="S1104" s="210"/>
      <c r="T1104" s="211"/>
      <c r="AT1104" s="212" t="s">
        <v>192</v>
      </c>
      <c r="AU1104" s="212" t="s">
        <v>78</v>
      </c>
      <c r="AV1104" s="14" t="s">
        <v>78</v>
      </c>
      <c r="AW1104" s="14" t="s">
        <v>30</v>
      </c>
      <c r="AX1104" s="14" t="s">
        <v>69</v>
      </c>
      <c r="AY1104" s="212" t="s">
        <v>179</v>
      </c>
    </row>
    <row r="1105" spans="2:51" s="14" customFormat="1">
      <c r="B1105" s="203"/>
      <c r="C1105" s="204"/>
      <c r="D1105" s="188" t="s">
        <v>192</v>
      </c>
      <c r="E1105" s="205" t="s">
        <v>18</v>
      </c>
      <c r="F1105" s="324" t="s">
        <v>1187</v>
      </c>
      <c r="G1105" s="325"/>
      <c r="H1105" s="326">
        <v>17.954999999999998</v>
      </c>
      <c r="I1105" s="325"/>
      <c r="J1105" s="325"/>
      <c r="K1105" s="204"/>
      <c r="L1105" s="208"/>
      <c r="M1105" s="209"/>
      <c r="N1105" s="210"/>
      <c r="O1105" s="210"/>
      <c r="P1105" s="210"/>
      <c r="Q1105" s="210"/>
      <c r="R1105" s="210"/>
      <c r="S1105" s="210"/>
      <c r="T1105" s="211"/>
      <c r="AT1105" s="212" t="s">
        <v>192</v>
      </c>
      <c r="AU1105" s="212" t="s">
        <v>78</v>
      </c>
      <c r="AV1105" s="14" t="s">
        <v>78</v>
      </c>
      <c r="AW1105" s="14" t="s">
        <v>30</v>
      </c>
      <c r="AX1105" s="14" t="s">
        <v>69</v>
      </c>
      <c r="AY1105" s="212" t="s">
        <v>179</v>
      </c>
    </row>
    <row r="1106" spans="2:51" s="13" customFormat="1">
      <c r="B1106" s="194"/>
      <c r="C1106" s="195"/>
      <c r="D1106" s="188" t="s">
        <v>192</v>
      </c>
      <c r="E1106" s="196" t="s">
        <v>18</v>
      </c>
      <c r="F1106" s="334" t="s">
        <v>1188</v>
      </c>
      <c r="G1106" s="335"/>
      <c r="H1106" s="336" t="s">
        <v>18</v>
      </c>
      <c r="I1106" s="335"/>
      <c r="J1106" s="335"/>
      <c r="K1106" s="195"/>
      <c r="L1106" s="198"/>
      <c r="M1106" s="199"/>
      <c r="N1106" s="200"/>
      <c r="O1106" s="200"/>
      <c r="P1106" s="200"/>
      <c r="Q1106" s="200"/>
      <c r="R1106" s="200"/>
      <c r="S1106" s="200"/>
      <c r="T1106" s="201"/>
      <c r="AT1106" s="202" t="s">
        <v>192</v>
      </c>
      <c r="AU1106" s="202" t="s">
        <v>78</v>
      </c>
      <c r="AV1106" s="13" t="s">
        <v>76</v>
      </c>
      <c r="AW1106" s="13" t="s">
        <v>30</v>
      </c>
      <c r="AX1106" s="13" t="s">
        <v>69</v>
      </c>
      <c r="AY1106" s="202" t="s">
        <v>179</v>
      </c>
    </row>
    <row r="1107" spans="2:51" s="14" customFormat="1">
      <c r="B1107" s="203"/>
      <c r="C1107" s="204"/>
      <c r="D1107" s="188" t="s">
        <v>192</v>
      </c>
      <c r="E1107" s="205" t="s">
        <v>18</v>
      </c>
      <c r="F1107" s="324" t="s">
        <v>1189</v>
      </c>
      <c r="G1107" s="325"/>
      <c r="H1107" s="326">
        <v>11.172000000000001</v>
      </c>
      <c r="I1107" s="325"/>
      <c r="J1107" s="325"/>
      <c r="K1107" s="204"/>
      <c r="L1107" s="208"/>
      <c r="M1107" s="209"/>
      <c r="N1107" s="210"/>
      <c r="O1107" s="210"/>
      <c r="P1107" s="210"/>
      <c r="Q1107" s="210"/>
      <c r="R1107" s="210"/>
      <c r="S1107" s="210"/>
      <c r="T1107" s="211"/>
      <c r="AT1107" s="212" t="s">
        <v>192</v>
      </c>
      <c r="AU1107" s="212" t="s">
        <v>78</v>
      </c>
      <c r="AV1107" s="14" t="s">
        <v>78</v>
      </c>
      <c r="AW1107" s="14" t="s">
        <v>30</v>
      </c>
      <c r="AX1107" s="14" t="s">
        <v>69</v>
      </c>
      <c r="AY1107" s="212" t="s">
        <v>179</v>
      </c>
    </row>
    <row r="1108" spans="2:51" s="14" customFormat="1">
      <c r="B1108" s="203"/>
      <c r="C1108" s="204"/>
      <c r="D1108" s="188" t="s">
        <v>192</v>
      </c>
      <c r="E1108" s="205" t="s">
        <v>18</v>
      </c>
      <c r="F1108" s="324" t="s">
        <v>1190</v>
      </c>
      <c r="G1108" s="325"/>
      <c r="H1108" s="326">
        <v>2.4</v>
      </c>
      <c r="I1108" s="325"/>
      <c r="J1108" s="325"/>
      <c r="K1108" s="204"/>
      <c r="L1108" s="208"/>
      <c r="M1108" s="209"/>
      <c r="N1108" s="210"/>
      <c r="O1108" s="210"/>
      <c r="P1108" s="210"/>
      <c r="Q1108" s="210"/>
      <c r="R1108" s="210"/>
      <c r="S1108" s="210"/>
      <c r="T1108" s="211"/>
      <c r="AT1108" s="212" t="s">
        <v>192</v>
      </c>
      <c r="AU1108" s="212" t="s">
        <v>78</v>
      </c>
      <c r="AV1108" s="14" t="s">
        <v>78</v>
      </c>
      <c r="AW1108" s="14" t="s">
        <v>30</v>
      </c>
      <c r="AX1108" s="14" t="s">
        <v>69</v>
      </c>
      <c r="AY1108" s="212" t="s">
        <v>179</v>
      </c>
    </row>
    <row r="1109" spans="2:51" s="14" customFormat="1">
      <c r="B1109" s="203"/>
      <c r="C1109" s="204"/>
      <c r="D1109" s="188" t="s">
        <v>192</v>
      </c>
      <c r="E1109" s="205" t="s">
        <v>18</v>
      </c>
      <c r="F1109" s="324" t="s">
        <v>1191</v>
      </c>
      <c r="G1109" s="325"/>
      <c r="H1109" s="326">
        <v>5.32</v>
      </c>
      <c r="I1109" s="325"/>
      <c r="J1109" s="325"/>
      <c r="K1109" s="204"/>
      <c r="L1109" s="208"/>
      <c r="M1109" s="209"/>
      <c r="N1109" s="210"/>
      <c r="O1109" s="210"/>
      <c r="P1109" s="210"/>
      <c r="Q1109" s="210"/>
      <c r="R1109" s="210"/>
      <c r="S1109" s="210"/>
      <c r="T1109" s="211"/>
      <c r="AT1109" s="212" t="s">
        <v>192</v>
      </c>
      <c r="AU1109" s="212" t="s">
        <v>78</v>
      </c>
      <c r="AV1109" s="14" t="s">
        <v>78</v>
      </c>
      <c r="AW1109" s="14" t="s">
        <v>30</v>
      </c>
      <c r="AX1109" s="14" t="s">
        <v>69</v>
      </c>
      <c r="AY1109" s="212" t="s">
        <v>179</v>
      </c>
    </row>
    <row r="1110" spans="2:51" s="14" customFormat="1">
      <c r="B1110" s="203"/>
      <c r="C1110" s="204"/>
      <c r="D1110" s="188" t="s">
        <v>192</v>
      </c>
      <c r="E1110" s="205" t="s">
        <v>18</v>
      </c>
      <c r="F1110" s="324" t="s">
        <v>1192</v>
      </c>
      <c r="G1110" s="325"/>
      <c r="H1110" s="326">
        <v>10.717000000000001</v>
      </c>
      <c r="I1110" s="325"/>
      <c r="J1110" s="325"/>
      <c r="K1110" s="204"/>
      <c r="L1110" s="208"/>
      <c r="M1110" s="209"/>
      <c r="N1110" s="210"/>
      <c r="O1110" s="210"/>
      <c r="P1110" s="210"/>
      <c r="Q1110" s="210"/>
      <c r="R1110" s="210"/>
      <c r="S1110" s="210"/>
      <c r="T1110" s="211"/>
      <c r="AT1110" s="212" t="s">
        <v>192</v>
      </c>
      <c r="AU1110" s="212" t="s">
        <v>78</v>
      </c>
      <c r="AV1110" s="14" t="s">
        <v>78</v>
      </c>
      <c r="AW1110" s="14" t="s">
        <v>30</v>
      </c>
      <c r="AX1110" s="14" t="s">
        <v>69</v>
      </c>
      <c r="AY1110" s="212" t="s">
        <v>179</v>
      </c>
    </row>
    <row r="1111" spans="2:51" s="14" customFormat="1">
      <c r="B1111" s="203"/>
      <c r="C1111" s="204"/>
      <c r="D1111" s="188" t="s">
        <v>192</v>
      </c>
      <c r="E1111" s="205" t="s">
        <v>18</v>
      </c>
      <c r="F1111" s="324" t="s">
        <v>1193</v>
      </c>
      <c r="G1111" s="325"/>
      <c r="H1111" s="326">
        <v>-1.5129999999999999</v>
      </c>
      <c r="I1111" s="325"/>
      <c r="J1111" s="325"/>
      <c r="K1111" s="204"/>
      <c r="L1111" s="208"/>
      <c r="M1111" s="209"/>
      <c r="N1111" s="210"/>
      <c r="O1111" s="210"/>
      <c r="P1111" s="210"/>
      <c r="Q1111" s="210"/>
      <c r="R1111" s="210"/>
      <c r="S1111" s="210"/>
      <c r="T1111" s="211"/>
      <c r="AT1111" s="212" t="s">
        <v>192</v>
      </c>
      <c r="AU1111" s="212" t="s">
        <v>78</v>
      </c>
      <c r="AV1111" s="14" t="s">
        <v>78</v>
      </c>
      <c r="AW1111" s="14" t="s">
        <v>30</v>
      </c>
      <c r="AX1111" s="14" t="s">
        <v>69</v>
      </c>
      <c r="AY1111" s="212" t="s">
        <v>179</v>
      </c>
    </row>
    <row r="1112" spans="2:51" s="14" customFormat="1">
      <c r="B1112" s="203"/>
      <c r="C1112" s="204"/>
      <c r="D1112" s="188" t="s">
        <v>192</v>
      </c>
      <c r="E1112" s="205" t="s">
        <v>18</v>
      </c>
      <c r="F1112" s="324" t="s">
        <v>1194</v>
      </c>
      <c r="G1112" s="325"/>
      <c r="H1112" s="326">
        <v>3.0819999999999999</v>
      </c>
      <c r="I1112" s="325"/>
      <c r="J1112" s="325"/>
      <c r="K1112" s="204"/>
      <c r="L1112" s="208"/>
      <c r="M1112" s="209"/>
      <c r="N1112" s="210"/>
      <c r="O1112" s="210"/>
      <c r="P1112" s="210"/>
      <c r="Q1112" s="210"/>
      <c r="R1112" s="210"/>
      <c r="S1112" s="210"/>
      <c r="T1112" s="211"/>
      <c r="AT1112" s="212" t="s">
        <v>192</v>
      </c>
      <c r="AU1112" s="212" t="s">
        <v>78</v>
      </c>
      <c r="AV1112" s="14" t="s">
        <v>78</v>
      </c>
      <c r="AW1112" s="14" t="s">
        <v>30</v>
      </c>
      <c r="AX1112" s="14" t="s">
        <v>69</v>
      </c>
      <c r="AY1112" s="212" t="s">
        <v>179</v>
      </c>
    </row>
    <row r="1113" spans="2:51" s="14" customFormat="1">
      <c r="B1113" s="203"/>
      <c r="C1113" s="204"/>
      <c r="D1113" s="188" t="s">
        <v>192</v>
      </c>
      <c r="E1113" s="205" t="s">
        <v>18</v>
      </c>
      <c r="F1113" s="324" t="s">
        <v>1195</v>
      </c>
      <c r="G1113" s="325"/>
      <c r="H1113" s="326">
        <v>1.8</v>
      </c>
      <c r="I1113" s="325"/>
      <c r="J1113" s="325"/>
      <c r="K1113" s="204"/>
      <c r="L1113" s="208"/>
      <c r="M1113" s="209"/>
      <c r="N1113" s="210"/>
      <c r="O1113" s="210"/>
      <c r="P1113" s="210"/>
      <c r="Q1113" s="210"/>
      <c r="R1113" s="210"/>
      <c r="S1113" s="210"/>
      <c r="T1113" s="211"/>
      <c r="AT1113" s="212" t="s">
        <v>192</v>
      </c>
      <c r="AU1113" s="212" t="s">
        <v>78</v>
      </c>
      <c r="AV1113" s="14" t="s">
        <v>78</v>
      </c>
      <c r="AW1113" s="14" t="s">
        <v>30</v>
      </c>
      <c r="AX1113" s="14" t="s">
        <v>69</v>
      </c>
      <c r="AY1113" s="212" t="s">
        <v>179</v>
      </c>
    </row>
    <row r="1114" spans="2:51" s="14" customFormat="1">
      <c r="B1114" s="203"/>
      <c r="C1114" s="204"/>
      <c r="D1114" s="188" t="s">
        <v>192</v>
      </c>
      <c r="E1114" s="205" t="s">
        <v>18</v>
      </c>
      <c r="F1114" s="324" t="s">
        <v>1196</v>
      </c>
      <c r="G1114" s="325"/>
      <c r="H1114" s="326">
        <v>4.9880000000000004</v>
      </c>
      <c r="I1114" s="325"/>
      <c r="J1114" s="325"/>
      <c r="K1114" s="204"/>
      <c r="L1114" s="208"/>
      <c r="M1114" s="209"/>
      <c r="N1114" s="210"/>
      <c r="O1114" s="210"/>
      <c r="P1114" s="210"/>
      <c r="Q1114" s="210"/>
      <c r="R1114" s="210"/>
      <c r="S1114" s="210"/>
      <c r="T1114" s="211"/>
      <c r="AT1114" s="212" t="s">
        <v>192</v>
      </c>
      <c r="AU1114" s="212" t="s">
        <v>78</v>
      </c>
      <c r="AV1114" s="14" t="s">
        <v>78</v>
      </c>
      <c r="AW1114" s="14" t="s">
        <v>30</v>
      </c>
      <c r="AX1114" s="14" t="s">
        <v>69</v>
      </c>
      <c r="AY1114" s="212" t="s">
        <v>179</v>
      </c>
    </row>
    <row r="1115" spans="2:51" s="14" customFormat="1">
      <c r="B1115" s="203"/>
      <c r="C1115" s="204"/>
      <c r="D1115" s="188" t="s">
        <v>192</v>
      </c>
      <c r="E1115" s="205" t="s">
        <v>18</v>
      </c>
      <c r="F1115" s="324" t="s">
        <v>1197</v>
      </c>
      <c r="G1115" s="325"/>
      <c r="H1115" s="326">
        <v>3.78</v>
      </c>
      <c r="I1115" s="325"/>
      <c r="J1115" s="325"/>
      <c r="K1115" s="204"/>
      <c r="L1115" s="208"/>
      <c r="M1115" s="209"/>
      <c r="N1115" s="210"/>
      <c r="O1115" s="210"/>
      <c r="P1115" s="210"/>
      <c r="Q1115" s="210"/>
      <c r="R1115" s="210"/>
      <c r="S1115" s="210"/>
      <c r="T1115" s="211"/>
      <c r="AT1115" s="212" t="s">
        <v>192</v>
      </c>
      <c r="AU1115" s="212" t="s">
        <v>78</v>
      </c>
      <c r="AV1115" s="14" t="s">
        <v>78</v>
      </c>
      <c r="AW1115" s="14" t="s">
        <v>30</v>
      </c>
      <c r="AX1115" s="14" t="s">
        <v>69</v>
      </c>
      <c r="AY1115" s="212" t="s">
        <v>179</v>
      </c>
    </row>
    <row r="1116" spans="2:51" s="14" customFormat="1">
      <c r="B1116" s="203"/>
      <c r="C1116" s="204"/>
      <c r="D1116" s="188" t="s">
        <v>192</v>
      </c>
      <c r="E1116" s="205" t="s">
        <v>18</v>
      </c>
      <c r="F1116" s="324" t="s">
        <v>1198</v>
      </c>
      <c r="G1116" s="325"/>
      <c r="H1116" s="326">
        <v>-1.1040000000000001</v>
      </c>
      <c r="I1116" s="325"/>
      <c r="J1116" s="325"/>
      <c r="K1116" s="204"/>
      <c r="L1116" s="208"/>
      <c r="M1116" s="209"/>
      <c r="N1116" s="210"/>
      <c r="O1116" s="210"/>
      <c r="P1116" s="210"/>
      <c r="Q1116" s="210"/>
      <c r="R1116" s="210"/>
      <c r="S1116" s="210"/>
      <c r="T1116" s="211"/>
      <c r="AT1116" s="212" t="s">
        <v>192</v>
      </c>
      <c r="AU1116" s="212" t="s">
        <v>78</v>
      </c>
      <c r="AV1116" s="14" t="s">
        <v>78</v>
      </c>
      <c r="AW1116" s="14" t="s">
        <v>30</v>
      </c>
      <c r="AX1116" s="14" t="s">
        <v>69</v>
      </c>
      <c r="AY1116" s="212" t="s">
        <v>179</v>
      </c>
    </row>
    <row r="1117" spans="2:51" s="14" customFormat="1">
      <c r="B1117" s="203"/>
      <c r="C1117" s="204"/>
      <c r="D1117" s="188" t="s">
        <v>192</v>
      </c>
      <c r="E1117" s="205" t="s">
        <v>18</v>
      </c>
      <c r="F1117" s="324" t="s">
        <v>1199</v>
      </c>
      <c r="G1117" s="325"/>
      <c r="H1117" s="326">
        <v>-0.89300000000000002</v>
      </c>
      <c r="I1117" s="325"/>
      <c r="J1117" s="325"/>
      <c r="K1117" s="204"/>
      <c r="L1117" s="208"/>
      <c r="M1117" s="209"/>
      <c r="N1117" s="210"/>
      <c r="O1117" s="210"/>
      <c r="P1117" s="210"/>
      <c r="Q1117" s="210"/>
      <c r="R1117" s="210"/>
      <c r="S1117" s="210"/>
      <c r="T1117" s="211"/>
      <c r="AT1117" s="212" t="s">
        <v>192</v>
      </c>
      <c r="AU1117" s="212" t="s">
        <v>78</v>
      </c>
      <c r="AV1117" s="14" t="s">
        <v>78</v>
      </c>
      <c r="AW1117" s="14" t="s">
        <v>30</v>
      </c>
      <c r="AX1117" s="14" t="s">
        <v>69</v>
      </c>
      <c r="AY1117" s="212" t="s">
        <v>179</v>
      </c>
    </row>
    <row r="1118" spans="2:51" s="14" customFormat="1">
      <c r="B1118" s="203"/>
      <c r="C1118" s="204"/>
      <c r="D1118" s="188" t="s">
        <v>192</v>
      </c>
      <c r="E1118" s="205" t="s">
        <v>18</v>
      </c>
      <c r="F1118" s="324" t="s">
        <v>1200</v>
      </c>
      <c r="G1118" s="325"/>
      <c r="H1118" s="326">
        <v>1.5149999999999999</v>
      </c>
      <c r="I1118" s="325"/>
      <c r="J1118" s="325"/>
      <c r="K1118" s="204"/>
      <c r="L1118" s="208"/>
      <c r="M1118" s="209"/>
      <c r="N1118" s="210"/>
      <c r="O1118" s="210"/>
      <c r="P1118" s="210"/>
      <c r="Q1118" s="210"/>
      <c r="R1118" s="210"/>
      <c r="S1118" s="210"/>
      <c r="T1118" s="211"/>
      <c r="AT1118" s="212" t="s">
        <v>192</v>
      </c>
      <c r="AU1118" s="212" t="s">
        <v>78</v>
      </c>
      <c r="AV1118" s="14" t="s">
        <v>78</v>
      </c>
      <c r="AW1118" s="14" t="s">
        <v>30</v>
      </c>
      <c r="AX1118" s="14" t="s">
        <v>69</v>
      </c>
      <c r="AY1118" s="212" t="s">
        <v>179</v>
      </c>
    </row>
    <row r="1119" spans="2:51" s="14" customFormat="1">
      <c r="B1119" s="203"/>
      <c r="C1119" s="204"/>
      <c r="D1119" s="188" t="s">
        <v>192</v>
      </c>
      <c r="E1119" s="205" t="s">
        <v>18</v>
      </c>
      <c r="F1119" s="324" t="s">
        <v>1201</v>
      </c>
      <c r="G1119" s="325"/>
      <c r="H1119" s="326">
        <v>0.3</v>
      </c>
      <c r="I1119" s="325"/>
      <c r="J1119" s="325"/>
      <c r="K1119" s="204"/>
      <c r="L1119" s="208"/>
      <c r="M1119" s="209"/>
      <c r="N1119" s="210"/>
      <c r="O1119" s="210"/>
      <c r="P1119" s="210"/>
      <c r="Q1119" s="210"/>
      <c r="R1119" s="210"/>
      <c r="S1119" s="210"/>
      <c r="T1119" s="211"/>
      <c r="AT1119" s="212" t="s">
        <v>192</v>
      </c>
      <c r="AU1119" s="212" t="s">
        <v>78</v>
      </c>
      <c r="AV1119" s="14" t="s">
        <v>78</v>
      </c>
      <c r="AW1119" s="14" t="s">
        <v>30</v>
      </c>
      <c r="AX1119" s="14" t="s">
        <v>69</v>
      </c>
      <c r="AY1119" s="212" t="s">
        <v>179</v>
      </c>
    </row>
    <row r="1120" spans="2:51" s="14" customFormat="1">
      <c r="B1120" s="203"/>
      <c r="C1120" s="204"/>
      <c r="D1120" s="188" t="s">
        <v>192</v>
      </c>
      <c r="E1120" s="205" t="s">
        <v>18</v>
      </c>
      <c r="F1120" s="324" t="s">
        <v>1202</v>
      </c>
      <c r="G1120" s="325"/>
      <c r="H1120" s="326">
        <v>4.3650000000000002</v>
      </c>
      <c r="I1120" s="325"/>
      <c r="J1120" s="325"/>
      <c r="K1120" s="204"/>
      <c r="L1120" s="208"/>
      <c r="M1120" s="209"/>
      <c r="N1120" s="210"/>
      <c r="O1120" s="210"/>
      <c r="P1120" s="210"/>
      <c r="Q1120" s="210"/>
      <c r="R1120" s="210"/>
      <c r="S1120" s="210"/>
      <c r="T1120" s="211"/>
      <c r="AT1120" s="212" t="s">
        <v>192</v>
      </c>
      <c r="AU1120" s="212" t="s">
        <v>78</v>
      </c>
      <c r="AV1120" s="14" t="s">
        <v>78</v>
      </c>
      <c r="AW1120" s="14" t="s">
        <v>30</v>
      </c>
      <c r="AX1120" s="14" t="s">
        <v>69</v>
      </c>
      <c r="AY1120" s="212" t="s">
        <v>179</v>
      </c>
    </row>
    <row r="1121" spans="1:65" s="14" customFormat="1">
      <c r="B1121" s="203"/>
      <c r="C1121" s="204"/>
      <c r="D1121" s="188" t="s">
        <v>192</v>
      </c>
      <c r="E1121" s="205" t="s">
        <v>18</v>
      </c>
      <c r="F1121" s="324" t="s">
        <v>1203</v>
      </c>
      <c r="G1121" s="325"/>
      <c r="H1121" s="326">
        <v>3.15</v>
      </c>
      <c r="I1121" s="325"/>
      <c r="J1121" s="325"/>
      <c r="K1121" s="204"/>
      <c r="L1121" s="208"/>
      <c r="M1121" s="209"/>
      <c r="N1121" s="210"/>
      <c r="O1121" s="210"/>
      <c r="P1121" s="210"/>
      <c r="Q1121" s="210"/>
      <c r="R1121" s="210"/>
      <c r="S1121" s="210"/>
      <c r="T1121" s="211"/>
      <c r="AT1121" s="212" t="s">
        <v>192</v>
      </c>
      <c r="AU1121" s="212" t="s">
        <v>78</v>
      </c>
      <c r="AV1121" s="14" t="s">
        <v>78</v>
      </c>
      <c r="AW1121" s="14" t="s">
        <v>30</v>
      </c>
      <c r="AX1121" s="14" t="s">
        <v>69</v>
      </c>
      <c r="AY1121" s="212" t="s">
        <v>179</v>
      </c>
    </row>
    <row r="1122" spans="1:65" s="14" customFormat="1">
      <c r="B1122" s="203"/>
      <c r="C1122" s="204"/>
      <c r="D1122" s="188" t="s">
        <v>192</v>
      </c>
      <c r="E1122" s="205" t="s">
        <v>18</v>
      </c>
      <c r="F1122" s="324" t="s">
        <v>1204</v>
      </c>
      <c r="G1122" s="325"/>
      <c r="H1122" s="326">
        <v>2.0880000000000001</v>
      </c>
      <c r="I1122" s="325"/>
      <c r="J1122" s="325"/>
      <c r="K1122" s="204"/>
      <c r="L1122" s="208"/>
      <c r="M1122" s="209"/>
      <c r="N1122" s="210"/>
      <c r="O1122" s="210"/>
      <c r="P1122" s="210"/>
      <c r="Q1122" s="210"/>
      <c r="R1122" s="210"/>
      <c r="S1122" s="210"/>
      <c r="T1122" s="211"/>
      <c r="AT1122" s="212" t="s">
        <v>192</v>
      </c>
      <c r="AU1122" s="212" t="s">
        <v>78</v>
      </c>
      <c r="AV1122" s="14" t="s">
        <v>78</v>
      </c>
      <c r="AW1122" s="14" t="s">
        <v>30</v>
      </c>
      <c r="AX1122" s="14" t="s">
        <v>69</v>
      </c>
      <c r="AY1122" s="212" t="s">
        <v>179</v>
      </c>
    </row>
    <row r="1123" spans="1:65" s="14" customFormat="1">
      <c r="B1123" s="203"/>
      <c r="C1123" s="204"/>
      <c r="D1123" s="188" t="s">
        <v>192</v>
      </c>
      <c r="E1123" s="205" t="s">
        <v>18</v>
      </c>
      <c r="F1123" s="324" t="s">
        <v>1205</v>
      </c>
      <c r="G1123" s="325"/>
      <c r="H1123" s="326">
        <v>0.67900000000000005</v>
      </c>
      <c r="I1123" s="325"/>
      <c r="J1123" s="325"/>
      <c r="K1123" s="204"/>
      <c r="L1123" s="208"/>
      <c r="M1123" s="209"/>
      <c r="N1123" s="210"/>
      <c r="O1123" s="210"/>
      <c r="P1123" s="210"/>
      <c r="Q1123" s="210"/>
      <c r="R1123" s="210"/>
      <c r="S1123" s="210"/>
      <c r="T1123" s="211"/>
      <c r="AT1123" s="212" t="s">
        <v>192</v>
      </c>
      <c r="AU1123" s="212" t="s">
        <v>78</v>
      </c>
      <c r="AV1123" s="14" t="s">
        <v>78</v>
      </c>
      <c r="AW1123" s="14" t="s">
        <v>30</v>
      </c>
      <c r="AX1123" s="14" t="s">
        <v>69</v>
      </c>
      <c r="AY1123" s="212" t="s">
        <v>179</v>
      </c>
    </row>
    <row r="1124" spans="1:65" s="14" customFormat="1">
      <c r="B1124" s="203"/>
      <c r="C1124" s="204"/>
      <c r="D1124" s="188" t="s">
        <v>192</v>
      </c>
      <c r="E1124" s="205" t="s">
        <v>18</v>
      </c>
      <c r="F1124" s="324" t="s">
        <v>1206</v>
      </c>
      <c r="G1124" s="325"/>
      <c r="H1124" s="326">
        <v>-0.45</v>
      </c>
      <c r="I1124" s="325"/>
      <c r="J1124" s="325"/>
      <c r="K1124" s="204"/>
      <c r="L1124" s="208"/>
      <c r="M1124" s="209"/>
      <c r="N1124" s="210"/>
      <c r="O1124" s="210"/>
      <c r="P1124" s="210"/>
      <c r="Q1124" s="210"/>
      <c r="R1124" s="210"/>
      <c r="S1124" s="210"/>
      <c r="T1124" s="211"/>
      <c r="AT1124" s="212" t="s">
        <v>192</v>
      </c>
      <c r="AU1124" s="212" t="s">
        <v>78</v>
      </c>
      <c r="AV1124" s="14" t="s">
        <v>78</v>
      </c>
      <c r="AW1124" s="14" t="s">
        <v>30</v>
      </c>
      <c r="AX1124" s="14" t="s">
        <v>69</v>
      </c>
      <c r="AY1124" s="212" t="s">
        <v>179</v>
      </c>
    </row>
    <row r="1125" spans="1:65" s="14" customFormat="1">
      <c r="B1125" s="203"/>
      <c r="C1125" s="204"/>
      <c r="D1125" s="188" t="s">
        <v>192</v>
      </c>
      <c r="E1125" s="205" t="s">
        <v>18</v>
      </c>
      <c r="F1125" s="324" t="s">
        <v>1207</v>
      </c>
      <c r="G1125" s="325"/>
      <c r="H1125" s="326">
        <v>-40.920999999999999</v>
      </c>
      <c r="I1125" s="325"/>
      <c r="J1125" s="325"/>
      <c r="K1125" s="204"/>
      <c r="L1125" s="208"/>
      <c r="M1125" s="209"/>
      <c r="N1125" s="210"/>
      <c r="O1125" s="210"/>
      <c r="P1125" s="210"/>
      <c r="Q1125" s="210"/>
      <c r="R1125" s="210"/>
      <c r="S1125" s="210"/>
      <c r="T1125" s="211"/>
      <c r="AT1125" s="212" t="s">
        <v>192</v>
      </c>
      <c r="AU1125" s="212" t="s">
        <v>78</v>
      </c>
      <c r="AV1125" s="14" t="s">
        <v>78</v>
      </c>
      <c r="AW1125" s="14" t="s">
        <v>30</v>
      </c>
      <c r="AX1125" s="14" t="s">
        <v>69</v>
      </c>
      <c r="AY1125" s="212" t="s">
        <v>179</v>
      </c>
    </row>
    <row r="1126" spans="1:65" s="2" customFormat="1" ht="16.5" customHeight="1">
      <c r="A1126" s="33"/>
      <c r="B1126" s="34"/>
      <c r="C1126" s="213" t="s">
        <v>1208</v>
      </c>
      <c r="D1126" s="213" t="s">
        <v>286</v>
      </c>
      <c r="E1126" s="214" t="s">
        <v>1209</v>
      </c>
      <c r="F1126" s="340" t="s">
        <v>1210</v>
      </c>
      <c r="G1126" s="341" t="s">
        <v>357</v>
      </c>
      <c r="H1126" s="342">
        <v>104.437</v>
      </c>
      <c r="I1126" s="343"/>
      <c r="J1126" s="343">
        <f>ROUND(I1126*H1126,2)</f>
        <v>0</v>
      </c>
      <c r="K1126" s="215" t="s">
        <v>185</v>
      </c>
      <c r="L1126" s="219"/>
      <c r="M1126" s="220" t="s">
        <v>18</v>
      </c>
      <c r="N1126" s="221" t="s">
        <v>40</v>
      </c>
      <c r="O1126" s="184">
        <v>0</v>
      </c>
      <c r="P1126" s="184">
        <f>O1126*H1126</f>
        <v>0</v>
      </c>
      <c r="Q1126" s="184">
        <v>2.8E-3</v>
      </c>
      <c r="R1126" s="184">
        <f>Q1126*H1126</f>
        <v>0.29242360000000001</v>
      </c>
      <c r="S1126" s="184">
        <v>0</v>
      </c>
      <c r="T1126" s="185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86" t="s">
        <v>250</v>
      </c>
      <c r="AT1126" s="186" t="s">
        <v>286</v>
      </c>
      <c r="AU1126" s="186" t="s">
        <v>78</v>
      </c>
      <c r="AY1126" s="19" t="s">
        <v>179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9" t="s">
        <v>76</v>
      </c>
      <c r="BK1126" s="187">
        <f>ROUND(I1126*H1126,2)</f>
        <v>0</v>
      </c>
      <c r="BL1126" s="19" t="s">
        <v>186</v>
      </c>
      <c r="BM1126" s="186" t="s">
        <v>1211</v>
      </c>
    </row>
    <row r="1127" spans="1:65" s="2" customFormat="1">
      <c r="A1127" s="33"/>
      <c r="B1127" s="34"/>
      <c r="C1127" s="35"/>
      <c r="D1127" s="188" t="s">
        <v>188</v>
      </c>
      <c r="E1127" s="35"/>
      <c r="F1127" s="331" t="s">
        <v>1210</v>
      </c>
      <c r="G1127" s="332"/>
      <c r="H1127" s="332"/>
      <c r="I1127" s="332"/>
      <c r="J1127" s="332"/>
      <c r="K1127" s="35"/>
      <c r="L1127" s="38"/>
      <c r="M1127" s="190"/>
      <c r="N1127" s="191"/>
      <c r="O1127" s="63"/>
      <c r="P1127" s="63"/>
      <c r="Q1127" s="63"/>
      <c r="R1127" s="63"/>
      <c r="S1127" s="63"/>
      <c r="T1127" s="64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T1127" s="19" t="s">
        <v>188</v>
      </c>
      <c r="AU1127" s="19" t="s">
        <v>78</v>
      </c>
    </row>
    <row r="1128" spans="1:65" s="14" customFormat="1">
      <c r="B1128" s="203"/>
      <c r="C1128" s="204"/>
      <c r="D1128" s="188" t="s">
        <v>192</v>
      </c>
      <c r="E1128" s="204"/>
      <c r="F1128" s="324" t="s">
        <v>1212</v>
      </c>
      <c r="G1128" s="325"/>
      <c r="H1128" s="326">
        <v>104.437</v>
      </c>
      <c r="I1128" s="325"/>
      <c r="J1128" s="325"/>
      <c r="K1128" s="204"/>
      <c r="L1128" s="208"/>
      <c r="M1128" s="209"/>
      <c r="N1128" s="210"/>
      <c r="O1128" s="210"/>
      <c r="P1128" s="210"/>
      <c r="Q1128" s="210"/>
      <c r="R1128" s="210"/>
      <c r="S1128" s="210"/>
      <c r="T1128" s="211"/>
      <c r="AT1128" s="212" t="s">
        <v>192</v>
      </c>
      <c r="AU1128" s="212" t="s">
        <v>78</v>
      </c>
      <c r="AV1128" s="14" t="s">
        <v>78</v>
      </c>
      <c r="AW1128" s="14" t="s">
        <v>4</v>
      </c>
      <c r="AX1128" s="14" t="s">
        <v>76</v>
      </c>
      <c r="AY1128" s="212" t="s">
        <v>179</v>
      </c>
    </row>
    <row r="1129" spans="1:65" s="2" customFormat="1" ht="49.15" customHeight="1">
      <c r="A1129" s="33"/>
      <c r="B1129" s="34"/>
      <c r="C1129" s="176" t="s">
        <v>1213</v>
      </c>
      <c r="D1129" s="176" t="s">
        <v>181</v>
      </c>
      <c r="E1129" s="177" t="s">
        <v>1214</v>
      </c>
      <c r="F1129" s="327" t="s">
        <v>1215</v>
      </c>
      <c r="G1129" s="328" t="s">
        <v>357</v>
      </c>
      <c r="H1129" s="329">
        <f>SUM(H1132:H1171)</f>
        <v>449.9079999999999</v>
      </c>
      <c r="I1129" s="330"/>
      <c r="J1129" s="330">
        <f>ROUND(I1129*H1129,2)</f>
        <v>0</v>
      </c>
      <c r="K1129" s="178" t="s">
        <v>185</v>
      </c>
      <c r="L1129" s="38"/>
      <c r="M1129" s="182" t="s">
        <v>18</v>
      </c>
      <c r="N1129" s="183" t="s">
        <v>40</v>
      </c>
      <c r="O1129" s="184">
        <v>1.1200000000000001</v>
      </c>
      <c r="P1129" s="184">
        <f>O1129*H1129</f>
        <v>503.89695999999992</v>
      </c>
      <c r="Q1129" s="184">
        <v>1.2756959999999999E-2</v>
      </c>
      <c r="R1129" s="184">
        <f>Q1129*H1129</f>
        <v>5.7394583596799986</v>
      </c>
      <c r="S1129" s="184">
        <v>0</v>
      </c>
      <c r="T1129" s="185">
        <f>S1129*H1129</f>
        <v>0</v>
      </c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R1129" s="186" t="s">
        <v>186</v>
      </c>
      <c r="AT1129" s="186" t="s">
        <v>181</v>
      </c>
      <c r="AU1129" s="186" t="s">
        <v>78</v>
      </c>
      <c r="AY1129" s="19" t="s">
        <v>179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9" t="s">
        <v>76</v>
      </c>
      <c r="BK1129" s="187">
        <f>ROUND(I1129*H1129,2)</f>
        <v>0</v>
      </c>
      <c r="BL1129" s="19" t="s">
        <v>186</v>
      </c>
      <c r="BM1129" s="186" t="s">
        <v>1216</v>
      </c>
    </row>
    <row r="1130" spans="1:65" s="2" customFormat="1" ht="48.75">
      <c r="A1130" s="33"/>
      <c r="B1130" s="34"/>
      <c r="C1130" s="35"/>
      <c r="D1130" s="188" t="s">
        <v>188</v>
      </c>
      <c r="E1130" s="35"/>
      <c r="F1130" s="331" t="s">
        <v>1217</v>
      </c>
      <c r="G1130" s="332"/>
      <c r="H1130" s="332"/>
      <c r="I1130" s="332"/>
      <c r="J1130" s="332"/>
      <c r="K1130" s="35"/>
      <c r="L1130" s="38"/>
      <c r="M1130" s="190"/>
      <c r="N1130" s="191"/>
      <c r="O1130" s="63"/>
      <c r="P1130" s="63"/>
      <c r="Q1130" s="63"/>
      <c r="R1130" s="63"/>
      <c r="S1130" s="63"/>
      <c r="T1130" s="64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T1130" s="19" t="s">
        <v>188</v>
      </c>
      <c r="AU1130" s="19" t="s">
        <v>78</v>
      </c>
    </row>
    <row r="1131" spans="1:65" s="2" customFormat="1">
      <c r="A1131" s="33"/>
      <c r="B1131" s="34"/>
      <c r="C1131" s="35"/>
      <c r="D1131" s="192" t="s">
        <v>190</v>
      </c>
      <c r="E1131" s="35"/>
      <c r="F1131" s="333" t="s">
        <v>1218</v>
      </c>
      <c r="G1131" s="332"/>
      <c r="H1131" s="332"/>
      <c r="I1131" s="332"/>
      <c r="J1131" s="332"/>
      <c r="K1131" s="35"/>
      <c r="L1131" s="38"/>
      <c r="M1131" s="190"/>
      <c r="N1131" s="191"/>
      <c r="O1131" s="63"/>
      <c r="P1131" s="63"/>
      <c r="Q1131" s="63"/>
      <c r="R1131" s="63"/>
      <c r="S1131" s="63"/>
      <c r="T1131" s="64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T1131" s="19" t="s">
        <v>190</v>
      </c>
      <c r="AU1131" s="19" t="s">
        <v>78</v>
      </c>
    </row>
    <row r="1132" spans="1:65" s="14" customFormat="1">
      <c r="B1132" s="203"/>
      <c r="C1132" s="204"/>
      <c r="D1132" s="188" t="s">
        <v>192</v>
      </c>
      <c r="E1132" s="205" t="s">
        <v>18</v>
      </c>
      <c r="F1132" s="324" t="s">
        <v>1219</v>
      </c>
      <c r="G1132" s="325"/>
      <c r="H1132" s="326">
        <v>115.072</v>
      </c>
      <c r="I1132" s="325"/>
      <c r="J1132" s="325"/>
      <c r="K1132" s="204"/>
      <c r="L1132" s="208"/>
      <c r="M1132" s="209"/>
      <c r="N1132" s="210"/>
      <c r="O1132" s="210"/>
      <c r="P1132" s="210"/>
      <c r="Q1132" s="210"/>
      <c r="R1132" s="210"/>
      <c r="S1132" s="210"/>
      <c r="T1132" s="211"/>
      <c r="AT1132" s="212" t="s">
        <v>192</v>
      </c>
      <c r="AU1132" s="212" t="s">
        <v>78</v>
      </c>
      <c r="AV1132" s="14" t="s">
        <v>78</v>
      </c>
      <c r="AW1132" s="14" t="s">
        <v>30</v>
      </c>
      <c r="AX1132" s="14" t="s">
        <v>69</v>
      </c>
      <c r="AY1132" s="212" t="s">
        <v>179</v>
      </c>
    </row>
    <row r="1133" spans="1:65" s="14" customFormat="1">
      <c r="B1133" s="203"/>
      <c r="C1133" s="204"/>
      <c r="D1133" s="188" t="s">
        <v>192</v>
      </c>
      <c r="E1133" s="205" t="s">
        <v>18</v>
      </c>
      <c r="F1133" s="324" t="s">
        <v>1220</v>
      </c>
      <c r="G1133" s="325"/>
      <c r="H1133" s="326">
        <v>26.544</v>
      </c>
      <c r="I1133" s="325"/>
      <c r="J1133" s="325"/>
      <c r="K1133" s="204"/>
      <c r="L1133" s="208"/>
      <c r="M1133" s="209"/>
      <c r="N1133" s="210"/>
      <c r="O1133" s="210"/>
      <c r="P1133" s="210"/>
      <c r="Q1133" s="210"/>
      <c r="R1133" s="210"/>
      <c r="S1133" s="210"/>
      <c r="T1133" s="211"/>
      <c r="AT1133" s="212" t="s">
        <v>192</v>
      </c>
      <c r="AU1133" s="212" t="s">
        <v>78</v>
      </c>
      <c r="AV1133" s="14" t="s">
        <v>78</v>
      </c>
      <c r="AW1133" s="14" t="s">
        <v>30</v>
      </c>
      <c r="AX1133" s="14" t="s">
        <v>69</v>
      </c>
      <c r="AY1133" s="212" t="s">
        <v>179</v>
      </c>
    </row>
    <row r="1134" spans="1:65" s="14" customFormat="1">
      <c r="B1134" s="203"/>
      <c r="C1134" s="204"/>
      <c r="D1134" s="188" t="s">
        <v>192</v>
      </c>
      <c r="E1134" s="205" t="s">
        <v>18</v>
      </c>
      <c r="F1134" s="324" t="s">
        <v>1221</v>
      </c>
      <c r="G1134" s="325"/>
      <c r="H1134" s="326">
        <v>67.444000000000003</v>
      </c>
      <c r="I1134" s="325"/>
      <c r="J1134" s="325"/>
      <c r="K1134" s="204"/>
      <c r="L1134" s="208"/>
      <c r="M1134" s="209"/>
      <c r="N1134" s="210"/>
      <c r="O1134" s="210"/>
      <c r="P1134" s="210"/>
      <c r="Q1134" s="210"/>
      <c r="R1134" s="210"/>
      <c r="S1134" s="210"/>
      <c r="T1134" s="211"/>
      <c r="AT1134" s="212" t="s">
        <v>192</v>
      </c>
      <c r="AU1134" s="212" t="s">
        <v>78</v>
      </c>
      <c r="AV1134" s="14" t="s">
        <v>78</v>
      </c>
      <c r="AW1134" s="14" t="s">
        <v>30</v>
      </c>
      <c r="AX1134" s="14" t="s">
        <v>69</v>
      </c>
      <c r="AY1134" s="212" t="s">
        <v>179</v>
      </c>
    </row>
    <row r="1135" spans="1:65" s="14" customFormat="1">
      <c r="B1135" s="203"/>
      <c r="C1135" s="204"/>
      <c r="D1135" s="188" t="s">
        <v>192</v>
      </c>
      <c r="E1135" s="205" t="s">
        <v>18</v>
      </c>
      <c r="F1135" s="324" t="s">
        <v>1222</v>
      </c>
      <c r="G1135" s="325"/>
      <c r="H1135" s="326">
        <v>25.41</v>
      </c>
      <c r="I1135" s="325"/>
      <c r="J1135" s="325"/>
      <c r="K1135" s="204"/>
      <c r="L1135" s="208"/>
      <c r="M1135" s="209"/>
      <c r="N1135" s="210"/>
      <c r="O1135" s="210"/>
      <c r="P1135" s="210"/>
      <c r="Q1135" s="210"/>
      <c r="R1135" s="210"/>
      <c r="S1135" s="210"/>
      <c r="T1135" s="211"/>
      <c r="AT1135" s="212" t="s">
        <v>192</v>
      </c>
      <c r="AU1135" s="212" t="s">
        <v>78</v>
      </c>
      <c r="AV1135" s="14" t="s">
        <v>78</v>
      </c>
      <c r="AW1135" s="14" t="s">
        <v>30</v>
      </c>
      <c r="AX1135" s="14" t="s">
        <v>69</v>
      </c>
      <c r="AY1135" s="212" t="s">
        <v>179</v>
      </c>
    </row>
    <row r="1136" spans="1:65" s="14" customFormat="1">
      <c r="B1136" s="203"/>
      <c r="C1136" s="204"/>
      <c r="D1136" s="188" t="s">
        <v>192</v>
      </c>
      <c r="E1136" s="205" t="s">
        <v>18</v>
      </c>
      <c r="F1136" s="324" t="s">
        <v>1223</v>
      </c>
      <c r="G1136" s="325"/>
      <c r="H1136" s="326">
        <v>13.05</v>
      </c>
      <c r="I1136" s="325"/>
      <c r="J1136" s="325"/>
      <c r="K1136" s="204"/>
      <c r="L1136" s="208"/>
      <c r="M1136" s="209"/>
      <c r="N1136" s="210"/>
      <c r="O1136" s="210"/>
      <c r="P1136" s="210"/>
      <c r="Q1136" s="210"/>
      <c r="R1136" s="210"/>
      <c r="S1136" s="210"/>
      <c r="T1136" s="211"/>
      <c r="AT1136" s="212" t="s">
        <v>192</v>
      </c>
      <c r="AU1136" s="212" t="s">
        <v>78</v>
      </c>
      <c r="AV1136" s="14" t="s">
        <v>78</v>
      </c>
      <c r="AW1136" s="14" t="s">
        <v>30</v>
      </c>
      <c r="AX1136" s="14" t="s">
        <v>69</v>
      </c>
      <c r="AY1136" s="212" t="s">
        <v>179</v>
      </c>
    </row>
    <row r="1137" spans="2:51" s="14" customFormat="1">
      <c r="B1137" s="203"/>
      <c r="C1137" s="204"/>
      <c r="D1137" s="188" t="s">
        <v>192</v>
      </c>
      <c r="E1137" s="205" t="s">
        <v>18</v>
      </c>
      <c r="F1137" s="324" t="s">
        <v>1224</v>
      </c>
      <c r="G1137" s="325"/>
      <c r="H1137" s="326">
        <v>9.2249999999999996</v>
      </c>
      <c r="I1137" s="325"/>
      <c r="J1137" s="325"/>
      <c r="K1137" s="204"/>
      <c r="L1137" s="208"/>
      <c r="M1137" s="209"/>
      <c r="N1137" s="210"/>
      <c r="O1137" s="210"/>
      <c r="P1137" s="210"/>
      <c r="Q1137" s="210"/>
      <c r="R1137" s="210"/>
      <c r="S1137" s="210"/>
      <c r="T1137" s="211"/>
      <c r="AT1137" s="212" t="s">
        <v>192</v>
      </c>
      <c r="AU1137" s="212" t="s">
        <v>78</v>
      </c>
      <c r="AV1137" s="14" t="s">
        <v>78</v>
      </c>
      <c r="AW1137" s="14" t="s">
        <v>30</v>
      </c>
      <c r="AX1137" s="14" t="s">
        <v>69</v>
      </c>
      <c r="AY1137" s="212" t="s">
        <v>179</v>
      </c>
    </row>
    <row r="1138" spans="2:51" s="14" customFormat="1">
      <c r="B1138" s="203"/>
      <c r="C1138" s="204"/>
      <c r="D1138" s="188" t="s">
        <v>192</v>
      </c>
      <c r="E1138" s="205" t="s">
        <v>18</v>
      </c>
      <c r="F1138" s="324" t="s">
        <v>1225</v>
      </c>
      <c r="G1138" s="325"/>
      <c r="H1138" s="326">
        <v>-4.4809999999999999</v>
      </c>
      <c r="I1138" s="325"/>
      <c r="J1138" s="325"/>
      <c r="K1138" s="204"/>
      <c r="L1138" s="208"/>
      <c r="M1138" s="209"/>
      <c r="N1138" s="210"/>
      <c r="O1138" s="210"/>
      <c r="P1138" s="210"/>
      <c r="Q1138" s="210"/>
      <c r="R1138" s="210"/>
      <c r="S1138" s="210"/>
      <c r="T1138" s="211"/>
      <c r="AT1138" s="212" t="s">
        <v>192</v>
      </c>
      <c r="AU1138" s="212" t="s">
        <v>78</v>
      </c>
      <c r="AV1138" s="14" t="s">
        <v>78</v>
      </c>
      <c r="AW1138" s="14" t="s">
        <v>30</v>
      </c>
      <c r="AX1138" s="14" t="s">
        <v>69</v>
      </c>
      <c r="AY1138" s="212" t="s">
        <v>179</v>
      </c>
    </row>
    <row r="1139" spans="2:51" s="14" customFormat="1">
      <c r="B1139" s="203"/>
      <c r="C1139" s="204"/>
      <c r="D1139" s="188" t="s">
        <v>192</v>
      </c>
      <c r="E1139" s="205" t="s">
        <v>18</v>
      </c>
      <c r="F1139" s="324" t="s">
        <v>1226</v>
      </c>
      <c r="G1139" s="325"/>
      <c r="H1139" s="326">
        <v>-2.968</v>
      </c>
      <c r="I1139" s="325"/>
      <c r="J1139" s="325"/>
      <c r="K1139" s="204"/>
      <c r="L1139" s="208"/>
      <c r="M1139" s="209"/>
      <c r="N1139" s="210"/>
      <c r="O1139" s="210"/>
      <c r="P1139" s="210"/>
      <c r="Q1139" s="210"/>
      <c r="R1139" s="210"/>
      <c r="S1139" s="210"/>
      <c r="T1139" s="211"/>
      <c r="AT1139" s="212" t="s">
        <v>192</v>
      </c>
      <c r="AU1139" s="212" t="s">
        <v>78</v>
      </c>
      <c r="AV1139" s="14" t="s">
        <v>78</v>
      </c>
      <c r="AW1139" s="14" t="s">
        <v>30</v>
      </c>
      <c r="AX1139" s="14" t="s">
        <v>69</v>
      </c>
      <c r="AY1139" s="212" t="s">
        <v>179</v>
      </c>
    </row>
    <row r="1140" spans="2:51" s="14" customFormat="1">
      <c r="B1140" s="203"/>
      <c r="C1140" s="204"/>
      <c r="D1140" s="188" t="s">
        <v>192</v>
      </c>
      <c r="E1140" s="205" t="s">
        <v>18</v>
      </c>
      <c r="F1140" s="324" t="s">
        <v>1227</v>
      </c>
      <c r="G1140" s="325"/>
      <c r="H1140" s="326">
        <v>-5.7039999999999997</v>
      </c>
      <c r="I1140" s="325"/>
      <c r="J1140" s="325"/>
      <c r="K1140" s="204"/>
      <c r="L1140" s="208"/>
      <c r="M1140" s="209"/>
      <c r="N1140" s="210"/>
      <c r="O1140" s="210"/>
      <c r="P1140" s="210"/>
      <c r="Q1140" s="210"/>
      <c r="R1140" s="210"/>
      <c r="S1140" s="210"/>
      <c r="T1140" s="211"/>
      <c r="AT1140" s="212" t="s">
        <v>192</v>
      </c>
      <c r="AU1140" s="212" t="s">
        <v>78</v>
      </c>
      <c r="AV1140" s="14" t="s">
        <v>78</v>
      </c>
      <c r="AW1140" s="14" t="s">
        <v>30</v>
      </c>
      <c r="AX1140" s="14" t="s">
        <v>69</v>
      </c>
      <c r="AY1140" s="212" t="s">
        <v>179</v>
      </c>
    </row>
    <row r="1141" spans="2:51" s="14" customFormat="1">
      <c r="B1141" s="203"/>
      <c r="C1141" s="204"/>
      <c r="D1141" s="188" t="s">
        <v>192</v>
      </c>
      <c r="E1141" s="205" t="s">
        <v>18</v>
      </c>
      <c r="F1141" s="324" t="s">
        <v>1228</v>
      </c>
      <c r="G1141" s="325"/>
      <c r="H1141" s="326">
        <v>34.860999999999997</v>
      </c>
      <c r="I1141" s="325"/>
      <c r="J1141" s="325"/>
      <c r="K1141" s="204"/>
      <c r="L1141" s="208"/>
      <c r="M1141" s="209"/>
      <c r="N1141" s="210"/>
      <c r="O1141" s="210"/>
      <c r="P1141" s="210"/>
      <c r="Q1141" s="210"/>
      <c r="R1141" s="210"/>
      <c r="S1141" s="210"/>
      <c r="T1141" s="211"/>
      <c r="AT1141" s="212" t="s">
        <v>192</v>
      </c>
      <c r="AU1141" s="212" t="s">
        <v>78</v>
      </c>
      <c r="AV1141" s="14" t="s">
        <v>78</v>
      </c>
      <c r="AW1141" s="14" t="s">
        <v>30</v>
      </c>
      <c r="AX1141" s="14" t="s">
        <v>69</v>
      </c>
      <c r="AY1141" s="212" t="s">
        <v>179</v>
      </c>
    </row>
    <row r="1142" spans="2:51" s="14" customFormat="1">
      <c r="B1142" s="203"/>
      <c r="C1142" s="204"/>
      <c r="D1142" s="188" t="s">
        <v>192</v>
      </c>
      <c r="E1142" s="205" t="s">
        <v>18</v>
      </c>
      <c r="F1142" s="324" t="s">
        <v>1229</v>
      </c>
      <c r="G1142" s="325"/>
      <c r="H1142" s="326">
        <v>19.167999999999999</v>
      </c>
      <c r="I1142" s="325"/>
      <c r="J1142" s="325"/>
      <c r="K1142" s="204"/>
      <c r="L1142" s="208"/>
      <c r="M1142" s="209"/>
      <c r="N1142" s="210"/>
      <c r="O1142" s="210"/>
      <c r="P1142" s="210"/>
      <c r="Q1142" s="210"/>
      <c r="R1142" s="210"/>
      <c r="S1142" s="210"/>
      <c r="T1142" s="211"/>
      <c r="AT1142" s="212" t="s">
        <v>192</v>
      </c>
      <c r="AU1142" s="212" t="s">
        <v>78</v>
      </c>
      <c r="AV1142" s="14" t="s">
        <v>78</v>
      </c>
      <c r="AW1142" s="14" t="s">
        <v>30</v>
      </c>
      <c r="AX1142" s="14" t="s">
        <v>69</v>
      </c>
      <c r="AY1142" s="212" t="s">
        <v>179</v>
      </c>
    </row>
    <row r="1143" spans="2:51" s="14" customFormat="1">
      <c r="B1143" s="203"/>
      <c r="C1143" s="204"/>
      <c r="D1143" s="188" t="s">
        <v>192</v>
      </c>
      <c r="E1143" s="205" t="s">
        <v>18</v>
      </c>
      <c r="F1143" s="324" t="s">
        <v>1230</v>
      </c>
      <c r="G1143" s="325"/>
      <c r="H1143" s="326">
        <v>46.698</v>
      </c>
      <c r="I1143" s="325"/>
      <c r="J1143" s="325"/>
      <c r="K1143" s="204"/>
      <c r="L1143" s="208"/>
      <c r="M1143" s="209"/>
      <c r="N1143" s="210"/>
      <c r="O1143" s="210"/>
      <c r="P1143" s="210"/>
      <c r="Q1143" s="210"/>
      <c r="R1143" s="210"/>
      <c r="S1143" s="210"/>
      <c r="T1143" s="211"/>
      <c r="AT1143" s="212" t="s">
        <v>192</v>
      </c>
      <c r="AU1143" s="212" t="s">
        <v>78</v>
      </c>
      <c r="AV1143" s="14" t="s">
        <v>78</v>
      </c>
      <c r="AW1143" s="14" t="s">
        <v>30</v>
      </c>
      <c r="AX1143" s="14" t="s">
        <v>69</v>
      </c>
      <c r="AY1143" s="212" t="s">
        <v>179</v>
      </c>
    </row>
    <row r="1144" spans="2:51" s="14" customFormat="1">
      <c r="B1144" s="203"/>
      <c r="C1144" s="204"/>
      <c r="D1144" s="188" t="s">
        <v>192</v>
      </c>
      <c r="E1144" s="205" t="s">
        <v>18</v>
      </c>
      <c r="F1144" s="324" t="s">
        <v>1231</v>
      </c>
      <c r="G1144" s="325"/>
      <c r="H1144" s="326">
        <v>13.33</v>
      </c>
      <c r="I1144" s="325"/>
      <c r="J1144" s="325"/>
      <c r="K1144" s="204"/>
      <c r="L1144" s="208"/>
      <c r="M1144" s="209"/>
      <c r="N1144" s="210"/>
      <c r="O1144" s="210"/>
      <c r="P1144" s="210"/>
      <c r="Q1144" s="210"/>
      <c r="R1144" s="210"/>
      <c r="S1144" s="210"/>
      <c r="T1144" s="211"/>
      <c r="AT1144" s="212" t="s">
        <v>192</v>
      </c>
      <c r="AU1144" s="212" t="s">
        <v>78</v>
      </c>
      <c r="AV1144" s="14" t="s">
        <v>78</v>
      </c>
      <c r="AW1144" s="14" t="s">
        <v>30</v>
      </c>
      <c r="AX1144" s="14" t="s">
        <v>69</v>
      </c>
      <c r="AY1144" s="212" t="s">
        <v>179</v>
      </c>
    </row>
    <row r="1145" spans="2:51" s="14" customFormat="1">
      <c r="B1145" s="203"/>
      <c r="C1145" s="204"/>
      <c r="D1145" s="188" t="s">
        <v>192</v>
      </c>
      <c r="E1145" s="205" t="s">
        <v>18</v>
      </c>
      <c r="F1145" s="324" t="s">
        <v>1232</v>
      </c>
      <c r="G1145" s="325"/>
      <c r="H1145" s="326">
        <v>4.32</v>
      </c>
      <c r="I1145" s="325"/>
      <c r="J1145" s="325"/>
      <c r="K1145" s="204"/>
      <c r="L1145" s="208"/>
      <c r="M1145" s="209"/>
      <c r="N1145" s="210"/>
      <c r="O1145" s="210"/>
      <c r="P1145" s="210"/>
      <c r="Q1145" s="210"/>
      <c r="R1145" s="210"/>
      <c r="S1145" s="210"/>
      <c r="T1145" s="211"/>
      <c r="AT1145" s="212" t="s">
        <v>192</v>
      </c>
      <c r="AU1145" s="212" t="s">
        <v>78</v>
      </c>
      <c r="AV1145" s="14" t="s">
        <v>78</v>
      </c>
      <c r="AW1145" s="14" t="s">
        <v>30</v>
      </c>
      <c r="AX1145" s="14" t="s">
        <v>69</v>
      </c>
      <c r="AY1145" s="212" t="s">
        <v>179</v>
      </c>
    </row>
    <row r="1146" spans="2:51" s="14" customFormat="1">
      <c r="B1146" s="203"/>
      <c r="C1146" s="204"/>
      <c r="D1146" s="188" t="s">
        <v>192</v>
      </c>
      <c r="E1146" s="205" t="s">
        <v>18</v>
      </c>
      <c r="F1146" s="324" t="s">
        <v>1233</v>
      </c>
      <c r="G1146" s="325"/>
      <c r="H1146" s="326">
        <v>7.3230000000000004</v>
      </c>
      <c r="I1146" s="325"/>
      <c r="J1146" s="325"/>
      <c r="K1146" s="204"/>
      <c r="L1146" s="208"/>
      <c r="M1146" s="209"/>
      <c r="N1146" s="210"/>
      <c r="O1146" s="210"/>
      <c r="P1146" s="210"/>
      <c r="Q1146" s="210"/>
      <c r="R1146" s="210"/>
      <c r="S1146" s="210"/>
      <c r="T1146" s="211"/>
      <c r="AT1146" s="212" t="s">
        <v>192</v>
      </c>
      <c r="AU1146" s="212" t="s">
        <v>78</v>
      </c>
      <c r="AV1146" s="14" t="s">
        <v>78</v>
      </c>
      <c r="AW1146" s="14" t="s">
        <v>30</v>
      </c>
      <c r="AX1146" s="14" t="s">
        <v>69</v>
      </c>
      <c r="AY1146" s="212" t="s">
        <v>179</v>
      </c>
    </row>
    <row r="1147" spans="2:51" s="14" customFormat="1">
      <c r="B1147" s="203"/>
      <c r="C1147" s="204"/>
      <c r="D1147" s="188" t="s">
        <v>192</v>
      </c>
      <c r="E1147" s="205" t="s">
        <v>18</v>
      </c>
      <c r="F1147" s="324" t="s">
        <v>1234</v>
      </c>
      <c r="G1147" s="325"/>
      <c r="H1147" s="326">
        <v>-3.9889999999999999</v>
      </c>
      <c r="I1147" s="325"/>
      <c r="J1147" s="325"/>
      <c r="K1147" s="204"/>
      <c r="L1147" s="208"/>
      <c r="M1147" s="209"/>
      <c r="N1147" s="210"/>
      <c r="O1147" s="210"/>
      <c r="P1147" s="210"/>
      <c r="Q1147" s="210"/>
      <c r="R1147" s="210"/>
      <c r="S1147" s="210"/>
      <c r="T1147" s="211"/>
      <c r="AT1147" s="212" t="s">
        <v>192</v>
      </c>
      <c r="AU1147" s="212" t="s">
        <v>78</v>
      </c>
      <c r="AV1147" s="14" t="s">
        <v>78</v>
      </c>
      <c r="AW1147" s="14" t="s">
        <v>30</v>
      </c>
      <c r="AX1147" s="14" t="s">
        <v>69</v>
      </c>
      <c r="AY1147" s="212" t="s">
        <v>179</v>
      </c>
    </row>
    <row r="1148" spans="2:51" s="14" customFormat="1">
      <c r="B1148" s="203"/>
      <c r="C1148" s="204"/>
      <c r="D1148" s="188" t="s">
        <v>192</v>
      </c>
      <c r="E1148" s="205" t="s">
        <v>18</v>
      </c>
      <c r="F1148" s="324" t="s">
        <v>1235</v>
      </c>
      <c r="G1148" s="325"/>
      <c r="H1148" s="326">
        <v>-1.099</v>
      </c>
      <c r="I1148" s="325"/>
      <c r="J1148" s="325"/>
      <c r="K1148" s="204"/>
      <c r="L1148" s="208"/>
      <c r="M1148" s="209"/>
      <c r="N1148" s="210"/>
      <c r="O1148" s="210"/>
      <c r="P1148" s="210"/>
      <c r="Q1148" s="210"/>
      <c r="R1148" s="210"/>
      <c r="S1148" s="210"/>
      <c r="T1148" s="211"/>
      <c r="AT1148" s="212" t="s">
        <v>192</v>
      </c>
      <c r="AU1148" s="212" t="s">
        <v>78</v>
      </c>
      <c r="AV1148" s="14" t="s">
        <v>78</v>
      </c>
      <c r="AW1148" s="14" t="s">
        <v>30</v>
      </c>
      <c r="AX1148" s="14" t="s">
        <v>69</v>
      </c>
      <c r="AY1148" s="212" t="s">
        <v>179</v>
      </c>
    </row>
    <row r="1149" spans="2:51" s="14" customFormat="1">
      <c r="B1149" s="203"/>
      <c r="C1149" s="204"/>
      <c r="D1149" s="188" t="s">
        <v>192</v>
      </c>
      <c r="E1149" s="205" t="s">
        <v>18</v>
      </c>
      <c r="F1149" s="324" t="s">
        <v>1236</v>
      </c>
      <c r="G1149" s="325"/>
      <c r="H1149" s="326">
        <v>-2.081</v>
      </c>
      <c r="I1149" s="325"/>
      <c r="J1149" s="325"/>
      <c r="K1149" s="204"/>
      <c r="L1149" s="208"/>
      <c r="M1149" s="209"/>
      <c r="N1149" s="210"/>
      <c r="O1149" s="210"/>
      <c r="P1149" s="210"/>
      <c r="Q1149" s="210"/>
      <c r="R1149" s="210"/>
      <c r="S1149" s="210"/>
      <c r="T1149" s="211"/>
      <c r="AT1149" s="212" t="s">
        <v>192</v>
      </c>
      <c r="AU1149" s="212" t="s">
        <v>78</v>
      </c>
      <c r="AV1149" s="14" t="s">
        <v>78</v>
      </c>
      <c r="AW1149" s="14" t="s">
        <v>30</v>
      </c>
      <c r="AX1149" s="14" t="s">
        <v>69</v>
      </c>
      <c r="AY1149" s="212" t="s">
        <v>179</v>
      </c>
    </row>
    <row r="1150" spans="2:51" s="14" customFormat="1">
      <c r="B1150" s="203"/>
      <c r="C1150" s="204"/>
      <c r="D1150" s="188" t="s">
        <v>192</v>
      </c>
      <c r="E1150" s="205" t="s">
        <v>18</v>
      </c>
      <c r="F1150" s="324" t="s">
        <v>1237</v>
      </c>
      <c r="G1150" s="325"/>
      <c r="H1150" s="326">
        <v>-2.0449999999999999</v>
      </c>
      <c r="I1150" s="325"/>
      <c r="J1150" s="325"/>
      <c r="K1150" s="204"/>
      <c r="L1150" s="208"/>
      <c r="M1150" s="209"/>
      <c r="N1150" s="210"/>
      <c r="O1150" s="210"/>
      <c r="P1150" s="210"/>
      <c r="Q1150" s="210"/>
      <c r="R1150" s="210"/>
      <c r="S1150" s="210"/>
      <c r="T1150" s="211"/>
      <c r="AT1150" s="212" t="s">
        <v>192</v>
      </c>
      <c r="AU1150" s="212" t="s">
        <v>78</v>
      </c>
      <c r="AV1150" s="14" t="s">
        <v>78</v>
      </c>
      <c r="AW1150" s="14" t="s">
        <v>30</v>
      </c>
      <c r="AX1150" s="14" t="s">
        <v>69</v>
      </c>
      <c r="AY1150" s="212" t="s">
        <v>179</v>
      </c>
    </row>
    <row r="1151" spans="2:51" s="14" customFormat="1">
      <c r="B1151" s="203"/>
      <c r="C1151" s="204"/>
      <c r="D1151" s="188" t="s">
        <v>192</v>
      </c>
      <c r="E1151" s="205" t="s">
        <v>18</v>
      </c>
      <c r="F1151" s="324" t="s">
        <v>1238</v>
      </c>
      <c r="G1151" s="325"/>
      <c r="H1151" s="326">
        <v>-0.58699999999999997</v>
      </c>
      <c r="I1151" s="325"/>
      <c r="J1151" s="325"/>
      <c r="K1151" s="204"/>
      <c r="L1151" s="208"/>
      <c r="M1151" s="209"/>
      <c r="N1151" s="210"/>
      <c r="O1151" s="210"/>
      <c r="P1151" s="210"/>
      <c r="Q1151" s="210"/>
      <c r="R1151" s="210"/>
      <c r="S1151" s="210"/>
      <c r="T1151" s="211"/>
      <c r="AT1151" s="212" t="s">
        <v>192</v>
      </c>
      <c r="AU1151" s="212" t="s">
        <v>78</v>
      </c>
      <c r="AV1151" s="14" t="s">
        <v>78</v>
      </c>
      <c r="AW1151" s="14" t="s">
        <v>30</v>
      </c>
      <c r="AX1151" s="14" t="s">
        <v>69</v>
      </c>
      <c r="AY1151" s="212" t="s">
        <v>179</v>
      </c>
    </row>
    <row r="1152" spans="2:51" s="14" customFormat="1">
      <c r="B1152" s="203"/>
      <c r="C1152" s="204"/>
      <c r="D1152" s="188" t="s">
        <v>192</v>
      </c>
      <c r="E1152" s="205" t="s">
        <v>18</v>
      </c>
      <c r="F1152" s="324" t="s">
        <v>1239</v>
      </c>
      <c r="G1152" s="325"/>
      <c r="H1152" s="326">
        <v>-1.113</v>
      </c>
      <c r="I1152" s="325"/>
      <c r="J1152" s="325"/>
      <c r="K1152" s="204"/>
      <c r="L1152" s="208"/>
      <c r="M1152" s="209"/>
      <c r="N1152" s="210"/>
      <c r="O1152" s="210"/>
      <c r="P1152" s="210"/>
      <c r="Q1152" s="210"/>
      <c r="R1152" s="210"/>
      <c r="S1152" s="210"/>
      <c r="T1152" s="211"/>
      <c r="AT1152" s="212" t="s">
        <v>192</v>
      </c>
      <c r="AU1152" s="212" t="s">
        <v>78</v>
      </c>
      <c r="AV1152" s="14" t="s">
        <v>78</v>
      </c>
      <c r="AW1152" s="14" t="s">
        <v>30</v>
      </c>
      <c r="AX1152" s="14" t="s">
        <v>69</v>
      </c>
      <c r="AY1152" s="212" t="s">
        <v>179</v>
      </c>
    </row>
    <row r="1153" spans="2:51" s="14" customFormat="1">
      <c r="B1153" s="203"/>
      <c r="C1153" s="204"/>
      <c r="D1153" s="188" t="s">
        <v>192</v>
      </c>
      <c r="E1153" s="205" t="s">
        <v>18</v>
      </c>
      <c r="F1153" s="324" t="s">
        <v>1240</v>
      </c>
      <c r="G1153" s="325"/>
      <c r="H1153" s="326">
        <v>-3.2050000000000001</v>
      </c>
      <c r="I1153" s="325"/>
      <c r="J1153" s="325"/>
      <c r="K1153" s="204"/>
      <c r="L1153" s="208"/>
      <c r="M1153" s="209"/>
      <c r="N1153" s="210"/>
      <c r="O1153" s="210"/>
      <c r="P1153" s="210"/>
      <c r="Q1153" s="210"/>
      <c r="R1153" s="210"/>
      <c r="S1153" s="210"/>
      <c r="T1153" s="211"/>
      <c r="AT1153" s="212" t="s">
        <v>192</v>
      </c>
      <c r="AU1153" s="212" t="s">
        <v>78</v>
      </c>
      <c r="AV1153" s="14" t="s">
        <v>78</v>
      </c>
      <c r="AW1153" s="14" t="s">
        <v>30</v>
      </c>
      <c r="AX1153" s="14" t="s">
        <v>69</v>
      </c>
      <c r="AY1153" s="212" t="s">
        <v>179</v>
      </c>
    </row>
    <row r="1154" spans="2:51" s="14" customFormat="1">
      <c r="B1154" s="203"/>
      <c r="C1154" s="204"/>
      <c r="D1154" s="188" t="s">
        <v>192</v>
      </c>
      <c r="E1154" s="205" t="s">
        <v>18</v>
      </c>
      <c r="F1154" s="324" t="s">
        <v>1241</v>
      </c>
      <c r="G1154" s="325"/>
      <c r="H1154" s="326">
        <v>-2.1629999999999998</v>
      </c>
      <c r="I1154" s="325"/>
      <c r="J1154" s="325"/>
      <c r="K1154" s="204"/>
      <c r="L1154" s="208"/>
      <c r="M1154" s="209"/>
      <c r="N1154" s="210"/>
      <c r="O1154" s="210"/>
      <c r="P1154" s="210"/>
      <c r="Q1154" s="210"/>
      <c r="R1154" s="210"/>
      <c r="S1154" s="210"/>
      <c r="T1154" s="211"/>
      <c r="AT1154" s="212" t="s">
        <v>192</v>
      </c>
      <c r="AU1154" s="212" t="s">
        <v>78</v>
      </c>
      <c r="AV1154" s="14" t="s">
        <v>78</v>
      </c>
      <c r="AW1154" s="14" t="s">
        <v>30</v>
      </c>
      <c r="AX1154" s="14" t="s">
        <v>69</v>
      </c>
      <c r="AY1154" s="212" t="s">
        <v>179</v>
      </c>
    </row>
    <row r="1155" spans="2:51" s="14" customFormat="1">
      <c r="B1155" s="203"/>
      <c r="C1155" s="204"/>
      <c r="D1155" s="188" t="s">
        <v>192</v>
      </c>
      <c r="E1155" s="205" t="s">
        <v>18</v>
      </c>
      <c r="F1155" s="324" t="s">
        <v>1242</v>
      </c>
      <c r="G1155" s="325"/>
      <c r="H1155" s="326">
        <v>-2.528</v>
      </c>
      <c r="I1155" s="325"/>
      <c r="J1155" s="325"/>
      <c r="K1155" s="204"/>
      <c r="L1155" s="208"/>
      <c r="M1155" s="209"/>
      <c r="N1155" s="210"/>
      <c r="O1155" s="210"/>
      <c r="P1155" s="210"/>
      <c r="Q1155" s="210"/>
      <c r="R1155" s="210"/>
      <c r="S1155" s="210"/>
      <c r="T1155" s="211"/>
      <c r="AT1155" s="212" t="s">
        <v>192</v>
      </c>
      <c r="AU1155" s="212" t="s">
        <v>78</v>
      </c>
      <c r="AV1155" s="14" t="s">
        <v>78</v>
      </c>
      <c r="AW1155" s="14" t="s">
        <v>30</v>
      </c>
      <c r="AX1155" s="14" t="s">
        <v>69</v>
      </c>
      <c r="AY1155" s="212" t="s">
        <v>179</v>
      </c>
    </row>
    <row r="1156" spans="2:51" s="14" customFormat="1">
      <c r="B1156" s="203"/>
      <c r="C1156" s="204"/>
      <c r="D1156" s="188" t="s">
        <v>192</v>
      </c>
      <c r="E1156" s="205" t="s">
        <v>18</v>
      </c>
      <c r="F1156" s="324" t="s">
        <v>1243</v>
      </c>
      <c r="G1156" s="325"/>
      <c r="H1156" s="326">
        <v>-2.484</v>
      </c>
      <c r="I1156" s="325"/>
      <c r="J1156" s="325"/>
      <c r="K1156" s="204"/>
      <c r="L1156" s="208"/>
      <c r="M1156" s="209"/>
      <c r="N1156" s="210"/>
      <c r="O1156" s="210"/>
      <c r="P1156" s="210"/>
      <c r="Q1156" s="210"/>
      <c r="R1156" s="210"/>
      <c r="S1156" s="210"/>
      <c r="T1156" s="211"/>
      <c r="AT1156" s="212" t="s">
        <v>192</v>
      </c>
      <c r="AU1156" s="212" t="s">
        <v>78</v>
      </c>
      <c r="AV1156" s="14" t="s">
        <v>78</v>
      </c>
      <c r="AW1156" s="14" t="s">
        <v>30</v>
      </c>
      <c r="AX1156" s="14" t="s">
        <v>69</v>
      </c>
      <c r="AY1156" s="212" t="s">
        <v>179</v>
      </c>
    </row>
    <row r="1157" spans="2:51" s="14" customFormat="1">
      <c r="B1157" s="203"/>
      <c r="C1157" s="204"/>
      <c r="D1157" s="188" t="s">
        <v>192</v>
      </c>
      <c r="E1157" s="205" t="s">
        <v>18</v>
      </c>
      <c r="F1157" s="324" t="s">
        <v>1244</v>
      </c>
      <c r="G1157" s="325"/>
      <c r="H1157" s="326">
        <v>8.484</v>
      </c>
      <c r="I1157" s="325"/>
      <c r="J1157" s="325"/>
      <c r="K1157" s="204"/>
      <c r="L1157" s="208"/>
      <c r="M1157" s="209"/>
      <c r="N1157" s="210"/>
      <c r="O1157" s="210"/>
      <c r="P1157" s="210"/>
      <c r="Q1157" s="210"/>
      <c r="R1157" s="210"/>
      <c r="S1157" s="210"/>
      <c r="T1157" s="211"/>
      <c r="AT1157" s="212" t="s">
        <v>192</v>
      </c>
      <c r="AU1157" s="212" t="s">
        <v>78</v>
      </c>
      <c r="AV1157" s="14" t="s">
        <v>78</v>
      </c>
      <c r="AW1157" s="14" t="s">
        <v>30</v>
      </c>
      <c r="AX1157" s="14" t="s">
        <v>69</v>
      </c>
      <c r="AY1157" s="212" t="s">
        <v>179</v>
      </c>
    </row>
    <row r="1158" spans="2:51" s="14" customFormat="1">
      <c r="B1158" s="203"/>
      <c r="C1158" s="204"/>
      <c r="D1158" s="188" t="s">
        <v>192</v>
      </c>
      <c r="E1158" s="205" t="s">
        <v>18</v>
      </c>
      <c r="F1158" s="324" t="s">
        <v>1245</v>
      </c>
      <c r="G1158" s="325"/>
      <c r="H1158" s="326">
        <v>94.84</v>
      </c>
      <c r="I1158" s="325"/>
      <c r="J1158" s="325"/>
      <c r="K1158" s="204"/>
      <c r="L1158" s="208"/>
      <c r="M1158" s="209"/>
      <c r="N1158" s="210"/>
      <c r="O1158" s="210"/>
      <c r="P1158" s="210"/>
      <c r="Q1158" s="210"/>
      <c r="R1158" s="210"/>
      <c r="S1158" s="210"/>
      <c r="T1158" s="211"/>
      <c r="AT1158" s="212" t="s">
        <v>192</v>
      </c>
      <c r="AU1158" s="212" t="s">
        <v>78</v>
      </c>
      <c r="AV1158" s="14" t="s">
        <v>78</v>
      </c>
      <c r="AW1158" s="14" t="s">
        <v>30</v>
      </c>
      <c r="AX1158" s="14" t="s">
        <v>69</v>
      </c>
      <c r="AY1158" s="212" t="s">
        <v>179</v>
      </c>
    </row>
    <row r="1159" spans="2:51" s="14" customFormat="1">
      <c r="B1159" s="203"/>
      <c r="C1159" s="204"/>
      <c r="D1159" s="188" t="s">
        <v>192</v>
      </c>
      <c r="E1159" s="205" t="s">
        <v>18</v>
      </c>
      <c r="F1159" s="324" t="s">
        <v>1246</v>
      </c>
      <c r="G1159" s="325"/>
      <c r="H1159" s="326">
        <v>3.2149999999999999</v>
      </c>
      <c r="I1159" s="325"/>
      <c r="J1159" s="325"/>
      <c r="K1159" s="204"/>
      <c r="L1159" s="208"/>
      <c r="M1159" s="209"/>
      <c r="N1159" s="210"/>
      <c r="O1159" s="210"/>
      <c r="P1159" s="210"/>
      <c r="Q1159" s="210"/>
      <c r="R1159" s="210"/>
      <c r="S1159" s="210"/>
      <c r="T1159" s="211"/>
      <c r="AT1159" s="212" t="s">
        <v>192</v>
      </c>
      <c r="AU1159" s="212" t="s">
        <v>78</v>
      </c>
      <c r="AV1159" s="14" t="s">
        <v>78</v>
      </c>
      <c r="AW1159" s="14" t="s">
        <v>30</v>
      </c>
      <c r="AX1159" s="14" t="s">
        <v>69</v>
      </c>
      <c r="AY1159" s="212" t="s">
        <v>179</v>
      </c>
    </row>
    <row r="1160" spans="2:51" s="14" customFormat="1">
      <c r="B1160" s="203"/>
      <c r="C1160" s="204"/>
      <c r="D1160" s="188" t="s">
        <v>192</v>
      </c>
      <c r="E1160" s="205" t="s">
        <v>18</v>
      </c>
      <c r="F1160" s="324" t="s">
        <v>1247</v>
      </c>
      <c r="G1160" s="325"/>
      <c r="H1160" s="326">
        <v>4.5010000000000003</v>
      </c>
      <c r="I1160" s="325"/>
      <c r="J1160" s="325"/>
      <c r="K1160" s="204"/>
      <c r="L1160" s="208"/>
      <c r="M1160" s="209"/>
      <c r="N1160" s="210"/>
      <c r="O1160" s="210"/>
      <c r="P1160" s="210"/>
      <c r="Q1160" s="210"/>
      <c r="R1160" s="210"/>
      <c r="S1160" s="210"/>
      <c r="T1160" s="211"/>
      <c r="AT1160" s="212" t="s">
        <v>192</v>
      </c>
      <c r="AU1160" s="212" t="s">
        <v>78</v>
      </c>
      <c r="AV1160" s="14" t="s">
        <v>78</v>
      </c>
      <c r="AW1160" s="14" t="s">
        <v>30</v>
      </c>
      <c r="AX1160" s="14" t="s">
        <v>69</v>
      </c>
      <c r="AY1160" s="212" t="s">
        <v>179</v>
      </c>
    </row>
    <row r="1161" spans="2:51" s="14" customFormat="1">
      <c r="B1161" s="203"/>
      <c r="C1161" s="204"/>
      <c r="D1161" s="188" t="s">
        <v>192</v>
      </c>
      <c r="E1161" s="205" t="s">
        <v>18</v>
      </c>
      <c r="F1161" s="324" t="s">
        <v>1248</v>
      </c>
      <c r="G1161" s="325"/>
      <c r="H1161" s="326">
        <v>1.35</v>
      </c>
      <c r="I1161" s="325"/>
      <c r="J1161" s="325"/>
      <c r="K1161" s="204"/>
      <c r="L1161" s="208"/>
      <c r="M1161" s="209"/>
      <c r="N1161" s="210"/>
      <c r="O1161" s="210"/>
      <c r="P1161" s="210"/>
      <c r="Q1161" s="210"/>
      <c r="R1161" s="210"/>
      <c r="S1161" s="210"/>
      <c r="T1161" s="211"/>
      <c r="AT1161" s="212" t="s">
        <v>192</v>
      </c>
      <c r="AU1161" s="212" t="s">
        <v>78</v>
      </c>
      <c r="AV1161" s="14" t="s">
        <v>78</v>
      </c>
      <c r="AW1161" s="14" t="s">
        <v>30</v>
      </c>
      <c r="AX1161" s="14" t="s">
        <v>69</v>
      </c>
      <c r="AY1161" s="212" t="s">
        <v>179</v>
      </c>
    </row>
    <row r="1162" spans="2:51" s="14" customFormat="1">
      <c r="B1162" s="203"/>
      <c r="C1162" s="204"/>
      <c r="D1162" s="188" t="s">
        <v>192</v>
      </c>
      <c r="E1162" s="205" t="s">
        <v>18</v>
      </c>
      <c r="F1162" s="324" t="s">
        <v>1249</v>
      </c>
      <c r="G1162" s="325"/>
      <c r="H1162" s="326">
        <v>6.484</v>
      </c>
      <c r="I1162" s="325"/>
      <c r="J1162" s="325"/>
      <c r="K1162" s="204"/>
      <c r="L1162" s="208"/>
      <c r="M1162" s="209"/>
      <c r="N1162" s="210"/>
      <c r="O1162" s="210"/>
      <c r="P1162" s="210"/>
      <c r="Q1162" s="210"/>
      <c r="R1162" s="210"/>
      <c r="S1162" s="210"/>
      <c r="T1162" s="211"/>
      <c r="AT1162" s="212" t="s">
        <v>192</v>
      </c>
      <c r="AU1162" s="212" t="s">
        <v>78</v>
      </c>
      <c r="AV1162" s="14" t="s">
        <v>78</v>
      </c>
      <c r="AW1162" s="14" t="s">
        <v>30</v>
      </c>
      <c r="AX1162" s="14" t="s">
        <v>69</v>
      </c>
      <c r="AY1162" s="212" t="s">
        <v>179</v>
      </c>
    </row>
    <row r="1163" spans="2:51" s="14" customFormat="1">
      <c r="B1163" s="203"/>
      <c r="C1163" s="204"/>
      <c r="D1163" s="188" t="s">
        <v>192</v>
      </c>
      <c r="E1163" s="205" t="s">
        <v>18</v>
      </c>
      <c r="F1163" s="324" t="s">
        <v>1250</v>
      </c>
      <c r="G1163" s="325"/>
      <c r="H1163" s="326">
        <v>-1.377</v>
      </c>
      <c r="I1163" s="325"/>
      <c r="J1163" s="325"/>
      <c r="K1163" s="204"/>
      <c r="L1163" s="208"/>
      <c r="M1163" s="209"/>
      <c r="N1163" s="210"/>
      <c r="O1163" s="210"/>
      <c r="P1163" s="210"/>
      <c r="Q1163" s="210"/>
      <c r="R1163" s="210"/>
      <c r="S1163" s="210"/>
      <c r="T1163" s="211"/>
      <c r="AT1163" s="212" t="s">
        <v>192</v>
      </c>
      <c r="AU1163" s="212" t="s">
        <v>78</v>
      </c>
      <c r="AV1163" s="14" t="s">
        <v>78</v>
      </c>
      <c r="AW1163" s="14" t="s">
        <v>30</v>
      </c>
      <c r="AX1163" s="14" t="s">
        <v>69</v>
      </c>
      <c r="AY1163" s="212" t="s">
        <v>179</v>
      </c>
    </row>
    <row r="1164" spans="2:51" s="14" customFormat="1">
      <c r="B1164" s="203"/>
      <c r="C1164" s="204"/>
      <c r="D1164" s="188" t="s">
        <v>192</v>
      </c>
      <c r="E1164" s="205" t="s">
        <v>18</v>
      </c>
      <c r="F1164" s="324" t="s">
        <v>1251</v>
      </c>
      <c r="G1164" s="325"/>
      <c r="H1164" s="326">
        <v>-2.8759999999999999</v>
      </c>
      <c r="I1164" s="325"/>
      <c r="J1164" s="325"/>
      <c r="K1164" s="204"/>
      <c r="L1164" s="208"/>
      <c r="M1164" s="209"/>
      <c r="N1164" s="210"/>
      <c r="O1164" s="210"/>
      <c r="P1164" s="210"/>
      <c r="Q1164" s="210"/>
      <c r="R1164" s="210"/>
      <c r="S1164" s="210"/>
      <c r="T1164" s="211"/>
      <c r="AT1164" s="212" t="s">
        <v>192</v>
      </c>
      <c r="AU1164" s="212" t="s">
        <v>78</v>
      </c>
      <c r="AV1164" s="14" t="s">
        <v>78</v>
      </c>
      <c r="AW1164" s="14" t="s">
        <v>30</v>
      </c>
      <c r="AX1164" s="14" t="s">
        <v>69</v>
      </c>
      <c r="AY1164" s="212" t="s">
        <v>179</v>
      </c>
    </row>
    <row r="1165" spans="2:51" s="14" customFormat="1">
      <c r="B1165" s="203"/>
      <c r="C1165" s="204"/>
      <c r="D1165" s="188" t="s">
        <v>192</v>
      </c>
      <c r="E1165" s="205" t="s">
        <v>18</v>
      </c>
      <c r="F1165" s="324" t="s">
        <v>1252</v>
      </c>
      <c r="G1165" s="325"/>
      <c r="H1165" s="326">
        <v>-1.661</v>
      </c>
      <c r="I1165" s="325"/>
      <c r="J1165" s="325"/>
      <c r="K1165" s="204"/>
      <c r="L1165" s="208"/>
      <c r="M1165" s="209"/>
      <c r="N1165" s="210"/>
      <c r="O1165" s="210"/>
      <c r="P1165" s="210"/>
      <c r="Q1165" s="210"/>
      <c r="R1165" s="210"/>
      <c r="S1165" s="210"/>
      <c r="T1165" s="211"/>
      <c r="AT1165" s="212" t="s">
        <v>192</v>
      </c>
      <c r="AU1165" s="212" t="s">
        <v>78</v>
      </c>
      <c r="AV1165" s="14" t="s">
        <v>78</v>
      </c>
      <c r="AW1165" s="14" t="s">
        <v>30</v>
      </c>
      <c r="AX1165" s="14" t="s">
        <v>69</v>
      </c>
      <c r="AY1165" s="212" t="s">
        <v>179</v>
      </c>
    </row>
    <row r="1166" spans="2:51" s="14" customFormat="1">
      <c r="B1166" s="203"/>
      <c r="C1166" s="204"/>
      <c r="D1166" s="188" t="s">
        <v>192</v>
      </c>
      <c r="E1166" s="205" t="s">
        <v>18</v>
      </c>
      <c r="F1166" s="324" t="s">
        <v>1253</v>
      </c>
      <c r="G1166" s="325"/>
      <c r="H1166" s="326">
        <v>-0.55000000000000004</v>
      </c>
      <c r="I1166" s="325"/>
      <c r="J1166" s="325"/>
      <c r="K1166" s="204"/>
      <c r="L1166" s="208"/>
      <c r="M1166" s="209"/>
      <c r="N1166" s="210"/>
      <c r="O1166" s="210"/>
      <c r="P1166" s="210"/>
      <c r="Q1166" s="210"/>
      <c r="R1166" s="210"/>
      <c r="S1166" s="210"/>
      <c r="T1166" s="211"/>
      <c r="AT1166" s="212" t="s">
        <v>192</v>
      </c>
      <c r="AU1166" s="212" t="s">
        <v>78</v>
      </c>
      <c r="AV1166" s="14" t="s">
        <v>78</v>
      </c>
      <c r="AW1166" s="14" t="s">
        <v>30</v>
      </c>
      <c r="AX1166" s="14" t="s">
        <v>69</v>
      </c>
      <c r="AY1166" s="212" t="s">
        <v>179</v>
      </c>
    </row>
    <row r="1167" spans="2:51" s="14" customFormat="1">
      <c r="B1167" s="203"/>
      <c r="C1167" s="204"/>
      <c r="D1167" s="188" t="s">
        <v>192</v>
      </c>
      <c r="E1167" s="205" t="s">
        <v>18</v>
      </c>
      <c r="F1167" s="324" t="s">
        <v>1254</v>
      </c>
      <c r="G1167" s="325"/>
      <c r="H1167" s="326">
        <v>-2.5760000000000001</v>
      </c>
      <c r="I1167" s="325"/>
      <c r="J1167" s="325"/>
      <c r="K1167" s="204"/>
      <c r="L1167" s="208"/>
      <c r="M1167" s="209"/>
      <c r="N1167" s="210"/>
      <c r="O1167" s="210"/>
      <c r="P1167" s="210"/>
      <c r="Q1167" s="210"/>
      <c r="R1167" s="210"/>
      <c r="S1167" s="210"/>
      <c r="T1167" s="211"/>
      <c r="AT1167" s="212" t="s">
        <v>192</v>
      </c>
      <c r="AU1167" s="212" t="s">
        <v>78</v>
      </c>
      <c r="AV1167" s="14" t="s">
        <v>78</v>
      </c>
      <c r="AW1167" s="14" t="s">
        <v>30</v>
      </c>
      <c r="AX1167" s="14" t="s">
        <v>69</v>
      </c>
      <c r="AY1167" s="212" t="s">
        <v>179</v>
      </c>
    </row>
    <row r="1168" spans="2:51" s="14" customFormat="1">
      <c r="B1168" s="203"/>
      <c r="C1168" s="204"/>
      <c r="D1168" s="188" t="s">
        <v>192</v>
      </c>
      <c r="E1168" s="205" t="s">
        <v>18</v>
      </c>
      <c r="F1168" s="324" t="s">
        <v>1255</v>
      </c>
      <c r="G1168" s="325"/>
      <c r="H1168" s="326">
        <v>-2.7639999999999998</v>
      </c>
      <c r="I1168" s="325"/>
      <c r="J1168" s="325"/>
      <c r="K1168" s="204"/>
      <c r="L1168" s="208"/>
      <c r="M1168" s="209"/>
      <c r="N1168" s="210"/>
      <c r="O1168" s="210"/>
      <c r="P1168" s="210"/>
      <c r="Q1168" s="210"/>
      <c r="R1168" s="210"/>
      <c r="S1168" s="210"/>
      <c r="T1168" s="211"/>
      <c r="AT1168" s="212" t="s">
        <v>192</v>
      </c>
      <c r="AU1168" s="212" t="s">
        <v>78</v>
      </c>
      <c r="AV1168" s="14" t="s">
        <v>78</v>
      </c>
      <c r="AW1168" s="14" t="s">
        <v>30</v>
      </c>
      <c r="AX1168" s="14" t="s">
        <v>69</v>
      </c>
      <c r="AY1168" s="212" t="s">
        <v>179</v>
      </c>
    </row>
    <row r="1169" spans="1:65" s="14" customFormat="1">
      <c r="B1169" s="203"/>
      <c r="C1169" s="204"/>
      <c r="D1169" s="188" t="s">
        <v>192</v>
      </c>
      <c r="E1169" s="205" t="s">
        <v>18</v>
      </c>
      <c r="F1169" s="324" t="s">
        <v>1252</v>
      </c>
      <c r="G1169" s="325"/>
      <c r="H1169" s="326">
        <v>-1.661</v>
      </c>
      <c r="I1169" s="325"/>
      <c r="J1169" s="325"/>
      <c r="K1169" s="204"/>
      <c r="L1169" s="208"/>
      <c r="M1169" s="209"/>
      <c r="N1169" s="210"/>
      <c r="O1169" s="210"/>
      <c r="P1169" s="210"/>
      <c r="Q1169" s="210"/>
      <c r="R1169" s="210"/>
      <c r="S1169" s="210"/>
      <c r="T1169" s="211"/>
      <c r="AT1169" s="212" t="s">
        <v>192</v>
      </c>
      <c r="AU1169" s="212" t="s">
        <v>78</v>
      </c>
      <c r="AV1169" s="14" t="s">
        <v>78</v>
      </c>
      <c r="AW1169" s="14" t="s">
        <v>30</v>
      </c>
      <c r="AX1169" s="14" t="s">
        <v>69</v>
      </c>
      <c r="AY1169" s="212" t="s">
        <v>179</v>
      </c>
    </row>
    <row r="1170" spans="1:65" s="14" customFormat="1">
      <c r="B1170" s="203"/>
      <c r="C1170" s="204"/>
      <c r="D1170" s="188" t="s">
        <v>192</v>
      </c>
      <c r="E1170" s="205" t="s">
        <v>18</v>
      </c>
      <c r="F1170" s="324" t="s">
        <v>1256</v>
      </c>
      <c r="G1170" s="325"/>
      <c r="H1170" s="326">
        <v>-0.73499999999999999</v>
      </c>
      <c r="I1170" s="325"/>
      <c r="J1170" s="325"/>
      <c r="K1170" s="204"/>
      <c r="L1170" s="208"/>
      <c r="M1170" s="209"/>
      <c r="N1170" s="210"/>
      <c r="O1170" s="210"/>
      <c r="P1170" s="210"/>
      <c r="Q1170" s="210"/>
      <c r="R1170" s="210"/>
      <c r="S1170" s="210"/>
      <c r="T1170" s="211"/>
      <c r="AT1170" s="212" t="s">
        <v>192</v>
      </c>
      <c r="AU1170" s="212" t="s">
        <v>78</v>
      </c>
      <c r="AV1170" s="14" t="s">
        <v>78</v>
      </c>
      <c r="AW1170" s="14" t="s">
        <v>30</v>
      </c>
      <c r="AX1170" s="14" t="s">
        <v>69</v>
      </c>
      <c r="AY1170" s="212" t="s">
        <v>179</v>
      </c>
    </row>
    <row r="1171" spans="1:65" s="14" customFormat="1">
      <c r="B1171" s="203"/>
      <c r="C1171" s="204"/>
      <c r="D1171" s="188" t="s">
        <v>192</v>
      </c>
      <c r="E1171" s="205" t="s">
        <v>18</v>
      </c>
      <c r="F1171" s="324" t="s">
        <v>1255</v>
      </c>
      <c r="G1171" s="325"/>
      <c r="H1171" s="326">
        <v>-2.7639999999999998</v>
      </c>
      <c r="I1171" s="325"/>
      <c r="J1171" s="325"/>
      <c r="K1171" s="204"/>
      <c r="L1171" s="208"/>
      <c r="M1171" s="209"/>
      <c r="N1171" s="210"/>
      <c r="O1171" s="210"/>
      <c r="P1171" s="210"/>
      <c r="Q1171" s="210"/>
      <c r="R1171" s="210"/>
      <c r="S1171" s="210"/>
      <c r="T1171" s="211"/>
      <c r="AT1171" s="212" t="s">
        <v>192</v>
      </c>
      <c r="AU1171" s="212" t="s">
        <v>78</v>
      </c>
      <c r="AV1171" s="14" t="s">
        <v>78</v>
      </c>
      <c r="AW1171" s="14" t="s">
        <v>30</v>
      </c>
      <c r="AX1171" s="14" t="s">
        <v>69</v>
      </c>
      <c r="AY1171" s="212" t="s">
        <v>179</v>
      </c>
    </row>
    <row r="1172" spans="1:65" s="14" customFormat="1">
      <c r="B1172" s="203"/>
      <c r="C1172" s="204"/>
      <c r="D1172" s="350" t="s">
        <v>192</v>
      </c>
      <c r="E1172" s="351" t="s">
        <v>18</v>
      </c>
      <c r="F1172" s="324" t="s">
        <v>1257</v>
      </c>
      <c r="G1172" s="325"/>
      <c r="H1172" s="326">
        <v>-63.628</v>
      </c>
      <c r="I1172" s="325"/>
      <c r="J1172" s="325"/>
      <c r="K1172" s="204"/>
      <c r="L1172" s="208"/>
      <c r="M1172" s="209"/>
      <c r="N1172" s="210"/>
      <c r="O1172" s="210"/>
      <c r="P1172" s="210"/>
      <c r="Q1172" s="210"/>
      <c r="R1172" s="210"/>
      <c r="S1172" s="210"/>
      <c r="T1172" s="211"/>
      <c r="AT1172" s="212" t="s">
        <v>192</v>
      </c>
      <c r="AU1172" s="212" t="s">
        <v>78</v>
      </c>
      <c r="AV1172" s="14" t="s">
        <v>78</v>
      </c>
      <c r="AW1172" s="14" t="s">
        <v>30</v>
      </c>
      <c r="AX1172" s="14" t="s">
        <v>69</v>
      </c>
      <c r="AY1172" s="212" t="s">
        <v>179</v>
      </c>
    </row>
    <row r="1173" spans="1:65" s="2" customFormat="1" ht="24.2" customHeight="1">
      <c r="A1173" s="33"/>
      <c r="B1173" s="34"/>
      <c r="C1173" s="213" t="s">
        <v>1258</v>
      </c>
      <c r="D1173" s="213" t="s">
        <v>286</v>
      </c>
      <c r="E1173" s="214" t="s">
        <v>1259</v>
      </c>
      <c r="F1173" s="340" t="s">
        <v>1260</v>
      </c>
      <c r="G1173" s="341" t="s">
        <v>357</v>
      </c>
      <c r="H1173" s="342">
        <f>H1175</f>
        <v>494.89880000000005</v>
      </c>
      <c r="I1173" s="343"/>
      <c r="J1173" s="343">
        <f>ROUND(I1173*H1173,2)</f>
        <v>0</v>
      </c>
      <c r="K1173" s="215" t="s">
        <v>185</v>
      </c>
      <c r="L1173" s="219"/>
      <c r="M1173" s="220" t="s">
        <v>18</v>
      </c>
      <c r="N1173" s="221" t="s">
        <v>40</v>
      </c>
      <c r="O1173" s="184">
        <v>0</v>
      </c>
      <c r="P1173" s="184">
        <f>O1173*H1173</f>
        <v>0</v>
      </c>
      <c r="Q1173" s="184">
        <v>0.02</v>
      </c>
      <c r="R1173" s="184">
        <f>Q1173*H1173</f>
        <v>9.8979760000000017</v>
      </c>
      <c r="S1173" s="184">
        <v>0</v>
      </c>
      <c r="T1173" s="185">
        <f>S1173*H1173</f>
        <v>0</v>
      </c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R1173" s="186" t="s">
        <v>250</v>
      </c>
      <c r="AT1173" s="186" t="s">
        <v>286</v>
      </c>
      <c r="AU1173" s="186" t="s">
        <v>78</v>
      </c>
      <c r="AY1173" s="19" t="s">
        <v>179</v>
      </c>
      <c r="BE1173" s="187">
        <f>IF(N1173="základní",J1173,0)</f>
        <v>0</v>
      </c>
      <c r="BF1173" s="187">
        <f>IF(N1173="snížená",J1173,0)</f>
        <v>0</v>
      </c>
      <c r="BG1173" s="187">
        <f>IF(N1173="zákl. přenesená",J1173,0)</f>
        <v>0</v>
      </c>
      <c r="BH1173" s="187">
        <f>IF(N1173="sníž. přenesená",J1173,0)</f>
        <v>0</v>
      </c>
      <c r="BI1173" s="187">
        <f>IF(N1173="nulová",J1173,0)</f>
        <v>0</v>
      </c>
      <c r="BJ1173" s="19" t="s">
        <v>76</v>
      </c>
      <c r="BK1173" s="187">
        <f>ROUND(I1173*H1173,2)</f>
        <v>0</v>
      </c>
      <c r="BL1173" s="19" t="s">
        <v>186</v>
      </c>
      <c r="BM1173" s="186" t="s">
        <v>1261</v>
      </c>
    </row>
    <row r="1174" spans="1:65" s="2" customFormat="1" ht="19.5">
      <c r="A1174" s="33"/>
      <c r="B1174" s="34"/>
      <c r="C1174" s="35"/>
      <c r="D1174" s="188" t="s">
        <v>188</v>
      </c>
      <c r="E1174" s="35"/>
      <c r="F1174" s="331" t="s">
        <v>1260</v>
      </c>
      <c r="G1174" s="332"/>
      <c r="H1174" s="332"/>
      <c r="I1174" s="332"/>
      <c r="J1174" s="332"/>
      <c r="K1174" s="35"/>
      <c r="L1174" s="38"/>
      <c r="M1174" s="190"/>
      <c r="N1174" s="191"/>
      <c r="O1174" s="63"/>
      <c r="P1174" s="63"/>
      <c r="Q1174" s="63"/>
      <c r="R1174" s="63"/>
      <c r="S1174" s="63"/>
      <c r="T1174" s="64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T1174" s="19" t="s">
        <v>188</v>
      </c>
      <c r="AU1174" s="19" t="s">
        <v>78</v>
      </c>
    </row>
    <row r="1175" spans="1:65" s="14" customFormat="1">
      <c r="B1175" s="203"/>
      <c r="C1175" s="204"/>
      <c r="D1175" s="188" t="s">
        <v>192</v>
      </c>
      <c r="E1175" s="204"/>
      <c r="F1175" s="324" t="s">
        <v>5816</v>
      </c>
      <c r="G1175" s="325"/>
      <c r="H1175" s="326">
        <f>449.908*1.1</f>
        <v>494.89880000000005</v>
      </c>
      <c r="I1175" s="325"/>
      <c r="J1175" s="325"/>
      <c r="K1175" s="204"/>
      <c r="L1175" s="208"/>
      <c r="M1175" s="209"/>
      <c r="N1175" s="210"/>
      <c r="O1175" s="210"/>
      <c r="P1175" s="210"/>
      <c r="Q1175" s="210"/>
      <c r="R1175" s="210"/>
      <c r="S1175" s="210"/>
      <c r="T1175" s="211"/>
      <c r="AT1175" s="212" t="s">
        <v>192</v>
      </c>
      <c r="AU1175" s="212" t="s">
        <v>78</v>
      </c>
      <c r="AV1175" s="14" t="s">
        <v>78</v>
      </c>
      <c r="AW1175" s="14" t="s">
        <v>4</v>
      </c>
      <c r="AX1175" s="14" t="s">
        <v>76</v>
      </c>
      <c r="AY1175" s="212" t="s">
        <v>179</v>
      </c>
    </row>
    <row r="1176" spans="1:65" s="2" customFormat="1" ht="24.2" customHeight="1">
      <c r="A1176" s="33"/>
      <c r="B1176" s="34"/>
      <c r="C1176" s="176" t="s">
        <v>1262</v>
      </c>
      <c r="D1176" s="176" t="s">
        <v>181</v>
      </c>
      <c r="E1176" s="177" t="s">
        <v>1263</v>
      </c>
      <c r="F1176" s="327" t="s">
        <v>1264</v>
      </c>
      <c r="G1176" s="328" t="s">
        <v>289</v>
      </c>
      <c r="H1176" s="329">
        <v>127.76</v>
      </c>
      <c r="I1176" s="330"/>
      <c r="J1176" s="330">
        <f>ROUND(I1176*H1176,2)</f>
        <v>0</v>
      </c>
      <c r="K1176" s="178" t="s">
        <v>18</v>
      </c>
      <c r="L1176" s="38"/>
      <c r="M1176" s="182" t="s">
        <v>18</v>
      </c>
      <c r="N1176" s="183" t="s">
        <v>40</v>
      </c>
      <c r="O1176" s="184">
        <v>0.33</v>
      </c>
      <c r="P1176" s="184">
        <f>O1176*H1176</f>
        <v>42.160800000000002</v>
      </c>
      <c r="Q1176" s="184">
        <v>1.7600000000000001E-3</v>
      </c>
      <c r="R1176" s="184">
        <f>Q1176*H1176</f>
        <v>0.22485760000000002</v>
      </c>
      <c r="S1176" s="184">
        <v>0</v>
      </c>
      <c r="T1176" s="185">
        <f>S1176*H1176</f>
        <v>0</v>
      </c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R1176" s="186" t="s">
        <v>186</v>
      </c>
      <c r="AT1176" s="186" t="s">
        <v>181</v>
      </c>
      <c r="AU1176" s="186" t="s">
        <v>78</v>
      </c>
      <c r="AY1176" s="19" t="s">
        <v>179</v>
      </c>
      <c r="BE1176" s="187">
        <f>IF(N1176="základní",J1176,0)</f>
        <v>0</v>
      </c>
      <c r="BF1176" s="187">
        <f>IF(N1176="snížená",J1176,0)</f>
        <v>0</v>
      </c>
      <c r="BG1176" s="187">
        <f>IF(N1176="zákl. přenesená",J1176,0)</f>
        <v>0</v>
      </c>
      <c r="BH1176" s="187">
        <f>IF(N1176="sníž. přenesená",J1176,0)</f>
        <v>0</v>
      </c>
      <c r="BI1176" s="187">
        <f>IF(N1176="nulová",J1176,0)</f>
        <v>0</v>
      </c>
      <c r="BJ1176" s="19" t="s">
        <v>76</v>
      </c>
      <c r="BK1176" s="187">
        <f>ROUND(I1176*H1176,2)</f>
        <v>0</v>
      </c>
      <c r="BL1176" s="19" t="s">
        <v>186</v>
      </c>
      <c r="BM1176" s="186" t="s">
        <v>1265</v>
      </c>
    </row>
    <row r="1177" spans="1:65" s="2" customFormat="1">
      <c r="A1177" s="33"/>
      <c r="B1177" s="34"/>
      <c r="C1177" s="35"/>
      <c r="D1177" s="188" t="s">
        <v>188</v>
      </c>
      <c r="E1177" s="35"/>
      <c r="F1177" s="331" t="s">
        <v>1264</v>
      </c>
      <c r="G1177" s="332"/>
      <c r="H1177" s="332"/>
      <c r="I1177" s="332"/>
      <c r="J1177" s="332"/>
      <c r="K1177" s="35"/>
      <c r="L1177" s="38"/>
      <c r="M1177" s="190"/>
      <c r="N1177" s="191"/>
      <c r="O1177" s="63"/>
      <c r="P1177" s="63"/>
      <c r="Q1177" s="63"/>
      <c r="R1177" s="63"/>
      <c r="S1177" s="63"/>
      <c r="T1177" s="64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T1177" s="19" t="s">
        <v>188</v>
      </c>
      <c r="AU1177" s="19" t="s">
        <v>78</v>
      </c>
    </row>
    <row r="1178" spans="1:65" s="14" customFormat="1">
      <c r="B1178" s="203"/>
      <c r="C1178" s="204"/>
      <c r="D1178" s="188" t="s">
        <v>192</v>
      </c>
      <c r="E1178" s="205" t="s">
        <v>18</v>
      </c>
      <c r="F1178" s="324" t="s">
        <v>1266</v>
      </c>
      <c r="G1178" s="325"/>
      <c r="H1178" s="326">
        <v>8.9</v>
      </c>
      <c r="I1178" s="325"/>
      <c r="J1178" s="325"/>
      <c r="K1178" s="204"/>
      <c r="L1178" s="208"/>
      <c r="M1178" s="209"/>
      <c r="N1178" s="210"/>
      <c r="O1178" s="210"/>
      <c r="P1178" s="210"/>
      <c r="Q1178" s="210"/>
      <c r="R1178" s="210"/>
      <c r="S1178" s="210"/>
      <c r="T1178" s="211"/>
      <c r="AT1178" s="212" t="s">
        <v>192</v>
      </c>
      <c r="AU1178" s="212" t="s">
        <v>78</v>
      </c>
      <c r="AV1178" s="14" t="s">
        <v>78</v>
      </c>
      <c r="AW1178" s="14" t="s">
        <v>30</v>
      </c>
      <c r="AX1178" s="14" t="s">
        <v>69</v>
      </c>
      <c r="AY1178" s="212" t="s">
        <v>179</v>
      </c>
    </row>
    <row r="1179" spans="1:65" s="14" customFormat="1">
      <c r="B1179" s="203"/>
      <c r="C1179" s="204"/>
      <c r="D1179" s="188" t="s">
        <v>192</v>
      </c>
      <c r="E1179" s="205" t="s">
        <v>18</v>
      </c>
      <c r="F1179" s="324" t="s">
        <v>1267</v>
      </c>
      <c r="G1179" s="325"/>
      <c r="H1179" s="326">
        <v>6.76</v>
      </c>
      <c r="I1179" s="325"/>
      <c r="J1179" s="325"/>
      <c r="K1179" s="204"/>
      <c r="L1179" s="208"/>
      <c r="M1179" s="209"/>
      <c r="N1179" s="210"/>
      <c r="O1179" s="210"/>
      <c r="P1179" s="210"/>
      <c r="Q1179" s="210"/>
      <c r="R1179" s="210"/>
      <c r="S1179" s="210"/>
      <c r="T1179" s="211"/>
      <c r="AT1179" s="212" t="s">
        <v>192</v>
      </c>
      <c r="AU1179" s="212" t="s">
        <v>78</v>
      </c>
      <c r="AV1179" s="14" t="s">
        <v>78</v>
      </c>
      <c r="AW1179" s="14" t="s">
        <v>30</v>
      </c>
      <c r="AX1179" s="14" t="s">
        <v>69</v>
      </c>
      <c r="AY1179" s="212" t="s">
        <v>179</v>
      </c>
    </row>
    <row r="1180" spans="1:65" s="14" customFormat="1">
      <c r="B1180" s="203"/>
      <c r="C1180" s="204"/>
      <c r="D1180" s="188" t="s">
        <v>192</v>
      </c>
      <c r="E1180" s="205" t="s">
        <v>18</v>
      </c>
      <c r="F1180" s="324" t="s">
        <v>1268</v>
      </c>
      <c r="G1180" s="325"/>
      <c r="H1180" s="326">
        <v>14.44</v>
      </c>
      <c r="I1180" s="325"/>
      <c r="J1180" s="325"/>
      <c r="K1180" s="204"/>
      <c r="L1180" s="208"/>
      <c r="M1180" s="209"/>
      <c r="N1180" s="210"/>
      <c r="O1180" s="210"/>
      <c r="P1180" s="210"/>
      <c r="Q1180" s="210"/>
      <c r="R1180" s="210"/>
      <c r="S1180" s="210"/>
      <c r="T1180" s="211"/>
      <c r="AT1180" s="212" t="s">
        <v>192</v>
      </c>
      <c r="AU1180" s="212" t="s">
        <v>78</v>
      </c>
      <c r="AV1180" s="14" t="s">
        <v>78</v>
      </c>
      <c r="AW1180" s="14" t="s">
        <v>30</v>
      </c>
      <c r="AX1180" s="14" t="s">
        <v>69</v>
      </c>
      <c r="AY1180" s="212" t="s">
        <v>179</v>
      </c>
    </row>
    <row r="1181" spans="1:65" s="14" customFormat="1">
      <c r="B1181" s="203"/>
      <c r="C1181" s="204"/>
      <c r="D1181" s="188" t="s">
        <v>192</v>
      </c>
      <c r="E1181" s="205" t="s">
        <v>18</v>
      </c>
      <c r="F1181" s="324" t="s">
        <v>1269</v>
      </c>
      <c r="G1181" s="325"/>
      <c r="H1181" s="326">
        <v>11.82</v>
      </c>
      <c r="I1181" s="325"/>
      <c r="J1181" s="325"/>
      <c r="K1181" s="204"/>
      <c r="L1181" s="208"/>
      <c r="M1181" s="209"/>
      <c r="N1181" s="210"/>
      <c r="O1181" s="210"/>
      <c r="P1181" s="210"/>
      <c r="Q1181" s="210"/>
      <c r="R1181" s="210"/>
      <c r="S1181" s="210"/>
      <c r="T1181" s="211"/>
      <c r="AT1181" s="212" t="s">
        <v>192</v>
      </c>
      <c r="AU1181" s="212" t="s">
        <v>78</v>
      </c>
      <c r="AV1181" s="14" t="s">
        <v>78</v>
      </c>
      <c r="AW1181" s="14" t="s">
        <v>30</v>
      </c>
      <c r="AX1181" s="14" t="s">
        <v>69</v>
      </c>
      <c r="AY1181" s="212" t="s">
        <v>179</v>
      </c>
    </row>
    <row r="1182" spans="1:65" s="14" customFormat="1">
      <c r="B1182" s="203"/>
      <c r="C1182" s="204"/>
      <c r="D1182" s="188" t="s">
        <v>192</v>
      </c>
      <c r="E1182" s="205" t="s">
        <v>18</v>
      </c>
      <c r="F1182" s="324" t="s">
        <v>1270</v>
      </c>
      <c r="G1182" s="325"/>
      <c r="H1182" s="326">
        <v>6.04</v>
      </c>
      <c r="I1182" s="325"/>
      <c r="J1182" s="325"/>
      <c r="K1182" s="204"/>
      <c r="L1182" s="208"/>
      <c r="M1182" s="209"/>
      <c r="N1182" s="210"/>
      <c r="O1182" s="210"/>
      <c r="P1182" s="210"/>
      <c r="Q1182" s="210"/>
      <c r="R1182" s="210"/>
      <c r="S1182" s="210"/>
      <c r="T1182" s="211"/>
      <c r="AT1182" s="212" t="s">
        <v>192</v>
      </c>
      <c r="AU1182" s="212" t="s">
        <v>78</v>
      </c>
      <c r="AV1182" s="14" t="s">
        <v>78</v>
      </c>
      <c r="AW1182" s="14" t="s">
        <v>30</v>
      </c>
      <c r="AX1182" s="14" t="s">
        <v>69</v>
      </c>
      <c r="AY1182" s="212" t="s">
        <v>179</v>
      </c>
    </row>
    <row r="1183" spans="1:65" s="14" customFormat="1">
      <c r="B1183" s="203"/>
      <c r="C1183" s="204"/>
      <c r="D1183" s="188" t="s">
        <v>192</v>
      </c>
      <c r="E1183" s="205" t="s">
        <v>18</v>
      </c>
      <c r="F1183" s="324" t="s">
        <v>1271</v>
      </c>
      <c r="G1183" s="325"/>
      <c r="H1183" s="326">
        <v>6.26</v>
      </c>
      <c r="I1183" s="325"/>
      <c r="J1183" s="325"/>
      <c r="K1183" s="204"/>
      <c r="L1183" s="208"/>
      <c r="M1183" s="209"/>
      <c r="N1183" s="210"/>
      <c r="O1183" s="210"/>
      <c r="P1183" s="210"/>
      <c r="Q1183" s="210"/>
      <c r="R1183" s="210"/>
      <c r="S1183" s="210"/>
      <c r="T1183" s="211"/>
      <c r="AT1183" s="212" t="s">
        <v>192</v>
      </c>
      <c r="AU1183" s="212" t="s">
        <v>78</v>
      </c>
      <c r="AV1183" s="14" t="s">
        <v>78</v>
      </c>
      <c r="AW1183" s="14" t="s">
        <v>30</v>
      </c>
      <c r="AX1183" s="14" t="s">
        <v>69</v>
      </c>
      <c r="AY1183" s="212" t="s">
        <v>179</v>
      </c>
    </row>
    <row r="1184" spans="1:65" s="14" customFormat="1">
      <c r="B1184" s="203"/>
      <c r="C1184" s="204"/>
      <c r="D1184" s="188" t="s">
        <v>192</v>
      </c>
      <c r="E1184" s="205" t="s">
        <v>18</v>
      </c>
      <c r="F1184" s="324" t="s">
        <v>1272</v>
      </c>
      <c r="G1184" s="325"/>
      <c r="H1184" s="326">
        <v>6.2</v>
      </c>
      <c r="I1184" s="325"/>
      <c r="J1184" s="325"/>
      <c r="K1184" s="204"/>
      <c r="L1184" s="208"/>
      <c r="M1184" s="209"/>
      <c r="N1184" s="210"/>
      <c r="O1184" s="210"/>
      <c r="P1184" s="210"/>
      <c r="Q1184" s="210"/>
      <c r="R1184" s="210"/>
      <c r="S1184" s="210"/>
      <c r="T1184" s="211"/>
      <c r="AT1184" s="212" t="s">
        <v>192</v>
      </c>
      <c r="AU1184" s="212" t="s">
        <v>78</v>
      </c>
      <c r="AV1184" s="14" t="s">
        <v>78</v>
      </c>
      <c r="AW1184" s="14" t="s">
        <v>30</v>
      </c>
      <c r="AX1184" s="14" t="s">
        <v>69</v>
      </c>
      <c r="AY1184" s="212" t="s">
        <v>179</v>
      </c>
    </row>
    <row r="1185" spans="2:51" s="14" customFormat="1">
      <c r="B1185" s="203"/>
      <c r="C1185" s="204"/>
      <c r="D1185" s="188" t="s">
        <v>192</v>
      </c>
      <c r="E1185" s="205" t="s">
        <v>18</v>
      </c>
      <c r="F1185" s="324" t="s">
        <v>1273</v>
      </c>
      <c r="G1185" s="325"/>
      <c r="H1185" s="326">
        <v>3.72</v>
      </c>
      <c r="I1185" s="325"/>
      <c r="J1185" s="325"/>
      <c r="K1185" s="204"/>
      <c r="L1185" s="208"/>
      <c r="M1185" s="209"/>
      <c r="N1185" s="210"/>
      <c r="O1185" s="210"/>
      <c r="P1185" s="210"/>
      <c r="Q1185" s="210"/>
      <c r="R1185" s="210"/>
      <c r="S1185" s="210"/>
      <c r="T1185" s="211"/>
      <c r="AT1185" s="212" t="s">
        <v>192</v>
      </c>
      <c r="AU1185" s="212" t="s">
        <v>78</v>
      </c>
      <c r="AV1185" s="14" t="s">
        <v>78</v>
      </c>
      <c r="AW1185" s="14" t="s">
        <v>30</v>
      </c>
      <c r="AX1185" s="14" t="s">
        <v>69</v>
      </c>
      <c r="AY1185" s="212" t="s">
        <v>179</v>
      </c>
    </row>
    <row r="1186" spans="2:51" s="14" customFormat="1">
      <c r="B1186" s="203"/>
      <c r="C1186" s="204"/>
      <c r="D1186" s="188" t="s">
        <v>192</v>
      </c>
      <c r="E1186" s="205" t="s">
        <v>18</v>
      </c>
      <c r="F1186" s="324" t="s">
        <v>1274</v>
      </c>
      <c r="G1186" s="325"/>
      <c r="H1186" s="326">
        <v>7.12</v>
      </c>
      <c r="I1186" s="325"/>
      <c r="J1186" s="325"/>
      <c r="K1186" s="204"/>
      <c r="L1186" s="208"/>
      <c r="M1186" s="209"/>
      <c r="N1186" s="210"/>
      <c r="O1186" s="210"/>
      <c r="P1186" s="210"/>
      <c r="Q1186" s="210"/>
      <c r="R1186" s="210"/>
      <c r="S1186" s="210"/>
      <c r="T1186" s="211"/>
      <c r="AT1186" s="212" t="s">
        <v>192</v>
      </c>
      <c r="AU1186" s="212" t="s">
        <v>78</v>
      </c>
      <c r="AV1186" s="14" t="s">
        <v>78</v>
      </c>
      <c r="AW1186" s="14" t="s">
        <v>30</v>
      </c>
      <c r="AX1186" s="14" t="s">
        <v>69</v>
      </c>
      <c r="AY1186" s="212" t="s">
        <v>179</v>
      </c>
    </row>
    <row r="1187" spans="2:51" s="14" customFormat="1">
      <c r="B1187" s="203"/>
      <c r="C1187" s="204"/>
      <c r="D1187" s="188" t="s">
        <v>192</v>
      </c>
      <c r="E1187" s="205" t="s">
        <v>18</v>
      </c>
      <c r="F1187" s="324" t="s">
        <v>1275</v>
      </c>
      <c r="G1187" s="325"/>
      <c r="H1187" s="326">
        <v>11.04</v>
      </c>
      <c r="I1187" s="325"/>
      <c r="J1187" s="325"/>
      <c r="K1187" s="204"/>
      <c r="L1187" s="208"/>
      <c r="M1187" s="209"/>
      <c r="N1187" s="210"/>
      <c r="O1187" s="210"/>
      <c r="P1187" s="210"/>
      <c r="Q1187" s="210"/>
      <c r="R1187" s="210"/>
      <c r="S1187" s="210"/>
      <c r="T1187" s="211"/>
      <c r="AT1187" s="212" t="s">
        <v>192</v>
      </c>
      <c r="AU1187" s="212" t="s">
        <v>78</v>
      </c>
      <c r="AV1187" s="14" t="s">
        <v>78</v>
      </c>
      <c r="AW1187" s="14" t="s">
        <v>30</v>
      </c>
      <c r="AX1187" s="14" t="s">
        <v>69</v>
      </c>
      <c r="AY1187" s="212" t="s">
        <v>179</v>
      </c>
    </row>
    <row r="1188" spans="2:51" s="14" customFormat="1">
      <c r="B1188" s="203"/>
      <c r="C1188" s="204"/>
      <c r="D1188" s="188" t="s">
        <v>192</v>
      </c>
      <c r="E1188" s="205" t="s">
        <v>18</v>
      </c>
      <c r="F1188" s="324" t="s">
        <v>1276</v>
      </c>
      <c r="G1188" s="325"/>
      <c r="H1188" s="326">
        <v>6.34</v>
      </c>
      <c r="I1188" s="325"/>
      <c r="J1188" s="325"/>
      <c r="K1188" s="204"/>
      <c r="L1188" s="208"/>
      <c r="M1188" s="209"/>
      <c r="N1188" s="210"/>
      <c r="O1188" s="210"/>
      <c r="P1188" s="210"/>
      <c r="Q1188" s="210"/>
      <c r="R1188" s="210"/>
      <c r="S1188" s="210"/>
      <c r="T1188" s="211"/>
      <c r="AT1188" s="212" t="s">
        <v>192</v>
      </c>
      <c r="AU1188" s="212" t="s">
        <v>78</v>
      </c>
      <c r="AV1188" s="14" t="s">
        <v>78</v>
      </c>
      <c r="AW1188" s="14" t="s">
        <v>30</v>
      </c>
      <c r="AX1188" s="14" t="s">
        <v>69</v>
      </c>
      <c r="AY1188" s="212" t="s">
        <v>179</v>
      </c>
    </row>
    <row r="1189" spans="2:51" s="14" customFormat="1">
      <c r="B1189" s="203"/>
      <c r="C1189" s="204"/>
      <c r="D1189" s="188" t="s">
        <v>192</v>
      </c>
      <c r="E1189" s="205" t="s">
        <v>18</v>
      </c>
      <c r="F1189" s="324" t="s">
        <v>1277</v>
      </c>
      <c r="G1189" s="325"/>
      <c r="H1189" s="326">
        <v>6.78</v>
      </c>
      <c r="I1189" s="325"/>
      <c r="J1189" s="325"/>
      <c r="K1189" s="204"/>
      <c r="L1189" s="208"/>
      <c r="M1189" s="209"/>
      <c r="N1189" s="210"/>
      <c r="O1189" s="210"/>
      <c r="P1189" s="210"/>
      <c r="Q1189" s="210"/>
      <c r="R1189" s="210"/>
      <c r="S1189" s="210"/>
      <c r="T1189" s="211"/>
      <c r="AT1189" s="212" t="s">
        <v>192</v>
      </c>
      <c r="AU1189" s="212" t="s">
        <v>78</v>
      </c>
      <c r="AV1189" s="14" t="s">
        <v>78</v>
      </c>
      <c r="AW1189" s="14" t="s">
        <v>30</v>
      </c>
      <c r="AX1189" s="14" t="s">
        <v>69</v>
      </c>
      <c r="AY1189" s="212" t="s">
        <v>179</v>
      </c>
    </row>
    <row r="1190" spans="2:51" s="14" customFormat="1">
      <c r="B1190" s="203"/>
      <c r="C1190" s="204"/>
      <c r="D1190" s="188" t="s">
        <v>192</v>
      </c>
      <c r="E1190" s="205" t="s">
        <v>18</v>
      </c>
      <c r="F1190" s="324" t="s">
        <v>1278</v>
      </c>
      <c r="G1190" s="325"/>
      <c r="H1190" s="326">
        <v>6.72</v>
      </c>
      <c r="I1190" s="325"/>
      <c r="J1190" s="325"/>
      <c r="K1190" s="204"/>
      <c r="L1190" s="208"/>
      <c r="M1190" s="209"/>
      <c r="N1190" s="210"/>
      <c r="O1190" s="210"/>
      <c r="P1190" s="210"/>
      <c r="Q1190" s="210"/>
      <c r="R1190" s="210"/>
      <c r="S1190" s="210"/>
      <c r="T1190" s="211"/>
      <c r="AT1190" s="212" t="s">
        <v>192</v>
      </c>
      <c r="AU1190" s="212" t="s">
        <v>78</v>
      </c>
      <c r="AV1190" s="14" t="s">
        <v>78</v>
      </c>
      <c r="AW1190" s="14" t="s">
        <v>30</v>
      </c>
      <c r="AX1190" s="14" t="s">
        <v>69</v>
      </c>
      <c r="AY1190" s="212" t="s">
        <v>179</v>
      </c>
    </row>
    <row r="1191" spans="2:51" s="14" customFormat="1">
      <c r="B1191" s="203"/>
      <c r="C1191" s="204"/>
      <c r="D1191" s="188" t="s">
        <v>192</v>
      </c>
      <c r="E1191" s="205" t="s">
        <v>18</v>
      </c>
      <c r="F1191" s="324" t="s">
        <v>1279</v>
      </c>
      <c r="G1191" s="325"/>
      <c r="H1191" s="326">
        <v>5.16</v>
      </c>
      <c r="I1191" s="325"/>
      <c r="J1191" s="325"/>
      <c r="K1191" s="204"/>
      <c r="L1191" s="208"/>
      <c r="M1191" s="209"/>
      <c r="N1191" s="210"/>
      <c r="O1191" s="210"/>
      <c r="P1191" s="210"/>
      <c r="Q1191" s="210"/>
      <c r="R1191" s="210"/>
      <c r="S1191" s="210"/>
      <c r="T1191" s="211"/>
      <c r="AT1191" s="212" t="s">
        <v>192</v>
      </c>
      <c r="AU1191" s="212" t="s">
        <v>78</v>
      </c>
      <c r="AV1191" s="14" t="s">
        <v>78</v>
      </c>
      <c r="AW1191" s="14" t="s">
        <v>30</v>
      </c>
      <c r="AX1191" s="14" t="s">
        <v>69</v>
      </c>
      <c r="AY1191" s="212" t="s">
        <v>179</v>
      </c>
    </row>
    <row r="1192" spans="2:51" s="14" customFormat="1">
      <c r="B1192" s="203"/>
      <c r="C1192" s="204"/>
      <c r="D1192" s="188" t="s">
        <v>192</v>
      </c>
      <c r="E1192" s="205" t="s">
        <v>18</v>
      </c>
      <c r="F1192" s="324" t="s">
        <v>1280</v>
      </c>
      <c r="G1192" s="325"/>
      <c r="H1192" s="326">
        <v>10.68</v>
      </c>
      <c r="I1192" s="325"/>
      <c r="J1192" s="325"/>
      <c r="K1192" s="204"/>
      <c r="L1192" s="208"/>
      <c r="M1192" s="209"/>
      <c r="N1192" s="210"/>
      <c r="O1192" s="210"/>
      <c r="P1192" s="210"/>
      <c r="Q1192" s="210"/>
      <c r="R1192" s="210"/>
      <c r="S1192" s="210"/>
      <c r="T1192" s="211"/>
      <c r="AT1192" s="212" t="s">
        <v>192</v>
      </c>
      <c r="AU1192" s="212" t="s">
        <v>78</v>
      </c>
      <c r="AV1192" s="14" t="s">
        <v>78</v>
      </c>
      <c r="AW1192" s="14" t="s">
        <v>30</v>
      </c>
      <c r="AX1192" s="14" t="s">
        <v>69</v>
      </c>
      <c r="AY1192" s="212" t="s">
        <v>179</v>
      </c>
    </row>
    <row r="1193" spans="2:51" s="14" customFormat="1">
      <c r="B1193" s="203"/>
      <c r="C1193" s="204"/>
      <c r="D1193" s="188" t="s">
        <v>192</v>
      </c>
      <c r="E1193" s="205" t="s">
        <v>18</v>
      </c>
      <c r="F1193" s="324" t="s">
        <v>1281</v>
      </c>
      <c r="G1193" s="325"/>
      <c r="H1193" s="326">
        <v>5.6</v>
      </c>
      <c r="I1193" s="325"/>
      <c r="J1193" s="325"/>
      <c r="K1193" s="204"/>
      <c r="L1193" s="208"/>
      <c r="M1193" s="209"/>
      <c r="N1193" s="210"/>
      <c r="O1193" s="210"/>
      <c r="P1193" s="210"/>
      <c r="Q1193" s="210"/>
      <c r="R1193" s="210"/>
      <c r="S1193" s="210"/>
      <c r="T1193" s="211"/>
      <c r="AT1193" s="212" t="s">
        <v>192</v>
      </c>
      <c r="AU1193" s="212" t="s">
        <v>78</v>
      </c>
      <c r="AV1193" s="14" t="s">
        <v>78</v>
      </c>
      <c r="AW1193" s="14" t="s">
        <v>30</v>
      </c>
      <c r="AX1193" s="14" t="s">
        <v>69</v>
      </c>
      <c r="AY1193" s="212" t="s">
        <v>179</v>
      </c>
    </row>
    <row r="1194" spans="2:51" s="14" customFormat="1">
      <c r="B1194" s="203"/>
      <c r="C1194" s="204"/>
      <c r="D1194" s="188" t="s">
        <v>192</v>
      </c>
      <c r="E1194" s="205" t="s">
        <v>18</v>
      </c>
      <c r="F1194" s="324" t="s">
        <v>1282</v>
      </c>
      <c r="G1194" s="325"/>
      <c r="H1194" s="326">
        <v>3.6</v>
      </c>
      <c r="I1194" s="325"/>
      <c r="J1194" s="325"/>
      <c r="K1194" s="204"/>
      <c r="L1194" s="208"/>
      <c r="M1194" s="209"/>
      <c r="N1194" s="210"/>
      <c r="O1194" s="210"/>
      <c r="P1194" s="210"/>
      <c r="Q1194" s="210"/>
      <c r="R1194" s="210"/>
      <c r="S1194" s="210"/>
      <c r="T1194" s="211"/>
      <c r="AT1194" s="212" t="s">
        <v>192</v>
      </c>
      <c r="AU1194" s="212" t="s">
        <v>78</v>
      </c>
      <c r="AV1194" s="14" t="s">
        <v>78</v>
      </c>
      <c r="AW1194" s="14" t="s">
        <v>30</v>
      </c>
      <c r="AX1194" s="14" t="s">
        <v>69</v>
      </c>
      <c r="AY1194" s="212" t="s">
        <v>179</v>
      </c>
    </row>
    <row r="1195" spans="2:51" s="14" customFormat="1">
      <c r="B1195" s="203"/>
      <c r="C1195" s="204"/>
      <c r="D1195" s="188" t="s">
        <v>192</v>
      </c>
      <c r="E1195" s="205" t="s">
        <v>18</v>
      </c>
      <c r="F1195" s="324" t="s">
        <v>1283</v>
      </c>
      <c r="G1195" s="325"/>
      <c r="H1195" s="326">
        <v>10.039999999999999</v>
      </c>
      <c r="I1195" s="325"/>
      <c r="J1195" s="325"/>
      <c r="K1195" s="204"/>
      <c r="L1195" s="208"/>
      <c r="M1195" s="209"/>
      <c r="N1195" s="210"/>
      <c r="O1195" s="210"/>
      <c r="P1195" s="210"/>
      <c r="Q1195" s="210"/>
      <c r="R1195" s="210"/>
      <c r="S1195" s="210"/>
      <c r="T1195" s="211"/>
      <c r="AT1195" s="212" t="s">
        <v>192</v>
      </c>
      <c r="AU1195" s="212" t="s">
        <v>78</v>
      </c>
      <c r="AV1195" s="14" t="s">
        <v>78</v>
      </c>
      <c r="AW1195" s="14" t="s">
        <v>30</v>
      </c>
      <c r="AX1195" s="14" t="s">
        <v>69</v>
      </c>
      <c r="AY1195" s="212" t="s">
        <v>179</v>
      </c>
    </row>
    <row r="1196" spans="2:51" s="14" customFormat="1">
      <c r="B1196" s="203"/>
      <c r="C1196" s="204"/>
      <c r="D1196" s="188" t="s">
        <v>192</v>
      </c>
      <c r="E1196" s="205" t="s">
        <v>18</v>
      </c>
      <c r="F1196" s="324" t="s">
        <v>1284</v>
      </c>
      <c r="G1196" s="325"/>
      <c r="H1196" s="326">
        <v>10.44</v>
      </c>
      <c r="I1196" s="325"/>
      <c r="J1196" s="325"/>
      <c r="K1196" s="204"/>
      <c r="L1196" s="208"/>
      <c r="M1196" s="209"/>
      <c r="N1196" s="210"/>
      <c r="O1196" s="210"/>
      <c r="P1196" s="210"/>
      <c r="Q1196" s="210"/>
      <c r="R1196" s="210"/>
      <c r="S1196" s="210"/>
      <c r="T1196" s="211"/>
      <c r="AT1196" s="212" t="s">
        <v>192</v>
      </c>
      <c r="AU1196" s="212" t="s">
        <v>78</v>
      </c>
      <c r="AV1196" s="14" t="s">
        <v>78</v>
      </c>
      <c r="AW1196" s="14" t="s">
        <v>30</v>
      </c>
      <c r="AX1196" s="14" t="s">
        <v>69</v>
      </c>
      <c r="AY1196" s="212" t="s">
        <v>179</v>
      </c>
    </row>
    <row r="1197" spans="2:51" s="14" customFormat="1">
      <c r="B1197" s="203"/>
      <c r="C1197" s="204"/>
      <c r="D1197" s="188" t="s">
        <v>192</v>
      </c>
      <c r="E1197" s="205" t="s">
        <v>18</v>
      </c>
      <c r="F1197" s="324" t="s">
        <v>1281</v>
      </c>
      <c r="G1197" s="325"/>
      <c r="H1197" s="326">
        <v>5.6</v>
      </c>
      <c r="I1197" s="325"/>
      <c r="J1197" s="325"/>
      <c r="K1197" s="204"/>
      <c r="L1197" s="208"/>
      <c r="M1197" s="209"/>
      <c r="N1197" s="210"/>
      <c r="O1197" s="210"/>
      <c r="P1197" s="210"/>
      <c r="Q1197" s="210"/>
      <c r="R1197" s="210"/>
      <c r="S1197" s="210"/>
      <c r="T1197" s="211"/>
      <c r="AT1197" s="212" t="s">
        <v>192</v>
      </c>
      <c r="AU1197" s="212" t="s">
        <v>78</v>
      </c>
      <c r="AV1197" s="14" t="s">
        <v>78</v>
      </c>
      <c r="AW1197" s="14" t="s">
        <v>30</v>
      </c>
      <c r="AX1197" s="14" t="s">
        <v>69</v>
      </c>
      <c r="AY1197" s="212" t="s">
        <v>179</v>
      </c>
    </row>
    <row r="1198" spans="2:51" s="14" customFormat="1">
      <c r="B1198" s="203"/>
      <c r="C1198" s="204"/>
      <c r="D1198" s="188" t="s">
        <v>192</v>
      </c>
      <c r="E1198" s="205" t="s">
        <v>18</v>
      </c>
      <c r="F1198" s="324" t="s">
        <v>1285</v>
      </c>
      <c r="G1198" s="325"/>
      <c r="H1198" s="326">
        <v>4.34</v>
      </c>
      <c r="I1198" s="325"/>
      <c r="J1198" s="325"/>
      <c r="K1198" s="204"/>
      <c r="L1198" s="208"/>
      <c r="M1198" s="209"/>
      <c r="N1198" s="210"/>
      <c r="O1198" s="210"/>
      <c r="P1198" s="210"/>
      <c r="Q1198" s="210"/>
      <c r="R1198" s="210"/>
      <c r="S1198" s="210"/>
      <c r="T1198" s="211"/>
      <c r="AT1198" s="212" t="s">
        <v>192</v>
      </c>
      <c r="AU1198" s="212" t="s">
        <v>78</v>
      </c>
      <c r="AV1198" s="14" t="s">
        <v>78</v>
      </c>
      <c r="AW1198" s="14" t="s">
        <v>30</v>
      </c>
      <c r="AX1198" s="14" t="s">
        <v>69</v>
      </c>
      <c r="AY1198" s="212" t="s">
        <v>179</v>
      </c>
    </row>
    <row r="1199" spans="2:51" s="14" customFormat="1">
      <c r="B1199" s="203"/>
      <c r="C1199" s="204"/>
      <c r="D1199" s="188" t="s">
        <v>192</v>
      </c>
      <c r="E1199" s="205" t="s">
        <v>18</v>
      </c>
      <c r="F1199" s="324" t="s">
        <v>1284</v>
      </c>
      <c r="G1199" s="325"/>
      <c r="H1199" s="326">
        <v>10.44</v>
      </c>
      <c r="I1199" s="325"/>
      <c r="J1199" s="325"/>
      <c r="K1199" s="204"/>
      <c r="L1199" s="208"/>
      <c r="M1199" s="209"/>
      <c r="N1199" s="210"/>
      <c r="O1199" s="210"/>
      <c r="P1199" s="210"/>
      <c r="Q1199" s="210"/>
      <c r="R1199" s="210"/>
      <c r="S1199" s="210"/>
      <c r="T1199" s="211"/>
      <c r="AT1199" s="212" t="s">
        <v>192</v>
      </c>
      <c r="AU1199" s="212" t="s">
        <v>78</v>
      </c>
      <c r="AV1199" s="14" t="s">
        <v>78</v>
      </c>
      <c r="AW1199" s="14" t="s">
        <v>30</v>
      </c>
      <c r="AX1199" s="14" t="s">
        <v>69</v>
      </c>
      <c r="AY1199" s="212" t="s">
        <v>179</v>
      </c>
    </row>
    <row r="1200" spans="2:51" s="14" customFormat="1">
      <c r="B1200" s="203"/>
      <c r="C1200" s="204"/>
      <c r="D1200" s="188" t="s">
        <v>192</v>
      </c>
      <c r="E1200" s="205" t="s">
        <v>18</v>
      </c>
      <c r="F1200" s="324" t="s">
        <v>1286</v>
      </c>
      <c r="G1200" s="325"/>
      <c r="H1200" s="326">
        <v>-40.28</v>
      </c>
      <c r="I1200" s="325"/>
      <c r="J1200" s="325"/>
      <c r="K1200" s="204"/>
      <c r="L1200" s="208"/>
      <c r="M1200" s="209"/>
      <c r="N1200" s="210"/>
      <c r="O1200" s="210"/>
      <c r="P1200" s="210"/>
      <c r="Q1200" s="210"/>
      <c r="R1200" s="210"/>
      <c r="S1200" s="210"/>
      <c r="T1200" s="211"/>
      <c r="AT1200" s="212" t="s">
        <v>192</v>
      </c>
      <c r="AU1200" s="212" t="s">
        <v>78</v>
      </c>
      <c r="AV1200" s="14" t="s">
        <v>78</v>
      </c>
      <c r="AW1200" s="14" t="s">
        <v>30</v>
      </c>
      <c r="AX1200" s="14" t="s">
        <v>69</v>
      </c>
      <c r="AY1200" s="212" t="s">
        <v>179</v>
      </c>
    </row>
    <row r="1201" spans="1:65" s="2" customFormat="1" ht="24.2" customHeight="1">
      <c r="A1201" s="33"/>
      <c r="B1201" s="34"/>
      <c r="C1201" s="176" t="s">
        <v>1287</v>
      </c>
      <c r="D1201" s="176" t="s">
        <v>181</v>
      </c>
      <c r="E1201" s="177" t="s">
        <v>1288</v>
      </c>
      <c r="F1201" s="327" t="s">
        <v>1289</v>
      </c>
      <c r="G1201" s="328" t="s">
        <v>289</v>
      </c>
      <c r="H1201" s="329">
        <v>50.725000000000001</v>
      </c>
      <c r="I1201" s="330"/>
      <c r="J1201" s="330">
        <f>ROUND(I1201*H1201,2)</f>
        <v>0</v>
      </c>
      <c r="K1201" s="178" t="s">
        <v>185</v>
      </c>
      <c r="L1201" s="38"/>
      <c r="M1201" s="182" t="s">
        <v>18</v>
      </c>
      <c r="N1201" s="183" t="s">
        <v>40</v>
      </c>
      <c r="O1201" s="184">
        <v>0.23</v>
      </c>
      <c r="P1201" s="184">
        <f>O1201*H1201</f>
        <v>11.66675</v>
      </c>
      <c r="Q1201" s="184">
        <v>9.7399999999999996E-5</v>
      </c>
      <c r="R1201" s="184">
        <f>Q1201*H1201</f>
        <v>4.9406149999999998E-3</v>
      </c>
      <c r="S1201" s="184">
        <v>0</v>
      </c>
      <c r="T1201" s="185">
        <f>S1201*H1201</f>
        <v>0</v>
      </c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R1201" s="186" t="s">
        <v>186</v>
      </c>
      <c r="AT1201" s="186" t="s">
        <v>181</v>
      </c>
      <c r="AU1201" s="186" t="s">
        <v>78</v>
      </c>
      <c r="AY1201" s="19" t="s">
        <v>179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9" t="s">
        <v>76</v>
      </c>
      <c r="BK1201" s="187">
        <f>ROUND(I1201*H1201,2)</f>
        <v>0</v>
      </c>
      <c r="BL1201" s="19" t="s">
        <v>186</v>
      </c>
      <c r="BM1201" s="186" t="s">
        <v>1290</v>
      </c>
    </row>
    <row r="1202" spans="1:65" s="2" customFormat="1" ht="19.5">
      <c r="A1202" s="33"/>
      <c r="B1202" s="34"/>
      <c r="C1202" s="35"/>
      <c r="D1202" s="188" t="s">
        <v>188</v>
      </c>
      <c r="E1202" s="35"/>
      <c r="F1202" s="331" t="s">
        <v>1291</v>
      </c>
      <c r="G1202" s="332"/>
      <c r="H1202" s="332"/>
      <c r="I1202" s="332"/>
      <c r="J1202" s="332"/>
      <c r="K1202" s="35"/>
      <c r="L1202" s="38"/>
      <c r="M1202" s="190"/>
      <c r="N1202" s="191"/>
      <c r="O1202" s="63"/>
      <c r="P1202" s="63"/>
      <c r="Q1202" s="63"/>
      <c r="R1202" s="63"/>
      <c r="S1202" s="63"/>
      <c r="T1202" s="64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T1202" s="19" t="s">
        <v>188</v>
      </c>
      <c r="AU1202" s="19" t="s">
        <v>78</v>
      </c>
    </row>
    <row r="1203" spans="1:65" s="2" customFormat="1">
      <c r="A1203" s="33"/>
      <c r="B1203" s="34"/>
      <c r="C1203" s="35"/>
      <c r="D1203" s="192" t="s">
        <v>190</v>
      </c>
      <c r="E1203" s="35"/>
      <c r="F1203" s="333" t="s">
        <v>1292</v>
      </c>
      <c r="G1203" s="332"/>
      <c r="H1203" s="332"/>
      <c r="I1203" s="332"/>
      <c r="J1203" s="332"/>
      <c r="K1203" s="35"/>
      <c r="L1203" s="38"/>
      <c r="M1203" s="190"/>
      <c r="N1203" s="191"/>
      <c r="O1203" s="63"/>
      <c r="P1203" s="63"/>
      <c r="Q1203" s="63"/>
      <c r="R1203" s="63"/>
      <c r="S1203" s="63"/>
      <c r="T1203" s="64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T1203" s="19" t="s">
        <v>190</v>
      </c>
      <c r="AU1203" s="19" t="s">
        <v>78</v>
      </c>
    </row>
    <row r="1204" spans="1:65" s="13" customFormat="1">
      <c r="B1204" s="194"/>
      <c r="C1204" s="195"/>
      <c r="D1204" s="188" t="s">
        <v>192</v>
      </c>
      <c r="E1204" s="196" t="s">
        <v>18</v>
      </c>
      <c r="F1204" s="334" t="s">
        <v>323</v>
      </c>
      <c r="G1204" s="335"/>
      <c r="H1204" s="336" t="s">
        <v>18</v>
      </c>
      <c r="I1204" s="335"/>
      <c r="J1204" s="335"/>
      <c r="K1204" s="195"/>
      <c r="L1204" s="198"/>
      <c r="M1204" s="199"/>
      <c r="N1204" s="200"/>
      <c r="O1204" s="200"/>
      <c r="P1204" s="200"/>
      <c r="Q1204" s="200"/>
      <c r="R1204" s="200"/>
      <c r="S1204" s="200"/>
      <c r="T1204" s="201"/>
      <c r="AT1204" s="202" t="s">
        <v>192</v>
      </c>
      <c r="AU1204" s="202" t="s">
        <v>78</v>
      </c>
      <c r="AV1204" s="13" t="s">
        <v>76</v>
      </c>
      <c r="AW1204" s="13" t="s">
        <v>30</v>
      </c>
      <c r="AX1204" s="13" t="s">
        <v>69</v>
      </c>
      <c r="AY1204" s="202" t="s">
        <v>179</v>
      </c>
    </row>
    <row r="1205" spans="1:65" s="14" customFormat="1" ht="22.5">
      <c r="B1205" s="203"/>
      <c r="C1205" s="204"/>
      <c r="D1205" s="188" t="s">
        <v>192</v>
      </c>
      <c r="E1205" s="205" t="s">
        <v>18</v>
      </c>
      <c r="F1205" s="324" t="s">
        <v>1293</v>
      </c>
      <c r="G1205" s="325"/>
      <c r="H1205" s="326">
        <v>79.3</v>
      </c>
      <c r="I1205" s="325"/>
      <c r="J1205" s="325"/>
      <c r="K1205" s="204"/>
      <c r="L1205" s="208"/>
      <c r="M1205" s="209"/>
      <c r="N1205" s="210"/>
      <c r="O1205" s="210"/>
      <c r="P1205" s="210"/>
      <c r="Q1205" s="210"/>
      <c r="R1205" s="210"/>
      <c r="S1205" s="210"/>
      <c r="T1205" s="211"/>
      <c r="AT1205" s="212" t="s">
        <v>192</v>
      </c>
      <c r="AU1205" s="212" t="s">
        <v>78</v>
      </c>
      <c r="AV1205" s="14" t="s">
        <v>78</v>
      </c>
      <c r="AW1205" s="14" t="s">
        <v>30</v>
      </c>
      <c r="AX1205" s="14" t="s">
        <v>69</v>
      </c>
      <c r="AY1205" s="212" t="s">
        <v>179</v>
      </c>
    </row>
    <row r="1206" spans="1:65" s="14" customFormat="1">
      <c r="B1206" s="203"/>
      <c r="C1206" s="204"/>
      <c r="D1206" s="188" t="s">
        <v>192</v>
      </c>
      <c r="E1206" s="205" t="s">
        <v>18</v>
      </c>
      <c r="F1206" s="324" t="s">
        <v>1294</v>
      </c>
      <c r="G1206" s="325"/>
      <c r="H1206" s="326">
        <v>-28.574999999999999</v>
      </c>
      <c r="I1206" s="325"/>
      <c r="J1206" s="325"/>
      <c r="K1206" s="204"/>
      <c r="L1206" s="208"/>
      <c r="M1206" s="209"/>
      <c r="N1206" s="210"/>
      <c r="O1206" s="210"/>
      <c r="P1206" s="210"/>
      <c r="Q1206" s="210"/>
      <c r="R1206" s="210"/>
      <c r="S1206" s="210"/>
      <c r="T1206" s="211"/>
      <c r="AT1206" s="212" t="s">
        <v>192</v>
      </c>
      <c r="AU1206" s="212" t="s">
        <v>78</v>
      </c>
      <c r="AV1206" s="14" t="s">
        <v>78</v>
      </c>
      <c r="AW1206" s="14" t="s">
        <v>30</v>
      </c>
      <c r="AX1206" s="14" t="s">
        <v>69</v>
      </c>
      <c r="AY1206" s="212" t="s">
        <v>179</v>
      </c>
    </row>
    <row r="1207" spans="1:65" s="2" customFormat="1" ht="24.2" customHeight="1">
      <c r="A1207" s="33"/>
      <c r="B1207" s="34"/>
      <c r="C1207" s="213" t="s">
        <v>1295</v>
      </c>
      <c r="D1207" s="213" t="s">
        <v>286</v>
      </c>
      <c r="E1207" s="214" t="s">
        <v>1296</v>
      </c>
      <c r="F1207" s="340" t="s">
        <v>1297</v>
      </c>
      <c r="G1207" s="341" t="s">
        <v>289</v>
      </c>
      <c r="H1207" s="342">
        <v>53.261000000000003</v>
      </c>
      <c r="I1207" s="343"/>
      <c r="J1207" s="343">
        <f>ROUND(I1207*H1207,2)</f>
        <v>0</v>
      </c>
      <c r="K1207" s="215" t="s">
        <v>185</v>
      </c>
      <c r="L1207" s="219"/>
      <c r="M1207" s="220" t="s">
        <v>18</v>
      </c>
      <c r="N1207" s="221" t="s">
        <v>40</v>
      </c>
      <c r="O1207" s="184">
        <v>0</v>
      </c>
      <c r="P1207" s="184">
        <f>O1207*H1207</f>
        <v>0</v>
      </c>
      <c r="Q1207" s="184">
        <v>7.2000000000000005E-4</v>
      </c>
      <c r="R1207" s="184">
        <f>Q1207*H1207</f>
        <v>3.8347920000000008E-2</v>
      </c>
      <c r="S1207" s="184">
        <v>0</v>
      </c>
      <c r="T1207" s="185">
        <f>S1207*H1207</f>
        <v>0</v>
      </c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R1207" s="186" t="s">
        <v>250</v>
      </c>
      <c r="AT1207" s="186" t="s">
        <v>286</v>
      </c>
      <c r="AU1207" s="186" t="s">
        <v>78</v>
      </c>
      <c r="AY1207" s="19" t="s">
        <v>179</v>
      </c>
      <c r="BE1207" s="187">
        <f>IF(N1207="základní",J1207,0)</f>
        <v>0</v>
      </c>
      <c r="BF1207" s="187">
        <f>IF(N1207="snížená",J1207,0)</f>
        <v>0</v>
      </c>
      <c r="BG1207" s="187">
        <f>IF(N1207="zákl. přenesená",J1207,0)</f>
        <v>0</v>
      </c>
      <c r="BH1207" s="187">
        <f>IF(N1207="sníž. přenesená",J1207,0)</f>
        <v>0</v>
      </c>
      <c r="BI1207" s="187">
        <f>IF(N1207="nulová",J1207,0)</f>
        <v>0</v>
      </c>
      <c r="BJ1207" s="19" t="s">
        <v>76</v>
      </c>
      <c r="BK1207" s="187">
        <f>ROUND(I1207*H1207,2)</f>
        <v>0</v>
      </c>
      <c r="BL1207" s="19" t="s">
        <v>186</v>
      </c>
      <c r="BM1207" s="186" t="s">
        <v>1298</v>
      </c>
    </row>
    <row r="1208" spans="1:65" s="2" customFormat="1">
      <c r="A1208" s="33"/>
      <c r="B1208" s="34"/>
      <c r="C1208" s="35"/>
      <c r="D1208" s="188" t="s">
        <v>188</v>
      </c>
      <c r="E1208" s="35"/>
      <c r="F1208" s="331" t="s">
        <v>1297</v>
      </c>
      <c r="G1208" s="332"/>
      <c r="H1208" s="332"/>
      <c r="I1208" s="332"/>
      <c r="J1208" s="332"/>
      <c r="K1208" s="35"/>
      <c r="L1208" s="38"/>
      <c r="M1208" s="190"/>
      <c r="N1208" s="191"/>
      <c r="O1208" s="63"/>
      <c r="P1208" s="63"/>
      <c r="Q1208" s="63"/>
      <c r="R1208" s="63"/>
      <c r="S1208" s="63"/>
      <c r="T1208" s="64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T1208" s="19" t="s">
        <v>188</v>
      </c>
      <c r="AU1208" s="19" t="s">
        <v>78</v>
      </c>
    </row>
    <row r="1209" spans="1:65" s="14" customFormat="1">
      <c r="B1209" s="203"/>
      <c r="C1209" s="204"/>
      <c r="D1209" s="188" t="s">
        <v>192</v>
      </c>
      <c r="E1209" s="204"/>
      <c r="F1209" s="324" t="s">
        <v>1299</v>
      </c>
      <c r="G1209" s="325"/>
      <c r="H1209" s="326">
        <v>53.261000000000003</v>
      </c>
      <c r="I1209" s="325"/>
      <c r="J1209" s="325"/>
      <c r="K1209" s="204"/>
      <c r="L1209" s="208"/>
      <c r="M1209" s="209"/>
      <c r="N1209" s="210"/>
      <c r="O1209" s="210"/>
      <c r="P1209" s="210"/>
      <c r="Q1209" s="210"/>
      <c r="R1209" s="210"/>
      <c r="S1209" s="210"/>
      <c r="T1209" s="211"/>
      <c r="AT1209" s="212" t="s">
        <v>192</v>
      </c>
      <c r="AU1209" s="212" t="s">
        <v>78</v>
      </c>
      <c r="AV1209" s="14" t="s">
        <v>78</v>
      </c>
      <c r="AW1209" s="14" t="s">
        <v>4</v>
      </c>
      <c r="AX1209" s="14" t="s">
        <v>76</v>
      </c>
      <c r="AY1209" s="212" t="s">
        <v>179</v>
      </c>
    </row>
    <row r="1210" spans="1:65" s="2" customFormat="1" ht="16.5" customHeight="1">
      <c r="A1210" s="33"/>
      <c r="B1210" s="34"/>
      <c r="C1210" s="176" t="s">
        <v>1300</v>
      </c>
      <c r="D1210" s="176" t="s">
        <v>181</v>
      </c>
      <c r="E1210" s="177" t="s">
        <v>1301</v>
      </c>
      <c r="F1210" s="327" t="s">
        <v>1302</v>
      </c>
      <c r="G1210" s="328" t="s">
        <v>289</v>
      </c>
      <c r="H1210" s="329">
        <v>156.108</v>
      </c>
      <c r="I1210" s="330"/>
      <c r="J1210" s="330">
        <f>ROUND(I1210*H1210,2)</f>
        <v>0</v>
      </c>
      <c r="K1210" s="178" t="s">
        <v>185</v>
      </c>
      <c r="L1210" s="38"/>
      <c r="M1210" s="182" t="s">
        <v>18</v>
      </c>
      <c r="N1210" s="183" t="s">
        <v>40</v>
      </c>
      <c r="O1210" s="184">
        <v>0.14000000000000001</v>
      </c>
      <c r="P1210" s="184">
        <f>O1210*H1210</f>
        <v>21.855120000000003</v>
      </c>
      <c r="Q1210" s="184">
        <v>0</v>
      </c>
      <c r="R1210" s="184">
        <f>Q1210*H1210</f>
        <v>0</v>
      </c>
      <c r="S1210" s="184">
        <v>0</v>
      </c>
      <c r="T1210" s="185">
        <f>S1210*H1210</f>
        <v>0</v>
      </c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R1210" s="186" t="s">
        <v>186</v>
      </c>
      <c r="AT1210" s="186" t="s">
        <v>181</v>
      </c>
      <c r="AU1210" s="186" t="s">
        <v>78</v>
      </c>
      <c r="AY1210" s="19" t="s">
        <v>179</v>
      </c>
      <c r="BE1210" s="187">
        <f>IF(N1210="základní",J1210,0)</f>
        <v>0</v>
      </c>
      <c r="BF1210" s="187">
        <f>IF(N1210="snížená",J1210,0)</f>
        <v>0</v>
      </c>
      <c r="BG1210" s="187">
        <f>IF(N1210="zákl. přenesená",J1210,0)</f>
        <v>0</v>
      </c>
      <c r="BH1210" s="187">
        <f>IF(N1210="sníž. přenesená",J1210,0)</f>
        <v>0</v>
      </c>
      <c r="BI1210" s="187">
        <f>IF(N1210="nulová",J1210,0)</f>
        <v>0</v>
      </c>
      <c r="BJ1210" s="19" t="s">
        <v>76</v>
      </c>
      <c r="BK1210" s="187">
        <f>ROUND(I1210*H1210,2)</f>
        <v>0</v>
      </c>
      <c r="BL1210" s="19" t="s">
        <v>186</v>
      </c>
      <c r="BM1210" s="186" t="s">
        <v>1303</v>
      </c>
    </row>
    <row r="1211" spans="1:65" s="2" customFormat="1" ht="19.5">
      <c r="A1211" s="33"/>
      <c r="B1211" s="34"/>
      <c r="C1211" s="35"/>
      <c r="D1211" s="188" t="s">
        <v>188</v>
      </c>
      <c r="E1211" s="35"/>
      <c r="F1211" s="331" t="s">
        <v>1304</v>
      </c>
      <c r="G1211" s="332"/>
      <c r="H1211" s="332"/>
      <c r="I1211" s="332"/>
      <c r="J1211" s="332"/>
      <c r="K1211" s="35"/>
      <c r="L1211" s="38"/>
      <c r="M1211" s="190"/>
      <c r="N1211" s="191"/>
      <c r="O1211" s="63"/>
      <c r="P1211" s="63"/>
      <c r="Q1211" s="63"/>
      <c r="R1211" s="63"/>
      <c r="S1211" s="63"/>
      <c r="T1211" s="64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T1211" s="19" t="s">
        <v>188</v>
      </c>
      <c r="AU1211" s="19" t="s">
        <v>78</v>
      </c>
    </row>
    <row r="1212" spans="1:65" s="2" customFormat="1">
      <c r="A1212" s="33"/>
      <c r="B1212" s="34"/>
      <c r="C1212" s="35"/>
      <c r="D1212" s="192" t="s">
        <v>190</v>
      </c>
      <c r="E1212" s="35"/>
      <c r="F1212" s="333" t="s">
        <v>1305</v>
      </c>
      <c r="G1212" s="332"/>
      <c r="H1212" s="332"/>
      <c r="I1212" s="332"/>
      <c r="J1212" s="332"/>
      <c r="K1212" s="35"/>
      <c r="L1212" s="38"/>
      <c r="M1212" s="190"/>
      <c r="N1212" s="191"/>
      <c r="O1212" s="63"/>
      <c r="P1212" s="63"/>
      <c r="Q1212" s="63"/>
      <c r="R1212" s="63"/>
      <c r="S1212" s="63"/>
      <c r="T1212" s="64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T1212" s="19" t="s">
        <v>190</v>
      </c>
      <c r="AU1212" s="19" t="s">
        <v>78</v>
      </c>
    </row>
    <row r="1213" spans="1:65" s="14" customFormat="1">
      <c r="B1213" s="203"/>
      <c r="C1213" s="204"/>
      <c r="D1213" s="188" t="s">
        <v>192</v>
      </c>
      <c r="E1213" s="205" t="s">
        <v>18</v>
      </c>
      <c r="F1213" s="324" t="s">
        <v>1306</v>
      </c>
      <c r="G1213" s="325"/>
      <c r="H1213" s="326">
        <v>52.92</v>
      </c>
      <c r="I1213" s="325"/>
      <c r="J1213" s="325"/>
      <c r="K1213" s="204"/>
      <c r="L1213" s="208"/>
      <c r="M1213" s="209"/>
      <c r="N1213" s="210"/>
      <c r="O1213" s="210"/>
      <c r="P1213" s="210"/>
      <c r="Q1213" s="210"/>
      <c r="R1213" s="210"/>
      <c r="S1213" s="210"/>
      <c r="T1213" s="211"/>
      <c r="AT1213" s="212" t="s">
        <v>192</v>
      </c>
      <c r="AU1213" s="212" t="s">
        <v>78</v>
      </c>
      <c r="AV1213" s="14" t="s">
        <v>78</v>
      </c>
      <c r="AW1213" s="14" t="s">
        <v>30</v>
      </c>
      <c r="AX1213" s="14" t="s">
        <v>69</v>
      </c>
      <c r="AY1213" s="212" t="s">
        <v>179</v>
      </c>
    </row>
    <row r="1214" spans="1:65" s="13" customFormat="1">
      <c r="B1214" s="194"/>
      <c r="C1214" s="195"/>
      <c r="D1214" s="188" t="s">
        <v>192</v>
      </c>
      <c r="E1214" s="196" t="s">
        <v>18</v>
      </c>
      <c r="F1214" s="334" t="s">
        <v>1307</v>
      </c>
      <c r="G1214" s="335"/>
      <c r="H1214" s="336" t="s">
        <v>18</v>
      </c>
      <c r="I1214" s="335"/>
      <c r="J1214" s="335"/>
      <c r="K1214" s="195"/>
      <c r="L1214" s="198"/>
      <c r="M1214" s="199"/>
      <c r="N1214" s="200"/>
      <c r="O1214" s="200"/>
      <c r="P1214" s="200"/>
      <c r="Q1214" s="200"/>
      <c r="R1214" s="200"/>
      <c r="S1214" s="200"/>
      <c r="T1214" s="201"/>
      <c r="AT1214" s="202" t="s">
        <v>192</v>
      </c>
      <c r="AU1214" s="202" t="s">
        <v>78</v>
      </c>
      <c r="AV1214" s="13" t="s">
        <v>76</v>
      </c>
      <c r="AW1214" s="13" t="s">
        <v>30</v>
      </c>
      <c r="AX1214" s="13" t="s">
        <v>69</v>
      </c>
      <c r="AY1214" s="202" t="s">
        <v>179</v>
      </c>
    </row>
    <row r="1215" spans="1:65" s="14" customFormat="1" ht="33.75">
      <c r="B1215" s="203"/>
      <c r="C1215" s="204"/>
      <c r="D1215" s="188" t="s">
        <v>192</v>
      </c>
      <c r="E1215" s="205" t="s">
        <v>18</v>
      </c>
      <c r="F1215" s="324" t="s">
        <v>1308</v>
      </c>
      <c r="G1215" s="325"/>
      <c r="H1215" s="326">
        <v>45.496000000000002</v>
      </c>
      <c r="I1215" s="325"/>
      <c r="J1215" s="325"/>
      <c r="K1215" s="204"/>
      <c r="L1215" s="208"/>
      <c r="M1215" s="209"/>
      <c r="N1215" s="210"/>
      <c r="O1215" s="210"/>
      <c r="P1215" s="210"/>
      <c r="Q1215" s="210"/>
      <c r="R1215" s="210"/>
      <c r="S1215" s="210"/>
      <c r="T1215" s="211"/>
      <c r="AT1215" s="212" t="s">
        <v>192</v>
      </c>
      <c r="AU1215" s="212" t="s">
        <v>78</v>
      </c>
      <c r="AV1215" s="14" t="s">
        <v>78</v>
      </c>
      <c r="AW1215" s="14" t="s">
        <v>30</v>
      </c>
      <c r="AX1215" s="14" t="s">
        <v>69</v>
      </c>
      <c r="AY1215" s="212" t="s">
        <v>179</v>
      </c>
    </row>
    <row r="1216" spans="1:65" s="14" customFormat="1" ht="22.5">
      <c r="B1216" s="203"/>
      <c r="C1216" s="204"/>
      <c r="D1216" s="188" t="s">
        <v>192</v>
      </c>
      <c r="E1216" s="205" t="s">
        <v>18</v>
      </c>
      <c r="F1216" s="324" t="s">
        <v>1309</v>
      </c>
      <c r="G1216" s="325"/>
      <c r="H1216" s="326">
        <v>32.5</v>
      </c>
      <c r="I1216" s="325"/>
      <c r="J1216" s="325"/>
      <c r="K1216" s="204"/>
      <c r="L1216" s="208"/>
      <c r="M1216" s="209"/>
      <c r="N1216" s="210"/>
      <c r="O1216" s="210"/>
      <c r="P1216" s="210"/>
      <c r="Q1216" s="210"/>
      <c r="R1216" s="210"/>
      <c r="S1216" s="210"/>
      <c r="T1216" s="211"/>
      <c r="AT1216" s="212" t="s">
        <v>192</v>
      </c>
      <c r="AU1216" s="212" t="s">
        <v>78</v>
      </c>
      <c r="AV1216" s="14" t="s">
        <v>78</v>
      </c>
      <c r="AW1216" s="14" t="s">
        <v>30</v>
      </c>
      <c r="AX1216" s="14" t="s">
        <v>69</v>
      </c>
      <c r="AY1216" s="212" t="s">
        <v>179</v>
      </c>
    </row>
    <row r="1217" spans="1:65" s="14" customFormat="1" ht="33.75">
      <c r="B1217" s="203"/>
      <c r="C1217" s="204"/>
      <c r="D1217" s="188" t="s">
        <v>192</v>
      </c>
      <c r="E1217" s="205" t="s">
        <v>18</v>
      </c>
      <c r="F1217" s="324" t="s">
        <v>1310</v>
      </c>
      <c r="G1217" s="325"/>
      <c r="H1217" s="326">
        <v>70.94</v>
      </c>
      <c r="I1217" s="325"/>
      <c r="J1217" s="325"/>
      <c r="K1217" s="204"/>
      <c r="L1217" s="208"/>
      <c r="M1217" s="209"/>
      <c r="N1217" s="210"/>
      <c r="O1217" s="210"/>
      <c r="P1217" s="210"/>
      <c r="Q1217" s="210"/>
      <c r="R1217" s="210"/>
      <c r="S1217" s="210"/>
      <c r="T1217" s="211"/>
      <c r="AT1217" s="212" t="s">
        <v>192</v>
      </c>
      <c r="AU1217" s="212" t="s">
        <v>78</v>
      </c>
      <c r="AV1217" s="14" t="s">
        <v>78</v>
      </c>
      <c r="AW1217" s="14" t="s">
        <v>30</v>
      </c>
      <c r="AX1217" s="14" t="s">
        <v>69</v>
      </c>
      <c r="AY1217" s="212" t="s">
        <v>179</v>
      </c>
    </row>
    <row r="1218" spans="1:65" s="14" customFormat="1">
      <c r="B1218" s="203"/>
      <c r="C1218" s="204"/>
      <c r="D1218" s="188" t="s">
        <v>192</v>
      </c>
      <c r="E1218" s="205" t="s">
        <v>18</v>
      </c>
      <c r="F1218" s="324" t="s">
        <v>1311</v>
      </c>
      <c r="G1218" s="325"/>
      <c r="H1218" s="326">
        <v>-45.747999999999998</v>
      </c>
      <c r="I1218" s="325"/>
      <c r="J1218" s="325"/>
      <c r="K1218" s="204"/>
      <c r="L1218" s="208"/>
      <c r="M1218" s="209"/>
      <c r="N1218" s="210"/>
      <c r="O1218" s="210"/>
      <c r="P1218" s="210"/>
      <c r="Q1218" s="210"/>
      <c r="R1218" s="210"/>
      <c r="S1218" s="210"/>
      <c r="T1218" s="211"/>
      <c r="AT1218" s="212" t="s">
        <v>192</v>
      </c>
      <c r="AU1218" s="212" t="s">
        <v>78</v>
      </c>
      <c r="AV1218" s="14" t="s">
        <v>78</v>
      </c>
      <c r="AW1218" s="14" t="s">
        <v>30</v>
      </c>
      <c r="AX1218" s="14" t="s">
        <v>69</v>
      </c>
      <c r="AY1218" s="212" t="s">
        <v>179</v>
      </c>
    </row>
    <row r="1219" spans="1:65" s="2" customFormat="1" ht="21.75" customHeight="1">
      <c r="A1219" s="33"/>
      <c r="B1219" s="34"/>
      <c r="C1219" s="213" t="s">
        <v>1312</v>
      </c>
      <c r="D1219" s="213" t="s">
        <v>286</v>
      </c>
      <c r="E1219" s="214" t="s">
        <v>1313</v>
      </c>
      <c r="F1219" s="340" t="s">
        <v>1314</v>
      </c>
      <c r="G1219" s="341" t="s">
        <v>289</v>
      </c>
      <c r="H1219" s="342">
        <v>44.709000000000003</v>
      </c>
      <c r="I1219" s="343"/>
      <c r="J1219" s="343">
        <f>ROUND(I1219*H1219,2)</f>
        <v>0</v>
      </c>
      <c r="K1219" s="215" t="s">
        <v>185</v>
      </c>
      <c r="L1219" s="219"/>
      <c r="M1219" s="220" t="s">
        <v>18</v>
      </c>
      <c r="N1219" s="221" t="s">
        <v>40</v>
      </c>
      <c r="O1219" s="184">
        <v>0</v>
      </c>
      <c r="P1219" s="184">
        <f>O1219*H1219</f>
        <v>0</v>
      </c>
      <c r="Q1219" s="184">
        <v>1.1E-4</v>
      </c>
      <c r="R1219" s="184">
        <f>Q1219*H1219</f>
        <v>4.9179900000000006E-3</v>
      </c>
      <c r="S1219" s="184">
        <v>0</v>
      </c>
      <c r="T1219" s="185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86" t="s">
        <v>250</v>
      </c>
      <c r="AT1219" s="186" t="s">
        <v>286</v>
      </c>
      <c r="AU1219" s="186" t="s">
        <v>78</v>
      </c>
      <c r="AY1219" s="19" t="s">
        <v>179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19" t="s">
        <v>76</v>
      </c>
      <c r="BK1219" s="187">
        <f>ROUND(I1219*H1219,2)</f>
        <v>0</v>
      </c>
      <c r="BL1219" s="19" t="s">
        <v>186</v>
      </c>
      <c r="BM1219" s="186" t="s">
        <v>1315</v>
      </c>
    </row>
    <row r="1220" spans="1:65" s="2" customFormat="1">
      <c r="A1220" s="33"/>
      <c r="B1220" s="34"/>
      <c r="C1220" s="35"/>
      <c r="D1220" s="188" t="s">
        <v>188</v>
      </c>
      <c r="E1220" s="35"/>
      <c r="F1220" s="331" t="s">
        <v>1314</v>
      </c>
      <c r="G1220" s="332"/>
      <c r="H1220" s="332"/>
      <c r="I1220" s="332"/>
      <c r="J1220" s="332"/>
      <c r="K1220" s="35"/>
      <c r="L1220" s="38"/>
      <c r="M1220" s="190"/>
      <c r="N1220" s="191"/>
      <c r="O1220" s="63"/>
      <c r="P1220" s="63"/>
      <c r="Q1220" s="63"/>
      <c r="R1220" s="63"/>
      <c r="S1220" s="63"/>
      <c r="T1220" s="64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T1220" s="19" t="s">
        <v>188</v>
      </c>
      <c r="AU1220" s="19" t="s">
        <v>78</v>
      </c>
    </row>
    <row r="1221" spans="1:65" s="14" customFormat="1">
      <c r="B1221" s="203"/>
      <c r="C1221" s="204"/>
      <c r="D1221" s="188" t="s">
        <v>192</v>
      </c>
      <c r="E1221" s="205" t="s">
        <v>18</v>
      </c>
      <c r="F1221" s="324" t="s">
        <v>1306</v>
      </c>
      <c r="G1221" s="325"/>
      <c r="H1221" s="326">
        <v>52.92</v>
      </c>
      <c r="I1221" s="325"/>
      <c r="J1221" s="325"/>
      <c r="K1221" s="204"/>
      <c r="L1221" s="208"/>
      <c r="M1221" s="209"/>
      <c r="N1221" s="210"/>
      <c r="O1221" s="210"/>
      <c r="P1221" s="210"/>
      <c r="Q1221" s="210"/>
      <c r="R1221" s="210"/>
      <c r="S1221" s="210"/>
      <c r="T1221" s="211"/>
      <c r="AT1221" s="212" t="s">
        <v>192</v>
      </c>
      <c r="AU1221" s="212" t="s">
        <v>78</v>
      </c>
      <c r="AV1221" s="14" t="s">
        <v>78</v>
      </c>
      <c r="AW1221" s="14" t="s">
        <v>30</v>
      </c>
      <c r="AX1221" s="14" t="s">
        <v>69</v>
      </c>
      <c r="AY1221" s="212" t="s">
        <v>179</v>
      </c>
    </row>
    <row r="1222" spans="1:65" s="14" customFormat="1">
      <c r="B1222" s="203"/>
      <c r="C1222" s="204"/>
      <c r="D1222" s="188" t="s">
        <v>192</v>
      </c>
      <c r="E1222" s="205" t="s">
        <v>18</v>
      </c>
      <c r="F1222" s="324" t="s">
        <v>1316</v>
      </c>
      <c r="G1222" s="325"/>
      <c r="H1222" s="326">
        <v>-10.34</v>
      </c>
      <c r="I1222" s="325"/>
      <c r="J1222" s="325"/>
      <c r="K1222" s="204"/>
      <c r="L1222" s="208"/>
      <c r="M1222" s="209"/>
      <c r="N1222" s="210"/>
      <c r="O1222" s="210"/>
      <c r="P1222" s="210"/>
      <c r="Q1222" s="210"/>
      <c r="R1222" s="210"/>
      <c r="S1222" s="210"/>
      <c r="T1222" s="211"/>
      <c r="AT1222" s="212" t="s">
        <v>192</v>
      </c>
      <c r="AU1222" s="212" t="s">
        <v>78</v>
      </c>
      <c r="AV1222" s="14" t="s">
        <v>78</v>
      </c>
      <c r="AW1222" s="14" t="s">
        <v>30</v>
      </c>
      <c r="AX1222" s="14" t="s">
        <v>69</v>
      </c>
      <c r="AY1222" s="212" t="s">
        <v>179</v>
      </c>
    </row>
    <row r="1223" spans="1:65" s="14" customFormat="1">
      <c r="B1223" s="203"/>
      <c r="C1223" s="204"/>
      <c r="D1223" s="188" t="s">
        <v>192</v>
      </c>
      <c r="E1223" s="204"/>
      <c r="F1223" s="324" t="s">
        <v>1317</v>
      </c>
      <c r="G1223" s="325"/>
      <c r="H1223" s="326">
        <v>44.709000000000003</v>
      </c>
      <c r="I1223" s="325"/>
      <c r="J1223" s="325"/>
      <c r="K1223" s="204"/>
      <c r="L1223" s="208"/>
      <c r="M1223" s="209"/>
      <c r="N1223" s="210"/>
      <c r="O1223" s="210"/>
      <c r="P1223" s="210"/>
      <c r="Q1223" s="210"/>
      <c r="R1223" s="210"/>
      <c r="S1223" s="210"/>
      <c r="T1223" s="211"/>
      <c r="AT1223" s="212" t="s">
        <v>192</v>
      </c>
      <c r="AU1223" s="212" t="s">
        <v>78</v>
      </c>
      <c r="AV1223" s="14" t="s">
        <v>78</v>
      </c>
      <c r="AW1223" s="14" t="s">
        <v>4</v>
      </c>
      <c r="AX1223" s="14" t="s">
        <v>76</v>
      </c>
      <c r="AY1223" s="212" t="s">
        <v>179</v>
      </c>
    </row>
    <row r="1224" spans="1:65" s="2" customFormat="1" ht="24.2" customHeight="1">
      <c r="A1224" s="33"/>
      <c r="B1224" s="34"/>
      <c r="C1224" s="213" t="s">
        <v>1318</v>
      </c>
      <c r="D1224" s="213" t="s">
        <v>286</v>
      </c>
      <c r="E1224" s="214" t="s">
        <v>1319</v>
      </c>
      <c r="F1224" s="340" t="s">
        <v>1320</v>
      </c>
      <c r="G1224" s="341" t="s">
        <v>289</v>
      </c>
      <c r="H1224" s="342">
        <v>116.803</v>
      </c>
      <c r="I1224" s="343"/>
      <c r="J1224" s="343">
        <f>ROUND(I1224*H1224,2)</f>
        <v>0</v>
      </c>
      <c r="K1224" s="215" t="s">
        <v>185</v>
      </c>
      <c r="L1224" s="219"/>
      <c r="M1224" s="220" t="s">
        <v>18</v>
      </c>
      <c r="N1224" s="221" t="s">
        <v>40</v>
      </c>
      <c r="O1224" s="184">
        <v>0</v>
      </c>
      <c r="P1224" s="184">
        <f>O1224*H1224</f>
        <v>0</v>
      </c>
      <c r="Q1224" s="184">
        <v>4.0000000000000003E-5</v>
      </c>
      <c r="R1224" s="184">
        <f>Q1224*H1224</f>
        <v>4.6721200000000001E-3</v>
      </c>
      <c r="S1224" s="184">
        <v>0</v>
      </c>
      <c r="T1224" s="185">
        <f>S1224*H1224</f>
        <v>0</v>
      </c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  <c r="AR1224" s="186" t="s">
        <v>250</v>
      </c>
      <c r="AT1224" s="186" t="s">
        <v>286</v>
      </c>
      <c r="AU1224" s="186" t="s">
        <v>78</v>
      </c>
      <c r="AY1224" s="19" t="s">
        <v>179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76</v>
      </c>
      <c r="BK1224" s="187">
        <f>ROUND(I1224*H1224,2)</f>
        <v>0</v>
      </c>
      <c r="BL1224" s="19" t="s">
        <v>186</v>
      </c>
      <c r="BM1224" s="186" t="s">
        <v>1321</v>
      </c>
    </row>
    <row r="1225" spans="1:65" s="2" customFormat="1">
      <c r="A1225" s="33"/>
      <c r="B1225" s="34"/>
      <c r="C1225" s="35"/>
      <c r="D1225" s="188" t="s">
        <v>188</v>
      </c>
      <c r="E1225" s="35"/>
      <c r="F1225" s="331" t="s">
        <v>1320</v>
      </c>
      <c r="G1225" s="332"/>
      <c r="H1225" s="332"/>
      <c r="I1225" s="332"/>
      <c r="J1225" s="332"/>
      <c r="K1225" s="35"/>
      <c r="L1225" s="38"/>
      <c r="M1225" s="190"/>
      <c r="N1225" s="191"/>
      <c r="O1225" s="63"/>
      <c r="P1225" s="63"/>
      <c r="Q1225" s="63"/>
      <c r="R1225" s="63"/>
      <c r="S1225" s="63"/>
      <c r="T1225" s="64"/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T1225" s="19" t="s">
        <v>188</v>
      </c>
      <c r="AU1225" s="19" t="s">
        <v>78</v>
      </c>
    </row>
    <row r="1226" spans="1:65" s="13" customFormat="1">
      <c r="B1226" s="194"/>
      <c r="C1226" s="195"/>
      <c r="D1226" s="188" t="s">
        <v>192</v>
      </c>
      <c r="E1226" s="196" t="s">
        <v>18</v>
      </c>
      <c r="F1226" s="334" t="s">
        <v>1307</v>
      </c>
      <c r="G1226" s="335"/>
      <c r="H1226" s="336" t="s">
        <v>18</v>
      </c>
      <c r="I1226" s="335"/>
      <c r="J1226" s="335"/>
      <c r="K1226" s="195"/>
      <c r="L1226" s="198"/>
      <c r="M1226" s="199"/>
      <c r="N1226" s="200"/>
      <c r="O1226" s="200"/>
      <c r="P1226" s="200"/>
      <c r="Q1226" s="200"/>
      <c r="R1226" s="200"/>
      <c r="S1226" s="200"/>
      <c r="T1226" s="201"/>
      <c r="AT1226" s="202" t="s">
        <v>192</v>
      </c>
      <c r="AU1226" s="202" t="s">
        <v>78</v>
      </c>
      <c r="AV1226" s="13" t="s">
        <v>76</v>
      </c>
      <c r="AW1226" s="13" t="s">
        <v>30</v>
      </c>
      <c r="AX1226" s="13" t="s">
        <v>69</v>
      </c>
      <c r="AY1226" s="202" t="s">
        <v>179</v>
      </c>
    </row>
    <row r="1227" spans="1:65" s="14" customFormat="1" ht="33.75">
      <c r="B1227" s="203"/>
      <c r="C1227" s="204"/>
      <c r="D1227" s="188" t="s">
        <v>192</v>
      </c>
      <c r="E1227" s="205" t="s">
        <v>18</v>
      </c>
      <c r="F1227" s="324" t="s">
        <v>1308</v>
      </c>
      <c r="G1227" s="325"/>
      <c r="H1227" s="326">
        <v>45.496000000000002</v>
      </c>
      <c r="I1227" s="325"/>
      <c r="J1227" s="325"/>
      <c r="K1227" s="204"/>
      <c r="L1227" s="208"/>
      <c r="M1227" s="209"/>
      <c r="N1227" s="210"/>
      <c r="O1227" s="210"/>
      <c r="P1227" s="210"/>
      <c r="Q1227" s="210"/>
      <c r="R1227" s="210"/>
      <c r="S1227" s="210"/>
      <c r="T1227" s="211"/>
      <c r="AT1227" s="212" t="s">
        <v>192</v>
      </c>
      <c r="AU1227" s="212" t="s">
        <v>78</v>
      </c>
      <c r="AV1227" s="14" t="s">
        <v>78</v>
      </c>
      <c r="AW1227" s="14" t="s">
        <v>30</v>
      </c>
      <c r="AX1227" s="14" t="s">
        <v>69</v>
      </c>
      <c r="AY1227" s="212" t="s">
        <v>179</v>
      </c>
    </row>
    <row r="1228" spans="1:65" s="14" customFormat="1" ht="22.5">
      <c r="B1228" s="203"/>
      <c r="C1228" s="204"/>
      <c r="D1228" s="188" t="s">
        <v>192</v>
      </c>
      <c r="E1228" s="205" t="s">
        <v>18</v>
      </c>
      <c r="F1228" s="324" t="s">
        <v>1309</v>
      </c>
      <c r="G1228" s="325"/>
      <c r="H1228" s="326">
        <v>32.5</v>
      </c>
      <c r="I1228" s="325"/>
      <c r="J1228" s="325"/>
      <c r="K1228" s="204"/>
      <c r="L1228" s="208"/>
      <c r="M1228" s="209"/>
      <c r="N1228" s="210"/>
      <c r="O1228" s="210"/>
      <c r="P1228" s="210"/>
      <c r="Q1228" s="210"/>
      <c r="R1228" s="210"/>
      <c r="S1228" s="210"/>
      <c r="T1228" s="211"/>
      <c r="AT1228" s="212" t="s">
        <v>192</v>
      </c>
      <c r="AU1228" s="212" t="s">
        <v>78</v>
      </c>
      <c r="AV1228" s="14" t="s">
        <v>78</v>
      </c>
      <c r="AW1228" s="14" t="s">
        <v>30</v>
      </c>
      <c r="AX1228" s="14" t="s">
        <v>69</v>
      </c>
      <c r="AY1228" s="212" t="s">
        <v>179</v>
      </c>
    </row>
    <row r="1229" spans="1:65" s="14" customFormat="1" ht="33.75">
      <c r="B1229" s="203"/>
      <c r="C1229" s="204"/>
      <c r="D1229" s="188" t="s">
        <v>192</v>
      </c>
      <c r="E1229" s="205" t="s">
        <v>18</v>
      </c>
      <c r="F1229" s="324" t="s">
        <v>1310</v>
      </c>
      <c r="G1229" s="325"/>
      <c r="H1229" s="326">
        <v>70.94</v>
      </c>
      <c r="I1229" s="325"/>
      <c r="J1229" s="325"/>
      <c r="K1229" s="204"/>
      <c r="L1229" s="208"/>
      <c r="M1229" s="209"/>
      <c r="N1229" s="210"/>
      <c r="O1229" s="210"/>
      <c r="P1229" s="210"/>
      <c r="Q1229" s="210"/>
      <c r="R1229" s="210"/>
      <c r="S1229" s="210"/>
      <c r="T1229" s="211"/>
      <c r="AT1229" s="212" t="s">
        <v>192</v>
      </c>
      <c r="AU1229" s="212" t="s">
        <v>78</v>
      </c>
      <c r="AV1229" s="14" t="s">
        <v>78</v>
      </c>
      <c r="AW1229" s="14" t="s">
        <v>30</v>
      </c>
      <c r="AX1229" s="14" t="s">
        <v>69</v>
      </c>
      <c r="AY1229" s="212" t="s">
        <v>179</v>
      </c>
    </row>
    <row r="1230" spans="1:65" s="14" customFormat="1">
      <c r="B1230" s="203"/>
      <c r="C1230" s="204"/>
      <c r="D1230" s="188" t="s">
        <v>192</v>
      </c>
      <c r="E1230" s="205" t="s">
        <v>18</v>
      </c>
      <c r="F1230" s="324" t="s">
        <v>1322</v>
      </c>
      <c r="G1230" s="325"/>
      <c r="H1230" s="326">
        <v>-37.695</v>
      </c>
      <c r="I1230" s="325"/>
      <c r="J1230" s="325"/>
      <c r="K1230" s="204"/>
      <c r="L1230" s="208"/>
      <c r="M1230" s="209"/>
      <c r="N1230" s="210"/>
      <c r="O1230" s="210"/>
      <c r="P1230" s="210"/>
      <c r="Q1230" s="210"/>
      <c r="R1230" s="210"/>
      <c r="S1230" s="210"/>
      <c r="T1230" s="211"/>
      <c r="AT1230" s="212" t="s">
        <v>192</v>
      </c>
      <c r="AU1230" s="212" t="s">
        <v>78</v>
      </c>
      <c r="AV1230" s="14" t="s">
        <v>78</v>
      </c>
      <c r="AW1230" s="14" t="s">
        <v>30</v>
      </c>
      <c r="AX1230" s="14" t="s">
        <v>69</v>
      </c>
      <c r="AY1230" s="212" t="s">
        <v>179</v>
      </c>
    </row>
    <row r="1231" spans="1:65" s="14" customFormat="1">
      <c r="B1231" s="203"/>
      <c r="C1231" s="204"/>
      <c r="D1231" s="188" t="s">
        <v>192</v>
      </c>
      <c r="E1231" s="204"/>
      <c r="F1231" s="324" t="s">
        <v>1323</v>
      </c>
      <c r="G1231" s="325"/>
      <c r="H1231" s="326">
        <v>116.803</v>
      </c>
      <c r="I1231" s="325"/>
      <c r="J1231" s="325"/>
      <c r="K1231" s="204"/>
      <c r="L1231" s="208"/>
      <c r="M1231" s="209"/>
      <c r="N1231" s="210"/>
      <c r="O1231" s="210"/>
      <c r="P1231" s="210"/>
      <c r="Q1231" s="210"/>
      <c r="R1231" s="210"/>
      <c r="S1231" s="210"/>
      <c r="T1231" s="211"/>
      <c r="AT1231" s="212" t="s">
        <v>192</v>
      </c>
      <c r="AU1231" s="212" t="s">
        <v>78</v>
      </c>
      <c r="AV1231" s="14" t="s">
        <v>78</v>
      </c>
      <c r="AW1231" s="14" t="s">
        <v>4</v>
      </c>
      <c r="AX1231" s="14" t="s">
        <v>76</v>
      </c>
      <c r="AY1231" s="212" t="s">
        <v>179</v>
      </c>
    </row>
    <row r="1232" spans="1:65" s="2" customFormat="1" ht="24.2" customHeight="1">
      <c r="A1232" s="33"/>
      <c r="B1232" s="34"/>
      <c r="C1232" s="176" t="s">
        <v>1324</v>
      </c>
      <c r="D1232" s="176" t="s">
        <v>181</v>
      </c>
      <c r="E1232" s="177" t="s">
        <v>1325</v>
      </c>
      <c r="F1232" s="327" t="s">
        <v>1326</v>
      </c>
      <c r="G1232" s="328" t="s">
        <v>357</v>
      </c>
      <c r="H1232" s="329">
        <v>257.95299999999997</v>
      </c>
      <c r="I1232" s="330"/>
      <c r="J1232" s="330">
        <f>ROUND(I1232*H1232,2)</f>
        <v>0</v>
      </c>
      <c r="K1232" s="178" t="s">
        <v>185</v>
      </c>
      <c r="L1232" s="38"/>
      <c r="M1232" s="182" t="s">
        <v>18</v>
      </c>
      <c r="N1232" s="183" t="s">
        <v>40</v>
      </c>
      <c r="O1232" s="184">
        <v>0.19900000000000001</v>
      </c>
      <c r="P1232" s="184">
        <f>O1232*H1232</f>
        <v>51.332646999999994</v>
      </c>
      <c r="Q1232" s="184">
        <v>1.166E-2</v>
      </c>
      <c r="R1232" s="184">
        <f>Q1232*H1232</f>
        <v>3.00773198</v>
      </c>
      <c r="S1232" s="184">
        <v>0</v>
      </c>
      <c r="T1232" s="185">
        <f>S1232*H1232</f>
        <v>0</v>
      </c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R1232" s="186" t="s">
        <v>186</v>
      </c>
      <c r="AT1232" s="186" t="s">
        <v>181</v>
      </c>
      <c r="AU1232" s="186" t="s">
        <v>78</v>
      </c>
      <c r="AY1232" s="19" t="s">
        <v>179</v>
      </c>
      <c r="BE1232" s="187">
        <f>IF(N1232="základní",J1232,0)</f>
        <v>0</v>
      </c>
      <c r="BF1232" s="187">
        <f>IF(N1232="snížená",J1232,0)</f>
        <v>0</v>
      </c>
      <c r="BG1232" s="187">
        <f>IF(N1232="zákl. přenesená",J1232,0)</f>
        <v>0</v>
      </c>
      <c r="BH1232" s="187">
        <f>IF(N1232="sníž. přenesená",J1232,0)</f>
        <v>0</v>
      </c>
      <c r="BI1232" s="187">
        <f>IF(N1232="nulová",J1232,0)</f>
        <v>0</v>
      </c>
      <c r="BJ1232" s="19" t="s">
        <v>76</v>
      </c>
      <c r="BK1232" s="187">
        <f>ROUND(I1232*H1232,2)</f>
        <v>0</v>
      </c>
      <c r="BL1232" s="19" t="s">
        <v>186</v>
      </c>
      <c r="BM1232" s="186" t="s">
        <v>1327</v>
      </c>
    </row>
    <row r="1233" spans="1:65" s="2" customFormat="1" ht="19.5">
      <c r="A1233" s="33"/>
      <c r="B1233" s="34"/>
      <c r="C1233" s="35"/>
      <c r="D1233" s="188" t="s">
        <v>188</v>
      </c>
      <c r="E1233" s="35"/>
      <c r="F1233" s="331" t="s">
        <v>1328</v>
      </c>
      <c r="G1233" s="332"/>
      <c r="H1233" s="332"/>
      <c r="I1233" s="332"/>
      <c r="J1233" s="332"/>
      <c r="K1233" s="35"/>
      <c r="L1233" s="38"/>
      <c r="M1233" s="190"/>
      <c r="N1233" s="191"/>
      <c r="O1233" s="63"/>
      <c r="P1233" s="63"/>
      <c r="Q1233" s="63"/>
      <c r="R1233" s="63"/>
      <c r="S1233" s="63"/>
      <c r="T1233" s="64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T1233" s="19" t="s">
        <v>188</v>
      </c>
      <c r="AU1233" s="19" t="s">
        <v>78</v>
      </c>
    </row>
    <row r="1234" spans="1:65" s="2" customFormat="1">
      <c r="A1234" s="33"/>
      <c r="B1234" s="34"/>
      <c r="C1234" s="35"/>
      <c r="D1234" s="192" t="s">
        <v>190</v>
      </c>
      <c r="E1234" s="35"/>
      <c r="F1234" s="333" t="s">
        <v>1329</v>
      </c>
      <c r="G1234" s="332"/>
      <c r="H1234" s="332"/>
      <c r="I1234" s="332"/>
      <c r="J1234" s="332"/>
      <c r="K1234" s="35"/>
      <c r="L1234" s="38"/>
      <c r="M1234" s="190"/>
      <c r="N1234" s="191"/>
      <c r="O1234" s="63"/>
      <c r="P1234" s="63"/>
      <c r="Q1234" s="63"/>
      <c r="R1234" s="63"/>
      <c r="S1234" s="63"/>
      <c r="T1234" s="64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T1234" s="19" t="s">
        <v>190</v>
      </c>
      <c r="AU1234" s="19" t="s">
        <v>78</v>
      </c>
    </row>
    <row r="1235" spans="1:65" s="13" customFormat="1">
      <c r="B1235" s="194"/>
      <c r="C1235" s="195"/>
      <c r="D1235" s="188" t="s">
        <v>192</v>
      </c>
      <c r="E1235" s="196" t="s">
        <v>18</v>
      </c>
      <c r="F1235" s="334" t="s">
        <v>1330</v>
      </c>
      <c r="G1235" s="335"/>
      <c r="H1235" s="336" t="s">
        <v>18</v>
      </c>
      <c r="I1235" s="335"/>
      <c r="J1235" s="335"/>
      <c r="K1235" s="195"/>
      <c r="L1235" s="198"/>
      <c r="M1235" s="199"/>
      <c r="N1235" s="200"/>
      <c r="O1235" s="200"/>
      <c r="P1235" s="200"/>
      <c r="Q1235" s="200"/>
      <c r="R1235" s="200"/>
      <c r="S1235" s="200"/>
      <c r="T1235" s="201"/>
      <c r="AT1235" s="202" t="s">
        <v>192</v>
      </c>
      <c r="AU1235" s="202" t="s">
        <v>78</v>
      </c>
      <c r="AV1235" s="13" t="s">
        <v>76</v>
      </c>
      <c r="AW1235" s="13" t="s">
        <v>30</v>
      </c>
      <c r="AX1235" s="13" t="s">
        <v>69</v>
      </c>
      <c r="AY1235" s="202" t="s">
        <v>179</v>
      </c>
    </row>
    <row r="1236" spans="1:65" s="13" customFormat="1">
      <c r="B1236" s="194"/>
      <c r="C1236" s="195"/>
      <c r="D1236" s="188" t="s">
        <v>192</v>
      </c>
      <c r="E1236" s="196" t="s">
        <v>18</v>
      </c>
      <c r="F1236" s="334" t="s">
        <v>1331</v>
      </c>
      <c r="G1236" s="335"/>
      <c r="H1236" s="336" t="s">
        <v>18</v>
      </c>
      <c r="I1236" s="335"/>
      <c r="J1236" s="335"/>
      <c r="K1236" s="195"/>
      <c r="L1236" s="198"/>
      <c r="M1236" s="199"/>
      <c r="N1236" s="200"/>
      <c r="O1236" s="200"/>
      <c r="P1236" s="200"/>
      <c r="Q1236" s="200"/>
      <c r="R1236" s="200"/>
      <c r="S1236" s="200"/>
      <c r="T1236" s="201"/>
      <c r="AT1236" s="202" t="s">
        <v>192</v>
      </c>
      <c r="AU1236" s="202" t="s">
        <v>78</v>
      </c>
      <c r="AV1236" s="13" t="s">
        <v>76</v>
      </c>
      <c r="AW1236" s="13" t="s">
        <v>30</v>
      </c>
      <c r="AX1236" s="13" t="s">
        <v>69</v>
      </c>
      <c r="AY1236" s="202" t="s">
        <v>179</v>
      </c>
    </row>
    <row r="1237" spans="1:65" s="14" customFormat="1" ht="22.5">
      <c r="B1237" s="203"/>
      <c r="C1237" s="204"/>
      <c r="D1237" s="188" t="s">
        <v>192</v>
      </c>
      <c r="E1237" s="205" t="s">
        <v>18</v>
      </c>
      <c r="F1237" s="324" t="s">
        <v>1332</v>
      </c>
      <c r="G1237" s="325"/>
      <c r="H1237" s="326">
        <v>110.148</v>
      </c>
      <c r="I1237" s="325"/>
      <c r="J1237" s="325"/>
      <c r="K1237" s="204"/>
      <c r="L1237" s="208"/>
      <c r="M1237" s="209"/>
      <c r="N1237" s="210"/>
      <c r="O1237" s="210"/>
      <c r="P1237" s="210"/>
      <c r="Q1237" s="210"/>
      <c r="R1237" s="210"/>
      <c r="S1237" s="210"/>
      <c r="T1237" s="211"/>
      <c r="AT1237" s="212" t="s">
        <v>192</v>
      </c>
      <c r="AU1237" s="212" t="s">
        <v>78</v>
      </c>
      <c r="AV1237" s="14" t="s">
        <v>78</v>
      </c>
      <c r="AW1237" s="14" t="s">
        <v>30</v>
      </c>
      <c r="AX1237" s="14" t="s">
        <v>69</v>
      </c>
      <c r="AY1237" s="212" t="s">
        <v>179</v>
      </c>
    </row>
    <row r="1238" spans="1:65" s="14" customFormat="1" ht="33.75">
      <c r="B1238" s="203"/>
      <c r="C1238" s="204"/>
      <c r="D1238" s="188" t="s">
        <v>192</v>
      </c>
      <c r="E1238" s="205" t="s">
        <v>18</v>
      </c>
      <c r="F1238" s="324" t="s">
        <v>1333</v>
      </c>
      <c r="G1238" s="325"/>
      <c r="H1238" s="326">
        <v>90.998999999999995</v>
      </c>
      <c r="I1238" s="325"/>
      <c r="J1238" s="325"/>
      <c r="K1238" s="204"/>
      <c r="L1238" s="208"/>
      <c r="M1238" s="209"/>
      <c r="N1238" s="210"/>
      <c r="O1238" s="210"/>
      <c r="P1238" s="210"/>
      <c r="Q1238" s="210"/>
      <c r="R1238" s="210"/>
      <c r="S1238" s="210"/>
      <c r="T1238" s="211"/>
      <c r="AT1238" s="212" t="s">
        <v>192</v>
      </c>
      <c r="AU1238" s="212" t="s">
        <v>78</v>
      </c>
      <c r="AV1238" s="14" t="s">
        <v>78</v>
      </c>
      <c r="AW1238" s="14" t="s">
        <v>30</v>
      </c>
      <c r="AX1238" s="14" t="s">
        <v>69</v>
      </c>
      <c r="AY1238" s="212" t="s">
        <v>179</v>
      </c>
    </row>
    <row r="1239" spans="1:65" s="14" customFormat="1" ht="22.5">
      <c r="B1239" s="203"/>
      <c r="C1239" s="204"/>
      <c r="D1239" s="188" t="s">
        <v>192</v>
      </c>
      <c r="E1239" s="205" t="s">
        <v>18</v>
      </c>
      <c r="F1239" s="324" t="s">
        <v>1334</v>
      </c>
      <c r="G1239" s="325"/>
      <c r="H1239" s="326">
        <v>93.951999999999998</v>
      </c>
      <c r="I1239" s="325"/>
      <c r="J1239" s="325"/>
      <c r="K1239" s="204"/>
      <c r="L1239" s="208"/>
      <c r="M1239" s="209"/>
      <c r="N1239" s="210"/>
      <c r="O1239" s="210"/>
      <c r="P1239" s="210"/>
      <c r="Q1239" s="210"/>
      <c r="R1239" s="210"/>
      <c r="S1239" s="210"/>
      <c r="T1239" s="211"/>
      <c r="AT1239" s="212" t="s">
        <v>192</v>
      </c>
      <c r="AU1239" s="212" t="s">
        <v>78</v>
      </c>
      <c r="AV1239" s="14" t="s">
        <v>78</v>
      </c>
      <c r="AW1239" s="14" t="s">
        <v>30</v>
      </c>
      <c r="AX1239" s="14" t="s">
        <v>69</v>
      </c>
      <c r="AY1239" s="212" t="s">
        <v>179</v>
      </c>
    </row>
    <row r="1240" spans="1:65" s="14" customFormat="1">
      <c r="B1240" s="203"/>
      <c r="C1240" s="204"/>
      <c r="D1240" s="188" t="s">
        <v>192</v>
      </c>
      <c r="E1240" s="205" t="s">
        <v>18</v>
      </c>
      <c r="F1240" s="324" t="s">
        <v>1335</v>
      </c>
      <c r="G1240" s="325"/>
      <c r="H1240" s="326">
        <v>96.929000000000002</v>
      </c>
      <c r="I1240" s="325"/>
      <c r="J1240" s="325"/>
      <c r="K1240" s="204"/>
      <c r="L1240" s="208"/>
      <c r="M1240" s="209"/>
      <c r="N1240" s="210"/>
      <c r="O1240" s="210"/>
      <c r="P1240" s="210"/>
      <c r="Q1240" s="210"/>
      <c r="R1240" s="210"/>
      <c r="S1240" s="210"/>
      <c r="T1240" s="211"/>
      <c r="AT1240" s="212" t="s">
        <v>192</v>
      </c>
      <c r="AU1240" s="212" t="s">
        <v>78</v>
      </c>
      <c r="AV1240" s="14" t="s">
        <v>78</v>
      </c>
      <c r="AW1240" s="14" t="s">
        <v>30</v>
      </c>
      <c r="AX1240" s="14" t="s">
        <v>69</v>
      </c>
      <c r="AY1240" s="212" t="s">
        <v>179</v>
      </c>
    </row>
    <row r="1241" spans="1:65" s="13" customFormat="1">
      <c r="B1241" s="194"/>
      <c r="C1241" s="195"/>
      <c r="D1241" s="188" t="s">
        <v>192</v>
      </c>
      <c r="E1241" s="196" t="s">
        <v>18</v>
      </c>
      <c r="F1241" s="334" t="s">
        <v>1336</v>
      </c>
      <c r="G1241" s="335"/>
      <c r="H1241" s="336" t="s">
        <v>18</v>
      </c>
      <c r="I1241" s="335"/>
      <c r="J1241" s="335"/>
      <c r="K1241" s="195"/>
      <c r="L1241" s="198"/>
      <c r="M1241" s="199"/>
      <c r="N1241" s="200"/>
      <c r="O1241" s="200"/>
      <c r="P1241" s="200"/>
      <c r="Q1241" s="200"/>
      <c r="R1241" s="200"/>
      <c r="S1241" s="200"/>
      <c r="T1241" s="201"/>
      <c r="AT1241" s="202" t="s">
        <v>192</v>
      </c>
      <c r="AU1241" s="202" t="s">
        <v>78</v>
      </c>
      <c r="AV1241" s="13" t="s">
        <v>76</v>
      </c>
      <c r="AW1241" s="13" t="s">
        <v>30</v>
      </c>
      <c r="AX1241" s="13" t="s">
        <v>69</v>
      </c>
      <c r="AY1241" s="202" t="s">
        <v>179</v>
      </c>
    </row>
    <row r="1242" spans="1:65" s="14" customFormat="1" ht="33.75">
      <c r="B1242" s="203"/>
      <c r="C1242" s="204"/>
      <c r="D1242" s="188" t="s">
        <v>192</v>
      </c>
      <c r="E1242" s="205" t="s">
        <v>18</v>
      </c>
      <c r="F1242" s="324" t="s">
        <v>1337</v>
      </c>
      <c r="G1242" s="325"/>
      <c r="H1242" s="326">
        <v>-55.848999999999997</v>
      </c>
      <c r="I1242" s="325"/>
      <c r="J1242" s="325"/>
      <c r="K1242" s="204"/>
      <c r="L1242" s="208"/>
      <c r="M1242" s="209"/>
      <c r="N1242" s="210"/>
      <c r="O1242" s="210"/>
      <c r="P1242" s="210"/>
      <c r="Q1242" s="210"/>
      <c r="R1242" s="210"/>
      <c r="S1242" s="210"/>
      <c r="T1242" s="211"/>
      <c r="AT1242" s="212" t="s">
        <v>192</v>
      </c>
      <c r="AU1242" s="212" t="s">
        <v>78</v>
      </c>
      <c r="AV1242" s="14" t="s">
        <v>78</v>
      </c>
      <c r="AW1242" s="14" t="s">
        <v>30</v>
      </c>
      <c r="AX1242" s="14" t="s">
        <v>69</v>
      </c>
      <c r="AY1242" s="212" t="s">
        <v>179</v>
      </c>
    </row>
    <row r="1243" spans="1:65" s="14" customFormat="1">
      <c r="B1243" s="203"/>
      <c r="C1243" s="204"/>
      <c r="D1243" s="188" t="s">
        <v>192</v>
      </c>
      <c r="E1243" s="205" t="s">
        <v>18</v>
      </c>
      <c r="F1243" s="324" t="s">
        <v>1338</v>
      </c>
      <c r="G1243" s="325"/>
      <c r="H1243" s="326">
        <v>-78.225999999999999</v>
      </c>
      <c r="I1243" s="325"/>
      <c r="J1243" s="325"/>
      <c r="K1243" s="204"/>
      <c r="L1243" s="208"/>
      <c r="M1243" s="209"/>
      <c r="N1243" s="210"/>
      <c r="O1243" s="210"/>
      <c r="P1243" s="210"/>
      <c r="Q1243" s="210"/>
      <c r="R1243" s="210"/>
      <c r="S1243" s="210"/>
      <c r="T1243" s="211"/>
      <c r="AT1243" s="212" t="s">
        <v>192</v>
      </c>
      <c r="AU1243" s="212" t="s">
        <v>78</v>
      </c>
      <c r="AV1243" s="14" t="s">
        <v>78</v>
      </c>
      <c r="AW1243" s="14" t="s">
        <v>30</v>
      </c>
      <c r="AX1243" s="14" t="s">
        <v>69</v>
      </c>
      <c r="AY1243" s="212" t="s">
        <v>179</v>
      </c>
    </row>
    <row r="1244" spans="1:65" s="2" customFormat="1" ht="24.2" customHeight="1">
      <c r="A1244" s="33"/>
      <c r="B1244" s="34"/>
      <c r="C1244" s="176" t="s">
        <v>1339</v>
      </c>
      <c r="D1244" s="176" t="s">
        <v>181</v>
      </c>
      <c r="E1244" s="177" t="s">
        <v>1340</v>
      </c>
      <c r="F1244" s="327" t="s">
        <v>1341</v>
      </c>
      <c r="G1244" s="328" t="s">
        <v>357</v>
      </c>
      <c r="H1244" s="329">
        <v>35.648000000000003</v>
      </c>
      <c r="I1244" s="330"/>
      <c r="J1244" s="330">
        <f>ROUND(I1244*H1244,2)</f>
        <v>0</v>
      </c>
      <c r="K1244" s="178" t="s">
        <v>185</v>
      </c>
      <c r="L1244" s="38"/>
      <c r="M1244" s="182" t="s">
        <v>18</v>
      </c>
      <c r="N1244" s="183" t="s">
        <v>40</v>
      </c>
      <c r="O1244" s="184">
        <v>0.29399999999999998</v>
      </c>
      <c r="P1244" s="184">
        <f>O1244*H1244</f>
        <v>10.480512000000001</v>
      </c>
      <c r="Q1244" s="184">
        <v>5.7000000000000002E-3</v>
      </c>
      <c r="R1244" s="184">
        <f>Q1244*H1244</f>
        <v>0.20319360000000003</v>
      </c>
      <c r="S1244" s="184">
        <v>0</v>
      </c>
      <c r="T1244" s="185">
        <f>S1244*H1244</f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86" t="s">
        <v>186</v>
      </c>
      <c r="AT1244" s="186" t="s">
        <v>181</v>
      </c>
      <c r="AU1244" s="186" t="s">
        <v>78</v>
      </c>
      <c r="AY1244" s="19" t="s">
        <v>179</v>
      </c>
      <c r="BE1244" s="187">
        <f>IF(N1244="základní",J1244,0)</f>
        <v>0</v>
      </c>
      <c r="BF1244" s="187">
        <f>IF(N1244="snížená",J1244,0)</f>
        <v>0</v>
      </c>
      <c r="BG1244" s="187">
        <f>IF(N1244="zákl. přenesená",J1244,0)</f>
        <v>0</v>
      </c>
      <c r="BH1244" s="187">
        <f>IF(N1244="sníž. přenesená",J1244,0)</f>
        <v>0</v>
      </c>
      <c r="BI1244" s="187">
        <f>IF(N1244="nulová",J1244,0)</f>
        <v>0</v>
      </c>
      <c r="BJ1244" s="19" t="s">
        <v>76</v>
      </c>
      <c r="BK1244" s="187">
        <f>ROUND(I1244*H1244,2)</f>
        <v>0</v>
      </c>
      <c r="BL1244" s="19" t="s">
        <v>186</v>
      </c>
      <c r="BM1244" s="186" t="s">
        <v>1342</v>
      </c>
    </row>
    <row r="1245" spans="1:65" s="2" customFormat="1" ht="19.5">
      <c r="A1245" s="33"/>
      <c r="B1245" s="34"/>
      <c r="C1245" s="35"/>
      <c r="D1245" s="188" t="s">
        <v>188</v>
      </c>
      <c r="E1245" s="35"/>
      <c r="F1245" s="331" t="s">
        <v>1343</v>
      </c>
      <c r="G1245" s="332"/>
      <c r="H1245" s="332"/>
      <c r="I1245" s="332"/>
      <c r="J1245" s="332"/>
      <c r="K1245" s="35"/>
      <c r="L1245" s="38"/>
      <c r="M1245" s="190"/>
      <c r="N1245" s="191"/>
      <c r="O1245" s="63"/>
      <c r="P1245" s="63"/>
      <c r="Q1245" s="63"/>
      <c r="R1245" s="63"/>
      <c r="S1245" s="63"/>
      <c r="T1245" s="64"/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T1245" s="19" t="s">
        <v>188</v>
      </c>
      <c r="AU1245" s="19" t="s">
        <v>78</v>
      </c>
    </row>
    <row r="1246" spans="1:65" s="2" customFormat="1">
      <c r="A1246" s="33"/>
      <c r="B1246" s="34"/>
      <c r="C1246" s="35"/>
      <c r="D1246" s="192" t="s">
        <v>190</v>
      </c>
      <c r="E1246" s="35"/>
      <c r="F1246" s="333" t="s">
        <v>1344</v>
      </c>
      <c r="G1246" s="332"/>
      <c r="H1246" s="332"/>
      <c r="I1246" s="332"/>
      <c r="J1246" s="332"/>
      <c r="K1246" s="35"/>
      <c r="L1246" s="38"/>
      <c r="M1246" s="190"/>
      <c r="N1246" s="191"/>
      <c r="O1246" s="63"/>
      <c r="P1246" s="63"/>
      <c r="Q1246" s="63"/>
      <c r="R1246" s="63"/>
      <c r="S1246" s="63"/>
      <c r="T1246" s="64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T1246" s="19" t="s">
        <v>190</v>
      </c>
      <c r="AU1246" s="19" t="s">
        <v>78</v>
      </c>
    </row>
    <row r="1247" spans="1:65" s="14" customFormat="1">
      <c r="B1247" s="203"/>
      <c r="C1247" s="204"/>
      <c r="D1247" s="188" t="s">
        <v>192</v>
      </c>
      <c r="E1247" s="205" t="s">
        <v>18</v>
      </c>
      <c r="F1247" s="324" t="s">
        <v>1189</v>
      </c>
      <c r="G1247" s="325"/>
      <c r="H1247" s="326">
        <v>11.172000000000001</v>
      </c>
      <c r="I1247" s="325"/>
      <c r="J1247" s="325"/>
      <c r="K1247" s="204"/>
      <c r="L1247" s="208"/>
      <c r="M1247" s="209"/>
      <c r="N1247" s="210"/>
      <c r="O1247" s="210"/>
      <c r="P1247" s="210"/>
      <c r="Q1247" s="210"/>
      <c r="R1247" s="210"/>
      <c r="S1247" s="210"/>
      <c r="T1247" s="211"/>
      <c r="AT1247" s="212" t="s">
        <v>192</v>
      </c>
      <c r="AU1247" s="212" t="s">
        <v>78</v>
      </c>
      <c r="AV1247" s="14" t="s">
        <v>78</v>
      </c>
      <c r="AW1247" s="14" t="s">
        <v>30</v>
      </c>
      <c r="AX1247" s="14" t="s">
        <v>69</v>
      </c>
      <c r="AY1247" s="212" t="s">
        <v>179</v>
      </c>
    </row>
    <row r="1248" spans="1:65" s="14" customFormat="1">
      <c r="B1248" s="203"/>
      <c r="C1248" s="204"/>
      <c r="D1248" s="188" t="s">
        <v>192</v>
      </c>
      <c r="E1248" s="205" t="s">
        <v>18</v>
      </c>
      <c r="F1248" s="324" t="s">
        <v>1190</v>
      </c>
      <c r="G1248" s="325"/>
      <c r="H1248" s="326">
        <v>2.4</v>
      </c>
      <c r="I1248" s="325"/>
      <c r="J1248" s="325"/>
      <c r="K1248" s="204"/>
      <c r="L1248" s="208"/>
      <c r="M1248" s="209"/>
      <c r="N1248" s="210"/>
      <c r="O1248" s="210"/>
      <c r="P1248" s="210"/>
      <c r="Q1248" s="210"/>
      <c r="R1248" s="210"/>
      <c r="S1248" s="210"/>
      <c r="T1248" s="211"/>
      <c r="AT1248" s="212" t="s">
        <v>192</v>
      </c>
      <c r="AU1248" s="212" t="s">
        <v>78</v>
      </c>
      <c r="AV1248" s="14" t="s">
        <v>78</v>
      </c>
      <c r="AW1248" s="14" t="s">
        <v>30</v>
      </c>
      <c r="AX1248" s="14" t="s">
        <v>69</v>
      </c>
      <c r="AY1248" s="212" t="s">
        <v>179</v>
      </c>
    </row>
    <row r="1249" spans="2:51" s="14" customFormat="1">
      <c r="B1249" s="203"/>
      <c r="C1249" s="204"/>
      <c r="D1249" s="188" t="s">
        <v>192</v>
      </c>
      <c r="E1249" s="205" t="s">
        <v>18</v>
      </c>
      <c r="F1249" s="324" t="s">
        <v>1191</v>
      </c>
      <c r="G1249" s="325"/>
      <c r="H1249" s="326">
        <v>5.32</v>
      </c>
      <c r="I1249" s="325"/>
      <c r="J1249" s="325"/>
      <c r="K1249" s="204"/>
      <c r="L1249" s="208"/>
      <c r="M1249" s="209"/>
      <c r="N1249" s="210"/>
      <c r="O1249" s="210"/>
      <c r="P1249" s="210"/>
      <c r="Q1249" s="210"/>
      <c r="R1249" s="210"/>
      <c r="S1249" s="210"/>
      <c r="T1249" s="211"/>
      <c r="AT1249" s="212" t="s">
        <v>192</v>
      </c>
      <c r="AU1249" s="212" t="s">
        <v>78</v>
      </c>
      <c r="AV1249" s="14" t="s">
        <v>78</v>
      </c>
      <c r="AW1249" s="14" t="s">
        <v>30</v>
      </c>
      <c r="AX1249" s="14" t="s">
        <v>69</v>
      </c>
      <c r="AY1249" s="212" t="s">
        <v>179</v>
      </c>
    </row>
    <row r="1250" spans="2:51" s="14" customFormat="1">
      <c r="B1250" s="203"/>
      <c r="C1250" s="204"/>
      <c r="D1250" s="188" t="s">
        <v>192</v>
      </c>
      <c r="E1250" s="205" t="s">
        <v>18</v>
      </c>
      <c r="F1250" s="324" t="s">
        <v>1192</v>
      </c>
      <c r="G1250" s="325"/>
      <c r="H1250" s="326">
        <v>10.717000000000001</v>
      </c>
      <c r="I1250" s="325"/>
      <c r="J1250" s="325"/>
      <c r="K1250" s="204"/>
      <c r="L1250" s="208"/>
      <c r="M1250" s="209"/>
      <c r="N1250" s="210"/>
      <c r="O1250" s="210"/>
      <c r="P1250" s="210"/>
      <c r="Q1250" s="210"/>
      <c r="R1250" s="210"/>
      <c r="S1250" s="210"/>
      <c r="T1250" s="211"/>
      <c r="AT1250" s="212" t="s">
        <v>192</v>
      </c>
      <c r="AU1250" s="212" t="s">
        <v>78</v>
      </c>
      <c r="AV1250" s="14" t="s">
        <v>78</v>
      </c>
      <c r="AW1250" s="14" t="s">
        <v>30</v>
      </c>
      <c r="AX1250" s="14" t="s">
        <v>69</v>
      </c>
      <c r="AY1250" s="212" t="s">
        <v>179</v>
      </c>
    </row>
    <row r="1251" spans="2:51" s="14" customFormat="1">
      <c r="B1251" s="203"/>
      <c r="C1251" s="204"/>
      <c r="D1251" s="188" t="s">
        <v>192</v>
      </c>
      <c r="E1251" s="205" t="s">
        <v>18</v>
      </c>
      <c r="F1251" s="324" t="s">
        <v>1193</v>
      </c>
      <c r="G1251" s="325"/>
      <c r="H1251" s="326">
        <v>-1.5129999999999999</v>
      </c>
      <c r="I1251" s="325"/>
      <c r="J1251" s="325"/>
      <c r="K1251" s="204"/>
      <c r="L1251" s="208"/>
      <c r="M1251" s="209"/>
      <c r="N1251" s="210"/>
      <c r="O1251" s="210"/>
      <c r="P1251" s="210"/>
      <c r="Q1251" s="210"/>
      <c r="R1251" s="210"/>
      <c r="S1251" s="210"/>
      <c r="T1251" s="211"/>
      <c r="AT1251" s="212" t="s">
        <v>192</v>
      </c>
      <c r="AU1251" s="212" t="s">
        <v>78</v>
      </c>
      <c r="AV1251" s="14" t="s">
        <v>78</v>
      </c>
      <c r="AW1251" s="14" t="s">
        <v>30</v>
      </c>
      <c r="AX1251" s="14" t="s">
        <v>69</v>
      </c>
      <c r="AY1251" s="212" t="s">
        <v>179</v>
      </c>
    </row>
    <row r="1252" spans="2:51" s="14" customFormat="1">
      <c r="B1252" s="203"/>
      <c r="C1252" s="204"/>
      <c r="D1252" s="188" t="s">
        <v>192</v>
      </c>
      <c r="E1252" s="205" t="s">
        <v>18</v>
      </c>
      <c r="F1252" s="324" t="s">
        <v>1194</v>
      </c>
      <c r="G1252" s="325"/>
      <c r="H1252" s="326">
        <v>3.0819999999999999</v>
      </c>
      <c r="I1252" s="325"/>
      <c r="J1252" s="325"/>
      <c r="K1252" s="204"/>
      <c r="L1252" s="208"/>
      <c r="M1252" s="209"/>
      <c r="N1252" s="210"/>
      <c r="O1252" s="210"/>
      <c r="P1252" s="210"/>
      <c r="Q1252" s="210"/>
      <c r="R1252" s="210"/>
      <c r="S1252" s="210"/>
      <c r="T1252" s="211"/>
      <c r="AT1252" s="212" t="s">
        <v>192</v>
      </c>
      <c r="AU1252" s="212" t="s">
        <v>78</v>
      </c>
      <c r="AV1252" s="14" t="s">
        <v>78</v>
      </c>
      <c r="AW1252" s="14" t="s">
        <v>30</v>
      </c>
      <c r="AX1252" s="14" t="s">
        <v>69</v>
      </c>
      <c r="AY1252" s="212" t="s">
        <v>179</v>
      </c>
    </row>
    <row r="1253" spans="2:51" s="14" customFormat="1">
      <c r="B1253" s="203"/>
      <c r="C1253" s="204"/>
      <c r="D1253" s="188" t="s">
        <v>192</v>
      </c>
      <c r="E1253" s="205" t="s">
        <v>18</v>
      </c>
      <c r="F1253" s="324" t="s">
        <v>1195</v>
      </c>
      <c r="G1253" s="325"/>
      <c r="H1253" s="326">
        <v>1.8</v>
      </c>
      <c r="I1253" s="325"/>
      <c r="J1253" s="325"/>
      <c r="K1253" s="204"/>
      <c r="L1253" s="208"/>
      <c r="M1253" s="209"/>
      <c r="N1253" s="210"/>
      <c r="O1253" s="210"/>
      <c r="P1253" s="210"/>
      <c r="Q1253" s="210"/>
      <c r="R1253" s="210"/>
      <c r="S1253" s="210"/>
      <c r="T1253" s="211"/>
      <c r="AT1253" s="212" t="s">
        <v>192</v>
      </c>
      <c r="AU1253" s="212" t="s">
        <v>78</v>
      </c>
      <c r="AV1253" s="14" t="s">
        <v>78</v>
      </c>
      <c r="AW1253" s="14" t="s">
        <v>30</v>
      </c>
      <c r="AX1253" s="14" t="s">
        <v>69</v>
      </c>
      <c r="AY1253" s="212" t="s">
        <v>179</v>
      </c>
    </row>
    <row r="1254" spans="2:51" s="14" customFormat="1">
      <c r="B1254" s="203"/>
      <c r="C1254" s="204"/>
      <c r="D1254" s="188" t="s">
        <v>192</v>
      </c>
      <c r="E1254" s="205" t="s">
        <v>18</v>
      </c>
      <c r="F1254" s="324" t="s">
        <v>1196</v>
      </c>
      <c r="G1254" s="325"/>
      <c r="H1254" s="326">
        <v>4.9880000000000004</v>
      </c>
      <c r="I1254" s="325"/>
      <c r="J1254" s="325"/>
      <c r="K1254" s="204"/>
      <c r="L1254" s="208"/>
      <c r="M1254" s="209"/>
      <c r="N1254" s="210"/>
      <c r="O1254" s="210"/>
      <c r="P1254" s="210"/>
      <c r="Q1254" s="210"/>
      <c r="R1254" s="210"/>
      <c r="S1254" s="210"/>
      <c r="T1254" s="211"/>
      <c r="AT1254" s="212" t="s">
        <v>192</v>
      </c>
      <c r="AU1254" s="212" t="s">
        <v>78</v>
      </c>
      <c r="AV1254" s="14" t="s">
        <v>78</v>
      </c>
      <c r="AW1254" s="14" t="s">
        <v>30</v>
      </c>
      <c r="AX1254" s="14" t="s">
        <v>69</v>
      </c>
      <c r="AY1254" s="212" t="s">
        <v>179</v>
      </c>
    </row>
    <row r="1255" spans="2:51" s="14" customFormat="1">
      <c r="B1255" s="203"/>
      <c r="C1255" s="204"/>
      <c r="D1255" s="188" t="s">
        <v>192</v>
      </c>
      <c r="E1255" s="205" t="s">
        <v>18</v>
      </c>
      <c r="F1255" s="324" t="s">
        <v>1197</v>
      </c>
      <c r="G1255" s="325"/>
      <c r="H1255" s="326">
        <v>3.78</v>
      </c>
      <c r="I1255" s="325"/>
      <c r="J1255" s="325"/>
      <c r="K1255" s="204"/>
      <c r="L1255" s="208"/>
      <c r="M1255" s="209"/>
      <c r="N1255" s="210"/>
      <c r="O1255" s="210"/>
      <c r="P1255" s="210"/>
      <c r="Q1255" s="210"/>
      <c r="R1255" s="210"/>
      <c r="S1255" s="210"/>
      <c r="T1255" s="211"/>
      <c r="AT1255" s="212" t="s">
        <v>192</v>
      </c>
      <c r="AU1255" s="212" t="s">
        <v>78</v>
      </c>
      <c r="AV1255" s="14" t="s">
        <v>78</v>
      </c>
      <c r="AW1255" s="14" t="s">
        <v>30</v>
      </c>
      <c r="AX1255" s="14" t="s">
        <v>69</v>
      </c>
      <c r="AY1255" s="212" t="s">
        <v>179</v>
      </c>
    </row>
    <row r="1256" spans="2:51" s="14" customFormat="1">
      <c r="B1256" s="203"/>
      <c r="C1256" s="204"/>
      <c r="D1256" s="188" t="s">
        <v>192</v>
      </c>
      <c r="E1256" s="205" t="s">
        <v>18</v>
      </c>
      <c r="F1256" s="324" t="s">
        <v>1198</v>
      </c>
      <c r="G1256" s="325"/>
      <c r="H1256" s="326">
        <v>-1.1040000000000001</v>
      </c>
      <c r="I1256" s="325"/>
      <c r="J1256" s="325"/>
      <c r="K1256" s="204"/>
      <c r="L1256" s="208"/>
      <c r="M1256" s="209"/>
      <c r="N1256" s="210"/>
      <c r="O1256" s="210"/>
      <c r="P1256" s="210"/>
      <c r="Q1256" s="210"/>
      <c r="R1256" s="210"/>
      <c r="S1256" s="210"/>
      <c r="T1256" s="211"/>
      <c r="AT1256" s="212" t="s">
        <v>192</v>
      </c>
      <c r="AU1256" s="212" t="s">
        <v>78</v>
      </c>
      <c r="AV1256" s="14" t="s">
        <v>78</v>
      </c>
      <c r="AW1256" s="14" t="s">
        <v>30</v>
      </c>
      <c r="AX1256" s="14" t="s">
        <v>69</v>
      </c>
      <c r="AY1256" s="212" t="s">
        <v>179</v>
      </c>
    </row>
    <row r="1257" spans="2:51" s="14" customFormat="1">
      <c r="B1257" s="203"/>
      <c r="C1257" s="204"/>
      <c r="D1257" s="188" t="s">
        <v>192</v>
      </c>
      <c r="E1257" s="205" t="s">
        <v>18</v>
      </c>
      <c r="F1257" s="324" t="s">
        <v>1199</v>
      </c>
      <c r="G1257" s="325"/>
      <c r="H1257" s="326">
        <v>-0.89300000000000002</v>
      </c>
      <c r="I1257" s="325"/>
      <c r="J1257" s="325"/>
      <c r="K1257" s="204"/>
      <c r="L1257" s="208"/>
      <c r="M1257" s="209"/>
      <c r="N1257" s="210"/>
      <c r="O1257" s="210"/>
      <c r="P1257" s="210"/>
      <c r="Q1257" s="210"/>
      <c r="R1257" s="210"/>
      <c r="S1257" s="210"/>
      <c r="T1257" s="211"/>
      <c r="AT1257" s="212" t="s">
        <v>192</v>
      </c>
      <c r="AU1257" s="212" t="s">
        <v>78</v>
      </c>
      <c r="AV1257" s="14" t="s">
        <v>78</v>
      </c>
      <c r="AW1257" s="14" t="s">
        <v>30</v>
      </c>
      <c r="AX1257" s="14" t="s">
        <v>69</v>
      </c>
      <c r="AY1257" s="212" t="s">
        <v>179</v>
      </c>
    </row>
    <row r="1258" spans="2:51" s="14" customFormat="1">
      <c r="B1258" s="203"/>
      <c r="C1258" s="204"/>
      <c r="D1258" s="188" t="s">
        <v>192</v>
      </c>
      <c r="E1258" s="205" t="s">
        <v>18</v>
      </c>
      <c r="F1258" s="324" t="s">
        <v>1200</v>
      </c>
      <c r="G1258" s="325"/>
      <c r="H1258" s="326">
        <v>1.5149999999999999</v>
      </c>
      <c r="I1258" s="325"/>
      <c r="J1258" s="325"/>
      <c r="K1258" s="204"/>
      <c r="L1258" s="208"/>
      <c r="M1258" s="209"/>
      <c r="N1258" s="210"/>
      <c r="O1258" s="210"/>
      <c r="P1258" s="210"/>
      <c r="Q1258" s="210"/>
      <c r="R1258" s="210"/>
      <c r="S1258" s="210"/>
      <c r="T1258" s="211"/>
      <c r="AT1258" s="212" t="s">
        <v>192</v>
      </c>
      <c r="AU1258" s="212" t="s">
        <v>78</v>
      </c>
      <c r="AV1258" s="14" t="s">
        <v>78</v>
      </c>
      <c r="AW1258" s="14" t="s">
        <v>30</v>
      </c>
      <c r="AX1258" s="14" t="s">
        <v>69</v>
      </c>
      <c r="AY1258" s="212" t="s">
        <v>179</v>
      </c>
    </row>
    <row r="1259" spans="2:51" s="14" customFormat="1">
      <c r="B1259" s="203"/>
      <c r="C1259" s="204"/>
      <c r="D1259" s="188" t="s">
        <v>192</v>
      </c>
      <c r="E1259" s="205" t="s">
        <v>18</v>
      </c>
      <c r="F1259" s="324" t="s">
        <v>1201</v>
      </c>
      <c r="G1259" s="325"/>
      <c r="H1259" s="326">
        <v>0.3</v>
      </c>
      <c r="I1259" s="325"/>
      <c r="J1259" s="325"/>
      <c r="K1259" s="204"/>
      <c r="L1259" s="208"/>
      <c r="M1259" s="209"/>
      <c r="N1259" s="210"/>
      <c r="O1259" s="210"/>
      <c r="P1259" s="210"/>
      <c r="Q1259" s="210"/>
      <c r="R1259" s="210"/>
      <c r="S1259" s="210"/>
      <c r="T1259" s="211"/>
      <c r="AT1259" s="212" t="s">
        <v>192</v>
      </c>
      <c r="AU1259" s="212" t="s">
        <v>78</v>
      </c>
      <c r="AV1259" s="14" t="s">
        <v>78</v>
      </c>
      <c r="AW1259" s="14" t="s">
        <v>30</v>
      </c>
      <c r="AX1259" s="14" t="s">
        <v>69</v>
      </c>
      <c r="AY1259" s="212" t="s">
        <v>179</v>
      </c>
    </row>
    <row r="1260" spans="2:51" s="14" customFormat="1">
      <c r="B1260" s="203"/>
      <c r="C1260" s="204"/>
      <c r="D1260" s="188" t="s">
        <v>192</v>
      </c>
      <c r="E1260" s="205" t="s">
        <v>18</v>
      </c>
      <c r="F1260" s="324" t="s">
        <v>1202</v>
      </c>
      <c r="G1260" s="325"/>
      <c r="H1260" s="326">
        <v>4.3650000000000002</v>
      </c>
      <c r="I1260" s="325"/>
      <c r="J1260" s="325"/>
      <c r="K1260" s="204"/>
      <c r="L1260" s="208"/>
      <c r="M1260" s="209"/>
      <c r="N1260" s="210"/>
      <c r="O1260" s="210"/>
      <c r="P1260" s="210"/>
      <c r="Q1260" s="210"/>
      <c r="R1260" s="210"/>
      <c r="S1260" s="210"/>
      <c r="T1260" s="211"/>
      <c r="AT1260" s="212" t="s">
        <v>192</v>
      </c>
      <c r="AU1260" s="212" t="s">
        <v>78</v>
      </c>
      <c r="AV1260" s="14" t="s">
        <v>78</v>
      </c>
      <c r="AW1260" s="14" t="s">
        <v>30</v>
      </c>
      <c r="AX1260" s="14" t="s">
        <v>69</v>
      </c>
      <c r="AY1260" s="212" t="s">
        <v>179</v>
      </c>
    </row>
    <row r="1261" spans="2:51" s="14" customFormat="1">
      <c r="B1261" s="203"/>
      <c r="C1261" s="204"/>
      <c r="D1261" s="188" t="s">
        <v>192</v>
      </c>
      <c r="E1261" s="205" t="s">
        <v>18</v>
      </c>
      <c r="F1261" s="324" t="s">
        <v>1203</v>
      </c>
      <c r="G1261" s="325"/>
      <c r="H1261" s="326">
        <v>3.15</v>
      </c>
      <c r="I1261" s="325"/>
      <c r="J1261" s="325"/>
      <c r="K1261" s="204"/>
      <c r="L1261" s="208"/>
      <c r="M1261" s="209"/>
      <c r="N1261" s="210"/>
      <c r="O1261" s="210"/>
      <c r="P1261" s="210"/>
      <c r="Q1261" s="210"/>
      <c r="R1261" s="210"/>
      <c r="S1261" s="210"/>
      <c r="T1261" s="211"/>
      <c r="AT1261" s="212" t="s">
        <v>192</v>
      </c>
      <c r="AU1261" s="212" t="s">
        <v>78</v>
      </c>
      <c r="AV1261" s="14" t="s">
        <v>78</v>
      </c>
      <c r="AW1261" s="14" t="s">
        <v>30</v>
      </c>
      <c r="AX1261" s="14" t="s">
        <v>69</v>
      </c>
      <c r="AY1261" s="212" t="s">
        <v>179</v>
      </c>
    </row>
    <row r="1262" spans="2:51" s="14" customFormat="1">
      <c r="B1262" s="203"/>
      <c r="C1262" s="204"/>
      <c r="D1262" s="188" t="s">
        <v>192</v>
      </c>
      <c r="E1262" s="205" t="s">
        <v>18</v>
      </c>
      <c r="F1262" s="324" t="s">
        <v>1204</v>
      </c>
      <c r="G1262" s="325"/>
      <c r="H1262" s="326">
        <v>2.0880000000000001</v>
      </c>
      <c r="I1262" s="325"/>
      <c r="J1262" s="325"/>
      <c r="K1262" s="204"/>
      <c r="L1262" s="208"/>
      <c r="M1262" s="209"/>
      <c r="N1262" s="210"/>
      <c r="O1262" s="210"/>
      <c r="P1262" s="210"/>
      <c r="Q1262" s="210"/>
      <c r="R1262" s="210"/>
      <c r="S1262" s="210"/>
      <c r="T1262" s="211"/>
      <c r="AT1262" s="212" t="s">
        <v>192</v>
      </c>
      <c r="AU1262" s="212" t="s">
        <v>78</v>
      </c>
      <c r="AV1262" s="14" t="s">
        <v>78</v>
      </c>
      <c r="AW1262" s="14" t="s">
        <v>30</v>
      </c>
      <c r="AX1262" s="14" t="s">
        <v>69</v>
      </c>
      <c r="AY1262" s="212" t="s">
        <v>179</v>
      </c>
    </row>
    <row r="1263" spans="2:51" s="14" customFormat="1">
      <c r="B1263" s="203"/>
      <c r="C1263" s="204"/>
      <c r="D1263" s="188" t="s">
        <v>192</v>
      </c>
      <c r="E1263" s="205" t="s">
        <v>18</v>
      </c>
      <c r="F1263" s="324" t="s">
        <v>1205</v>
      </c>
      <c r="G1263" s="325"/>
      <c r="H1263" s="326">
        <v>0.67900000000000005</v>
      </c>
      <c r="I1263" s="325"/>
      <c r="J1263" s="325"/>
      <c r="K1263" s="204"/>
      <c r="L1263" s="208"/>
      <c r="M1263" s="209"/>
      <c r="N1263" s="210"/>
      <c r="O1263" s="210"/>
      <c r="P1263" s="210"/>
      <c r="Q1263" s="210"/>
      <c r="R1263" s="210"/>
      <c r="S1263" s="210"/>
      <c r="T1263" s="211"/>
      <c r="AT1263" s="212" t="s">
        <v>192</v>
      </c>
      <c r="AU1263" s="212" t="s">
        <v>78</v>
      </c>
      <c r="AV1263" s="14" t="s">
        <v>78</v>
      </c>
      <c r="AW1263" s="14" t="s">
        <v>30</v>
      </c>
      <c r="AX1263" s="14" t="s">
        <v>69</v>
      </c>
      <c r="AY1263" s="212" t="s">
        <v>179</v>
      </c>
    </row>
    <row r="1264" spans="2:51" s="14" customFormat="1">
      <c r="B1264" s="203"/>
      <c r="C1264" s="204"/>
      <c r="D1264" s="188" t="s">
        <v>192</v>
      </c>
      <c r="E1264" s="205" t="s">
        <v>18</v>
      </c>
      <c r="F1264" s="324" t="s">
        <v>1206</v>
      </c>
      <c r="G1264" s="325"/>
      <c r="H1264" s="326">
        <v>-0.45</v>
      </c>
      <c r="I1264" s="325"/>
      <c r="J1264" s="325"/>
      <c r="K1264" s="204"/>
      <c r="L1264" s="208"/>
      <c r="M1264" s="209"/>
      <c r="N1264" s="210"/>
      <c r="O1264" s="210"/>
      <c r="P1264" s="210"/>
      <c r="Q1264" s="210"/>
      <c r="R1264" s="210"/>
      <c r="S1264" s="210"/>
      <c r="T1264" s="211"/>
      <c r="AT1264" s="212" t="s">
        <v>192</v>
      </c>
      <c r="AU1264" s="212" t="s">
        <v>78</v>
      </c>
      <c r="AV1264" s="14" t="s">
        <v>78</v>
      </c>
      <c r="AW1264" s="14" t="s">
        <v>30</v>
      </c>
      <c r="AX1264" s="14" t="s">
        <v>69</v>
      </c>
      <c r="AY1264" s="212" t="s">
        <v>179</v>
      </c>
    </row>
    <row r="1265" spans="1:65" s="14" customFormat="1">
      <c r="B1265" s="203"/>
      <c r="C1265" s="204"/>
      <c r="D1265" s="188" t="s">
        <v>192</v>
      </c>
      <c r="E1265" s="205" t="s">
        <v>18</v>
      </c>
      <c r="F1265" s="324" t="s">
        <v>1345</v>
      </c>
      <c r="G1265" s="325"/>
      <c r="H1265" s="326">
        <v>-15.747999999999999</v>
      </c>
      <c r="I1265" s="325"/>
      <c r="J1265" s="325"/>
      <c r="K1265" s="204"/>
      <c r="L1265" s="208"/>
      <c r="M1265" s="209"/>
      <c r="N1265" s="210"/>
      <c r="O1265" s="210"/>
      <c r="P1265" s="210"/>
      <c r="Q1265" s="210"/>
      <c r="R1265" s="210"/>
      <c r="S1265" s="210"/>
      <c r="T1265" s="211"/>
      <c r="AT1265" s="212" t="s">
        <v>192</v>
      </c>
      <c r="AU1265" s="212" t="s">
        <v>78</v>
      </c>
      <c r="AV1265" s="14" t="s">
        <v>78</v>
      </c>
      <c r="AW1265" s="14" t="s">
        <v>30</v>
      </c>
      <c r="AX1265" s="14" t="s">
        <v>69</v>
      </c>
      <c r="AY1265" s="212" t="s">
        <v>179</v>
      </c>
    </row>
    <row r="1266" spans="1:65" s="2" customFormat="1" ht="24.2" customHeight="1">
      <c r="A1266" s="33"/>
      <c r="B1266" s="34"/>
      <c r="C1266" s="176" t="s">
        <v>1346</v>
      </c>
      <c r="D1266" s="176" t="s">
        <v>181</v>
      </c>
      <c r="E1266" s="177" t="s">
        <v>1347</v>
      </c>
      <c r="F1266" s="327" t="s">
        <v>1348</v>
      </c>
      <c r="G1266" s="328" t="s">
        <v>357</v>
      </c>
      <c r="H1266" s="329">
        <f>SUM(H1269:H1308)</f>
        <v>449.9079999999999</v>
      </c>
      <c r="I1266" s="330"/>
      <c r="J1266" s="330">
        <f>ROUND(I1266*H1266,2)</f>
        <v>0</v>
      </c>
      <c r="K1266" s="178" t="s">
        <v>185</v>
      </c>
      <c r="L1266" s="38"/>
      <c r="M1266" s="182" t="s">
        <v>18</v>
      </c>
      <c r="N1266" s="183" t="s">
        <v>40</v>
      </c>
      <c r="O1266" s="184">
        <v>0.245</v>
      </c>
      <c r="P1266" s="184">
        <f>O1266*H1266</f>
        <v>110.22745999999998</v>
      </c>
      <c r="Q1266" s="184">
        <v>2.7000000000000001E-3</v>
      </c>
      <c r="R1266" s="184">
        <f>Q1266*H1266</f>
        <v>1.2147515999999998</v>
      </c>
      <c r="S1266" s="184">
        <v>0</v>
      </c>
      <c r="T1266" s="185">
        <f>S1266*H1266</f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86" t="s">
        <v>186</v>
      </c>
      <c r="AT1266" s="186" t="s">
        <v>181</v>
      </c>
      <c r="AU1266" s="186" t="s">
        <v>78</v>
      </c>
      <c r="AY1266" s="19" t="s">
        <v>179</v>
      </c>
      <c r="BE1266" s="187">
        <f>IF(N1266="základní",J1266,0)</f>
        <v>0</v>
      </c>
      <c r="BF1266" s="187">
        <f>IF(N1266="snížená",J1266,0)</f>
        <v>0</v>
      </c>
      <c r="BG1266" s="187">
        <f>IF(N1266="zákl. přenesená",J1266,0)</f>
        <v>0</v>
      </c>
      <c r="BH1266" s="187">
        <f>IF(N1266="sníž. přenesená",J1266,0)</f>
        <v>0</v>
      </c>
      <c r="BI1266" s="187">
        <f>IF(N1266="nulová",J1266,0)</f>
        <v>0</v>
      </c>
      <c r="BJ1266" s="19" t="s">
        <v>76</v>
      </c>
      <c r="BK1266" s="187">
        <f>ROUND(I1266*H1266,2)</f>
        <v>0</v>
      </c>
      <c r="BL1266" s="19" t="s">
        <v>186</v>
      </c>
      <c r="BM1266" s="186" t="s">
        <v>1349</v>
      </c>
    </row>
    <row r="1267" spans="1:65" s="2" customFormat="1" ht="19.5">
      <c r="A1267" s="33"/>
      <c r="B1267" s="34"/>
      <c r="C1267" s="35"/>
      <c r="D1267" s="188" t="s">
        <v>188</v>
      </c>
      <c r="E1267" s="35"/>
      <c r="F1267" s="331" t="s">
        <v>1350</v>
      </c>
      <c r="G1267" s="332"/>
      <c r="H1267" s="332"/>
      <c r="I1267" s="332"/>
      <c r="J1267" s="332"/>
      <c r="K1267" s="35"/>
      <c r="L1267" s="38"/>
      <c r="M1267" s="190"/>
      <c r="N1267" s="191"/>
      <c r="O1267" s="63"/>
      <c r="P1267" s="63"/>
      <c r="Q1267" s="63"/>
      <c r="R1267" s="63"/>
      <c r="S1267" s="63"/>
      <c r="T1267" s="64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T1267" s="19" t="s">
        <v>188</v>
      </c>
      <c r="AU1267" s="19" t="s">
        <v>78</v>
      </c>
    </row>
    <row r="1268" spans="1:65" s="2" customFormat="1">
      <c r="A1268" s="33"/>
      <c r="B1268" s="34"/>
      <c r="C1268" s="35"/>
      <c r="D1268" s="192" t="s">
        <v>190</v>
      </c>
      <c r="E1268" s="35"/>
      <c r="F1268" s="333" t="s">
        <v>1351</v>
      </c>
      <c r="G1268" s="332"/>
      <c r="H1268" s="332"/>
      <c r="I1268" s="332"/>
      <c r="J1268" s="332"/>
      <c r="K1268" s="35"/>
      <c r="L1268" s="38"/>
      <c r="M1268" s="190"/>
      <c r="N1268" s="191"/>
      <c r="O1268" s="63"/>
      <c r="P1268" s="63"/>
      <c r="Q1268" s="63"/>
      <c r="R1268" s="63"/>
      <c r="S1268" s="63"/>
      <c r="T1268" s="64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T1268" s="19" t="s">
        <v>190</v>
      </c>
      <c r="AU1268" s="19" t="s">
        <v>78</v>
      </c>
    </row>
    <row r="1269" spans="1:65" s="14" customFormat="1">
      <c r="B1269" s="203"/>
      <c r="C1269" s="204"/>
      <c r="D1269" s="188" t="s">
        <v>192</v>
      </c>
      <c r="E1269" s="205" t="s">
        <v>18</v>
      </c>
      <c r="F1269" s="324" t="s">
        <v>1219</v>
      </c>
      <c r="G1269" s="325"/>
      <c r="H1269" s="326">
        <v>115.072</v>
      </c>
      <c r="I1269" s="325"/>
      <c r="J1269" s="325"/>
      <c r="K1269" s="204"/>
      <c r="L1269" s="208"/>
      <c r="M1269" s="209"/>
      <c r="N1269" s="210"/>
      <c r="O1269" s="210"/>
      <c r="P1269" s="210"/>
      <c r="Q1269" s="210"/>
      <c r="R1269" s="210"/>
      <c r="S1269" s="210"/>
      <c r="T1269" s="211"/>
      <c r="AT1269" s="212" t="s">
        <v>192</v>
      </c>
      <c r="AU1269" s="212" t="s">
        <v>78</v>
      </c>
      <c r="AV1269" s="14" t="s">
        <v>78</v>
      </c>
      <c r="AW1269" s="14" t="s">
        <v>30</v>
      </c>
      <c r="AX1269" s="14" t="s">
        <v>69</v>
      </c>
      <c r="AY1269" s="212" t="s">
        <v>179</v>
      </c>
    </row>
    <row r="1270" spans="1:65" s="14" customFormat="1">
      <c r="B1270" s="203"/>
      <c r="C1270" s="204"/>
      <c r="D1270" s="188" t="s">
        <v>192</v>
      </c>
      <c r="E1270" s="205" t="s">
        <v>18</v>
      </c>
      <c r="F1270" s="324" t="s">
        <v>1220</v>
      </c>
      <c r="G1270" s="325"/>
      <c r="H1270" s="326">
        <v>26.544</v>
      </c>
      <c r="I1270" s="325"/>
      <c r="J1270" s="325"/>
      <c r="K1270" s="204"/>
      <c r="L1270" s="208"/>
      <c r="M1270" s="209"/>
      <c r="N1270" s="210"/>
      <c r="O1270" s="210"/>
      <c r="P1270" s="210"/>
      <c r="Q1270" s="210"/>
      <c r="R1270" s="210"/>
      <c r="S1270" s="210"/>
      <c r="T1270" s="211"/>
      <c r="AT1270" s="212" t="s">
        <v>192</v>
      </c>
      <c r="AU1270" s="212" t="s">
        <v>78</v>
      </c>
      <c r="AV1270" s="14" t="s">
        <v>78</v>
      </c>
      <c r="AW1270" s="14" t="s">
        <v>30</v>
      </c>
      <c r="AX1270" s="14" t="s">
        <v>69</v>
      </c>
      <c r="AY1270" s="212" t="s">
        <v>179</v>
      </c>
    </row>
    <row r="1271" spans="1:65" s="14" customFormat="1">
      <c r="B1271" s="203"/>
      <c r="C1271" s="204"/>
      <c r="D1271" s="188" t="s">
        <v>192</v>
      </c>
      <c r="E1271" s="205" t="s">
        <v>18</v>
      </c>
      <c r="F1271" s="324" t="s">
        <v>1221</v>
      </c>
      <c r="G1271" s="325"/>
      <c r="H1271" s="326">
        <v>67.444000000000003</v>
      </c>
      <c r="I1271" s="325"/>
      <c r="J1271" s="325"/>
      <c r="K1271" s="204"/>
      <c r="L1271" s="208"/>
      <c r="M1271" s="209"/>
      <c r="N1271" s="210"/>
      <c r="O1271" s="210"/>
      <c r="P1271" s="210"/>
      <c r="Q1271" s="210"/>
      <c r="R1271" s="210"/>
      <c r="S1271" s="210"/>
      <c r="T1271" s="211"/>
      <c r="AT1271" s="212" t="s">
        <v>192</v>
      </c>
      <c r="AU1271" s="212" t="s">
        <v>78</v>
      </c>
      <c r="AV1271" s="14" t="s">
        <v>78</v>
      </c>
      <c r="AW1271" s="14" t="s">
        <v>30</v>
      </c>
      <c r="AX1271" s="14" t="s">
        <v>69</v>
      </c>
      <c r="AY1271" s="212" t="s">
        <v>179</v>
      </c>
    </row>
    <row r="1272" spans="1:65" s="14" customFormat="1">
      <c r="B1272" s="203"/>
      <c r="C1272" s="204"/>
      <c r="D1272" s="188" t="s">
        <v>192</v>
      </c>
      <c r="E1272" s="205" t="s">
        <v>18</v>
      </c>
      <c r="F1272" s="324" t="s">
        <v>1222</v>
      </c>
      <c r="G1272" s="325"/>
      <c r="H1272" s="326">
        <v>25.41</v>
      </c>
      <c r="I1272" s="325"/>
      <c r="J1272" s="325"/>
      <c r="K1272" s="204"/>
      <c r="L1272" s="208"/>
      <c r="M1272" s="209"/>
      <c r="N1272" s="210"/>
      <c r="O1272" s="210"/>
      <c r="P1272" s="210"/>
      <c r="Q1272" s="210"/>
      <c r="R1272" s="210"/>
      <c r="S1272" s="210"/>
      <c r="T1272" s="211"/>
      <c r="AT1272" s="212" t="s">
        <v>192</v>
      </c>
      <c r="AU1272" s="212" t="s">
        <v>78</v>
      </c>
      <c r="AV1272" s="14" t="s">
        <v>78</v>
      </c>
      <c r="AW1272" s="14" t="s">
        <v>30</v>
      </c>
      <c r="AX1272" s="14" t="s">
        <v>69</v>
      </c>
      <c r="AY1272" s="212" t="s">
        <v>179</v>
      </c>
    </row>
    <row r="1273" spans="1:65" s="14" customFormat="1">
      <c r="B1273" s="203"/>
      <c r="C1273" s="204"/>
      <c r="D1273" s="188" t="s">
        <v>192</v>
      </c>
      <c r="E1273" s="205" t="s">
        <v>18</v>
      </c>
      <c r="F1273" s="324" t="s">
        <v>1223</v>
      </c>
      <c r="G1273" s="325"/>
      <c r="H1273" s="326">
        <v>13.05</v>
      </c>
      <c r="I1273" s="325"/>
      <c r="J1273" s="325"/>
      <c r="K1273" s="204"/>
      <c r="L1273" s="208"/>
      <c r="M1273" s="209"/>
      <c r="N1273" s="210"/>
      <c r="O1273" s="210"/>
      <c r="P1273" s="210"/>
      <c r="Q1273" s="210"/>
      <c r="R1273" s="210"/>
      <c r="S1273" s="210"/>
      <c r="T1273" s="211"/>
      <c r="AT1273" s="212" t="s">
        <v>192</v>
      </c>
      <c r="AU1273" s="212" t="s">
        <v>78</v>
      </c>
      <c r="AV1273" s="14" t="s">
        <v>78</v>
      </c>
      <c r="AW1273" s="14" t="s">
        <v>30</v>
      </c>
      <c r="AX1273" s="14" t="s">
        <v>69</v>
      </c>
      <c r="AY1273" s="212" t="s">
        <v>179</v>
      </c>
    </row>
    <row r="1274" spans="1:65" s="14" customFormat="1">
      <c r="B1274" s="203"/>
      <c r="C1274" s="204"/>
      <c r="D1274" s="188" t="s">
        <v>192</v>
      </c>
      <c r="E1274" s="205" t="s">
        <v>18</v>
      </c>
      <c r="F1274" s="324" t="s">
        <v>1224</v>
      </c>
      <c r="G1274" s="325"/>
      <c r="H1274" s="326">
        <v>9.2249999999999996</v>
      </c>
      <c r="I1274" s="325"/>
      <c r="J1274" s="325"/>
      <c r="K1274" s="204"/>
      <c r="L1274" s="208"/>
      <c r="M1274" s="209"/>
      <c r="N1274" s="210"/>
      <c r="O1274" s="210"/>
      <c r="P1274" s="210"/>
      <c r="Q1274" s="210"/>
      <c r="R1274" s="210"/>
      <c r="S1274" s="210"/>
      <c r="T1274" s="211"/>
      <c r="AT1274" s="212" t="s">
        <v>192</v>
      </c>
      <c r="AU1274" s="212" t="s">
        <v>78</v>
      </c>
      <c r="AV1274" s="14" t="s">
        <v>78</v>
      </c>
      <c r="AW1274" s="14" t="s">
        <v>30</v>
      </c>
      <c r="AX1274" s="14" t="s">
        <v>69</v>
      </c>
      <c r="AY1274" s="212" t="s">
        <v>179</v>
      </c>
    </row>
    <row r="1275" spans="1:65" s="14" customFormat="1">
      <c r="B1275" s="203"/>
      <c r="C1275" s="204"/>
      <c r="D1275" s="188" t="s">
        <v>192</v>
      </c>
      <c r="E1275" s="205" t="s">
        <v>18</v>
      </c>
      <c r="F1275" s="324" t="s">
        <v>1225</v>
      </c>
      <c r="G1275" s="325"/>
      <c r="H1275" s="326">
        <v>-4.4809999999999999</v>
      </c>
      <c r="I1275" s="325"/>
      <c r="J1275" s="325"/>
      <c r="K1275" s="204"/>
      <c r="L1275" s="208"/>
      <c r="M1275" s="209"/>
      <c r="N1275" s="210"/>
      <c r="O1275" s="210"/>
      <c r="P1275" s="210"/>
      <c r="Q1275" s="210"/>
      <c r="R1275" s="210"/>
      <c r="S1275" s="210"/>
      <c r="T1275" s="211"/>
      <c r="AT1275" s="212" t="s">
        <v>192</v>
      </c>
      <c r="AU1275" s="212" t="s">
        <v>78</v>
      </c>
      <c r="AV1275" s="14" t="s">
        <v>78</v>
      </c>
      <c r="AW1275" s="14" t="s">
        <v>30</v>
      </c>
      <c r="AX1275" s="14" t="s">
        <v>69</v>
      </c>
      <c r="AY1275" s="212" t="s">
        <v>179</v>
      </c>
    </row>
    <row r="1276" spans="1:65" s="14" customFormat="1">
      <c r="B1276" s="203"/>
      <c r="C1276" s="204"/>
      <c r="D1276" s="188" t="s">
        <v>192</v>
      </c>
      <c r="E1276" s="205" t="s">
        <v>18</v>
      </c>
      <c r="F1276" s="324" t="s">
        <v>1226</v>
      </c>
      <c r="G1276" s="325"/>
      <c r="H1276" s="326">
        <v>-2.968</v>
      </c>
      <c r="I1276" s="325"/>
      <c r="J1276" s="325"/>
      <c r="K1276" s="204"/>
      <c r="L1276" s="208"/>
      <c r="M1276" s="209"/>
      <c r="N1276" s="210"/>
      <c r="O1276" s="210"/>
      <c r="P1276" s="210"/>
      <c r="Q1276" s="210"/>
      <c r="R1276" s="210"/>
      <c r="S1276" s="210"/>
      <c r="T1276" s="211"/>
      <c r="AT1276" s="212" t="s">
        <v>192</v>
      </c>
      <c r="AU1276" s="212" t="s">
        <v>78</v>
      </c>
      <c r="AV1276" s="14" t="s">
        <v>78</v>
      </c>
      <c r="AW1276" s="14" t="s">
        <v>30</v>
      </c>
      <c r="AX1276" s="14" t="s">
        <v>69</v>
      </c>
      <c r="AY1276" s="212" t="s">
        <v>179</v>
      </c>
    </row>
    <row r="1277" spans="1:65" s="14" customFormat="1">
      <c r="B1277" s="203"/>
      <c r="C1277" s="204"/>
      <c r="D1277" s="188" t="s">
        <v>192</v>
      </c>
      <c r="E1277" s="205" t="s">
        <v>18</v>
      </c>
      <c r="F1277" s="324" t="s">
        <v>1227</v>
      </c>
      <c r="G1277" s="325"/>
      <c r="H1277" s="326">
        <v>-5.7039999999999997</v>
      </c>
      <c r="I1277" s="325"/>
      <c r="J1277" s="325"/>
      <c r="K1277" s="204"/>
      <c r="L1277" s="208"/>
      <c r="M1277" s="209"/>
      <c r="N1277" s="210"/>
      <c r="O1277" s="210"/>
      <c r="P1277" s="210"/>
      <c r="Q1277" s="210"/>
      <c r="R1277" s="210"/>
      <c r="S1277" s="210"/>
      <c r="T1277" s="211"/>
      <c r="AT1277" s="212" t="s">
        <v>192</v>
      </c>
      <c r="AU1277" s="212" t="s">
        <v>78</v>
      </c>
      <c r="AV1277" s="14" t="s">
        <v>78</v>
      </c>
      <c r="AW1277" s="14" t="s">
        <v>30</v>
      </c>
      <c r="AX1277" s="14" t="s">
        <v>69</v>
      </c>
      <c r="AY1277" s="212" t="s">
        <v>179</v>
      </c>
    </row>
    <row r="1278" spans="1:65" s="14" customFormat="1">
      <c r="B1278" s="203"/>
      <c r="C1278" s="204"/>
      <c r="D1278" s="188" t="s">
        <v>192</v>
      </c>
      <c r="E1278" s="205" t="s">
        <v>18</v>
      </c>
      <c r="F1278" s="324" t="s">
        <v>1228</v>
      </c>
      <c r="G1278" s="325"/>
      <c r="H1278" s="326">
        <v>34.860999999999997</v>
      </c>
      <c r="I1278" s="325"/>
      <c r="J1278" s="325"/>
      <c r="K1278" s="204"/>
      <c r="L1278" s="208"/>
      <c r="M1278" s="209"/>
      <c r="N1278" s="210"/>
      <c r="O1278" s="210"/>
      <c r="P1278" s="210"/>
      <c r="Q1278" s="210"/>
      <c r="R1278" s="210"/>
      <c r="S1278" s="210"/>
      <c r="T1278" s="211"/>
      <c r="AT1278" s="212" t="s">
        <v>192</v>
      </c>
      <c r="AU1278" s="212" t="s">
        <v>78</v>
      </c>
      <c r="AV1278" s="14" t="s">
        <v>78</v>
      </c>
      <c r="AW1278" s="14" t="s">
        <v>30</v>
      </c>
      <c r="AX1278" s="14" t="s">
        <v>69</v>
      </c>
      <c r="AY1278" s="212" t="s">
        <v>179</v>
      </c>
    </row>
    <row r="1279" spans="1:65" s="14" customFormat="1">
      <c r="B1279" s="203"/>
      <c r="C1279" s="204"/>
      <c r="D1279" s="188" t="s">
        <v>192</v>
      </c>
      <c r="E1279" s="205" t="s">
        <v>18</v>
      </c>
      <c r="F1279" s="324" t="s">
        <v>1229</v>
      </c>
      <c r="G1279" s="325"/>
      <c r="H1279" s="326">
        <v>19.167999999999999</v>
      </c>
      <c r="I1279" s="325"/>
      <c r="J1279" s="325"/>
      <c r="K1279" s="204"/>
      <c r="L1279" s="208"/>
      <c r="M1279" s="209"/>
      <c r="N1279" s="210"/>
      <c r="O1279" s="210"/>
      <c r="P1279" s="210"/>
      <c r="Q1279" s="210"/>
      <c r="R1279" s="210"/>
      <c r="S1279" s="210"/>
      <c r="T1279" s="211"/>
      <c r="AT1279" s="212" t="s">
        <v>192</v>
      </c>
      <c r="AU1279" s="212" t="s">
        <v>78</v>
      </c>
      <c r="AV1279" s="14" t="s">
        <v>78</v>
      </c>
      <c r="AW1279" s="14" t="s">
        <v>30</v>
      </c>
      <c r="AX1279" s="14" t="s">
        <v>69</v>
      </c>
      <c r="AY1279" s="212" t="s">
        <v>179</v>
      </c>
    </row>
    <row r="1280" spans="1:65" s="14" customFormat="1">
      <c r="B1280" s="203"/>
      <c r="C1280" s="204"/>
      <c r="D1280" s="188" t="s">
        <v>192</v>
      </c>
      <c r="E1280" s="205" t="s">
        <v>18</v>
      </c>
      <c r="F1280" s="324" t="s">
        <v>1230</v>
      </c>
      <c r="G1280" s="325"/>
      <c r="H1280" s="326">
        <v>46.698</v>
      </c>
      <c r="I1280" s="325"/>
      <c r="J1280" s="325"/>
      <c r="K1280" s="204"/>
      <c r="L1280" s="208"/>
      <c r="M1280" s="209"/>
      <c r="N1280" s="210"/>
      <c r="O1280" s="210"/>
      <c r="P1280" s="210"/>
      <c r="Q1280" s="210"/>
      <c r="R1280" s="210"/>
      <c r="S1280" s="210"/>
      <c r="T1280" s="211"/>
      <c r="AT1280" s="212" t="s">
        <v>192</v>
      </c>
      <c r="AU1280" s="212" t="s">
        <v>78</v>
      </c>
      <c r="AV1280" s="14" t="s">
        <v>78</v>
      </c>
      <c r="AW1280" s="14" t="s">
        <v>30</v>
      </c>
      <c r="AX1280" s="14" t="s">
        <v>69</v>
      </c>
      <c r="AY1280" s="212" t="s">
        <v>179</v>
      </c>
    </row>
    <row r="1281" spans="2:51" s="14" customFormat="1">
      <c r="B1281" s="203"/>
      <c r="C1281" s="204"/>
      <c r="D1281" s="188" t="s">
        <v>192</v>
      </c>
      <c r="E1281" s="205" t="s">
        <v>18</v>
      </c>
      <c r="F1281" s="324" t="s">
        <v>1231</v>
      </c>
      <c r="G1281" s="325"/>
      <c r="H1281" s="326">
        <v>13.33</v>
      </c>
      <c r="I1281" s="325"/>
      <c r="J1281" s="325"/>
      <c r="K1281" s="204"/>
      <c r="L1281" s="208"/>
      <c r="M1281" s="209"/>
      <c r="N1281" s="210"/>
      <c r="O1281" s="210"/>
      <c r="P1281" s="210"/>
      <c r="Q1281" s="210"/>
      <c r="R1281" s="210"/>
      <c r="S1281" s="210"/>
      <c r="T1281" s="211"/>
      <c r="AT1281" s="212" t="s">
        <v>192</v>
      </c>
      <c r="AU1281" s="212" t="s">
        <v>78</v>
      </c>
      <c r="AV1281" s="14" t="s">
        <v>78</v>
      </c>
      <c r="AW1281" s="14" t="s">
        <v>30</v>
      </c>
      <c r="AX1281" s="14" t="s">
        <v>69</v>
      </c>
      <c r="AY1281" s="212" t="s">
        <v>179</v>
      </c>
    </row>
    <row r="1282" spans="2:51" s="14" customFormat="1">
      <c r="B1282" s="203"/>
      <c r="C1282" s="204"/>
      <c r="D1282" s="188" t="s">
        <v>192</v>
      </c>
      <c r="E1282" s="205" t="s">
        <v>18</v>
      </c>
      <c r="F1282" s="324" t="s">
        <v>1232</v>
      </c>
      <c r="G1282" s="325"/>
      <c r="H1282" s="326">
        <v>4.32</v>
      </c>
      <c r="I1282" s="325"/>
      <c r="J1282" s="325"/>
      <c r="K1282" s="204"/>
      <c r="L1282" s="208"/>
      <c r="M1282" s="209"/>
      <c r="N1282" s="210"/>
      <c r="O1282" s="210"/>
      <c r="P1282" s="210"/>
      <c r="Q1282" s="210"/>
      <c r="R1282" s="210"/>
      <c r="S1282" s="210"/>
      <c r="T1282" s="211"/>
      <c r="AT1282" s="212" t="s">
        <v>192</v>
      </c>
      <c r="AU1282" s="212" t="s">
        <v>78</v>
      </c>
      <c r="AV1282" s="14" t="s">
        <v>78</v>
      </c>
      <c r="AW1282" s="14" t="s">
        <v>30</v>
      </c>
      <c r="AX1282" s="14" t="s">
        <v>69</v>
      </c>
      <c r="AY1282" s="212" t="s">
        <v>179</v>
      </c>
    </row>
    <row r="1283" spans="2:51" s="14" customFormat="1">
      <c r="B1283" s="203"/>
      <c r="C1283" s="204"/>
      <c r="D1283" s="188" t="s">
        <v>192</v>
      </c>
      <c r="E1283" s="205" t="s">
        <v>18</v>
      </c>
      <c r="F1283" s="324" t="s">
        <v>1233</v>
      </c>
      <c r="G1283" s="325"/>
      <c r="H1283" s="326">
        <v>7.3230000000000004</v>
      </c>
      <c r="I1283" s="325"/>
      <c r="J1283" s="325"/>
      <c r="K1283" s="204"/>
      <c r="L1283" s="208"/>
      <c r="M1283" s="209"/>
      <c r="N1283" s="210"/>
      <c r="O1283" s="210"/>
      <c r="P1283" s="210"/>
      <c r="Q1283" s="210"/>
      <c r="R1283" s="210"/>
      <c r="S1283" s="210"/>
      <c r="T1283" s="211"/>
      <c r="AT1283" s="212" t="s">
        <v>192</v>
      </c>
      <c r="AU1283" s="212" t="s">
        <v>78</v>
      </c>
      <c r="AV1283" s="14" t="s">
        <v>78</v>
      </c>
      <c r="AW1283" s="14" t="s">
        <v>30</v>
      </c>
      <c r="AX1283" s="14" t="s">
        <v>69</v>
      </c>
      <c r="AY1283" s="212" t="s">
        <v>179</v>
      </c>
    </row>
    <row r="1284" spans="2:51" s="14" customFormat="1">
      <c r="B1284" s="203"/>
      <c r="C1284" s="204"/>
      <c r="D1284" s="188" t="s">
        <v>192</v>
      </c>
      <c r="E1284" s="205" t="s">
        <v>18</v>
      </c>
      <c r="F1284" s="324" t="s">
        <v>1234</v>
      </c>
      <c r="G1284" s="325"/>
      <c r="H1284" s="326">
        <v>-3.9889999999999999</v>
      </c>
      <c r="I1284" s="325"/>
      <c r="J1284" s="325"/>
      <c r="K1284" s="204"/>
      <c r="L1284" s="208"/>
      <c r="M1284" s="209"/>
      <c r="N1284" s="210"/>
      <c r="O1284" s="210"/>
      <c r="P1284" s="210"/>
      <c r="Q1284" s="210"/>
      <c r="R1284" s="210"/>
      <c r="S1284" s="210"/>
      <c r="T1284" s="211"/>
      <c r="AT1284" s="212" t="s">
        <v>192</v>
      </c>
      <c r="AU1284" s="212" t="s">
        <v>78</v>
      </c>
      <c r="AV1284" s="14" t="s">
        <v>78</v>
      </c>
      <c r="AW1284" s="14" t="s">
        <v>30</v>
      </c>
      <c r="AX1284" s="14" t="s">
        <v>69</v>
      </c>
      <c r="AY1284" s="212" t="s">
        <v>179</v>
      </c>
    </row>
    <row r="1285" spans="2:51" s="14" customFormat="1">
      <c r="B1285" s="203"/>
      <c r="C1285" s="204"/>
      <c r="D1285" s="188" t="s">
        <v>192</v>
      </c>
      <c r="E1285" s="205" t="s">
        <v>18</v>
      </c>
      <c r="F1285" s="324" t="s">
        <v>1235</v>
      </c>
      <c r="G1285" s="325"/>
      <c r="H1285" s="326">
        <v>-1.099</v>
      </c>
      <c r="I1285" s="325"/>
      <c r="J1285" s="325"/>
      <c r="K1285" s="204"/>
      <c r="L1285" s="208"/>
      <c r="M1285" s="209"/>
      <c r="N1285" s="210"/>
      <c r="O1285" s="210"/>
      <c r="P1285" s="210"/>
      <c r="Q1285" s="210"/>
      <c r="R1285" s="210"/>
      <c r="S1285" s="210"/>
      <c r="T1285" s="211"/>
      <c r="AT1285" s="212" t="s">
        <v>192</v>
      </c>
      <c r="AU1285" s="212" t="s">
        <v>78</v>
      </c>
      <c r="AV1285" s="14" t="s">
        <v>78</v>
      </c>
      <c r="AW1285" s="14" t="s">
        <v>30</v>
      </c>
      <c r="AX1285" s="14" t="s">
        <v>69</v>
      </c>
      <c r="AY1285" s="212" t="s">
        <v>179</v>
      </c>
    </row>
    <row r="1286" spans="2:51" s="14" customFormat="1">
      <c r="B1286" s="203"/>
      <c r="C1286" s="204"/>
      <c r="D1286" s="188" t="s">
        <v>192</v>
      </c>
      <c r="E1286" s="205" t="s">
        <v>18</v>
      </c>
      <c r="F1286" s="324" t="s">
        <v>1236</v>
      </c>
      <c r="G1286" s="325"/>
      <c r="H1286" s="326">
        <v>-2.081</v>
      </c>
      <c r="I1286" s="325"/>
      <c r="J1286" s="325"/>
      <c r="K1286" s="204"/>
      <c r="L1286" s="208"/>
      <c r="M1286" s="209"/>
      <c r="N1286" s="210"/>
      <c r="O1286" s="210"/>
      <c r="P1286" s="210"/>
      <c r="Q1286" s="210"/>
      <c r="R1286" s="210"/>
      <c r="S1286" s="210"/>
      <c r="T1286" s="211"/>
      <c r="AT1286" s="212" t="s">
        <v>192</v>
      </c>
      <c r="AU1286" s="212" t="s">
        <v>78</v>
      </c>
      <c r="AV1286" s="14" t="s">
        <v>78</v>
      </c>
      <c r="AW1286" s="14" t="s">
        <v>30</v>
      </c>
      <c r="AX1286" s="14" t="s">
        <v>69</v>
      </c>
      <c r="AY1286" s="212" t="s">
        <v>179</v>
      </c>
    </row>
    <row r="1287" spans="2:51" s="14" customFormat="1">
      <c r="B1287" s="203"/>
      <c r="C1287" s="204"/>
      <c r="D1287" s="188" t="s">
        <v>192</v>
      </c>
      <c r="E1287" s="205" t="s">
        <v>18</v>
      </c>
      <c r="F1287" s="324" t="s">
        <v>1237</v>
      </c>
      <c r="G1287" s="325"/>
      <c r="H1287" s="326">
        <v>-2.0449999999999999</v>
      </c>
      <c r="I1287" s="325"/>
      <c r="J1287" s="325"/>
      <c r="K1287" s="204"/>
      <c r="L1287" s="208"/>
      <c r="M1287" s="209"/>
      <c r="N1287" s="210"/>
      <c r="O1287" s="210"/>
      <c r="P1287" s="210"/>
      <c r="Q1287" s="210"/>
      <c r="R1287" s="210"/>
      <c r="S1287" s="210"/>
      <c r="T1287" s="211"/>
      <c r="AT1287" s="212" t="s">
        <v>192</v>
      </c>
      <c r="AU1287" s="212" t="s">
        <v>78</v>
      </c>
      <c r="AV1287" s="14" t="s">
        <v>78</v>
      </c>
      <c r="AW1287" s="14" t="s">
        <v>30</v>
      </c>
      <c r="AX1287" s="14" t="s">
        <v>69</v>
      </c>
      <c r="AY1287" s="212" t="s">
        <v>179</v>
      </c>
    </row>
    <row r="1288" spans="2:51" s="14" customFormat="1">
      <c r="B1288" s="203"/>
      <c r="C1288" s="204"/>
      <c r="D1288" s="188" t="s">
        <v>192</v>
      </c>
      <c r="E1288" s="205" t="s">
        <v>18</v>
      </c>
      <c r="F1288" s="324" t="s">
        <v>1238</v>
      </c>
      <c r="G1288" s="325"/>
      <c r="H1288" s="326">
        <v>-0.58699999999999997</v>
      </c>
      <c r="I1288" s="325"/>
      <c r="J1288" s="325"/>
      <c r="K1288" s="204"/>
      <c r="L1288" s="208"/>
      <c r="M1288" s="209"/>
      <c r="N1288" s="210"/>
      <c r="O1288" s="210"/>
      <c r="P1288" s="210"/>
      <c r="Q1288" s="210"/>
      <c r="R1288" s="210"/>
      <c r="S1288" s="210"/>
      <c r="T1288" s="211"/>
      <c r="AT1288" s="212" t="s">
        <v>192</v>
      </c>
      <c r="AU1288" s="212" t="s">
        <v>78</v>
      </c>
      <c r="AV1288" s="14" t="s">
        <v>78</v>
      </c>
      <c r="AW1288" s="14" t="s">
        <v>30</v>
      </c>
      <c r="AX1288" s="14" t="s">
        <v>69</v>
      </c>
      <c r="AY1288" s="212" t="s">
        <v>179</v>
      </c>
    </row>
    <row r="1289" spans="2:51" s="14" customFormat="1">
      <c r="B1289" s="203"/>
      <c r="C1289" s="204"/>
      <c r="D1289" s="188" t="s">
        <v>192</v>
      </c>
      <c r="E1289" s="205" t="s">
        <v>18</v>
      </c>
      <c r="F1289" s="324" t="s">
        <v>1239</v>
      </c>
      <c r="G1289" s="325"/>
      <c r="H1289" s="326">
        <v>-1.113</v>
      </c>
      <c r="I1289" s="325"/>
      <c r="J1289" s="325"/>
      <c r="K1289" s="204"/>
      <c r="L1289" s="208"/>
      <c r="M1289" s="209"/>
      <c r="N1289" s="210"/>
      <c r="O1289" s="210"/>
      <c r="P1289" s="210"/>
      <c r="Q1289" s="210"/>
      <c r="R1289" s="210"/>
      <c r="S1289" s="210"/>
      <c r="T1289" s="211"/>
      <c r="AT1289" s="212" t="s">
        <v>192</v>
      </c>
      <c r="AU1289" s="212" t="s">
        <v>78</v>
      </c>
      <c r="AV1289" s="14" t="s">
        <v>78</v>
      </c>
      <c r="AW1289" s="14" t="s">
        <v>30</v>
      </c>
      <c r="AX1289" s="14" t="s">
        <v>69</v>
      </c>
      <c r="AY1289" s="212" t="s">
        <v>179</v>
      </c>
    </row>
    <row r="1290" spans="2:51" s="14" customFormat="1">
      <c r="B1290" s="203"/>
      <c r="C1290" s="204"/>
      <c r="D1290" s="188" t="s">
        <v>192</v>
      </c>
      <c r="E1290" s="205" t="s">
        <v>18</v>
      </c>
      <c r="F1290" s="324" t="s">
        <v>1240</v>
      </c>
      <c r="G1290" s="325"/>
      <c r="H1290" s="326">
        <v>-3.2050000000000001</v>
      </c>
      <c r="I1290" s="325"/>
      <c r="J1290" s="325"/>
      <c r="K1290" s="204"/>
      <c r="L1290" s="208"/>
      <c r="M1290" s="209"/>
      <c r="N1290" s="210"/>
      <c r="O1290" s="210"/>
      <c r="P1290" s="210"/>
      <c r="Q1290" s="210"/>
      <c r="R1290" s="210"/>
      <c r="S1290" s="210"/>
      <c r="T1290" s="211"/>
      <c r="AT1290" s="212" t="s">
        <v>192</v>
      </c>
      <c r="AU1290" s="212" t="s">
        <v>78</v>
      </c>
      <c r="AV1290" s="14" t="s">
        <v>78</v>
      </c>
      <c r="AW1290" s="14" t="s">
        <v>30</v>
      </c>
      <c r="AX1290" s="14" t="s">
        <v>69</v>
      </c>
      <c r="AY1290" s="212" t="s">
        <v>179</v>
      </c>
    </row>
    <row r="1291" spans="2:51" s="14" customFormat="1">
      <c r="B1291" s="203"/>
      <c r="C1291" s="204"/>
      <c r="D1291" s="188" t="s">
        <v>192</v>
      </c>
      <c r="E1291" s="205" t="s">
        <v>18</v>
      </c>
      <c r="F1291" s="324" t="s">
        <v>1241</v>
      </c>
      <c r="G1291" s="325"/>
      <c r="H1291" s="326">
        <v>-2.1629999999999998</v>
      </c>
      <c r="I1291" s="325"/>
      <c r="J1291" s="325"/>
      <c r="K1291" s="204"/>
      <c r="L1291" s="208"/>
      <c r="M1291" s="209"/>
      <c r="N1291" s="210"/>
      <c r="O1291" s="210"/>
      <c r="P1291" s="210"/>
      <c r="Q1291" s="210"/>
      <c r="R1291" s="210"/>
      <c r="S1291" s="210"/>
      <c r="T1291" s="211"/>
      <c r="AT1291" s="212" t="s">
        <v>192</v>
      </c>
      <c r="AU1291" s="212" t="s">
        <v>78</v>
      </c>
      <c r="AV1291" s="14" t="s">
        <v>78</v>
      </c>
      <c r="AW1291" s="14" t="s">
        <v>30</v>
      </c>
      <c r="AX1291" s="14" t="s">
        <v>69</v>
      </c>
      <c r="AY1291" s="212" t="s">
        <v>179</v>
      </c>
    </row>
    <row r="1292" spans="2:51" s="14" customFormat="1">
      <c r="B1292" s="203"/>
      <c r="C1292" s="204"/>
      <c r="D1292" s="188" t="s">
        <v>192</v>
      </c>
      <c r="E1292" s="205" t="s">
        <v>18</v>
      </c>
      <c r="F1292" s="324" t="s">
        <v>1242</v>
      </c>
      <c r="G1292" s="325"/>
      <c r="H1292" s="326">
        <v>-2.528</v>
      </c>
      <c r="I1292" s="325"/>
      <c r="J1292" s="325"/>
      <c r="K1292" s="204"/>
      <c r="L1292" s="208"/>
      <c r="M1292" s="209"/>
      <c r="N1292" s="210"/>
      <c r="O1292" s="210"/>
      <c r="P1292" s="210"/>
      <c r="Q1292" s="210"/>
      <c r="R1292" s="210"/>
      <c r="S1292" s="210"/>
      <c r="T1292" s="211"/>
      <c r="AT1292" s="212" t="s">
        <v>192</v>
      </c>
      <c r="AU1292" s="212" t="s">
        <v>78</v>
      </c>
      <c r="AV1292" s="14" t="s">
        <v>78</v>
      </c>
      <c r="AW1292" s="14" t="s">
        <v>30</v>
      </c>
      <c r="AX1292" s="14" t="s">
        <v>69</v>
      </c>
      <c r="AY1292" s="212" t="s">
        <v>179</v>
      </c>
    </row>
    <row r="1293" spans="2:51" s="14" customFormat="1">
      <c r="B1293" s="203"/>
      <c r="C1293" s="204"/>
      <c r="D1293" s="188" t="s">
        <v>192</v>
      </c>
      <c r="E1293" s="205" t="s">
        <v>18</v>
      </c>
      <c r="F1293" s="324" t="s">
        <v>1243</v>
      </c>
      <c r="G1293" s="325"/>
      <c r="H1293" s="326">
        <v>-2.484</v>
      </c>
      <c r="I1293" s="325"/>
      <c r="J1293" s="325"/>
      <c r="K1293" s="204"/>
      <c r="L1293" s="208"/>
      <c r="M1293" s="209"/>
      <c r="N1293" s="210"/>
      <c r="O1293" s="210"/>
      <c r="P1293" s="210"/>
      <c r="Q1293" s="210"/>
      <c r="R1293" s="210"/>
      <c r="S1293" s="210"/>
      <c r="T1293" s="211"/>
      <c r="AT1293" s="212" t="s">
        <v>192</v>
      </c>
      <c r="AU1293" s="212" t="s">
        <v>78</v>
      </c>
      <c r="AV1293" s="14" t="s">
        <v>78</v>
      </c>
      <c r="AW1293" s="14" t="s">
        <v>30</v>
      </c>
      <c r="AX1293" s="14" t="s">
        <v>69</v>
      </c>
      <c r="AY1293" s="212" t="s">
        <v>179</v>
      </c>
    </row>
    <row r="1294" spans="2:51" s="14" customFormat="1">
      <c r="B1294" s="203"/>
      <c r="C1294" s="204"/>
      <c r="D1294" s="188" t="s">
        <v>192</v>
      </c>
      <c r="E1294" s="205" t="s">
        <v>18</v>
      </c>
      <c r="F1294" s="324" t="s">
        <v>1244</v>
      </c>
      <c r="G1294" s="325"/>
      <c r="H1294" s="326">
        <v>8.484</v>
      </c>
      <c r="I1294" s="325"/>
      <c r="J1294" s="325"/>
      <c r="K1294" s="204"/>
      <c r="L1294" s="208"/>
      <c r="M1294" s="209"/>
      <c r="N1294" s="210"/>
      <c r="O1294" s="210"/>
      <c r="P1294" s="210"/>
      <c r="Q1294" s="210"/>
      <c r="R1294" s="210"/>
      <c r="S1294" s="210"/>
      <c r="T1294" s="211"/>
      <c r="AT1294" s="212" t="s">
        <v>192</v>
      </c>
      <c r="AU1294" s="212" t="s">
        <v>78</v>
      </c>
      <c r="AV1294" s="14" t="s">
        <v>78</v>
      </c>
      <c r="AW1294" s="14" t="s">
        <v>30</v>
      </c>
      <c r="AX1294" s="14" t="s">
        <v>69</v>
      </c>
      <c r="AY1294" s="212" t="s">
        <v>179</v>
      </c>
    </row>
    <row r="1295" spans="2:51" s="14" customFormat="1">
      <c r="B1295" s="203"/>
      <c r="C1295" s="204"/>
      <c r="D1295" s="188" t="s">
        <v>192</v>
      </c>
      <c r="E1295" s="205" t="s">
        <v>18</v>
      </c>
      <c r="F1295" s="324" t="s">
        <v>1245</v>
      </c>
      <c r="G1295" s="325"/>
      <c r="H1295" s="326">
        <v>94.84</v>
      </c>
      <c r="I1295" s="325"/>
      <c r="J1295" s="325"/>
      <c r="K1295" s="204"/>
      <c r="L1295" s="208"/>
      <c r="M1295" s="209"/>
      <c r="N1295" s="210"/>
      <c r="O1295" s="210"/>
      <c r="P1295" s="210"/>
      <c r="Q1295" s="210"/>
      <c r="R1295" s="210"/>
      <c r="S1295" s="210"/>
      <c r="T1295" s="211"/>
      <c r="AT1295" s="212" t="s">
        <v>192</v>
      </c>
      <c r="AU1295" s="212" t="s">
        <v>78</v>
      </c>
      <c r="AV1295" s="14" t="s">
        <v>78</v>
      </c>
      <c r="AW1295" s="14" t="s">
        <v>30</v>
      </c>
      <c r="AX1295" s="14" t="s">
        <v>69</v>
      </c>
      <c r="AY1295" s="212" t="s">
        <v>179</v>
      </c>
    </row>
    <row r="1296" spans="2:51" s="14" customFormat="1">
      <c r="B1296" s="203"/>
      <c r="C1296" s="204"/>
      <c r="D1296" s="188" t="s">
        <v>192</v>
      </c>
      <c r="E1296" s="205" t="s">
        <v>18</v>
      </c>
      <c r="F1296" s="324" t="s">
        <v>1246</v>
      </c>
      <c r="G1296" s="325"/>
      <c r="H1296" s="326">
        <v>3.2149999999999999</v>
      </c>
      <c r="I1296" s="325"/>
      <c r="J1296" s="325"/>
      <c r="K1296" s="204"/>
      <c r="L1296" s="208"/>
      <c r="M1296" s="209"/>
      <c r="N1296" s="210"/>
      <c r="O1296" s="210"/>
      <c r="P1296" s="210"/>
      <c r="Q1296" s="210"/>
      <c r="R1296" s="210"/>
      <c r="S1296" s="210"/>
      <c r="T1296" s="211"/>
      <c r="AT1296" s="212" t="s">
        <v>192</v>
      </c>
      <c r="AU1296" s="212" t="s">
        <v>78</v>
      </c>
      <c r="AV1296" s="14" t="s">
        <v>78</v>
      </c>
      <c r="AW1296" s="14" t="s">
        <v>30</v>
      </c>
      <c r="AX1296" s="14" t="s">
        <v>69</v>
      </c>
      <c r="AY1296" s="212" t="s">
        <v>179</v>
      </c>
    </row>
    <row r="1297" spans="1:65" s="14" customFormat="1">
      <c r="B1297" s="203"/>
      <c r="C1297" s="204"/>
      <c r="D1297" s="188" t="s">
        <v>192</v>
      </c>
      <c r="E1297" s="205" t="s">
        <v>18</v>
      </c>
      <c r="F1297" s="324" t="s">
        <v>1247</v>
      </c>
      <c r="G1297" s="325"/>
      <c r="H1297" s="326">
        <v>4.5010000000000003</v>
      </c>
      <c r="I1297" s="325"/>
      <c r="J1297" s="325"/>
      <c r="K1297" s="204"/>
      <c r="L1297" s="208"/>
      <c r="M1297" s="209"/>
      <c r="N1297" s="210"/>
      <c r="O1297" s="210"/>
      <c r="P1297" s="210"/>
      <c r="Q1297" s="210"/>
      <c r="R1297" s="210"/>
      <c r="S1297" s="210"/>
      <c r="T1297" s="211"/>
      <c r="AT1297" s="212" t="s">
        <v>192</v>
      </c>
      <c r="AU1297" s="212" t="s">
        <v>78</v>
      </c>
      <c r="AV1297" s="14" t="s">
        <v>78</v>
      </c>
      <c r="AW1297" s="14" t="s">
        <v>30</v>
      </c>
      <c r="AX1297" s="14" t="s">
        <v>69</v>
      </c>
      <c r="AY1297" s="212" t="s">
        <v>179</v>
      </c>
    </row>
    <row r="1298" spans="1:65" s="14" customFormat="1">
      <c r="B1298" s="203"/>
      <c r="C1298" s="204"/>
      <c r="D1298" s="188" t="s">
        <v>192</v>
      </c>
      <c r="E1298" s="205" t="s">
        <v>18</v>
      </c>
      <c r="F1298" s="324" t="s">
        <v>1248</v>
      </c>
      <c r="G1298" s="325"/>
      <c r="H1298" s="326">
        <v>1.35</v>
      </c>
      <c r="I1298" s="325"/>
      <c r="J1298" s="325"/>
      <c r="K1298" s="204"/>
      <c r="L1298" s="208"/>
      <c r="M1298" s="209"/>
      <c r="N1298" s="210"/>
      <c r="O1298" s="210"/>
      <c r="P1298" s="210"/>
      <c r="Q1298" s="210"/>
      <c r="R1298" s="210"/>
      <c r="S1298" s="210"/>
      <c r="T1298" s="211"/>
      <c r="AT1298" s="212" t="s">
        <v>192</v>
      </c>
      <c r="AU1298" s="212" t="s">
        <v>78</v>
      </c>
      <c r="AV1298" s="14" t="s">
        <v>78</v>
      </c>
      <c r="AW1298" s="14" t="s">
        <v>30</v>
      </c>
      <c r="AX1298" s="14" t="s">
        <v>69</v>
      </c>
      <c r="AY1298" s="212" t="s">
        <v>179</v>
      </c>
    </row>
    <row r="1299" spans="1:65" s="14" customFormat="1">
      <c r="B1299" s="203"/>
      <c r="C1299" s="204"/>
      <c r="D1299" s="188" t="s">
        <v>192</v>
      </c>
      <c r="E1299" s="205" t="s">
        <v>18</v>
      </c>
      <c r="F1299" s="324" t="s">
        <v>1249</v>
      </c>
      <c r="G1299" s="325"/>
      <c r="H1299" s="326">
        <v>6.484</v>
      </c>
      <c r="I1299" s="325"/>
      <c r="J1299" s="325"/>
      <c r="K1299" s="204"/>
      <c r="L1299" s="208"/>
      <c r="M1299" s="209"/>
      <c r="N1299" s="210"/>
      <c r="O1299" s="210"/>
      <c r="P1299" s="210"/>
      <c r="Q1299" s="210"/>
      <c r="R1299" s="210"/>
      <c r="S1299" s="210"/>
      <c r="T1299" s="211"/>
      <c r="AT1299" s="212" t="s">
        <v>192</v>
      </c>
      <c r="AU1299" s="212" t="s">
        <v>78</v>
      </c>
      <c r="AV1299" s="14" t="s">
        <v>78</v>
      </c>
      <c r="AW1299" s="14" t="s">
        <v>30</v>
      </c>
      <c r="AX1299" s="14" t="s">
        <v>69</v>
      </c>
      <c r="AY1299" s="212" t="s">
        <v>179</v>
      </c>
    </row>
    <row r="1300" spans="1:65" s="14" customFormat="1">
      <c r="B1300" s="203"/>
      <c r="C1300" s="204"/>
      <c r="D1300" s="188" t="s">
        <v>192</v>
      </c>
      <c r="E1300" s="205" t="s">
        <v>18</v>
      </c>
      <c r="F1300" s="324" t="s">
        <v>1250</v>
      </c>
      <c r="G1300" s="325"/>
      <c r="H1300" s="326">
        <v>-1.377</v>
      </c>
      <c r="I1300" s="325"/>
      <c r="J1300" s="325"/>
      <c r="K1300" s="204"/>
      <c r="L1300" s="208"/>
      <c r="M1300" s="209"/>
      <c r="N1300" s="210"/>
      <c r="O1300" s="210"/>
      <c r="P1300" s="210"/>
      <c r="Q1300" s="210"/>
      <c r="R1300" s="210"/>
      <c r="S1300" s="210"/>
      <c r="T1300" s="211"/>
      <c r="AT1300" s="212" t="s">
        <v>192</v>
      </c>
      <c r="AU1300" s="212" t="s">
        <v>78</v>
      </c>
      <c r="AV1300" s="14" t="s">
        <v>78</v>
      </c>
      <c r="AW1300" s="14" t="s">
        <v>30</v>
      </c>
      <c r="AX1300" s="14" t="s">
        <v>69</v>
      </c>
      <c r="AY1300" s="212" t="s">
        <v>179</v>
      </c>
    </row>
    <row r="1301" spans="1:65" s="14" customFormat="1">
      <c r="B1301" s="203"/>
      <c r="C1301" s="204"/>
      <c r="D1301" s="188" t="s">
        <v>192</v>
      </c>
      <c r="E1301" s="205" t="s">
        <v>18</v>
      </c>
      <c r="F1301" s="324" t="s">
        <v>1251</v>
      </c>
      <c r="G1301" s="325"/>
      <c r="H1301" s="326">
        <v>-2.8759999999999999</v>
      </c>
      <c r="I1301" s="325"/>
      <c r="J1301" s="325"/>
      <c r="K1301" s="204"/>
      <c r="L1301" s="208"/>
      <c r="M1301" s="209"/>
      <c r="N1301" s="210"/>
      <c r="O1301" s="210"/>
      <c r="P1301" s="210"/>
      <c r="Q1301" s="210"/>
      <c r="R1301" s="210"/>
      <c r="S1301" s="210"/>
      <c r="T1301" s="211"/>
      <c r="AT1301" s="212" t="s">
        <v>192</v>
      </c>
      <c r="AU1301" s="212" t="s">
        <v>78</v>
      </c>
      <c r="AV1301" s="14" t="s">
        <v>78</v>
      </c>
      <c r="AW1301" s="14" t="s">
        <v>30</v>
      </c>
      <c r="AX1301" s="14" t="s">
        <v>69</v>
      </c>
      <c r="AY1301" s="212" t="s">
        <v>179</v>
      </c>
    </row>
    <row r="1302" spans="1:65" s="14" customFormat="1">
      <c r="B1302" s="203"/>
      <c r="C1302" s="204"/>
      <c r="D1302" s="188" t="s">
        <v>192</v>
      </c>
      <c r="E1302" s="205" t="s">
        <v>18</v>
      </c>
      <c r="F1302" s="324" t="s">
        <v>1252</v>
      </c>
      <c r="G1302" s="325"/>
      <c r="H1302" s="326">
        <v>-1.661</v>
      </c>
      <c r="I1302" s="325"/>
      <c r="J1302" s="325"/>
      <c r="K1302" s="204"/>
      <c r="L1302" s="208"/>
      <c r="M1302" s="209"/>
      <c r="N1302" s="210"/>
      <c r="O1302" s="210"/>
      <c r="P1302" s="210"/>
      <c r="Q1302" s="210"/>
      <c r="R1302" s="210"/>
      <c r="S1302" s="210"/>
      <c r="T1302" s="211"/>
      <c r="AT1302" s="212" t="s">
        <v>192</v>
      </c>
      <c r="AU1302" s="212" t="s">
        <v>78</v>
      </c>
      <c r="AV1302" s="14" t="s">
        <v>78</v>
      </c>
      <c r="AW1302" s="14" t="s">
        <v>30</v>
      </c>
      <c r="AX1302" s="14" t="s">
        <v>69</v>
      </c>
      <c r="AY1302" s="212" t="s">
        <v>179</v>
      </c>
    </row>
    <row r="1303" spans="1:65" s="14" customFormat="1">
      <c r="B1303" s="203"/>
      <c r="C1303" s="204"/>
      <c r="D1303" s="188" t="s">
        <v>192</v>
      </c>
      <c r="E1303" s="205" t="s">
        <v>18</v>
      </c>
      <c r="F1303" s="324" t="s">
        <v>1253</v>
      </c>
      <c r="G1303" s="325"/>
      <c r="H1303" s="326">
        <v>-0.55000000000000004</v>
      </c>
      <c r="I1303" s="325"/>
      <c r="J1303" s="325"/>
      <c r="K1303" s="204"/>
      <c r="L1303" s="208"/>
      <c r="M1303" s="209"/>
      <c r="N1303" s="210"/>
      <c r="O1303" s="210"/>
      <c r="P1303" s="210"/>
      <c r="Q1303" s="210"/>
      <c r="R1303" s="210"/>
      <c r="S1303" s="210"/>
      <c r="T1303" s="211"/>
      <c r="AT1303" s="212" t="s">
        <v>192</v>
      </c>
      <c r="AU1303" s="212" t="s">
        <v>78</v>
      </c>
      <c r="AV1303" s="14" t="s">
        <v>78</v>
      </c>
      <c r="AW1303" s="14" t="s">
        <v>30</v>
      </c>
      <c r="AX1303" s="14" t="s">
        <v>69</v>
      </c>
      <c r="AY1303" s="212" t="s">
        <v>179</v>
      </c>
    </row>
    <row r="1304" spans="1:65" s="14" customFormat="1">
      <c r="B1304" s="203"/>
      <c r="C1304" s="204"/>
      <c r="D1304" s="188" t="s">
        <v>192</v>
      </c>
      <c r="E1304" s="205" t="s">
        <v>18</v>
      </c>
      <c r="F1304" s="324" t="s">
        <v>1254</v>
      </c>
      <c r="G1304" s="325"/>
      <c r="H1304" s="326">
        <v>-2.5760000000000001</v>
      </c>
      <c r="I1304" s="325"/>
      <c r="J1304" s="325"/>
      <c r="K1304" s="204"/>
      <c r="L1304" s="208"/>
      <c r="M1304" s="209"/>
      <c r="N1304" s="210"/>
      <c r="O1304" s="210"/>
      <c r="P1304" s="210"/>
      <c r="Q1304" s="210"/>
      <c r="R1304" s="210"/>
      <c r="S1304" s="210"/>
      <c r="T1304" s="211"/>
      <c r="AT1304" s="212" t="s">
        <v>192</v>
      </c>
      <c r="AU1304" s="212" t="s">
        <v>78</v>
      </c>
      <c r="AV1304" s="14" t="s">
        <v>78</v>
      </c>
      <c r="AW1304" s="14" t="s">
        <v>30</v>
      </c>
      <c r="AX1304" s="14" t="s">
        <v>69</v>
      </c>
      <c r="AY1304" s="212" t="s">
        <v>179</v>
      </c>
    </row>
    <row r="1305" spans="1:65" s="14" customFormat="1">
      <c r="B1305" s="203"/>
      <c r="C1305" s="204"/>
      <c r="D1305" s="188" t="s">
        <v>192</v>
      </c>
      <c r="E1305" s="205" t="s">
        <v>18</v>
      </c>
      <c r="F1305" s="324" t="s">
        <v>1255</v>
      </c>
      <c r="G1305" s="325"/>
      <c r="H1305" s="326">
        <v>-2.7639999999999998</v>
      </c>
      <c r="I1305" s="325"/>
      <c r="J1305" s="325"/>
      <c r="K1305" s="204"/>
      <c r="L1305" s="208"/>
      <c r="M1305" s="209"/>
      <c r="N1305" s="210"/>
      <c r="O1305" s="210"/>
      <c r="P1305" s="210"/>
      <c r="Q1305" s="210"/>
      <c r="R1305" s="210"/>
      <c r="S1305" s="210"/>
      <c r="T1305" s="211"/>
      <c r="AT1305" s="212" t="s">
        <v>192</v>
      </c>
      <c r="AU1305" s="212" t="s">
        <v>78</v>
      </c>
      <c r="AV1305" s="14" t="s">
        <v>78</v>
      </c>
      <c r="AW1305" s="14" t="s">
        <v>30</v>
      </c>
      <c r="AX1305" s="14" t="s">
        <v>69</v>
      </c>
      <c r="AY1305" s="212" t="s">
        <v>179</v>
      </c>
    </row>
    <row r="1306" spans="1:65" s="14" customFormat="1">
      <c r="B1306" s="203"/>
      <c r="C1306" s="204"/>
      <c r="D1306" s="188" t="s">
        <v>192</v>
      </c>
      <c r="E1306" s="205" t="s">
        <v>18</v>
      </c>
      <c r="F1306" s="324" t="s">
        <v>1252</v>
      </c>
      <c r="G1306" s="325"/>
      <c r="H1306" s="326">
        <v>-1.661</v>
      </c>
      <c r="I1306" s="325"/>
      <c r="J1306" s="325"/>
      <c r="K1306" s="204"/>
      <c r="L1306" s="208"/>
      <c r="M1306" s="209"/>
      <c r="N1306" s="210"/>
      <c r="O1306" s="210"/>
      <c r="P1306" s="210"/>
      <c r="Q1306" s="210"/>
      <c r="R1306" s="210"/>
      <c r="S1306" s="210"/>
      <c r="T1306" s="211"/>
      <c r="AT1306" s="212" t="s">
        <v>192</v>
      </c>
      <c r="AU1306" s="212" t="s">
        <v>78</v>
      </c>
      <c r="AV1306" s="14" t="s">
        <v>78</v>
      </c>
      <c r="AW1306" s="14" t="s">
        <v>30</v>
      </c>
      <c r="AX1306" s="14" t="s">
        <v>69</v>
      </c>
      <c r="AY1306" s="212" t="s">
        <v>179</v>
      </c>
    </row>
    <row r="1307" spans="1:65" s="14" customFormat="1">
      <c r="B1307" s="203"/>
      <c r="C1307" s="204"/>
      <c r="D1307" s="188" t="s">
        <v>192</v>
      </c>
      <c r="E1307" s="205" t="s">
        <v>18</v>
      </c>
      <c r="F1307" s="324" t="s">
        <v>1256</v>
      </c>
      <c r="G1307" s="325"/>
      <c r="H1307" s="326">
        <v>-0.73499999999999999</v>
      </c>
      <c r="I1307" s="325"/>
      <c r="J1307" s="325"/>
      <c r="K1307" s="204"/>
      <c r="L1307" s="208"/>
      <c r="M1307" s="209"/>
      <c r="N1307" s="210"/>
      <c r="O1307" s="210"/>
      <c r="P1307" s="210"/>
      <c r="Q1307" s="210"/>
      <c r="R1307" s="210"/>
      <c r="S1307" s="210"/>
      <c r="T1307" s="211"/>
      <c r="AT1307" s="212" t="s">
        <v>192</v>
      </c>
      <c r="AU1307" s="212" t="s">
        <v>78</v>
      </c>
      <c r="AV1307" s="14" t="s">
        <v>78</v>
      </c>
      <c r="AW1307" s="14" t="s">
        <v>30</v>
      </c>
      <c r="AX1307" s="14" t="s">
        <v>69</v>
      </c>
      <c r="AY1307" s="212" t="s">
        <v>179</v>
      </c>
    </row>
    <row r="1308" spans="1:65" s="14" customFormat="1">
      <c r="B1308" s="203"/>
      <c r="C1308" s="204"/>
      <c r="D1308" s="188" t="s">
        <v>192</v>
      </c>
      <c r="E1308" s="205" t="s">
        <v>18</v>
      </c>
      <c r="F1308" s="324" t="s">
        <v>1255</v>
      </c>
      <c r="G1308" s="325"/>
      <c r="H1308" s="326">
        <v>-2.7639999999999998</v>
      </c>
      <c r="I1308" s="325"/>
      <c r="J1308" s="325"/>
      <c r="K1308" s="204"/>
      <c r="L1308" s="208"/>
      <c r="M1308" s="209"/>
      <c r="N1308" s="210"/>
      <c r="O1308" s="210"/>
      <c r="P1308" s="210"/>
      <c r="Q1308" s="210"/>
      <c r="R1308" s="210"/>
      <c r="S1308" s="210"/>
      <c r="T1308" s="211"/>
      <c r="AT1308" s="212" t="s">
        <v>192</v>
      </c>
      <c r="AU1308" s="212" t="s">
        <v>78</v>
      </c>
      <c r="AV1308" s="14" t="s">
        <v>78</v>
      </c>
      <c r="AW1308" s="14" t="s">
        <v>30</v>
      </c>
      <c r="AX1308" s="14" t="s">
        <v>69</v>
      </c>
      <c r="AY1308" s="212" t="s">
        <v>179</v>
      </c>
    </row>
    <row r="1309" spans="1:65" s="14" customFormat="1">
      <c r="B1309" s="203"/>
      <c r="C1309" s="204"/>
      <c r="D1309" s="188" t="s">
        <v>192</v>
      </c>
      <c r="E1309" s="205" t="s">
        <v>18</v>
      </c>
      <c r="F1309" s="324" t="s">
        <v>1257</v>
      </c>
      <c r="G1309" s="325"/>
      <c r="H1309" s="326">
        <v>-63.628</v>
      </c>
      <c r="I1309" s="325"/>
      <c r="J1309" s="325"/>
      <c r="K1309" s="204"/>
      <c r="L1309" s="208"/>
      <c r="M1309" s="209"/>
      <c r="N1309" s="210"/>
      <c r="O1309" s="210"/>
      <c r="P1309" s="210"/>
      <c r="Q1309" s="210"/>
      <c r="R1309" s="210"/>
      <c r="S1309" s="210"/>
      <c r="T1309" s="211"/>
      <c r="AT1309" s="212" t="s">
        <v>192</v>
      </c>
      <c r="AU1309" s="212" t="s">
        <v>78</v>
      </c>
      <c r="AV1309" s="14" t="s">
        <v>78</v>
      </c>
      <c r="AW1309" s="14" t="s">
        <v>30</v>
      </c>
      <c r="AX1309" s="14" t="s">
        <v>69</v>
      </c>
      <c r="AY1309" s="212" t="s">
        <v>179</v>
      </c>
    </row>
    <row r="1310" spans="1:65" s="2" customFormat="1" ht="24.2" customHeight="1">
      <c r="A1310" s="33"/>
      <c r="B1310" s="34"/>
      <c r="C1310" s="176" t="s">
        <v>1352</v>
      </c>
      <c r="D1310" s="176" t="s">
        <v>181</v>
      </c>
      <c r="E1310" s="177" t="s">
        <v>1353</v>
      </c>
      <c r="F1310" s="327" t="s">
        <v>1354</v>
      </c>
      <c r="G1310" s="328" t="s">
        <v>357</v>
      </c>
      <c r="H1310" s="329">
        <v>43.473999999999997</v>
      </c>
      <c r="I1310" s="330"/>
      <c r="J1310" s="330">
        <f>ROUND(I1310*H1310,2)</f>
        <v>0</v>
      </c>
      <c r="K1310" s="178" t="s">
        <v>185</v>
      </c>
      <c r="L1310" s="38"/>
      <c r="M1310" s="182" t="s">
        <v>18</v>
      </c>
      <c r="N1310" s="183" t="s">
        <v>40</v>
      </c>
      <c r="O1310" s="184">
        <v>0.06</v>
      </c>
      <c r="P1310" s="184">
        <f>O1310*H1310</f>
        <v>2.6084399999999999</v>
      </c>
      <c r="Q1310" s="184">
        <v>2.1999999999999999E-5</v>
      </c>
      <c r="R1310" s="184">
        <f>Q1310*H1310</f>
        <v>9.5642799999999994E-4</v>
      </c>
      <c r="S1310" s="184">
        <v>1.0000000000000001E-5</v>
      </c>
      <c r="T1310" s="185">
        <f>S1310*H1310</f>
        <v>4.3474000000000003E-4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86" t="s">
        <v>186</v>
      </c>
      <c r="AT1310" s="186" t="s">
        <v>181</v>
      </c>
      <c r="AU1310" s="186" t="s">
        <v>78</v>
      </c>
      <c r="AY1310" s="19" t="s">
        <v>179</v>
      </c>
      <c r="BE1310" s="187">
        <f>IF(N1310="základní",J1310,0)</f>
        <v>0</v>
      </c>
      <c r="BF1310" s="187">
        <f>IF(N1310="snížená",J1310,0)</f>
        <v>0</v>
      </c>
      <c r="BG1310" s="187">
        <f>IF(N1310="zákl. přenesená",J1310,0)</f>
        <v>0</v>
      </c>
      <c r="BH1310" s="187">
        <f>IF(N1310="sníž. přenesená",J1310,0)</f>
        <v>0</v>
      </c>
      <c r="BI1310" s="187">
        <f>IF(N1310="nulová",J1310,0)</f>
        <v>0</v>
      </c>
      <c r="BJ1310" s="19" t="s">
        <v>76</v>
      </c>
      <c r="BK1310" s="187">
        <f>ROUND(I1310*H1310,2)</f>
        <v>0</v>
      </c>
      <c r="BL1310" s="19" t="s">
        <v>186</v>
      </c>
      <c r="BM1310" s="186" t="s">
        <v>1355</v>
      </c>
    </row>
    <row r="1311" spans="1:65" s="2" customFormat="1" ht="19.5">
      <c r="A1311" s="33"/>
      <c r="B1311" s="34"/>
      <c r="C1311" s="35"/>
      <c r="D1311" s="188" t="s">
        <v>188</v>
      </c>
      <c r="E1311" s="35"/>
      <c r="F1311" s="331" t="s">
        <v>1356</v>
      </c>
      <c r="G1311" s="332"/>
      <c r="H1311" s="332"/>
      <c r="I1311" s="332"/>
      <c r="J1311" s="332"/>
      <c r="K1311" s="35"/>
      <c r="L1311" s="38"/>
      <c r="M1311" s="190"/>
      <c r="N1311" s="191"/>
      <c r="O1311" s="63"/>
      <c r="P1311" s="63"/>
      <c r="Q1311" s="63"/>
      <c r="R1311" s="63"/>
      <c r="S1311" s="63"/>
      <c r="T1311" s="64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T1311" s="19" t="s">
        <v>188</v>
      </c>
      <c r="AU1311" s="19" t="s">
        <v>78</v>
      </c>
    </row>
    <row r="1312" spans="1:65" s="2" customFormat="1">
      <c r="A1312" s="33"/>
      <c r="B1312" s="34"/>
      <c r="C1312" s="35"/>
      <c r="D1312" s="192" t="s">
        <v>190</v>
      </c>
      <c r="E1312" s="35"/>
      <c r="F1312" s="333" t="s">
        <v>1357</v>
      </c>
      <c r="G1312" s="332"/>
      <c r="H1312" s="332"/>
      <c r="I1312" s="332"/>
      <c r="J1312" s="332"/>
      <c r="K1312" s="35"/>
      <c r="L1312" s="38"/>
      <c r="M1312" s="190"/>
      <c r="N1312" s="191"/>
      <c r="O1312" s="63"/>
      <c r="P1312" s="63"/>
      <c r="Q1312" s="63"/>
      <c r="R1312" s="63"/>
      <c r="S1312" s="63"/>
      <c r="T1312" s="64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T1312" s="19" t="s">
        <v>190</v>
      </c>
      <c r="AU1312" s="19" t="s">
        <v>78</v>
      </c>
    </row>
    <row r="1313" spans="1:65" s="13" customFormat="1">
      <c r="B1313" s="194"/>
      <c r="C1313" s="195"/>
      <c r="D1313" s="188" t="s">
        <v>192</v>
      </c>
      <c r="E1313" s="196" t="s">
        <v>18</v>
      </c>
      <c r="F1313" s="334" t="s">
        <v>320</v>
      </c>
      <c r="G1313" s="335"/>
      <c r="H1313" s="336" t="s">
        <v>18</v>
      </c>
      <c r="I1313" s="335"/>
      <c r="J1313" s="335"/>
      <c r="K1313" s="195"/>
      <c r="L1313" s="198"/>
      <c r="M1313" s="199"/>
      <c r="N1313" s="200"/>
      <c r="O1313" s="200"/>
      <c r="P1313" s="200"/>
      <c r="Q1313" s="200"/>
      <c r="R1313" s="200"/>
      <c r="S1313" s="200"/>
      <c r="T1313" s="201"/>
      <c r="AT1313" s="202" t="s">
        <v>192</v>
      </c>
      <c r="AU1313" s="202" t="s">
        <v>78</v>
      </c>
      <c r="AV1313" s="13" t="s">
        <v>76</v>
      </c>
      <c r="AW1313" s="13" t="s">
        <v>30</v>
      </c>
      <c r="AX1313" s="13" t="s">
        <v>69</v>
      </c>
      <c r="AY1313" s="202" t="s">
        <v>179</v>
      </c>
    </row>
    <row r="1314" spans="1:65" s="14" customFormat="1">
      <c r="B1314" s="203"/>
      <c r="C1314" s="204"/>
      <c r="D1314" s="188" t="s">
        <v>192</v>
      </c>
      <c r="E1314" s="205" t="s">
        <v>18</v>
      </c>
      <c r="F1314" s="324" t="s">
        <v>1358</v>
      </c>
      <c r="G1314" s="325"/>
      <c r="H1314" s="326">
        <v>0.33</v>
      </c>
      <c r="I1314" s="325"/>
      <c r="J1314" s="325"/>
      <c r="K1314" s="204"/>
      <c r="L1314" s="208"/>
      <c r="M1314" s="209"/>
      <c r="N1314" s="210"/>
      <c r="O1314" s="210"/>
      <c r="P1314" s="210"/>
      <c r="Q1314" s="210"/>
      <c r="R1314" s="210"/>
      <c r="S1314" s="210"/>
      <c r="T1314" s="211"/>
      <c r="AT1314" s="212" t="s">
        <v>192</v>
      </c>
      <c r="AU1314" s="212" t="s">
        <v>78</v>
      </c>
      <c r="AV1314" s="14" t="s">
        <v>78</v>
      </c>
      <c r="AW1314" s="14" t="s">
        <v>30</v>
      </c>
      <c r="AX1314" s="14" t="s">
        <v>69</v>
      </c>
      <c r="AY1314" s="212" t="s">
        <v>179</v>
      </c>
    </row>
    <row r="1315" spans="1:65" s="13" customFormat="1">
      <c r="B1315" s="194"/>
      <c r="C1315" s="195"/>
      <c r="D1315" s="188" t="s">
        <v>192</v>
      </c>
      <c r="E1315" s="196" t="s">
        <v>18</v>
      </c>
      <c r="F1315" s="334" t="s">
        <v>323</v>
      </c>
      <c r="G1315" s="335"/>
      <c r="H1315" s="336" t="s">
        <v>18</v>
      </c>
      <c r="I1315" s="335"/>
      <c r="J1315" s="335"/>
      <c r="K1315" s="195"/>
      <c r="L1315" s="198"/>
      <c r="M1315" s="199"/>
      <c r="N1315" s="200"/>
      <c r="O1315" s="200"/>
      <c r="P1315" s="200"/>
      <c r="Q1315" s="200"/>
      <c r="R1315" s="200"/>
      <c r="S1315" s="200"/>
      <c r="T1315" s="201"/>
      <c r="AT1315" s="202" t="s">
        <v>192</v>
      </c>
      <c r="AU1315" s="202" t="s">
        <v>78</v>
      </c>
      <c r="AV1315" s="13" t="s">
        <v>76</v>
      </c>
      <c r="AW1315" s="13" t="s">
        <v>30</v>
      </c>
      <c r="AX1315" s="13" t="s">
        <v>69</v>
      </c>
      <c r="AY1315" s="202" t="s">
        <v>179</v>
      </c>
    </row>
    <row r="1316" spans="1:65" s="14" customFormat="1" ht="22.5">
      <c r="B1316" s="203"/>
      <c r="C1316" s="204"/>
      <c r="D1316" s="188" t="s">
        <v>192</v>
      </c>
      <c r="E1316" s="205" t="s">
        <v>18</v>
      </c>
      <c r="F1316" s="324" t="s">
        <v>1359</v>
      </c>
      <c r="G1316" s="325"/>
      <c r="H1316" s="326">
        <v>22.061</v>
      </c>
      <c r="I1316" s="325"/>
      <c r="J1316" s="325"/>
      <c r="K1316" s="204"/>
      <c r="L1316" s="208"/>
      <c r="M1316" s="209"/>
      <c r="N1316" s="210"/>
      <c r="O1316" s="210"/>
      <c r="P1316" s="210"/>
      <c r="Q1316" s="210"/>
      <c r="R1316" s="210"/>
      <c r="S1316" s="210"/>
      <c r="T1316" s="211"/>
      <c r="AT1316" s="212" t="s">
        <v>192</v>
      </c>
      <c r="AU1316" s="212" t="s">
        <v>78</v>
      </c>
      <c r="AV1316" s="14" t="s">
        <v>78</v>
      </c>
      <c r="AW1316" s="14" t="s">
        <v>30</v>
      </c>
      <c r="AX1316" s="14" t="s">
        <v>69</v>
      </c>
      <c r="AY1316" s="212" t="s">
        <v>179</v>
      </c>
    </row>
    <row r="1317" spans="1:65" s="14" customFormat="1">
      <c r="B1317" s="203"/>
      <c r="C1317" s="204"/>
      <c r="D1317" s="188" t="s">
        <v>192</v>
      </c>
      <c r="E1317" s="205" t="s">
        <v>18</v>
      </c>
      <c r="F1317" s="324" t="s">
        <v>1360</v>
      </c>
      <c r="G1317" s="325"/>
      <c r="H1317" s="326">
        <v>7.6630000000000003</v>
      </c>
      <c r="I1317" s="325"/>
      <c r="J1317" s="325"/>
      <c r="K1317" s="204"/>
      <c r="L1317" s="208"/>
      <c r="M1317" s="209"/>
      <c r="N1317" s="210"/>
      <c r="O1317" s="210"/>
      <c r="P1317" s="210"/>
      <c r="Q1317" s="210"/>
      <c r="R1317" s="210"/>
      <c r="S1317" s="210"/>
      <c r="T1317" s="211"/>
      <c r="AT1317" s="212" t="s">
        <v>192</v>
      </c>
      <c r="AU1317" s="212" t="s">
        <v>78</v>
      </c>
      <c r="AV1317" s="14" t="s">
        <v>78</v>
      </c>
      <c r="AW1317" s="14" t="s">
        <v>30</v>
      </c>
      <c r="AX1317" s="14" t="s">
        <v>69</v>
      </c>
      <c r="AY1317" s="212" t="s">
        <v>179</v>
      </c>
    </row>
    <row r="1318" spans="1:65" s="13" customFormat="1">
      <c r="B1318" s="194"/>
      <c r="C1318" s="195"/>
      <c r="D1318" s="188" t="s">
        <v>192</v>
      </c>
      <c r="E1318" s="196" t="s">
        <v>18</v>
      </c>
      <c r="F1318" s="334" t="s">
        <v>481</v>
      </c>
      <c r="G1318" s="335"/>
      <c r="H1318" s="336" t="s">
        <v>18</v>
      </c>
      <c r="I1318" s="335"/>
      <c r="J1318" s="335"/>
      <c r="K1318" s="195"/>
      <c r="L1318" s="198"/>
      <c r="M1318" s="199"/>
      <c r="N1318" s="200"/>
      <c r="O1318" s="200"/>
      <c r="P1318" s="200"/>
      <c r="Q1318" s="200"/>
      <c r="R1318" s="200"/>
      <c r="S1318" s="200"/>
      <c r="T1318" s="201"/>
      <c r="AT1318" s="202" t="s">
        <v>192</v>
      </c>
      <c r="AU1318" s="202" t="s">
        <v>78</v>
      </c>
      <c r="AV1318" s="13" t="s">
        <v>76</v>
      </c>
      <c r="AW1318" s="13" t="s">
        <v>30</v>
      </c>
      <c r="AX1318" s="13" t="s">
        <v>69</v>
      </c>
      <c r="AY1318" s="202" t="s">
        <v>179</v>
      </c>
    </row>
    <row r="1319" spans="1:65" s="14" customFormat="1" ht="22.5">
      <c r="B1319" s="203"/>
      <c r="C1319" s="204"/>
      <c r="D1319" s="188" t="s">
        <v>192</v>
      </c>
      <c r="E1319" s="205" t="s">
        <v>18</v>
      </c>
      <c r="F1319" s="324" t="s">
        <v>1361</v>
      </c>
      <c r="G1319" s="325"/>
      <c r="H1319" s="326">
        <v>24.007000000000001</v>
      </c>
      <c r="I1319" s="325"/>
      <c r="J1319" s="325"/>
      <c r="K1319" s="204"/>
      <c r="L1319" s="208"/>
      <c r="M1319" s="209"/>
      <c r="N1319" s="210"/>
      <c r="O1319" s="210"/>
      <c r="P1319" s="210"/>
      <c r="Q1319" s="210"/>
      <c r="R1319" s="210"/>
      <c r="S1319" s="210"/>
      <c r="T1319" s="211"/>
      <c r="AT1319" s="212" t="s">
        <v>192</v>
      </c>
      <c r="AU1319" s="212" t="s">
        <v>78</v>
      </c>
      <c r="AV1319" s="14" t="s">
        <v>78</v>
      </c>
      <c r="AW1319" s="14" t="s">
        <v>30</v>
      </c>
      <c r="AX1319" s="14" t="s">
        <v>69</v>
      </c>
      <c r="AY1319" s="212" t="s">
        <v>179</v>
      </c>
    </row>
    <row r="1320" spans="1:65" s="14" customFormat="1">
      <c r="B1320" s="203"/>
      <c r="C1320" s="204"/>
      <c r="D1320" s="188" t="s">
        <v>192</v>
      </c>
      <c r="E1320" s="205" t="s">
        <v>18</v>
      </c>
      <c r="F1320" s="324" t="s">
        <v>1362</v>
      </c>
      <c r="G1320" s="325"/>
      <c r="H1320" s="326">
        <v>-10.587</v>
      </c>
      <c r="I1320" s="325"/>
      <c r="J1320" s="325"/>
      <c r="K1320" s="204"/>
      <c r="L1320" s="208"/>
      <c r="M1320" s="209"/>
      <c r="N1320" s="210"/>
      <c r="O1320" s="210"/>
      <c r="P1320" s="210"/>
      <c r="Q1320" s="210"/>
      <c r="R1320" s="210"/>
      <c r="S1320" s="210"/>
      <c r="T1320" s="211"/>
      <c r="AT1320" s="212" t="s">
        <v>192</v>
      </c>
      <c r="AU1320" s="212" t="s">
        <v>78</v>
      </c>
      <c r="AV1320" s="14" t="s">
        <v>78</v>
      </c>
      <c r="AW1320" s="14" t="s">
        <v>30</v>
      </c>
      <c r="AX1320" s="14" t="s">
        <v>69</v>
      </c>
      <c r="AY1320" s="212" t="s">
        <v>179</v>
      </c>
    </row>
    <row r="1321" spans="1:65" s="2" customFormat="1" ht="16.5" customHeight="1">
      <c r="A1321" s="33"/>
      <c r="B1321" s="34"/>
      <c r="C1321" s="176" t="s">
        <v>1363</v>
      </c>
      <c r="D1321" s="176" t="s">
        <v>181</v>
      </c>
      <c r="E1321" s="177" t="s">
        <v>1364</v>
      </c>
      <c r="F1321" s="327" t="s">
        <v>1365</v>
      </c>
      <c r="G1321" s="328" t="s">
        <v>357</v>
      </c>
      <c r="H1321" s="329">
        <v>274.62799999999999</v>
      </c>
      <c r="I1321" s="330"/>
      <c r="J1321" s="330">
        <f>ROUND(I1321*H1321,2)</f>
        <v>0</v>
      </c>
      <c r="K1321" s="178" t="s">
        <v>185</v>
      </c>
      <c r="L1321" s="38"/>
      <c r="M1321" s="182" t="s">
        <v>18</v>
      </c>
      <c r="N1321" s="183" t="s">
        <v>40</v>
      </c>
      <c r="O1321" s="184">
        <v>0.14000000000000001</v>
      </c>
      <c r="P1321" s="184">
        <f>O1321*H1321</f>
        <v>38.447920000000003</v>
      </c>
      <c r="Q1321" s="184">
        <v>0</v>
      </c>
      <c r="R1321" s="184">
        <f>Q1321*H1321</f>
        <v>0</v>
      </c>
      <c r="S1321" s="184">
        <v>0</v>
      </c>
      <c r="T1321" s="185">
        <f>S1321*H1321</f>
        <v>0</v>
      </c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R1321" s="186" t="s">
        <v>186</v>
      </c>
      <c r="AT1321" s="186" t="s">
        <v>181</v>
      </c>
      <c r="AU1321" s="186" t="s">
        <v>78</v>
      </c>
      <c r="AY1321" s="19" t="s">
        <v>179</v>
      </c>
      <c r="BE1321" s="187">
        <f>IF(N1321="základní",J1321,0)</f>
        <v>0</v>
      </c>
      <c r="BF1321" s="187">
        <f>IF(N1321="snížená",J1321,0)</f>
        <v>0</v>
      </c>
      <c r="BG1321" s="187">
        <f>IF(N1321="zákl. přenesená",J1321,0)</f>
        <v>0</v>
      </c>
      <c r="BH1321" s="187">
        <f>IF(N1321="sníž. přenesená",J1321,0)</f>
        <v>0</v>
      </c>
      <c r="BI1321" s="187">
        <f>IF(N1321="nulová",J1321,0)</f>
        <v>0</v>
      </c>
      <c r="BJ1321" s="19" t="s">
        <v>76</v>
      </c>
      <c r="BK1321" s="187">
        <f>ROUND(I1321*H1321,2)</f>
        <v>0</v>
      </c>
      <c r="BL1321" s="19" t="s">
        <v>186</v>
      </c>
      <c r="BM1321" s="186" t="s">
        <v>1366</v>
      </c>
    </row>
    <row r="1322" spans="1:65" s="2" customFormat="1">
      <c r="A1322" s="33"/>
      <c r="B1322" s="34"/>
      <c r="C1322" s="35"/>
      <c r="D1322" s="188" t="s">
        <v>188</v>
      </c>
      <c r="E1322" s="35"/>
      <c r="F1322" s="331" t="s">
        <v>1367</v>
      </c>
      <c r="G1322" s="332"/>
      <c r="H1322" s="332"/>
      <c r="I1322" s="332"/>
      <c r="J1322" s="332"/>
      <c r="K1322" s="35"/>
      <c r="L1322" s="38"/>
      <c r="M1322" s="190"/>
      <c r="N1322" s="191"/>
      <c r="O1322" s="63"/>
      <c r="P1322" s="63"/>
      <c r="Q1322" s="63"/>
      <c r="R1322" s="63"/>
      <c r="S1322" s="63"/>
      <c r="T1322" s="64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T1322" s="19" t="s">
        <v>188</v>
      </c>
      <c r="AU1322" s="19" t="s">
        <v>78</v>
      </c>
    </row>
    <row r="1323" spans="1:65" s="2" customFormat="1">
      <c r="A1323" s="33"/>
      <c r="B1323" s="34"/>
      <c r="C1323" s="35"/>
      <c r="D1323" s="192" t="s">
        <v>190</v>
      </c>
      <c r="E1323" s="35"/>
      <c r="F1323" s="333" t="s">
        <v>1368</v>
      </c>
      <c r="G1323" s="332"/>
      <c r="H1323" s="332"/>
      <c r="I1323" s="332"/>
      <c r="J1323" s="332"/>
      <c r="K1323" s="35"/>
      <c r="L1323" s="38"/>
      <c r="M1323" s="190"/>
      <c r="N1323" s="191"/>
      <c r="O1323" s="63"/>
      <c r="P1323" s="63"/>
      <c r="Q1323" s="63"/>
      <c r="R1323" s="63"/>
      <c r="S1323" s="63"/>
      <c r="T1323" s="64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T1323" s="19" t="s">
        <v>190</v>
      </c>
      <c r="AU1323" s="19" t="s">
        <v>78</v>
      </c>
    </row>
    <row r="1324" spans="1:65" s="13" customFormat="1">
      <c r="B1324" s="194"/>
      <c r="C1324" s="195"/>
      <c r="D1324" s="188" t="s">
        <v>192</v>
      </c>
      <c r="E1324" s="196" t="s">
        <v>18</v>
      </c>
      <c r="F1324" s="334" t="s">
        <v>1330</v>
      </c>
      <c r="G1324" s="335"/>
      <c r="H1324" s="336" t="s">
        <v>18</v>
      </c>
      <c r="I1324" s="335"/>
      <c r="J1324" s="335"/>
      <c r="K1324" s="195"/>
      <c r="L1324" s="198"/>
      <c r="M1324" s="199"/>
      <c r="N1324" s="200"/>
      <c r="O1324" s="200"/>
      <c r="P1324" s="200"/>
      <c r="Q1324" s="200"/>
      <c r="R1324" s="200"/>
      <c r="S1324" s="200"/>
      <c r="T1324" s="201"/>
      <c r="AT1324" s="202" t="s">
        <v>192</v>
      </c>
      <c r="AU1324" s="202" t="s">
        <v>78</v>
      </c>
      <c r="AV1324" s="13" t="s">
        <v>76</v>
      </c>
      <c r="AW1324" s="13" t="s">
        <v>30</v>
      </c>
      <c r="AX1324" s="13" t="s">
        <v>69</v>
      </c>
      <c r="AY1324" s="202" t="s">
        <v>179</v>
      </c>
    </row>
    <row r="1325" spans="1:65" s="13" customFormat="1">
      <c r="B1325" s="194"/>
      <c r="C1325" s="195"/>
      <c r="D1325" s="188" t="s">
        <v>192</v>
      </c>
      <c r="E1325" s="196" t="s">
        <v>18</v>
      </c>
      <c r="F1325" s="334" t="s">
        <v>1331</v>
      </c>
      <c r="G1325" s="335"/>
      <c r="H1325" s="336" t="s">
        <v>18</v>
      </c>
      <c r="I1325" s="335"/>
      <c r="J1325" s="335"/>
      <c r="K1325" s="195"/>
      <c r="L1325" s="198"/>
      <c r="M1325" s="199"/>
      <c r="N1325" s="200"/>
      <c r="O1325" s="200"/>
      <c r="P1325" s="200"/>
      <c r="Q1325" s="200"/>
      <c r="R1325" s="200"/>
      <c r="S1325" s="200"/>
      <c r="T1325" s="201"/>
      <c r="AT1325" s="202" t="s">
        <v>192</v>
      </c>
      <c r="AU1325" s="202" t="s">
        <v>78</v>
      </c>
      <c r="AV1325" s="13" t="s">
        <v>76</v>
      </c>
      <c r="AW1325" s="13" t="s">
        <v>30</v>
      </c>
      <c r="AX1325" s="13" t="s">
        <v>69</v>
      </c>
      <c r="AY1325" s="202" t="s">
        <v>179</v>
      </c>
    </row>
    <row r="1326" spans="1:65" s="14" customFormat="1" ht="22.5">
      <c r="B1326" s="203"/>
      <c r="C1326" s="204"/>
      <c r="D1326" s="188" t="s">
        <v>192</v>
      </c>
      <c r="E1326" s="205" t="s">
        <v>18</v>
      </c>
      <c r="F1326" s="324" t="s">
        <v>1332</v>
      </c>
      <c r="G1326" s="325"/>
      <c r="H1326" s="326">
        <v>110.148</v>
      </c>
      <c r="I1326" s="325"/>
      <c r="J1326" s="325"/>
      <c r="K1326" s="204"/>
      <c r="L1326" s="208"/>
      <c r="M1326" s="209"/>
      <c r="N1326" s="210"/>
      <c r="O1326" s="210"/>
      <c r="P1326" s="210"/>
      <c r="Q1326" s="210"/>
      <c r="R1326" s="210"/>
      <c r="S1326" s="210"/>
      <c r="T1326" s="211"/>
      <c r="AT1326" s="212" t="s">
        <v>192</v>
      </c>
      <c r="AU1326" s="212" t="s">
        <v>78</v>
      </c>
      <c r="AV1326" s="14" t="s">
        <v>78</v>
      </c>
      <c r="AW1326" s="14" t="s">
        <v>30</v>
      </c>
      <c r="AX1326" s="14" t="s">
        <v>69</v>
      </c>
      <c r="AY1326" s="212" t="s">
        <v>179</v>
      </c>
    </row>
    <row r="1327" spans="1:65" s="14" customFormat="1" ht="33.75">
      <c r="B1327" s="203"/>
      <c r="C1327" s="204"/>
      <c r="D1327" s="188" t="s">
        <v>192</v>
      </c>
      <c r="E1327" s="205" t="s">
        <v>18</v>
      </c>
      <c r="F1327" s="324" t="s">
        <v>1333</v>
      </c>
      <c r="G1327" s="325"/>
      <c r="H1327" s="326">
        <v>90.998999999999995</v>
      </c>
      <c r="I1327" s="325"/>
      <c r="J1327" s="325"/>
      <c r="K1327" s="204"/>
      <c r="L1327" s="208"/>
      <c r="M1327" s="209"/>
      <c r="N1327" s="210"/>
      <c r="O1327" s="210"/>
      <c r="P1327" s="210"/>
      <c r="Q1327" s="210"/>
      <c r="R1327" s="210"/>
      <c r="S1327" s="210"/>
      <c r="T1327" s="211"/>
      <c r="AT1327" s="212" t="s">
        <v>192</v>
      </c>
      <c r="AU1327" s="212" t="s">
        <v>78</v>
      </c>
      <c r="AV1327" s="14" t="s">
        <v>78</v>
      </c>
      <c r="AW1327" s="14" t="s">
        <v>30</v>
      </c>
      <c r="AX1327" s="14" t="s">
        <v>69</v>
      </c>
      <c r="AY1327" s="212" t="s">
        <v>179</v>
      </c>
    </row>
    <row r="1328" spans="1:65" s="14" customFormat="1" ht="22.5">
      <c r="B1328" s="203"/>
      <c r="C1328" s="204"/>
      <c r="D1328" s="188" t="s">
        <v>192</v>
      </c>
      <c r="E1328" s="205" t="s">
        <v>18</v>
      </c>
      <c r="F1328" s="324" t="s">
        <v>1334</v>
      </c>
      <c r="G1328" s="325"/>
      <c r="H1328" s="326">
        <v>93.951999999999998</v>
      </c>
      <c r="I1328" s="325"/>
      <c r="J1328" s="325"/>
      <c r="K1328" s="204"/>
      <c r="L1328" s="208"/>
      <c r="M1328" s="209"/>
      <c r="N1328" s="210"/>
      <c r="O1328" s="210"/>
      <c r="P1328" s="210"/>
      <c r="Q1328" s="210"/>
      <c r="R1328" s="210"/>
      <c r="S1328" s="210"/>
      <c r="T1328" s="211"/>
      <c r="AT1328" s="212" t="s">
        <v>192</v>
      </c>
      <c r="AU1328" s="212" t="s">
        <v>78</v>
      </c>
      <c r="AV1328" s="14" t="s">
        <v>78</v>
      </c>
      <c r="AW1328" s="14" t="s">
        <v>30</v>
      </c>
      <c r="AX1328" s="14" t="s">
        <v>69</v>
      </c>
      <c r="AY1328" s="212" t="s">
        <v>179</v>
      </c>
    </row>
    <row r="1329" spans="1:65" s="14" customFormat="1">
      <c r="B1329" s="203"/>
      <c r="C1329" s="204"/>
      <c r="D1329" s="188" t="s">
        <v>192</v>
      </c>
      <c r="E1329" s="205" t="s">
        <v>18</v>
      </c>
      <c r="F1329" s="324" t="s">
        <v>1335</v>
      </c>
      <c r="G1329" s="325"/>
      <c r="H1329" s="326">
        <v>96.929000000000002</v>
      </c>
      <c r="I1329" s="325"/>
      <c r="J1329" s="325"/>
      <c r="K1329" s="204"/>
      <c r="L1329" s="208"/>
      <c r="M1329" s="209"/>
      <c r="N1329" s="210"/>
      <c r="O1329" s="210"/>
      <c r="P1329" s="210"/>
      <c r="Q1329" s="210"/>
      <c r="R1329" s="210"/>
      <c r="S1329" s="210"/>
      <c r="T1329" s="211"/>
      <c r="AT1329" s="212" t="s">
        <v>192</v>
      </c>
      <c r="AU1329" s="212" t="s">
        <v>78</v>
      </c>
      <c r="AV1329" s="14" t="s">
        <v>78</v>
      </c>
      <c r="AW1329" s="14" t="s">
        <v>30</v>
      </c>
      <c r="AX1329" s="14" t="s">
        <v>69</v>
      </c>
      <c r="AY1329" s="212" t="s">
        <v>179</v>
      </c>
    </row>
    <row r="1330" spans="1:65" s="13" customFormat="1">
      <c r="B1330" s="194"/>
      <c r="C1330" s="195"/>
      <c r="D1330" s="188" t="s">
        <v>192</v>
      </c>
      <c r="E1330" s="196" t="s">
        <v>18</v>
      </c>
      <c r="F1330" s="334" t="s">
        <v>1336</v>
      </c>
      <c r="G1330" s="335"/>
      <c r="H1330" s="336" t="s">
        <v>18</v>
      </c>
      <c r="I1330" s="335"/>
      <c r="J1330" s="335"/>
      <c r="K1330" s="195"/>
      <c r="L1330" s="198"/>
      <c r="M1330" s="199"/>
      <c r="N1330" s="200"/>
      <c r="O1330" s="200"/>
      <c r="P1330" s="200"/>
      <c r="Q1330" s="200"/>
      <c r="R1330" s="200"/>
      <c r="S1330" s="200"/>
      <c r="T1330" s="201"/>
      <c r="AT1330" s="202" t="s">
        <v>192</v>
      </c>
      <c r="AU1330" s="202" t="s">
        <v>78</v>
      </c>
      <c r="AV1330" s="13" t="s">
        <v>76</v>
      </c>
      <c r="AW1330" s="13" t="s">
        <v>30</v>
      </c>
      <c r="AX1330" s="13" t="s">
        <v>69</v>
      </c>
      <c r="AY1330" s="202" t="s">
        <v>179</v>
      </c>
    </row>
    <row r="1331" spans="1:65" s="14" customFormat="1" ht="33.75">
      <c r="B1331" s="203"/>
      <c r="C1331" s="204"/>
      <c r="D1331" s="188" t="s">
        <v>192</v>
      </c>
      <c r="E1331" s="205" t="s">
        <v>18</v>
      </c>
      <c r="F1331" s="324" t="s">
        <v>1337</v>
      </c>
      <c r="G1331" s="325"/>
      <c r="H1331" s="326">
        <v>-55.848999999999997</v>
      </c>
      <c r="I1331" s="325"/>
      <c r="J1331" s="325"/>
      <c r="K1331" s="204"/>
      <c r="L1331" s="208"/>
      <c r="M1331" s="209"/>
      <c r="N1331" s="210"/>
      <c r="O1331" s="210"/>
      <c r="P1331" s="210"/>
      <c r="Q1331" s="210"/>
      <c r="R1331" s="210"/>
      <c r="S1331" s="210"/>
      <c r="T1331" s="211"/>
      <c r="AT1331" s="212" t="s">
        <v>192</v>
      </c>
      <c r="AU1331" s="212" t="s">
        <v>78</v>
      </c>
      <c r="AV1331" s="14" t="s">
        <v>78</v>
      </c>
      <c r="AW1331" s="14" t="s">
        <v>30</v>
      </c>
      <c r="AX1331" s="14" t="s">
        <v>69</v>
      </c>
      <c r="AY1331" s="212" t="s">
        <v>179</v>
      </c>
    </row>
    <row r="1332" spans="1:65" s="13" customFormat="1">
      <c r="B1332" s="194"/>
      <c r="C1332" s="195"/>
      <c r="D1332" s="188" t="s">
        <v>192</v>
      </c>
      <c r="E1332" s="196" t="s">
        <v>18</v>
      </c>
      <c r="F1332" s="334" t="s">
        <v>230</v>
      </c>
      <c r="G1332" s="335"/>
      <c r="H1332" s="336" t="s">
        <v>18</v>
      </c>
      <c r="I1332" s="335"/>
      <c r="J1332" s="335"/>
      <c r="K1332" s="195"/>
      <c r="L1332" s="198"/>
      <c r="M1332" s="199"/>
      <c r="N1332" s="200"/>
      <c r="O1332" s="200"/>
      <c r="P1332" s="200"/>
      <c r="Q1332" s="200"/>
      <c r="R1332" s="200"/>
      <c r="S1332" s="200"/>
      <c r="T1332" s="201"/>
      <c r="AT1332" s="202" t="s">
        <v>192</v>
      </c>
      <c r="AU1332" s="202" t="s">
        <v>78</v>
      </c>
      <c r="AV1332" s="13" t="s">
        <v>76</v>
      </c>
      <c r="AW1332" s="13" t="s">
        <v>30</v>
      </c>
      <c r="AX1332" s="13" t="s">
        <v>69</v>
      </c>
      <c r="AY1332" s="202" t="s">
        <v>179</v>
      </c>
    </row>
    <row r="1333" spans="1:65" s="14" customFormat="1" ht="22.5">
      <c r="B1333" s="203"/>
      <c r="C1333" s="204"/>
      <c r="D1333" s="188" t="s">
        <v>192</v>
      </c>
      <c r="E1333" s="205" t="s">
        <v>18</v>
      </c>
      <c r="F1333" s="324" t="s">
        <v>1369</v>
      </c>
      <c r="G1333" s="325"/>
      <c r="H1333" s="326">
        <v>17.824999999999999</v>
      </c>
      <c r="I1333" s="325"/>
      <c r="J1333" s="325"/>
      <c r="K1333" s="204"/>
      <c r="L1333" s="208"/>
      <c r="M1333" s="209"/>
      <c r="N1333" s="210"/>
      <c r="O1333" s="210"/>
      <c r="P1333" s="210"/>
      <c r="Q1333" s="210"/>
      <c r="R1333" s="210"/>
      <c r="S1333" s="210"/>
      <c r="T1333" s="211"/>
      <c r="AT1333" s="212" t="s">
        <v>192</v>
      </c>
      <c r="AU1333" s="212" t="s">
        <v>78</v>
      </c>
      <c r="AV1333" s="14" t="s">
        <v>78</v>
      </c>
      <c r="AW1333" s="14" t="s">
        <v>30</v>
      </c>
      <c r="AX1333" s="14" t="s">
        <v>69</v>
      </c>
      <c r="AY1333" s="212" t="s">
        <v>179</v>
      </c>
    </row>
    <row r="1334" spans="1:65" s="14" customFormat="1">
      <c r="B1334" s="203"/>
      <c r="C1334" s="204"/>
      <c r="D1334" s="188" t="s">
        <v>192</v>
      </c>
      <c r="E1334" s="205" t="s">
        <v>18</v>
      </c>
      <c r="F1334" s="324" t="s">
        <v>1370</v>
      </c>
      <c r="G1334" s="325"/>
      <c r="H1334" s="326">
        <v>-79.376000000000005</v>
      </c>
      <c r="I1334" s="325"/>
      <c r="J1334" s="325"/>
      <c r="K1334" s="204"/>
      <c r="L1334" s="208"/>
      <c r="M1334" s="209"/>
      <c r="N1334" s="210"/>
      <c r="O1334" s="210"/>
      <c r="P1334" s="210"/>
      <c r="Q1334" s="210"/>
      <c r="R1334" s="210"/>
      <c r="S1334" s="210"/>
      <c r="T1334" s="211"/>
      <c r="AT1334" s="212" t="s">
        <v>192</v>
      </c>
      <c r="AU1334" s="212" t="s">
        <v>78</v>
      </c>
      <c r="AV1334" s="14" t="s">
        <v>78</v>
      </c>
      <c r="AW1334" s="14" t="s">
        <v>30</v>
      </c>
      <c r="AX1334" s="14" t="s">
        <v>69</v>
      </c>
      <c r="AY1334" s="212" t="s">
        <v>179</v>
      </c>
    </row>
    <row r="1335" spans="1:65" s="2" customFormat="1" ht="33" customHeight="1">
      <c r="A1335" s="33"/>
      <c r="B1335" s="34"/>
      <c r="C1335" s="176" t="s">
        <v>1371</v>
      </c>
      <c r="D1335" s="176" t="s">
        <v>181</v>
      </c>
      <c r="E1335" s="177" t="s">
        <v>1372</v>
      </c>
      <c r="F1335" s="327" t="s">
        <v>1373</v>
      </c>
      <c r="G1335" s="328" t="s">
        <v>184</v>
      </c>
      <c r="H1335" s="329">
        <v>3.0270000000000001</v>
      </c>
      <c r="I1335" s="330"/>
      <c r="J1335" s="330">
        <f>ROUND(I1335*H1335,2)</f>
        <v>0</v>
      </c>
      <c r="K1335" s="178" t="s">
        <v>185</v>
      </c>
      <c r="L1335" s="38"/>
      <c r="M1335" s="182" t="s">
        <v>18</v>
      </c>
      <c r="N1335" s="183" t="s">
        <v>40</v>
      </c>
      <c r="O1335" s="184">
        <v>2.58</v>
      </c>
      <c r="P1335" s="184">
        <f>O1335*H1335</f>
        <v>7.8096600000000009</v>
      </c>
      <c r="Q1335" s="184">
        <v>2.5018699999999998</v>
      </c>
      <c r="R1335" s="184">
        <f>Q1335*H1335</f>
        <v>7.5731604899999994</v>
      </c>
      <c r="S1335" s="184">
        <v>0</v>
      </c>
      <c r="T1335" s="185">
        <f>S1335*H1335</f>
        <v>0</v>
      </c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R1335" s="186" t="s">
        <v>186</v>
      </c>
      <c r="AT1335" s="186" t="s">
        <v>181</v>
      </c>
      <c r="AU1335" s="186" t="s">
        <v>78</v>
      </c>
      <c r="AY1335" s="19" t="s">
        <v>179</v>
      </c>
      <c r="BE1335" s="187">
        <f>IF(N1335="základní",J1335,0)</f>
        <v>0</v>
      </c>
      <c r="BF1335" s="187">
        <f>IF(N1335="snížená",J1335,0)</f>
        <v>0</v>
      </c>
      <c r="BG1335" s="187">
        <f>IF(N1335="zákl. přenesená",J1335,0)</f>
        <v>0</v>
      </c>
      <c r="BH1335" s="187">
        <f>IF(N1335="sníž. přenesená",J1335,0)</f>
        <v>0</v>
      </c>
      <c r="BI1335" s="187">
        <f>IF(N1335="nulová",J1335,0)</f>
        <v>0</v>
      </c>
      <c r="BJ1335" s="19" t="s">
        <v>76</v>
      </c>
      <c r="BK1335" s="187">
        <f>ROUND(I1335*H1335,2)</f>
        <v>0</v>
      </c>
      <c r="BL1335" s="19" t="s">
        <v>186</v>
      </c>
      <c r="BM1335" s="186" t="s">
        <v>1374</v>
      </c>
    </row>
    <row r="1336" spans="1:65" s="2" customFormat="1" ht="19.5">
      <c r="A1336" s="33"/>
      <c r="B1336" s="34"/>
      <c r="C1336" s="35"/>
      <c r="D1336" s="188" t="s">
        <v>188</v>
      </c>
      <c r="E1336" s="35"/>
      <c r="F1336" s="331" t="s">
        <v>1375</v>
      </c>
      <c r="G1336" s="332"/>
      <c r="H1336" s="332"/>
      <c r="I1336" s="332"/>
      <c r="J1336" s="332"/>
      <c r="K1336" s="35"/>
      <c r="L1336" s="38"/>
      <c r="M1336" s="190"/>
      <c r="N1336" s="191"/>
      <c r="O1336" s="63"/>
      <c r="P1336" s="63"/>
      <c r="Q1336" s="63"/>
      <c r="R1336" s="63"/>
      <c r="S1336" s="63"/>
      <c r="T1336" s="64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T1336" s="19" t="s">
        <v>188</v>
      </c>
      <c r="AU1336" s="19" t="s">
        <v>78</v>
      </c>
    </row>
    <row r="1337" spans="1:65" s="2" customFormat="1">
      <c r="A1337" s="33"/>
      <c r="B1337" s="34"/>
      <c r="C1337" s="35"/>
      <c r="D1337" s="192" t="s">
        <v>190</v>
      </c>
      <c r="E1337" s="35"/>
      <c r="F1337" s="333" t="s">
        <v>1376</v>
      </c>
      <c r="G1337" s="332"/>
      <c r="H1337" s="332"/>
      <c r="I1337" s="332"/>
      <c r="J1337" s="332"/>
      <c r="K1337" s="35"/>
      <c r="L1337" s="38"/>
      <c r="M1337" s="190"/>
      <c r="N1337" s="191"/>
      <c r="O1337" s="63"/>
      <c r="P1337" s="63"/>
      <c r="Q1337" s="63"/>
      <c r="R1337" s="63"/>
      <c r="S1337" s="63"/>
      <c r="T1337" s="64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T1337" s="19" t="s">
        <v>190</v>
      </c>
      <c r="AU1337" s="19" t="s">
        <v>78</v>
      </c>
    </row>
    <row r="1338" spans="1:65" s="13" customFormat="1">
      <c r="B1338" s="194"/>
      <c r="C1338" s="195"/>
      <c r="D1338" s="188" t="s">
        <v>192</v>
      </c>
      <c r="E1338" s="196" t="s">
        <v>18</v>
      </c>
      <c r="F1338" s="334" t="s">
        <v>320</v>
      </c>
      <c r="G1338" s="335"/>
      <c r="H1338" s="336" t="s">
        <v>18</v>
      </c>
      <c r="I1338" s="335"/>
      <c r="J1338" s="335"/>
      <c r="K1338" s="195"/>
      <c r="L1338" s="198"/>
      <c r="M1338" s="199"/>
      <c r="N1338" s="200"/>
      <c r="O1338" s="200"/>
      <c r="P1338" s="200"/>
      <c r="Q1338" s="200"/>
      <c r="R1338" s="200"/>
      <c r="S1338" s="200"/>
      <c r="T1338" s="201"/>
      <c r="AT1338" s="202" t="s">
        <v>192</v>
      </c>
      <c r="AU1338" s="202" t="s">
        <v>78</v>
      </c>
      <c r="AV1338" s="13" t="s">
        <v>76</v>
      </c>
      <c r="AW1338" s="13" t="s">
        <v>30</v>
      </c>
      <c r="AX1338" s="13" t="s">
        <v>69</v>
      </c>
      <c r="AY1338" s="202" t="s">
        <v>179</v>
      </c>
    </row>
    <row r="1339" spans="1:65" s="14" customFormat="1">
      <c r="B1339" s="203"/>
      <c r="C1339" s="204"/>
      <c r="D1339" s="188" t="s">
        <v>192</v>
      </c>
      <c r="E1339" s="205" t="s">
        <v>18</v>
      </c>
      <c r="F1339" s="324" t="s">
        <v>321</v>
      </c>
      <c r="G1339" s="325"/>
      <c r="H1339" s="326">
        <v>3.0270000000000001</v>
      </c>
      <c r="I1339" s="325"/>
      <c r="J1339" s="325"/>
      <c r="K1339" s="204"/>
      <c r="L1339" s="208"/>
      <c r="M1339" s="209"/>
      <c r="N1339" s="210"/>
      <c r="O1339" s="210"/>
      <c r="P1339" s="210"/>
      <c r="Q1339" s="210"/>
      <c r="R1339" s="210"/>
      <c r="S1339" s="210"/>
      <c r="T1339" s="211"/>
      <c r="AT1339" s="212" t="s">
        <v>192</v>
      </c>
      <c r="AU1339" s="212" t="s">
        <v>78</v>
      </c>
      <c r="AV1339" s="14" t="s">
        <v>78</v>
      </c>
      <c r="AW1339" s="14" t="s">
        <v>30</v>
      </c>
      <c r="AX1339" s="14" t="s">
        <v>69</v>
      </c>
      <c r="AY1339" s="212" t="s">
        <v>179</v>
      </c>
    </row>
    <row r="1340" spans="1:65" s="2" customFormat="1" ht="24.2" customHeight="1">
      <c r="A1340" s="33"/>
      <c r="B1340" s="34"/>
      <c r="C1340" s="176" t="s">
        <v>1377</v>
      </c>
      <c r="D1340" s="176" t="s">
        <v>181</v>
      </c>
      <c r="E1340" s="177" t="s">
        <v>1378</v>
      </c>
      <c r="F1340" s="327" t="s">
        <v>1379</v>
      </c>
      <c r="G1340" s="328" t="s">
        <v>357</v>
      </c>
      <c r="H1340" s="329">
        <v>349.04</v>
      </c>
      <c r="I1340" s="330"/>
      <c r="J1340" s="330">
        <f>ROUND(I1340*H1340,2)</f>
        <v>0</v>
      </c>
      <c r="K1340" s="178" t="s">
        <v>185</v>
      </c>
      <c r="L1340" s="38"/>
      <c r="M1340" s="182" t="s">
        <v>18</v>
      </c>
      <c r="N1340" s="183" t="s">
        <v>40</v>
      </c>
      <c r="O1340" s="184">
        <v>0.30499999999999999</v>
      </c>
      <c r="P1340" s="184">
        <f>O1340*H1340</f>
        <v>106.4572</v>
      </c>
      <c r="Q1340" s="184">
        <v>0.10199999999999999</v>
      </c>
      <c r="R1340" s="184">
        <f>Q1340*H1340</f>
        <v>35.602080000000001</v>
      </c>
      <c r="S1340" s="184">
        <v>0</v>
      </c>
      <c r="T1340" s="185">
        <f>S1340*H1340</f>
        <v>0</v>
      </c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R1340" s="186" t="s">
        <v>186</v>
      </c>
      <c r="AT1340" s="186" t="s">
        <v>181</v>
      </c>
      <c r="AU1340" s="186" t="s">
        <v>78</v>
      </c>
      <c r="AY1340" s="19" t="s">
        <v>179</v>
      </c>
      <c r="BE1340" s="187">
        <f>IF(N1340="základní",J1340,0)</f>
        <v>0</v>
      </c>
      <c r="BF1340" s="187">
        <f>IF(N1340="snížená",J1340,0)</f>
        <v>0</v>
      </c>
      <c r="BG1340" s="187">
        <f>IF(N1340="zákl. přenesená",J1340,0)</f>
        <v>0</v>
      </c>
      <c r="BH1340" s="187">
        <f>IF(N1340="sníž. přenesená",J1340,0)</f>
        <v>0</v>
      </c>
      <c r="BI1340" s="187">
        <f>IF(N1340="nulová",J1340,0)</f>
        <v>0</v>
      </c>
      <c r="BJ1340" s="19" t="s">
        <v>76</v>
      </c>
      <c r="BK1340" s="187">
        <f>ROUND(I1340*H1340,2)</f>
        <v>0</v>
      </c>
      <c r="BL1340" s="19" t="s">
        <v>186</v>
      </c>
      <c r="BM1340" s="186" t="s">
        <v>1380</v>
      </c>
    </row>
    <row r="1341" spans="1:65" s="2" customFormat="1">
      <c r="A1341" s="33"/>
      <c r="B1341" s="34"/>
      <c r="C1341" s="35"/>
      <c r="D1341" s="188" t="s">
        <v>188</v>
      </c>
      <c r="E1341" s="35"/>
      <c r="F1341" s="331" t="s">
        <v>1381</v>
      </c>
      <c r="G1341" s="332"/>
      <c r="H1341" s="332"/>
      <c r="I1341" s="332"/>
      <c r="J1341" s="332"/>
      <c r="K1341" s="35"/>
      <c r="L1341" s="38"/>
      <c r="M1341" s="190"/>
      <c r="N1341" s="191"/>
      <c r="O1341" s="63"/>
      <c r="P1341" s="63"/>
      <c r="Q1341" s="63"/>
      <c r="R1341" s="63"/>
      <c r="S1341" s="63"/>
      <c r="T1341" s="64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T1341" s="19" t="s">
        <v>188</v>
      </c>
      <c r="AU1341" s="19" t="s">
        <v>78</v>
      </c>
    </row>
    <row r="1342" spans="1:65" s="2" customFormat="1">
      <c r="A1342" s="33"/>
      <c r="B1342" s="34"/>
      <c r="C1342" s="35"/>
      <c r="D1342" s="192" t="s">
        <v>190</v>
      </c>
      <c r="E1342" s="35"/>
      <c r="F1342" s="333" t="s">
        <v>1382</v>
      </c>
      <c r="G1342" s="332"/>
      <c r="H1342" s="332"/>
      <c r="I1342" s="332"/>
      <c r="J1342" s="332"/>
      <c r="K1342" s="35"/>
      <c r="L1342" s="38"/>
      <c r="M1342" s="190"/>
      <c r="N1342" s="191"/>
      <c r="O1342" s="63"/>
      <c r="P1342" s="63"/>
      <c r="Q1342" s="63"/>
      <c r="R1342" s="63"/>
      <c r="S1342" s="63"/>
      <c r="T1342" s="64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T1342" s="19" t="s">
        <v>190</v>
      </c>
      <c r="AU1342" s="19" t="s">
        <v>78</v>
      </c>
    </row>
    <row r="1343" spans="1:65" s="13" customFormat="1">
      <c r="B1343" s="194"/>
      <c r="C1343" s="195"/>
      <c r="D1343" s="188" t="s">
        <v>192</v>
      </c>
      <c r="E1343" s="196" t="s">
        <v>18</v>
      </c>
      <c r="F1343" s="334" t="s">
        <v>323</v>
      </c>
      <c r="G1343" s="335"/>
      <c r="H1343" s="336" t="s">
        <v>18</v>
      </c>
      <c r="I1343" s="335"/>
      <c r="J1343" s="335"/>
      <c r="K1343" s="195"/>
      <c r="L1343" s="198"/>
      <c r="M1343" s="199"/>
      <c r="N1343" s="200"/>
      <c r="O1343" s="200"/>
      <c r="P1343" s="200"/>
      <c r="Q1343" s="200"/>
      <c r="R1343" s="200"/>
      <c r="S1343" s="200"/>
      <c r="T1343" s="201"/>
      <c r="AT1343" s="202" t="s">
        <v>192</v>
      </c>
      <c r="AU1343" s="202" t="s">
        <v>78</v>
      </c>
      <c r="AV1343" s="13" t="s">
        <v>76</v>
      </c>
      <c r="AW1343" s="13" t="s">
        <v>30</v>
      </c>
      <c r="AX1343" s="13" t="s">
        <v>69</v>
      </c>
      <c r="AY1343" s="202" t="s">
        <v>179</v>
      </c>
    </row>
    <row r="1344" spans="1:65" s="14" customFormat="1">
      <c r="B1344" s="203"/>
      <c r="C1344" s="204"/>
      <c r="D1344" s="188" t="s">
        <v>192</v>
      </c>
      <c r="E1344" s="205" t="s">
        <v>18</v>
      </c>
      <c r="F1344" s="324" t="s">
        <v>1383</v>
      </c>
      <c r="G1344" s="325"/>
      <c r="H1344" s="326">
        <v>10</v>
      </c>
      <c r="I1344" s="325"/>
      <c r="J1344" s="325"/>
      <c r="K1344" s="204"/>
      <c r="L1344" s="208"/>
      <c r="M1344" s="209"/>
      <c r="N1344" s="210"/>
      <c r="O1344" s="210"/>
      <c r="P1344" s="210"/>
      <c r="Q1344" s="210"/>
      <c r="R1344" s="210"/>
      <c r="S1344" s="210"/>
      <c r="T1344" s="211"/>
      <c r="AT1344" s="212" t="s">
        <v>192</v>
      </c>
      <c r="AU1344" s="212" t="s">
        <v>78</v>
      </c>
      <c r="AV1344" s="14" t="s">
        <v>78</v>
      </c>
      <c r="AW1344" s="14" t="s">
        <v>30</v>
      </c>
      <c r="AX1344" s="14" t="s">
        <v>69</v>
      </c>
      <c r="AY1344" s="212" t="s">
        <v>179</v>
      </c>
    </row>
    <row r="1345" spans="2:51" s="14" customFormat="1">
      <c r="B1345" s="203"/>
      <c r="C1345" s="204"/>
      <c r="D1345" s="188" t="s">
        <v>192</v>
      </c>
      <c r="E1345" s="205" t="s">
        <v>18</v>
      </c>
      <c r="F1345" s="324" t="s">
        <v>1384</v>
      </c>
      <c r="G1345" s="325"/>
      <c r="H1345" s="326">
        <v>9.6</v>
      </c>
      <c r="I1345" s="325"/>
      <c r="J1345" s="325"/>
      <c r="K1345" s="204"/>
      <c r="L1345" s="208"/>
      <c r="M1345" s="209"/>
      <c r="N1345" s="210"/>
      <c r="O1345" s="210"/>
      <c r="P1345" s="210"/>
      <c r="Q1345" s="210"/>
      <c r="R1345" s="210"/>
      <c r="S1345" s="210"/>
      <c r="T1345" s="211"/>
      <c r="AT1345" s="212" t="s">
        <v>192</v>
      </c>
      <c r="AU1345" s="212" t="s">
        <v>78</v>
      </c>
      <c r="AV1345" s="14" t="s">
        <v>78</v>
      </c>
      <c r="AW1345" s="14" t="s">
        <v>30</v>
      </c>
      <c r="AX1345" s="14" t="s">
        <v>69</v>
      </c>
      <c r="AY1345" s="212" t="s">
        <v>179</v>
      </c>
    </row>
    <row r="1346" spans="2:51" s="14" customFormat="1">
      <c r="B1346" s="203"/>
      <c r="C1346" s="204"/>
      <c r="D1346" s="188" t="s">
        <v>192</v>
      </c>
      <c r="E1346" s="205" t="s">
        <v>18</v>
      </c>
      <c r="F1346" s="324" t="s">
        <v>1385</v>
      </c>
      <c r="G1346" s="325"/>
      <c r="H1346" s="326">
        <v>4.0999999999999996</v>
      </c>
      <c r="I1346" s="325"/>
      <c r="J1346" s="325"/>
      <c r="K1346" s="204"/>
      <c r="L1346" s="208"/>
      <c r="M1346" s="209"/>
      <c r="N1346" s="210"/>
      <c r="O1346" s="210"/>
      <c r="P1346" s="210"/>
      <c r="Q1346" s="210"/>
      <c r="R1346" s="210"/>
      <c r="S1346" s="210"/>
      <c r="T1346" s="211"/>
      <c r="AT1346" s="212" t="s">
        <v>192</v>
      </c>
      <c r="AU1346" s="212" t="s">
        <v>78</v>
      </c>
      <c r="AV1346" s="14" t="s">
        <v>78</v>
      </c>
      <c r="AW1346" s="14" t="s">
        <v>30</v>
      </c>
      <c r="AX1346" s="14" t="s">
        <v>69</v>
      </c>
      <c r="AY1346" s="212" t="s">
        <v>179</v>
      </c>
    </row>
    <row r="1347" spans="2:51" s="14" customFormat="1">
      <c r="B1347" s="203"/>
      <c r="C1347" s="204"/>
      <c r="D1347" s="188" t="s">
        <v>192</v>
      </c>
      <c r="E1347" s="205" t="s">
        <v>18</v>
      </c>
      <c r="F1347" s="324" t="s">
        <v>1386</v>
      </c>
      <c r="G1347" s="325"/>
      <c r="H1347" s="326">
        <v>2.96</v>
      </c>
      <c r="I1347" s="325"/>
      <c r="J1347" s="325"/>
      <c r="K1347" s="204"/>
      <c r="L1347" s="208"/>
      <c r="M1347" s="209"/>
      <c r="N1347" s="210"/>
      <c r="O1347" s="210"/>
      <c r="P1347" s="210"/>
      <c r="Q1347" s="210"/>
      <c r="R1347" s="210"/>
      <c r="S1347" s="210"/>
      <c r="T1347" s="211"/>
      <c r="AT1347" s="212" t="s">
        <v>192</v>
      </c>
      <c r="AU1347" s="212" t="s">
        <v>78</v>
      </c>
      <c r="AV1347" s="14" t="s">
        <v>78</v>
      </c>
      <c r="AW1347" s="14" t="s">
        <v>30</v>
      </c>
      <c r="AX1347" s="14" t="s">
        <v>69</v>
      </c>
      <c r="AY1347" s="212" t="s">
        <v>179</v>
      </c>
    </row>
    <row r="1348" spans="2:51" s="14" customFormat="1">
      <c r="B1348" s="203"/>
      <c r="C1348" s="204"/>
      <c r="D1348" s="188" t="s">
        <v>192</v>
      </c>
      <c r="E1348" s="205" t="s">
        <v>18</v>
      </c>
      <c r="F1348" s="324" t="s">
        <v>1387</v>
      </c>
      <c r="G1348" s="325"/>
      <c r="H1348" s="326">
        <v>11.9</v>
      </c>
      <c r="I1348" s="325"/>
      <c r="J1348" s="325"/>
      <c r="K1348" s="204"/>
      <c r="L1348" s="208"/>
      <c r="M1348" s="209"/>
      <c r="N1348" s="210"/>
      <c r="O1348" s="210"/>
      <c r="P1348" s="210"/>
      <c r="Q1348" s="210"/>
      <c r="R1348" s="210"/>
      <c r="S1348" s="210"/>
      <c r="T1348" s="211"/>
      <c r="AT1348" s="212" t="s">
        <v>192</v>
      </c>
      <c r="AU1348" s="212" t="s">
        <v>78</v>
      </c>
      <c r="AV1348" s="14" t="s">
        <v>78</v>
      </c>
      <c r="AW1348" s="14" t="s">
        <v>30</v>
      </c>
      <c r="AX1348" s="14" t="s">
        <v>69</v>
      </c>
      <c r="AY1348" s="212" t="s">
        <v>179</v>
      </c>
    </row>
    <row r="1349" spans="2:51" s="14" customFormat="1">
      <c r="B1349" s="203"/>
      <c r="C1349" s="204"/>
      <c r="D1349" s="188" t="s">
        <v>192</v>
      </c>
      <c r="E1349" s="205" t="s">
        <v>18</v>
      </c>
      <c r="F1349" s="324" t="s">
        <v>1388</v>
      </c>
      <c r="G1349" s="325"/>
      <c r="H1349" s="326">
        <v>15.7</v>
      </c>
      <c r="I1349" s="325"/>
      <c r="J1349" s="325"/>
      <c r="K1349" s="204"/>
      <c r="L1349" s="208"/>
      <c r="M1349" s="209"/>
      <c r="N1349" s="210"/>
      <c r="O1349" s="210"/>
      <c r="P1349" s="210"/>
      <c r="Q1349" s="210"/>
      <c r="R1349" s="210"/>
      <c r="S1349" s="210"/>
      <c r="T1349" s="211"/>
      <c r="AT1349" s="212" t="s">
        <v>192</v>
      </c>
      <c r="AU1349" s="212" t="s">
        <v>78</v>
      </c>
      <c r="AV1349" s="14" t="s">
        <v>78</v>
      </c>
      <c r="AW1349" s="14" t="s">
        <v>30</v>
      </c>
      <c r="AX1349" s="14" t="s">
        <v>69</v>
      </c>
      <c r="AY1349" s="212" t="s">
        <v>179</v>
      </c>
    </row>
    <row r="1350" spans="2:51" s="14" customFormat="1">
      <c r="B1350" s="203"/>
      <c r="C1350" s="204"/>
      <c r="D1350" s="188" t="s">
        <v>192</v>
      </c>
      <c r="E1350" s="205" t="s">
        <v>18</v>
      </c>
      <c r="F1350" s="324" t="s">
        <v>1389</v>
      </c>
      <c r="G1350" s="325"/>
      <c r="H1350" s="326">
        <v>25.7</v>
      </c>
      <c r="I1350" s="325"/>
      <c r="J1350" s="325"/>
      <c r="K1350" s="204"/>
      <c r="L1350" s="208"/>
      <c r="M1350" s="209"/>
      <c r="N1350" s="210"/>
      <c r="O1350" s="210"/>
      <c r="P1350" s="210"/>
      <c r="Q1350" s="210"/>
      <c r="R1350" s="210"/>
      <c r="S1350" s="210"/>
      <c r="T1350" s="211"/>
      <c r="AT1350" s="212" t="s">
        <v>192</v>
      </c>
      <c r="AU1350" s="212" t="s">
        <v>78</v>
      </c>
      <c r="AV1350" s="14" t="s">
        <v>78</v>
      </c>
      <c r="AW1350" s="14" t="s">
        <v>30</v>
      </c>
      <c r="AX1350" s="14" t="s">
        <v>69</v>
      </c>
      <c r="AY1350" s="212" t="s">
        <v>179</v>
      </c>
    </row>
    <row r="1351" spans="2:51" s="14" customFormat="1">
      <c r="B1351" s="203"/>
      <c r="C1351" s="204"/>
      <c r="D1351" s="188" t="s">
        <v>192</v>
      </c>
      <c r="E1351" s="205" t="s">
        <v>18</v>
      </c>
      <c r="F1351" s="324" t="s">
        <v>1390</v>
      </c>
      <c r="G1351" s="325"/>
      <c r="H1351" s="326">
        <v>4.8</v>
      </c>
      <c r="I1351" s="325"/>
      <c r="J1351" s="325"/>
      <c r="K1351" s="204"/>
      <c r="L1351" s="208"/>
      <c r="M1351" s="209"/>
      <c r="N1351" s="210"/>
      <c r="O1351" s="210"/>
      <c r="P1351" s="210"/>
      <c r="Q1351" s="210"/>
      <c r="R1351" s="210"/>
      <c r="S1351" s="210"/>
      <c r="T1351" s="211"/>
      <c r="AT1351" s="212" t="s">
        <v>192</v>
      </c>
      <c r="AU1351" s="212" t="s">
        <v>78</v>
      </c>
      <c r="AV1351" s="14" t="s">
        <v>78</v>
      </c>
      <c r="AW1351" s="14" t="s">
        <v>30</v>
      </c>
      <c r="AX1351" s="14" t="s">
        <v>69</v>
      </c>
      <c r="AY1351" s="212" t="s">
        <v>179</v>
      </c>
    </row>
    <row r="1352" spans="2:51" s="14" customFormat="1">
      <c r="B1352" s="203"/>
      <c r="C1352" s="204"/>
      <c r="D1352" s="188" t="s">
        <v>192</v>
      </c>
      <c r="E1352" s="205" t="s">
        <v>18</v>
      </c>
      <c r="F1352" s="324" t="s">
        <v>1391</v>
      </c>
      <c r="G1352" s="325"/>
      <c r="H1352" s="326">
        <v>14.2</v>
      </c>
      <c r="I1352" s="325"/>
      <c r="J1352" s="325"/>
      <c r="K1352" s="204"/>
      <c r="L1352" s="208"/>
      <c r="M1352" s="209"/>
      <c r="N1352" s="210"/>
      <c r="O1352" s="210"/>
      <c r="P1352" s="210"/>
      <c r="Q1352" s="210"/>
      <c r="R1352" s="210"/>
      <c r="S1352" s="210"/>
      <c r="T1352" s="211"/>
      <c r="AT1352" s="212" t="s">
        <v>192</v>
      </c>
      <c r="AU1352" s="212" t="s">
        <v>78</v>
      </c>
      <c r="AV1352" s="14" t="s">
        <v>78</v>
      </c>
      <c r="AW1352" s="14" t="s">
        <v>30</v>
      </c>
      <c r="AX1352" s="14" t="s">
        <v>69</v>
      </c>
      <c r="AY1352" s="212" t="s">
        <v>179</v>
      </c>
    </row>
    <row r="1353" spans="2:51" s="14" customFormat="1">
      <c r="B1353" s="203"/>
      <c r="C1353" s="204"/>
      <c r="D1353" s="188" t="s">
        <v>192</v>
      </c>
      <c r="E1353" s="205" t="s">
        <v>18</v>
      </c>
      <c r="F1353" s="324" t="s">
        <v>1392</v>
      </c>
      <c r="G1353" s="325"/>
      <c r="H1353" s="326">
        <v>13.25</v>
      </c>
      <c r="I1353" s="325"/>
      <c r="J1353" s="325"/>
      <c r="K1353" s="204"/>
      <c r="L1353" s="208"/>
      <c r="M1353" s="209"/>
      <c r="N1353" s="210"/>
      <c r="O1353" s="210"/>
      <c r="P1353" s="210"/>
      <c r="Q1353" s="210"/>
      <c r="R1353" s="210"/>
      <c r="S1353" s="210"/>
      <c r="T1353" s="211"/>
      <c r="AT1353" s="212" t="s">
        <v>192</v>
      </c>
      <c r="AU1353" s="212" t="s">
        <v>78</v>
      </c>
      <c r="AV1353" s="14" t="s">
        <v>78</v>
      </c>
      <c r="AW1353" s="14" t="s">
        <v>30</v>
      </c>
      <c r="AX1353" s="14" t="s">
        <v>69</v>
      </c>
      <c r="AY1353" s="212" t="s">
        <v>179</v>
      </c>
    </row>
    <row r="1354" spans="2:51" s="14" customFormat="1">
      <c r="B1354" s="203"/>
      <c r="C1354" s="204"/>
      <c r="D1354" s="188" t="s">
        <v>192</v>
      </c>
      <c r="E1354" s="205" t="s">
        <v>18</v>
      </c>
      <c r="F1354" s="324" t="s">
        <v>1393</v>
      </c>
      <c r="G1354" s="325"/>
      <c r="H1354" s="326">
        <v>9.9</v>
      </c>
      <c r="I1354" s="325"/>
      <c r="J1354" s="325"/>
      <c r="K1354" s="204"/>
      <c r="L1354" s="208"/>
      <c r="M1354" s="209"/>
      <c r="N1354" s="210"/>
      <c r="O1354" s="210"/>
      <c r="P1354" s="210"/>
      <c r="Q1354" s="210"/>
      <c r="R1354" s="210"/>
      <c r="S1354" s="210"/>
      <c r="T1354" s="211"/>
      <c r="AT1354" s="212" t="s">
        <v>192</v>
      </c>
      <c r="AU1354" s="212" t="s">
        <v>78</v>
      </c>
      <c r="AV1354" s="14" t="s">
        <v>78</v>
      </c>
      <c r="AW1354" s="14" t="s">
        <v>30</v>
      </c>
      <c r="AX1354" s="14" t="s">
        <v>69</v>
      </c>
      <c r="AY1354" s="212" t="s">
        <v>179</v>
      </c>
    </row>
    <row r="1355" spans="2:51" s="14" customFormat="1">
      <c r="B1355" s="203"/>
      <c r="C1355" s="204"/>
      <c r="D1355" s="188" t="s">
        <v>192</v>
      </c>
      <c r="E1355" s="205" t="s">
        <v>18</v>
      </c>
      <c r="F1355" s="324" t="s">
        <v>1394</v>
      </c>
      <c r="G1355" s="325"/>
      <c r="H1355" s="326">
        <v>3.3</v>
      </c>
      <c r="I1355" s="325"/>
      <c r="J1355" s="325"/>
      <c r="K1355" s="204"/>
      <c r="L1355" s="208"/>
      <c r="M1355" s="209"/>
      <c r="N1355" s="210"/>
      <c r="O1355" s="210"/>
      <c r="P1355" s="210"/>
      <c r="Q1355" s="210"/>
      <c r="R1355" s="210"/>
      <c r="S1355" s="210"/>
      <c r="T1355" s="211"/>
      <c r="AT1355" s="212" t="s">
        <v>192</v>
      </c>
      <c r="AU1355" s="212" t="s">
        <v>78</v>
      </c>
      <c r="AV1355" s="14" t="s">
        <v>78</v>
      </c>
      <c r="AW1355" s="14" t="s">
        <v>30</v>
      </c>
      <c r="AX1355" s="14" t="s">
        <v>69</v>
      </c>
      <c r="AY1355" s="212" t="s">
        <v>179</v>
      </c>
    </row>
    <row r="1356" spans="2:51" s="13" customFormat="1">
      <c r="B1356" s="194"/>
      <c r="C1356" s="195"/>
      <c r="D1356" s="188" t="s">
        <v>192</v>
      </c>
      <c r="E1356" s="196" t="s">
        <v>18</v>
      </c>
      <c r="F1356" s="334" t="s">
        <v>481</v>
      </c>
      <c r="G1356" s="335"/>
      <c r="H1356" s="336" t="s">
        <v>18</v>
      </c>
      <c r="I1356" s="335"/>
      <c r="J1356" s="335"/>
      <c r="K1356" s="195"/>
      <c r="L1356" s="198"/>
      <c r="M1356" s="199"/>
      <c r="N1356" s="200"/>
      <c r="O1356" s="200"/>
      <c r="P1356" s="200"/>
      <c r="Q1356" s="200"/>
      <c r="R1356" s="200"/>
      <c r="S1356" s="200"/>
      <c r="T1356" s="201"/>
      <c r="AT1356" s="202" t="s">
        <v>192</v>
      </c>
      <c r="AU1356" s="202" t="s">
        <v>78</v>
      </c>
      <c r="AV1356" s="13" t="s">
        <v>76</v>
      </c>
      <c r="AW1356" s="13" t="s">
        <v>30</v>
      </c>
      <c r="AX1356" s="13" t="s">
        <v>69</v>
      </c>
      <c r="AY1356" s="202" t="s">
        <v>179</v>
      </c>
    </row>
    <row r="1357" spans="2:51" s="14" customFormat="1">
      <c r="B1357" s="203"/>
      <c r="C1357" s="204"/>
      <c r="D1357" s="188" t="s">
        <v>192</v>
      </c>
      <c r="E1357" s="205" t="s">
        <v>18</v>
      </c>
      <c r="F1357" s="324" t="s">
        <v>1395</v>
      </c>
      <c r="G1357" s="325"/>
      <c r="H1357" s="326">
        <v>13.4</v>
      </c>
      <c r="I1357" s="325"/>
      <c r="J1357" s="325"/>
      <c r="K1357" s="204"/>
      <c r="L1357" s="208"/>
      <c r="M1357" s="209"/>
      <c r="N1357" s="210"/>
      <c r="O1357" s="210"/>
      <c r="P1357" s="210"/>
      <c r="Q1357" s="210"/>
      <c r="R1357" s="210"/>
      <c r="S1357" s="210"/>
      <c r="T1357" s="211"/>
      <c r="AT1357" s="212" t="s">
        <v>192</v>
      </c>
      <c r="AU1357" s="212" t="s">
        <v>78</v>
      </c>
      <c r="AV1357" s="14" t="s">
        <v>78</v>
      </c>
      <c r="AW1357" s="14" t="s">
        <v>30</v>
      </c>
      <c r="AX1357" s="14" t="s">
        <v>69</v>
      </c>
      <c r="AY1357" s="212" t="s">
        <v>179</v>
      </c>
    </row>
    <row r="1358" spans="2:51" s="14" customFormat="1">
      <c r="B1358" s="203"/>
      <c r="C1358" s="204"/>
      <c r="D1358" s="188" t="s">
        <v>192</v>
      </c>
      <c r="E1358" s="205" t="s">
        <v>18</v>
      </c>
      <c r="F1358" s="324" t="s">
        <v>1396</v>
      </c>
      <c r="G1358" s="325"/>
      <c r="H1358" s="326">
        <v>10</v>
      </c>
      <c r="I1358" s="325"/>
      <c r="J1358" s="325"/>
      <c r="K1358" s="204"/>
      <c r="L1358" s="208"/>
      <c r="M1358" s="209"/>
      <c r="N1358" s="210"/>
      <c r="O1358" s="210"/>
      <c r="P1358" s="210"/>
      <c r="Q1358" s="210"/>
      <c r="R1358" s="210"/>
      <c r="S1358" s="210"/>
      <c r="T1358" s="211"/>
      <c r="AT1358" s="212" t="s">
        <v>192</v>
      </c>
      <c r="AU1358" s="212" t="s">
        <v>78</v>
      </c>
      <c r="AV1358" s="14" t="s">
        <v>78</v>
      </c>
      <c r="AW1358" s="14" t="s">
        <v>30</v>
      </c>
      <c r="AX1358" s="14" t="s">
        <v>69</v>
      </c>
      <c r="AY1358" s="212" t="s">
        <v>179</v>
      </c>
    </row>
    <row r="1359" spans="2:51" s="14" customFormat="1">
      <c r="B1359" s="203"/>
      <c r="C1359" s="204"/>
      <c r="D1359" s="188" t="s">
        <v>192</v>
      </c>
      <c r="E1359" s="205" t="s">
        <v>18</v>
      </c>
      <c r="F1359" s="324" t="s">
        <v>1397</v>
      </c>
      <c r="G1359" s="325"/>
      <c r="H1359" s="326">
        <v>15</v>
      </c>
      <c r="I1359" s="325"/>
      <c r="J1359" s="325"/>
      <c r="K1359" s="204"/>
      <c r="L1359" s="208"/>
      <c r="M1359" s="209"/>
      <c r="N1359" s="210"/>
      <c r="O1359" s="210"/>
      <c r="P1359" s="210"/>
      <c r="Q1359" s="210"/>
      <c r="R1359" s="210"/>
      <c r="S1359" s="210"/>
      <c r="T1359" s="211"/>
      <c r="AT1359" s="212" t="s">
        <v>192</v>
      </c>
      <c r="AU1359" s="212" t="s">
        <v>78</v>
      </c>
      <c r="AV1359" s="14" t="s">
        <v>78</v>
      </c>
      <c r="AW1359" s="14" t="s">
        <v>30</v>
      </c>
      <c r="AX1359" s="14" t="s">
        <v>69</v>
      </c>
      <c r="AY1359" s="212" t="s">
        <v>179</v>
      </c>
    </row>
    <row r="1360" spans="2:51" s="14" customFormat="1">
      <c r="B1360" s="203"/>
      <c r="C1360" s="204"/>
      <c r="D1360" s="188" t="s">
        <v>192</v>
      </c>
      <c r="E1360" s="205" t="s">
        <v>18</v>
      </c>
      <c r="F1360" s="324" t="s">
        <v>1398</v>
      </c>
      <c r="G1360" s="325"/>
      <c r="H1360" s="326">
        <v>7.5</v>
      </c>
      <c r="I1360" s="325"/>
      <c r="J1360" s="325"/>
      <c r="K1360" s="204"/>
      <c r="L1360" s="208"/>
      <c r="M1360" s="209"/>
      <c r="N1360" s="210"/>
      <c r="O1360" s="210"/>
      <c r="P1360" s="210"/>
      <c r="Q1360" s="210"/>
      <c r="R1360" s="210"/>
      <c r="S1360" s="210"/>
      <c r="T1360" s="211"/>
      <c r="AT1360" s="212" t="s">
        <v>192</v>
      </c>
      <c r="AU1360" s="212" t="s">
        <v>78</v>
      </c>
      <c r="AV1360" s="14" t="s">
        <v>78</v>
      </c>
      <c r="AW1360" s="14" t="s">
        <v>30</v>
      </c>
      <c r="AX1360" s="14" t="s">
        <v>69</v>
      </c>
      <c r="AY1360" s="212" t="s">
        <v>179</v>
      </c>
    </row>
    <row r="1361" spans="2:51" s="14" customFormat="1">
      <c r="B1361" s="203"/>
      <c r="C1361" s="204"/>
      <c r="D1361" s="188" t="s">
        <v>192</v>
      </c>
      <c r="E1361" s="205" t="s">
        <v>18</v>
      </c>
      <c r="F1361" s="324" t="s">
        <v>1399</v>
      </c>
      <c r="G1361" s="325"/>
      <c r="H1361" s="326">
        <v>2.8</v>
      </c>
      <c r="I1361" s="325"/>
      <c r="J1361" s="325"/>
      <c r="K1361" s="204"/>
      <c r="L1361" s="208"/>
      <c r="M1361" s="209"/>
      <c r="N1361" s="210"/>
      <c r="O1361" s="210"/>
      <c r="P1361" s="210"/>
      <c r="Q1361" s="210"/>
      <c r="R1361" s="210"/>
      <c r="S1361" s="210"/>
      <c r="T1361" s="211"/>
      <c r="AT1361" s="212" t="s">
        <v>192</v>
      </c>
      <c r="AU1361" s="212" t="s">
        <v>78</v>
      </c>
      <c r="AV1361" s="14" t="s">
        <v>78</v>
      </c>
      <c r="AW1361" s="14" t="s">
        <v>30</v>
      </c>
      <c r="AX1361" s="14" t="s">
        <v>69</v>
      </c>
      <c r="AY1361" s="212" t="s">
        <v>179</v>
      </c>
    </row>
    <row r="1362" spans="2:51" s="14" customFormat="1">
      <c r="B1362" s="203"/>
      <c r="C1362" s="204"/>
      <c r="D1362" s="188" t="s">
        <v>192</v>
      </c>
      <c r="E1362" s="205" t="s">
        <v>18</v>
      </c>
      <c r="F1362" s="324" t="s">
        <v>1400</v>
      </c>
      <c r="G1362" s="325"/>
      <c r="H1362" s="326">
        <v>3.25</v>
      </c>
      <c r="I1362" s="325"/>
      <c r="J1362" s="325"/>
      <c r="K1362" s="204"/>
      <c r="L1362" s="208"/>
      <c r="M1362" s="209"/>
      <c r="N1362" s="210"/>
      <c r="O1362" s="210"/>
      <c r="P1362" s="210"/>
      <c r="Q1362" s="210"/>
      <c r="R1362" s="210"/>
      <c r="S1362" s="210"/>
      <c r="T1362" s="211"/>
      <c r="AT1362" s="212" t="s">
        <v>192</v>
      </c>
      <c r="AU1362" s="212" t="s">
        <v>78</v>
      </c>
      <c r="AV1362" s="14" t="s">
        <v>78</v>
      </c>
      <c r="AW1362" s="14" t="s">
        <v>30</v>
      </c>
      <c r="AX1362" s="14" t="s">
        <v>69</v>
      </c>
      <c r="AY1362" s="212" t="s">
        <v>179</v>
      </c>
    </row>
    <row r="1363" spans="2:51" s="14" customFormat="1">
      <c r="B1363" s="203"/>
      <c r="C1363" s="204"/>
      <c r="D1363" s="188" t="s">
        <v>192</v>
      </c>
      <c r="E1363" s="205" t="s">
        <v>18</v>
      </c>
      <c r="F1363" s="324" t="s">
        <v>1401</v>
      </c>
      <c r="G1363" s="325"/>
      <c r="H1363" s="326">
        <v>25.3</v>
      </c>
      <c r="I1363" s="325"/>
      <c r="J1363" s="325"/>
      <c r="K1363" s="204"/>
      <c r="L1363" s="208"/>
      <c r="M1363" s="209"/>
      <c r="N1363" s="210"/>
      <c r="O1363" s="210"/>
      <c r="P1363" s="210"/>
      <c r="Q1363" s="210"/>
      <c r="R1363" s="210"/>
      <c r="S1363" s="210"/>
      <c r="T1363" s="211"/>
      <c r="AT1363" s="212" t="s">
        <v>192</v>
      </c>
      <c r="AU1363" s="212" t="s">
        <v>78</v>
      </c>
      <c r="AV1363" s="14" t="s">
        <v>78</v>
      </c>
      <c r="AW1363" s="14" t="s">
        <v>30</v>
      </c>
      <c r="AX1363" s="14" t="s">
        <v>69</v>
      </c>
      <c r="AY1363" s="212" t="s">
        <v>179</v>
      </c>
    </row>
    <row r="1364" spans="2:51" s="14" customFormat="1">
      <c r="B1364" s="203"/>
      <c r="C1364" s="204"/>
      <c r="D1364" s="188" t="s">
        <v>192</v>
      </c>
      <c r="E1364" s="205" t="s">
        <v>18</v>
      </c>
      <c r="F1364" s="324" t="s">
        <v>1402</v>
      </c>
      <c r="G1364" s="325"/>
      <c r="H1364" s="326">
        <v>8.6</v>
      </c>
      <c r="I1364" s="325"/>
      <c r="J1364" s="325"/>
      <c r="K1364" s="204"/>
      <c r="L1364" s="208"/>
      <c r="M1364" s="209"/>
      <c r="N1364" s="210"/>
      <c r="O1364" s="210"/>
      <c r="P1364" s="210"/>
      <c r="Q1364" s="210"/>
      <c r="R1364" s="210"/>
      <c r="S1364" s="210"/>
      <c r="T1364" s="211"/>
      <c r="AT1364" s="212" t="s">
        <v>192</v>
      </c>
      <c r="AU1364" s="212" t="s">
        <v>78</v>
      </c>
      <c r="AV1364" s="14" t="s">
        <v>78</v>
      </c>
      <c r="AW1364" s="14" t="s">
        <v>30</v>
      </c>
      <c r="AX1364" s="14" t="s">
        <v>69</v>
      </c>
      <c r="AY1364" s="212" t="s">
        <v>179</v>
      </c>
    </row>
    <row r="1365" spans="2:51" s="14" customFormat="1">
      <c r="B1365" s="203"/>
      <c r="C1365" s="204"/>
      <c r="D1365" s="188" t="s">
        <v>192</v>
      </c>
      <c r="E1365" s="205" t="s">
        <v>18</v>
      </c>
      <c r="F1365" s="324" t="s">
        <v>1403</v>
      </c>
      <c r="G1365" s="325"/>
      <c r="H1365" s="326">
        <v>12</v>
      </c>
      <c r="I1365" s="325"/>
      <c r="J1365" s="325"/>
      <c r="K1365" s="204"/>
      <c r="L1365" s="208"/>
      <c r="M1365" s="209"/>
      <c r="N1365" s="210"/>
      <c r="O1365" s="210"/>
      <c r="P1365" s="210"/>
      <c r="Q1365" s="210"/>
      <c r="R1365" s="210"/>
      <c r="S1365" s="210"/>
      <c r="T1365" s="211"/>
      <c r="AT1365" s="212" t="s">
        <v>192</v>
      </c>
      <c r="AU1365" s="212" t="s">
        <v>78</v>
      </c>
      <c r="AV1365" s="14" t="s">
        <v>78</v>
      </c>
      <c r="AW1365" s="14" t="s">
        <v>30</v>
      </c>
      <c r="AX1365" s="14" t="s">
        <v>69</v>
      </c>
      <c r="AY1365" s="212" t="s">
        <v>179</v>
      </c>
    </row>
    <row r="1366" spans="2:51" s="14" customFormat="1">
      <c r="B1366" s="203"/>
      <c r="C1366" s="204"/>
      <c r="D1366" s="188" t="s">
        <v>192</v>
      </c>
      <c r="E1366" s="205" t="s">
        <v>18</v>
      </c>
      <c r="F1366" s="324" t="s">
        <v>1404</v>
      </c>
      <c r="G1366" s="325"/>
      <c r="H1366" s="326">
        <v>12.2</v>
      </c>
      <c r="I1366" s="325"/>
      <c r="J1366" s="325"/>
      <c r="K1366" s="204"/>
      <c r="L1366" s="208"/>
      <c r="M1366" s="209"/>
      <c r="N1366" s="210"/>
      <c r="O1366" s="210"/>
      <c r="P1366" s="210"/>
      <c r="Q1366" s="210"/>
      <c r="R1366" s="210"/>
      <c r="S1366" s="210"/>
      <c r="T1366" s="211"/>
      <c r="AT1366" s="212" t="s">
        <v>192</v>
      </c>
      <c r="AU1366" s="212" t="s">
        <v>78</v>
      </c>
      <c r="AV1366" s="14" t="s">
        <v>78</v>
      </c>
      <c r="AW1366" s="14" t="s">
        <v>30</v>
      </c>
      <c r="AX1366" s="14" t="s">
        <v>69</v>
      </c>
      <c r="AY1366" s="212" t="s">
        <v>179</v>
      </c>
    </row>
    <row r="1367" spans="2:51" s="14" customFormat="1">
      <c r="B1367" s="203"/>
      <c r="C1367" s="204"/>
      <c r="D1367" s="188" t="s">
        <v>192</v>
      </c>
      <c r="E1367" s="205" t="s">
        <v>18</v>
      </c>
      <c r="F1367" s="324" t="s">
        <v>1405</v>
      </c>
      <c r="G1367" s="325"/>
      <c r="H1367" s="326">
        <v>12</v>
      </c>
      <c r="I1367" s="325"/>
      <c r="J1367" s="325"/>
      <c r="K1367" s="204"/>
      <c r="L1367" s="208"/>
      <c r="M1367" s="209"/>
      <c r="N1367" s="210"/>
      <c r="O1367" s="210"/>
      <c r="P1367" s="210"/>
      <c r="Q1367" s="210"/>
      <c r="R1367" s="210"/>
      <c r="S1367" s="210"/>
      <c r="T1367" s="211"/>
      <c r="AT1367" s="212" t="s">
        <v>192</v>
      </c>
      <c r="AU1367" s="212" t="s">
        <v>78</v>
      </c>
      <c r="AV1367" s="14" t="s">
        <v>78</v>
      </c>
      <c r="AW1367" s="14" t="s">
        <v>30</v>
      </c>
      <c r="AX1367" s="14" t="s">
        <v>69</v>
      </c>
      <c r="AY1367" s="212" t="s">
        <v>179</v>
      </c>
    </row>
    <row r="1368" spans="2:51" s="14" customFormat="1">
      <c r="B1368" s="203"/>
      <c r="C1368" s="204"/>
      <c r="D1368" s="188" t="s">
        <v>192</v>
      </c>
      <c r="E1368" s="205" t="s">
        <v>18</v>
      </c>
      <c r="F1368" s="324" t="s">
        <v>1406</v>
      </c>
      <c r="G1368" s="325"/>
      <c r="H1368" s="326">
        <v>22.6</v>
      </c>
      <c r="I1368" s="325"/>
      <c r="J1368" s="325"/>
      <c r="K1368" s="204"/>
      <c r="L1368" s="208"/>
      <c r="M1368" s="209"/>
      <c r="N1368" s="210"/>
      <c r="O1368" s="210"/>
      <c r="P1368" s="210"/>
      <c r="Q1368" s="210"/>
      <c r="R1368" s="210"/>
      <c r="S1368" s="210"/>
      <c r="T1368" s="211"/>
      <c r="AT1368" s="212" t="s">
        <v>192</v>
      </c>
      <c r="AU1368" s="212" t="s">
        <v>78</v>
      </c>
      <c r="AV1368" s="14" t="s">
        <v>78</v>
      </c>
      <c r="AW1368" s="14" t="s">
        <v>30</v>
      </c>
      <c r="AX1368" s="14" t="s">
        <v>69</v>
      </c>
      <c r="AY1368" s="212" t="s">
        <v>179</v>
      </c>
    </row>
    <row r="1369" spans="2:51" s="14" customFormat="1">
      <c r="B1369" s="203"/>
      <c r="C1369" s="204"/>
      <c r="D1369" s="188" t="s">
        <v>192</v>
      </c>
      <c r="E1369" s="205" t="s">
        <v>18</v>
      </c>
      <c r="F1369" s="324" t="s">
        <v>1407</v>
      </c>
      <c r="G1369" s="325"/>
      <c r="H1369" s="326">
        <v>10</v>
      </c>
      <c r="I1369" s="325"/>
      <c r="J1369" s="325"/>
      <c r="K1369" s="204"/>
      <c r="L1369" s="208"/>
      <c r="M1369" s="209"/>
      <c r="N1369" s="210"/>
      <c r="O1369" s="210"/>
      <c r="P1369" s="210"/>
      <c r="Q1369" s="210"/>
      <c r="R1369" s="210"/>
      <c r="S1369" s="210"/>
      <c r="T1369" s="211"/>
      <c r="AT1369" s="212" t="s">
        <v>192</v>
      </c>
      <c r="AU1369" s="212" t="s">
        <v>78</v>
      </c>
      <c r="AV1369" s="14" t="s">
        <v>78</v>
      </c>
      <c r="AW1369" s="14" t="s">
        <v>30</v>
      </c>
      <c r="AX1369" s="14" t="s">
        <v>69</v>
      </c>
      <c r="AY1369" s="212" t="s">
        <v>179</v>
      </c>
    </row>
    <row r="1370" spans="2:51" s="14" customFormat="1">
      <c r="B1370" s="203"/>
      <c r="C1370" s="204"/>
      <c r="D1370" s="188" t="s">
        <v>192</v>
      </c>
      <c r="E1370" s="205" t="s">
        <v>18</v>
      </c>
      <c r="F1370" s="324" t="s">
        <v>1408</v>
      </c>
      <c r="G1370" s="325"/>
      <c r="H1370" s="326">
        <v>1.3</v>
      </c>
      <c r="I1370" s="325"/>
      <c r="J1370" s="325"/>
      <c r="K1370" s="204"/>
      <c r="L1370" s="208"/>
      <c r="M1370" s="209"/>
      <c r="N1370" s="210"/>
      <c r="O1370" s="210"/>
      <c r="P1370" s="210"/>
      <c r="Q1370" s="210"/>
      <c r="R1370" s="210"/>
      <c r="S1370" s="210"/>
      <c r="T1370" s="211"/>
      <c r="AT1370" s="212" t="s">
        <v>192</v>
      </c>
      <c r="AU1370" s="212" t="s">
        <v>78</v>
      </c>
      <c r="AV1370" s="14" t="s">
        <v>78</v>
      </c>
      <c r="AW1370" s="14" t="s">
        <v>30</v>
      </c>
      <c r="AX1370" s="14" t="s">
        <v>69</v>
      </c>
      <c r="AY1370" s="212" t="s">
        <v>179</v>
      </c>
    </row>
    <row r="1371" spans="2:51" s="14" customFormat="1">
      <c r="B1371" s="203"/>
      <c r="C1371" s="204"/>
      <c r="D1371" s="188" t="s">
        <v>192</v>
      </c>
      <c r="E1371" s="205" t="s">
        <v>18</v>
      </c>
      <c r="F1371" s="324" t="s">
        <v>1409</v>
      </c>
      <c r="G1371" s="325"/>
      <c r="H1371" s="326">
        <v>1.5</v>
      </c>
      <c r="I1371" s="325"/>
      <c r="J1371" s="325"/>
      <c r="K1371" s="204"/>
      <c r="L1371" s="208"/>
      <c r="M1371" s="209"/>
      <c r="N1371" s="210"/>
      <c r="O1371" s="210"/>
      <c r="P1371" s="210"/>
      <c r="Q1371" s="210"/>
      <c r="R1371" s="210"/>
      <c r="S1371" s="210"/>
      <c r="T1371" s="211"/>
      <c r="AT1371" s="212" t="s">
        <v>192</v>
      </c>
      <c r="AU1371" s="212" t="s">
        <v>78</v>
      </c>
      <c r="AV1371" s="14" t="s">
        <v>78</v>
      </c>
      <c r="AW1371" s="14" t="s">
        <v>30</v>
      </c>
      <c r="AX1371" s="14" t="s">
        <v>69</v>
      </c>
      <c r="AY1371" s="212" t="s">
        <v>179</v>
      </c>
    </row>
    <row r="1372" spans="2:51" s="14" customFormat="1">
      <c r="B1372" s="203"/>
      <c r="C1372" s="204"/>
      <c r="D1372" s="188" t="s">
        <v>192</v>
      </c>
      <c r="E1372" s="205" t="s">
        <v>18</v>
      </c>
      <c r="F1372" s="324" t="s">
        <v>1410</v>
      </c>
      <c r="G1372" s="325"/>
      <c r="H1372" s="326">
        <v>4.5</v>
      </c>
      <c r="I1372" s="325"/>
      <c r="J1372" s="325"/>
      <c r="K1372" s="204"/>
      <c r="L1372" s="208"/>
      <c r="M1372" s="209"/>
      <c r="N1372" s="210"/>
      <c r="O1372" s="210"/>
      <c r="P1372" s="210"/>
      <c r="Q1372" s="210"/>
      <c r="R1372" s="210"/>
      <c r="S1372" s="210"/>
      <c r="T1372" s="211"/>
      <c r="AT1372" s="212" t="s">
        <v>192</v>
      </c>
      <c r="AU1372" s="212" t="s">
        <v>78</v>
      </c>
      <c r="AV1372" s="14" t="s">
        <v>78</v>
      </c>
      <c r="AW1372" s="14" t="s">
        <v>30</v>
      </c>
      <c r="AX1372" s="14" t="s">
        <v>69</v>
      </c>
      <c r="AY1372" s="212" t="s">
        <v>179</v>
      </c>
    </row>
    <row r="1373" spans="2:51" s="14" customFormat="1">
      <c r="B1373" s="203"/>
      <c r="C1373" s="204"/>
      <c r="D1373" s="188" t="s">
        <v>192</v>
      </c>
      <c r="E1373" s="205" t="s">
        <v>18</v>
      </c>
      <c r="F1373" s="324" t="s">
        <v>1411</v>
      </c>
      <c r="G1373" s="325"/>
      <c r="H1373" s="326">
        <v>12.1</v>
      </c>
      <c r="I1373" s="325"/>
      <c r="J1373" s="325"/>
      <c r="K1373" s="204"/>
      <c r="L1373" s="208"/>
      <c r="M1373" s="209"/>
      <c r="N1373" s="210"/>
      <c r="O1373" s="210"/>
      <c r="P1373" s="210"/>
      <c r="Q1373" s="210"/>
      <c r="R1373" s="210"/>
      <c r="S1373" s="210"/>
      <c r="T1373" s="211"/>
      <c r="AT1373" s="212" t="s">
        <v>192</v>
      </c>
      <c r="AU1373" s="212" t="s">
        <v>78</v>
      </c>
      <c r="AV1373" s="14" t="s">
        <v>78</v>
      </c>
      <c r="AW1373" s="14" t="s">
        <v>30</v>
      </c>
      <c r="AX1373" s="14" t="s">
        <v>69</v>
      </c>
      <c r="AY1373" s="212" t="s">
        <v>179</v>
      </c>
    </row>
    <row r="1374" spans="2:51" s="14" customFormat="1">
      <c r="B1374" s="203"/>
      <c r="C1374" s="204"/>
      <c r="D1374" s="188" t="s">
        <v>192</v>
      </c>
      <c r="E1374" s="205" t="s">
        <v>18</v>
      </c>
      <c r="F1374" s="324" t="s">
        <v>1412</v>
      </c>
      <c r="G1374" s="325"/>
      <c r="H1374" s="326">
        <v>12.1</v>
      </c>
      <c r="I1374" s="325"/>
      <c r="J1374" s="325"/>
      <c r="K1374" s="204"/>
      <c r="L1374" s="208"/>
      <c r="M1374" s="209"/>
      <c r="N1374" s="210"/>
      <c r="O1374" s="210"/>
      <c r="P1374" s="210"/>
      <c r="Q1374" s="210"/>
      <c r="R1374" s="210"/>
      <c r="S1374" s="210"/>
      <c r="T1374" s="211"/>
      <c r="AT1374" s="212" t="s">
        <v>192</v>
      </c>
      <c r="AU1374" s="212" t="s">
        <v>78</v>
      </c>
      <c r="AV1374" s="14" t="s">
        <v>78</v>
      </c>
      <c r="AW1374" s="14" t="s">
        <v>30</v>
      </c>
      <c r="AX1374" s="14" t="s">
        <v>69</v>
      </c>
      <c r="AY1374" s="212" t="s">
        <v>179</v>
      </c>
    </row>
    <row r="1375" spans="2:51" s="14" customFormat="1">
      <c r="B1375" s="203"/>
      <c r="C1375" s="204"/>
      <c r="D1375" s="188" t="s">
        <v>192</v>
      </c>
      <c r="E1375" s="205" t="s">
        <v>18</v>
      </c>
      <c r="F1375" s="324" t="s">
        <v>1413</v>
      </c>
      <c r="G1375" s="325"/>
      <c r="H1375" s="326">
        <v>12.4</v>
      </c>
      <c r="I1375" s="325"/>
      <c r="J1375" s="325"/>
      <c r="K1375" s="204"/>
      <c r="L1375" s="208"/>
      <c r="M1375" s="209"/>
      <c r="N1375" s="210"/>
      <c r="O1375" s="210"/>
      <c r="P1375" s="210"/>
      <c r="Q1375" s="210"/>
      <c r="R1375" s="210"/>
      <c r="S1375" s="210"/>
      <c r="T1375" s="211"/>
      <c r="AT1375" s="212" t="s">
        <v>192</v>
      </c>
      <c r="AU1375" s="212" t="s">
        <v>78</v>
      </c>
      <c r="AV1375" s="14" t="s">
        <v>78</v>
      </c>
      <c r="AW1375" s="14" t="s">
        <v>30</v>
      </c>
      <c r="AX1375" s="14" t="s">
        <v>69</v>
      </c>
      <c r="AY1375" s="212" t="s">
        <v>179</v>
      </c>
    </row>
    <row r="1376" spans="2:51" s="14" customFormat="1">
      <c r="B1376" s="203"/>
      <c r="C1376" s="204"/>
      <c r="D1376" s="188" t="s">
        <v>192</v>
      </c>
      <c r="E1376" s="205" t="s">
        <v>18</v>
      </c>
      <c r="F1376" s="324" t="s">
        <v>1414</v>
      </c>
      <c r="G1376" s="325"/>
      <c r="H1376" s="326">
        <v>12.4</v>
      </c>
      <c r="I1376" s="325"/>
      <c r="J1376" s="325"/>
      <c r="K1376" s="204"/>
      <c r="L1376" s="208"/>
      <c r="M1376" s="209"/>
      <c r="N1376" s="210"/>
      <c r="O1376" s="210"/>
      <c r="P1376" s="210"/>
      <c r="Q1376" s="210"/>
      <c r="R1376" s="210"/>
      <c r="S1376" s="210"/>
      <c r="T1376" s="211"/>
      <c r="AT1376" s="212" t="s">
        <v>192</v>
      </c>
      <c r="AU1376" s="212" t="s">
        <v>78</v>
      </c>
      <c r="AV1376" s="14" t="s">
        <v>78</v>
      </c>
      <c r="AW1376" s="14" t="s">
        <v>30</v>
      </c>
      <c r="AX1376" s="14" t="s">
        <v>69</v>
      </c>
      <c r="AY1376" s="212" t="s">
        <v>179</v>
      </c>
    </row>
    <row r="1377" spans="1:65" s="14" customFormat="1">
      <c r="B1377" s="203"/>
      <c r="C1377" s="204"/>
      <c r="D1377" s="188" t="s">
        <v>192</v>
      </c>
      <c r="E1377" s="205" t="s">
        <v>18</v>
      </c>
      <c r="F1377" s="324" t="s">
        <v>1415</v>
      </c>
      <c r="G1377" s="325"/>
      <c r="H1377" s="326">
        <v>10.4</v>
      </c>
      <c r="I1377" s="325"/>
      <c r="J1377" s="325"/>
      <c r="K1377" s="204"/>
      <c r="L1377" s="208"/>
      <c r="M1377" s="209"/>
      <c r="N1377" s="210"/>
      <c r="O1377" s="210"/>
      <c r="P1377" s="210"/>
      <c r="Q1377" s="210"/>
      <c r="R1377" s="210"/>
      <c r="S1377" s="210"/>
      <c r="T1377" s="211"/>
      <c r="AT1377" s="212" t="s">
        <v>192</v>
      </c>
      <c r="AU1377" s="212" t="s">
        <v>78</v>
      </c>
      <c r="AV1377" s="14" t="s">
        <v>78</v>
      </c>
      <c r="AW1377" s="14" t="s">
        <v>30</v>
      </c>
      <c r="AX1377" s="14" t="s">
        <v>69</v>
      </c>
      <c r="AY1377" s="212" t="s">
        <v>179</v>
      </c>
    </row>
    <row r="1378" spans="1:65" s="13" customFormat="1">
      <c r="B1378" s="194"/>
      <c r="C1378" s="195"/>
      <c r="D1378" s="188" t="s">
        <v>192</v>
      </c>
      <c r="E1378" s="196" t="s">
        <v>18</v>
      </c>
      <c r="F1378" s="334" t="s">
        <v>584</v>
      </c>
      <c r="G1378" s="335"/>
      <c r="H1378" s="336" t="s">
        <v>18</v>
      </c>
      <c r="I1378" s="335"/>
      <c r="J1378" s="335"/>
      <c r="K1378" s="195"/>
      <c r="L1378" s="198"/>
      <c r="M1378" s="199"/>
      <c r="N1378" s="200"/>
      <c r="O1378" s="200"/>
      <c r="P1378" s="200"/>
      <c r="Q1378" s="200"/>
      <c r="R1378" s="200"/>
      <c r="S1378" s="200"/>
      <c r="T1378" s="201"/>
      <c r="AT1378" s="202" t="s">
        <v>192</v>
      </c>
      <c r="AU1378" s="202" t="s">
        <v>78</v>
      </c>
      <c r="AV1378" s="13" t="s">
        <v>76</v>
      </c>
      <c r="AW1378" s="13" t="s">
        <v>30</v>
      </c>
      <c r="AX1378" s="13" t="s">
        <v>69</v>
      </c>
      <c r="AY1378" s="202" t="s">
        <v>179</v>
      </c>
    </row>
    <row r="1379" spans="1:65" s="14" customFormat="1">
      <c r="B1379" s="203"/>
      <c r="C1379" s="204"/>
      <c r="D1379" s="188" t="s">
        <v>192</v>
      </c>
      <c r="E1379" s="205" t="s">
        <v>18</v>
      </c>
      <c r="F1379" s="324" t="s">
        <v>1416</v>
      </c>
      <c r="G1379" s="325"/>
      <c r="H1379" s="326">
        <v>-3.99</v>
      </c>
      <c r="I1379" s="325"/>
      <c r="J1379" s="325"/>
      <c r="K1379" s="204"/>
      <c r="L1379" s="208"/>
      <c r="M1379" s="209"/>
      <c r="N1379" s="210"/>
      <c r="O1379" s="210"/>
      <c r="P1379" s="210"/>
      <c r="Q1379" s="210"/>
      <c r="R1379" s="210"/>
      <c r="S1379" s="210"/>
      <c r="T1379" s="211"/>
      <c r="AT1379" s="212" t="s">
        <v>192</v>
      </c>
      <c r="AU1379" s="212" t="s">
        <v>78</v>
      </c>
      <c r="AV1379" s="14" t="s">
        <v>78</v>
      </c>
      <c r="AW1379" s="14" t="s">
        <v>30</v>
      </c>
      <c r="AX1379" s="14" t="s">
        <v>69</v>
      </c>
      <c r="AY1379" s="212" t="s">
        <v>179</v>
      </c>
    </row>
    <row r="1380" spans="1:65" s="14" customFormat="1">
      <c r="B1380" s="203"/>
      <c r="C1380" s="204"/>
      <c r="D1380" s="188" t="s">
        <v>192</v>
      </c>
      <c r="E1380" s="205" t="s">
        <v>18</v>
      </c>
      <c r="F1380" s="324" t="s">
        <v>1417</v>
      </c>
      <c r="G1380" s="325"/>
      <c r="H1380" s="326">
        <v>3.99</v>
      </c>
      <c r="I1380" s="325"/>
      <c r="J1380" s="325"/>
      <c r="K1380" s="204"/>
      <c r="L1380" s="208"/>
      <c r="M1380" s="209"/>
      <c r="N1380" s="210"/>
      <c r="O1380" s="210"/>
      <c r="P1380" s="210"/>
      <c r="Q1380" s="210"/>
      <c r="R1380" s="210"/>
      <c r="S1380" s="210"/>
      <c r="T1380" s="211"/>
      <c r="AT1380" s="212" t="s">
        <v>192</v>
      </c>
      <c r="AU1380" s="212" t="s">
        <v>78</v>
      </c>
      <c r="AV1380" s="14" t="s">
        <v>78</v>
      </c>
      <c r="AW1380" s="14" t="s">
        <v>30</v>
      </c>
      <c r="AX1380" s="14" t="s">
        <v>69</v>
      </c>
      <c r="AY1380" s="212" t="s">
        <v>179</v>
      </c>
    </row>
    <row r="1381" spans="1:65" s="14" customFormat="1">
      <c r="B1381" s="203"/>
      <c r="C1381" s="204"/>
      <c r="D1381" s="188" t="s">
        <v>192</v>
      </c>
      <c r="E1381" s="205" t="s">
        <v>18</v>
      </c>
      <c r="F1381" s="324" t="s">
        <v>1418</v>
      </c>
      <c r="G1381" s="325"/>
      <c r="H1381" s="326">
        <v>-5.2</v>
      </c>
      <c r="I1381" s="325"/>
      <c r="J1381" s="325"/>
      <c r="K1381" s="204"/>
      <c r="L1381" s="208"/>
      <c r="M1381" s="209"/>
      <c r="N1381" s="210"/>
      <c r="O1381" s="210"/>
      <c r="P1381" s="210"/>
      <c r="Q1381" s="210"/>
      <c r="R1381" s="210"/>
      <c r="S1381" s="210"/>
      <c r="T1381" s="211"/>
      <c r="AT1381" s="212" t="s">
        <v>192</v>
      </c>
      <c r="AU1381" s="212" t="s">
        <v>78</v>
      </c>
      <c r="AV1381" s="14" t="s">
        <v>78</v>
      </c>
      <c r="AW1381" s="14" t="s">
        <v>30</v>
      </c>
      <c r="AX1381" s="14" t="s">
        <v>69</v>
      </c>
      <c r="AY1381" s="212" t="s">
        <v>179</v>
      </c>
    </row>
    <row r="1382" spans="1:65" s="14" customFormat="1">
      <c r="B1382" s="203"/>
      <c r="C1382" s="204"/>
      <c r="D1382" s="188" t="s">
        <v>192</v>
      </c>
      <c r="E1382" s="205" t="s">
        <v>18</v>
      </c>
      <c r="F1382" s="324" t="s">
        <v>1419</v>
      </c>
      <c r="G1382" s="325"/>
      <c r="H1382" s="326">
        <v>0.1</v>
      </c>
      <c r="I1382" s="325"/>
      <c r="J1382" s="325"/>
      <c r="K1382" s="204"/>
      <c r="L1382" s="208"/>
      <c r="M1382" s="209"/>
      <c r="N1382" s="210"/>
      <c r="O1382" s="210"/>
      <c r="P1382" s="210"/>
      <c r="Q1382" s="210"/>
      <c r="R1382" s="210"/>
      <c r="S1382" s="210"/>
      <c r="T1382" s="211"/>
      <c r="AT1382" s="212" t="s">
        <v>192</v>
      </c>
      <c r="AU1382" s="212" t="s">
        <v>78</v>
      </c>
      <c r="AV1382" s="14" t="s">
        <v>78</v>
      </c>
      <c r="AW1382" s="14" t="s">
        <v>30</v>
      </c>
      <c r="AX1382" s="14" t="s">
        <v>69</v>
      </c>
      <c r="AY1382" s="212" t="s">
        <v>179</v>
      </c>
    </row>
    <row r="1383" spans="1:65" s="14" customFormat="1">
      <c r="B1383" s="203"/>
      <c r="C1383" s="204"/>
      <c r="D1383" s="188" t="s">
        <v>192</v>
      </c>
      <c r="E1383" s="205" t="s">
        <v>18</v>
      </c>
      <c r="F1383" s="324" t="s">
        <v>1420</v>
      </c>
      <c r="G1383" s="325"/>
      <c r="H1383" s="326">
        <v>4.62</v>
      </c>
      <c r="I1383" s="325"/>
      <c r="J1383" s="325"/>
      <c r="K1383" s="204"/>
      <c r="L1383" s="208"/>
      <c r="M1383" s="209"/>
      <c r="N1383" s="210"/>
      <c r="O1383" s="210"/>
      <c r="P1383" s="210"/>
      <c r="Q1383" s="210"/>
      <c r="R1383" s="210"/>
      <c r="S1383" s="210"/>
      <c r="T1383" s="211"/>
      <c r="AT1383" s="212" t="s">
        <v>192</v>
      </c>
      <c r="AU1383" s="212" t="s">
        <v>78</v>
      </c>
      <c r="AV1383" s="14" t="s">
        <v>78</v>
      </c>
      <c r="AW1383" s="14" t="s">
        <v>30</v>
      </c>
      <c r="AX1383" s="14" t="s">
        <v>69</v>
      </c>
      <c r="AY1383" s="212" t="s">
        <v>179</v>
      </c>
    </row>
    <row r="1384" spans="1:65" s="14" customFormat="1">
      <c r="B1384" s="203"/>
      <c r="C1384" s="204"/>
      <c r="D1384" s="188" t="s">
        <v>192</v>
      </c>
      <c r="E1384" s="205" t="s">
        <v>18</v>
      </c>
      <c r="F1384" s="324" t="s">
        <v>1421</v>
      </c>
      <c r="G1384" s="325"/>
      <c r="H1384" s="326">
        <v>-1.64</v>
      </c>
      <c r="I1384" s="325"/>
      <c r="J1384" s="325"/>
      <c r="K1384" s="204"/>
      <c r="L1384" s="208"/>
      <c r="M1384" s="209"/>
      <c r="N1384" s="210"/>
      <c r="O1384" s="210"/>
      <c r="P1384" s="210"/>
      <c r="Q1384" s="210"/>
      <c r="R1384" s="210"/>
      <c r="S1384" s="210"/>
      <c r="T1384" s="211"/>
      <c r="AT1384" s="212" t="s">
        <v>192</v>
      </c>
      <c r="AU1384" s="212" t="s">
        <v>78</v>
      </c>
      <c r="AV1384" s="14" t="s">
        <v>78</v>
      </c>
      <c r="AW1384" s="14" t="s">
        <v>30</v>
      </c>
      <c r="AX1384" s="14" t="s">
        <v>69</v>
      </c>
      <c r="AY1384" s="212" t="s">
        <v>179</v>
      </c>
    </row>
    <row r="1385" spans="1:65" s="14" customFormat="1">
      <c r="B1385" s="203"/>
      <c r="C1385" s="204"/>
      <c r="D1385" s="188" t="s">
        <v>192</v>
      </c>
      <c r="E1385" s="205" t="s">
        <v>18</v>
      </c>
      <c r="F1385" s="324" t="s">
        <v>1422</v>
      </c>
      <c r="G1385" s="325"/>
      <c r="H1385" s="326">
        <v>4.4000000000000004</v>
      </c>
      <c r="I1385" s="325"/>
      <c r="J1385" s="325"/>
      <c r="K1385" s="204"/>
      <c r="L1385" s="208"/>
      <c r="M1385" s="209"/>
      <c r="N1385" s="210"/>
      <c r="O1385" s="210"/>
      <c r="P1385" s="210"/>
      <c r="Q1385" s="210"/>
      <c r="R1385" s="210"/>
      <c r="S1385" s="210"/>
      <c r="T1385" s="211"/>
      <c r="AT1385" s="212" t="s">
        <v>192</v>
      </c>
      <c r="AU1385" s="212" t="s">
        <v>78</v>
      </c>
      <c r="AV1385" s="14" t="s">
        <v>78</v>
      </c>
      <c r="AW1385" s="14" t="s">
        <v>30</v>
      </c>
      <c r="AX1385" s="14" t="s">
        <v>69</v>
      </c>
      <c r="AY1385" s="212" t="s">
        <v>179</v>
      </c>
    </row>
    <row r="1386" spans="1:65" s="2" customFormat="1" ht="24.2" customHeight="1">
      <c r="A1386" s="33"/>
      <c r="B1386" s="34"/>
      <c r="C1386" s="176" t="s">
        <v>1423</v>
      </c>
      <c r="D1386" s="176" t="s">
        <v>181</v>
      </c>
      <c r="E1386" s="177" t="s">
        <v>1424</v>
      </c>
      <c r="F1386" s="327" t="s">
        <v>1425</v>
      </c>
      <c r="G1386" s="328" t="s">
        <v>357</v>
      </c>
      <c r="H1386" s="329">
        <v>132.97399999999999</v>
      </c>
      <c r="I1386" s="330"/>
      <c r="J1386" s="330">
        <f>ROUND(I1386*H1386,2)</f>
        <v>0</v>
      </c>
      <c r="K1386" s="178" t="s">
        <v>185</v>
      </c>
      <c r="L1386" s="38"/>
      <c r="M1386" s="182" t="s">
        <v>18</v>
      </c>
      <c r="N1386" s="183" t="s">
        <v>40</v>
      </c>
      <c r="O1386" s="184">
        <v>0.379</v>
      </c>
      <c r="P1386" s="184">
        <f>O1386*H1386</f>
        <v>50.397145999999999</v>
      </c>
      <c r="Q1386" s="184">
        <v>6.3E-2</v>
      </c>
      <c r="R1386" s="184">
        <f>Q1386*H1386</f>
        <v>8.3773619999999998</v>
      </c>
      <c r="S1386" s="184">
        <v>0</v>
      </c>
      <c r="T1386" s="185">
        <f>S1386*H1386</f>
        <v>0</v>
      </c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R1386" s="186" t="s">
        <v>186</v>
      </c>
      <c r="AT1386" s="186" t="s">
        <v>181</v>
      </c>
      <c r="AU1386" s="186" t="s">
        <v>78</v>
      </c>
      <c r="AY1386" s="19" t="s">
        <v>179</v>
      </c>
      <c r="BE1386" s="187">
        <f>IF(N1386="základní",J1386,0)</f>
        <v>0</v>
      </c>
      <c r="BF1386" s="187">
        <f>IF(N1386="snížená",J1386,0)</f>
        <v>0</v>
      </c>
      <c r="BG1386" s="187">
        <f>IF(N1386="zákl. přenesená",J1386,0)</f>
        <v>0</v>
      </c>
      <c r="BH1386" s="187">
        <f>IF(N1386="sníž. přenesená",J1386,0)</f>
        <v>0</v>
      </c>
      <c r="BI1386" s="187">
        <f>IF(N1386="nulová",J1386,0)</f>
        <v>0</v>
      </c>
      <c r="BJ1386" s="19" t="s">
        <v>76</v>
      </c>
      <c r="BK1386" s="187">
        <f>ROUND(I1386*H1386,2)</f>
        <v>0</v>
      </c>
      <c r="BL1386" s="19" t="s">
        <v>186</v>
      </c>
      <c r="BM1386" s="186" t="s">
        <v>1426</v>
      </c>
    </row>
    <row r="1387" spans="1:65" s="2" customFormat="1" ht="19.5">
      <c r="A1387" s="33"/>
      <c r="B1387" s="34"/>
      <c r="C1387" s="35"/>
      <c r="D1387" s="188" t="s">
        <v>188</v>
      </c>
      <c r="E1387" s="35"/>
      <c r="F1387" s="331" t="s">
        <v>1427</v>
      </c>
      <c r="G1387" s="332"/>
      <c r="H1387" s="332"/>
      <c r="I1387" s="332"/>
      <c r="J1387" s="332"/>
      <c r="K1387" s="35"/>
      <c r="L1387" s="38"/>
      <c r="M1387" s="190"/>
      <c r="N1387" s="191"/>
      <c r="O1387" s="63"/>
      <c r="P1387" s="63"/>
      <c r="Q1387" s="63"/>
      <c r="R1387" s="63"/>
      <c r="S1387" s="63"/>
      <c r="T1387" s="64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T1387" s="19" t="s">
        <v>188</v>
      </c>
      <c r="AU1387" s="19" t="s">
        <v>78</v>
      </c>
    </row>
    <row r="1388" spans="1:65" s="2" customFormat="1">
      <c r="A1388" s="33"/>
      <c r="B1388" s="34"/>
      <c r="C1388" s="35"/>
      <c r="D1388" s="192" t="s">
        <v>190</v>
      </c>
      <c r="E1388" s="35"/>
      <c r="F1388" s="333" t="s">
        <v>1428</v>
      </c>
      <c r="G1388" s="332"/>
      <c r="H1388" s="332"/>
      <c r="I1388" s="332"/>
      <c r="J1388" s="332"/>
      <c r="K1388" s="35"/>
      <c r="L1388" s="38"/>
      <c r="M1388" s="190"/>
      <c r="N1388" s="191"/>
      <c r="O1388" s="63"/>
      <c r="P1388" s="63"/>
      <c r="Q1388" s="63"/>
      <c r="R1388" s="63"/>
      <c r="S1388" s="63"/>
      <c r="T1388" s="64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T1388" s="19" t="s">
        <v>190</v>
      </c>
      <c r="AU1388" s="19" t="s">
        <v>78</v>
      </c>
    </row>
    <row r="1389" spans="1:65" s="13" customFormat="1">
      <c r="B1389" s="194"/>
      <c r="C1389" s="195"/>
      <c r="D1389" s="188" t="s">
        <v>192</v>
      </c>
      <c r="E1389" s="196" t="s">
        <v>18</v>
      </c>
      <c r="F1389" s="334" t="s">
        <v>323</v>
      </c>
      <c r="G1389" s="335"/>
      <c r="H1389" s="336" t="s">
        <v>18</v>
      </c>
      <c r="I1389" s="335"/>
      <c r="J1389" s="335"/>
      <c r="K1389" s="195"/>
      <c r="L1389" s="198"/>
      <c r="M1389" s="199"/>
      <c r="N1389" s="200"/>
      <c r="O1389" s="200"/>
      <c r="P1389" s="200"/>
      <c r="Q1389" s="200"/>
      <c r="R1389" s="200"/>
      <c r="S1389" s="200"/>
      <c r="T1389" s="201"/>
      <c r="AT1389" s="202" t="s">
        <v>192</v>
      </c>
      <c r="AU1389" s="202" t="s">
        <v>78</v>
      </c>
      <c r="AV1389" s="13" t="s">
        <v>76</v>
      </c>
      <c r="AW1389" s="13" t="s">
        <v>30</v>
      </c>
      <c r="AX1389" s="13" t="s">
        <v>69</v>
      </c>
      <c r="AY1389" s="202" t="s">
        <v>179</v>
      </c>
    </row>
    <row r="1390" spans="1:65" s="14" customFormat="1" ht="33.75">
      <c r="B1390" s="203"/>
      <c r="C1390" s="204"/>
      <c r="D1390" s="188" t="s">
        <v>192</v>
      </c>
      <c r="E1390" s="205" t="s">
        <v>18</v>
      </c>
      <c r="F1390" s="324" t="s">
        <v>1429</v>
      </c>
      <c r="G1390" s="325"/>
      <c r="H1390" s="326">
        <v>94.474999999999994</v>
      </c>
      <c r="I1390" s="325"/>
      <c r="J1390" s="325"/>
      <c r="K1390" s="204"/>
      <c r="L1390" s="208"/>
      <c r="M1390" s="209"/>
      <c r="N1390" s="210"/>
      <c r="O1390" s="210"/>
      <c r="P1390" s="210"/>
      <c r="Q1390" s="210"/>
      <c r="R1390" s="210"/>
      <c r="S1390" s="210"/>
      <c r="T1390" s="211"/>
      <c r="AT1390" s="212" t="s">
        <v>192</v>
      </c>
      <c r="AU1390" s="212" t="s">
        <v>78</v>
      </c>
      <c r="AV1390" s="14" t="s">
        <v>78</v>
      </c>
      <c r="AW1390" s="14" t="s">
        <v>30</v>
      </c>
      <c r="AX1390" s="14" t="s">
        <v>69</v>
      </c>
      <c r="AY1390" s="212" t="s">
        <v>179</v>
      </c>
    </row>
    <row r="1391" spans="1:65" s="14" customFormat="1" ht="33.75">
      <c r="B1391" s="203"/>
      <c r="C1391" s="204"/>
      <c r="D1391" s="188" t="s">
        <v>192</v>
      </c>
      <c r="E1391" s="205" t="s">
        <v>18</v>
      </c>
      <c r="F1391" s="324" t="s">
        <v>1430</v>
      </c>
      <c r="G1391" s="325"/>
      <c r="H1391" s="326">
        <v>38.499000000000002</v>
      </c>
      <c r="I1391" s="325"/>
      <c r="J1391" s="325"/>
      <c r="K1391" s="204"/>
      <c r="L1391" s="208"/>
      <c r="M1391" s="209"/>
      <c r="N1391" s="210"/>
      <c r="O1391" s="210"/>
      <c r="P1391" s="210"/>
      <c r="Q1391" s="210"/>
      <c r="R1391" s="210"/>
      <c r="S1391" s="210"/>
      <c r="T1391" s="211"/>
      <c r="AT1391" s="212" t="s">
        <v>192</v>
      </c>
      <c r="AU1391" s="212" t="s">
        <v>78</v>
      </c>
      <c r="AV1391" s="14" t="s">
        <v>78</v>
      </c>
      <c r="AW1391" s="14" t="s">
        <v>30</v>
      </c>
      <c r="AX1391" s="14" t="s">
        <v>69</v>
      </c>
      <c r="AY1391" s="212" t="s">
        <v>179</v>
      </c>
    </row>
    <row r="1392" spans="1:65" s="12" customFormat="1" ht="22.9" customHeight="1">
      <c r="B1392" s="161"/>
      <c r="C1392" s="162"/>
      <c r="D1392" s="163" t="s">
        <v>68</v>
      </c>
      <c r="E1392" s="174" t="s">
        <v>259</v>
      </c>
      <c r="F1392" s="337" t="s">
        <v>1431</v>
      </c>
      <c r="G1392" s="338"/>
      <c r="H1392" s="338"/>
      <c r="I1392" s="338"/>
      <c r="J1392" s="339">
        <f>BK1392</f>
        <v>0</v>
      </c>
      <c r="K1392" s="162"/>
      <c r="L1392" s="166"/>
      <c r="M1392" s="167"/>
      <c r="N1392" s="168"/>
      <c r="O1392" s="168"/>
      <c r="P1392" s="169">
        <f>SUM(P1393:P1777)</f>
        <v>2224.7303040199999</v>
      </c>
      <c r="Q1392" s="168"/>
      <c r="R1392" s="169">
        <f>SUM(R1393:R1777)</f>
        <v>19.397858944999999</v>
      </c>
      <c r="S1392" s="168"/>
      <c r="T1392" s="170">
        <f>SUM(T1393:T1777)</f>
        <v>564.60620720000009</v>
      </c>
      <c r="AR1392" s="171" t="s">
        <v>76</v>
      </c>
      <c r="AT1392" s="172" t="s">
        <v>68</v>
      </c>
      <c r="AU1392" s="172" t="s">
        <v>76</v>
      </c>
      <c r="AY1392" s="171" t="s">
        <v>179</v>
      </c>
      <c r="BK1392" s="173">
        <f>SUM(BK1393:BK1777)</f>
        <v>0</v>
      </c>
    </row>
    <row r="1393" spans="1:65" s="2" customFormat="1" ht="33" customHeight="1">
      <c r="A1393" s="33"/>
      <c r="B1393" s="34"/>
      <c r="C1393" s="176" t="s">
        <v>1432</v>
      </c>
      <c r="D1393" s="176" t="s">
        <v>181</v>
      </c>
      <c r="E1393" s="177" t="s">
        <v>1433</v>
      </c>
      <c r="F1393" s="327" t="s">
        <v>1434</v>
      </c>
      <c r="G1393" s="328" t="s">
        <v>357</v>
      </c>
      <c r="H1393" s="329">
        <v>548.97900000000004</v>
      </c>
      <c r="I1393" s="330"/>
      <c r="J1393" s="330">
        <f>ROUND(I1393*H1393,2)</f>
        <v>0</v>
      </c>
      <c r="K1393" s="178" t="s">
        <v>185</v>
      </c>
      <c r="L1393" s="38"/>
      <c r="M1393" s="182" t="s">
        <v>18</v>
      </c>
      <c r="N1393" s="183" t="s">
        <v>40</v>
      </c>
      <c r="O1393" s="184">
        <v>0.11</v>
      </c>
      <c r="P1393" s="184">
        <f>O1393*H1393</f>
        <v>60.387690000000006</v>
      </c>
      <c r="Q1393" s="184">
        <v>0</v>
      </c>
      <c r="R1393" s="184">
        <f>Q1393*H1393</f>
        <v>0</v>
      </c>
      <c r="S1393" s="184">
        <v>0</v>
      </c>
      <c r="T1393" s="185">
        <f>S1393*H1393</f>
        <v>0</v>
      </c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R1393" s="186" t="s">
        <v>186</v>
      </c>
      <c r="AT1393" s="186" t="s">
        <v>181</v>
      </c>
      <c r="AU1393" s="186" t="s">
        <v>78</v>
      </c>
      <c r="AY1393" s="19" t="s">
        <v>179</v>
      </c>
      <c r="BE1393" s="187">
        <f>IF(N1393="základní",J1393,0)</f>
        <v>0</v>
      </c>
      <c r="BF1393" s="187">
        <f>IF(N1393="snížená",J1393,0)</f>
        <v>0</v>
      </c>
      <c r="BG1393" s="187">
        <f>IF(N1393="zákl. přenesená",J1393,0)</f>
        <v>0</v>
      </c>
      <c r="BH1393" s="187">
        <f>IF(N1393="sníž. přenesená",J1393,0)</f>
        <v>0</v>
      </c>
      <c r="BI1393" s="187">
        <f>IF(N1393="nulová",J1393,0)</f>
        <v>0</v>
      </c>
      <c r="BJ1393" s="19" t="s">
        <v>76</v>
      </c>
      <c r="BK1393" s="187">
        <f>ROUND(I1393*H1393,2)</f>
        <v>0</v>
      </c>
      <c r="BL1393" s="19" t="s">
        <v>186</v>
      </c>
      <c r="BM1393" s="186" t="s">
        <v>1435</v>
      </c>
    </row>
    <row r="1394" spans="1:65" s="2" customFormat="1" ht="29.25">
      <c r="A1394" s="33"/>
      <c r="B1394" s="34"/>
      <c r="C1394" s="35"/>
      <c r="D1394" s="188" t="s">
        <v>188</v>
      </c>
      <c r="E1394" s="35"/>
      <c r="F1394" s="331" t="s">
        <v>1436</v>
      </c>
      <c r="G1394" s="332"/>
      <c r="H1394" s="332"/>
      <c r="I1394" s="332"/>
      <c r="J1394" s="332"/>
      <c r="K1394" s="35"/>
      <c r="L1394" s="38"/>
      <c r="M1394" s="190"/>
      <c r="N1394" s="191"/>
      <c r="O1394" s="63"/>
      <c r="P1394" s="63"/>
      <c r="Q1394" s="63"/>
      <c r="R1394" s="63"/>
      <c r="S1394" s="63"/>
      <c r="T1394" s="64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T1394" s="19" t="s">
        <v>188</v>
      </c>
      <c r="AU1394" s="19" t="s">
        <v>78</v>
      </c>
    </row>
    <row r="1395" spans="1:65" s="2" customFormat="1">
      <c r="A1395" s="33"/>
      <c r="B1395" s="34"/>
      <c r="C1395" s="35"/>
      <c r="D1395" s="192" t="s">
        <v>190</v>
      </c>
      <c r="E1395" s="35"/>
      <c r="F1395" s="333" t="s">
        <v>1437</v>
      </c>
      <c r="G1395" s="332"/>
      <c r="H1395" s="332"/>
      <c r="I1395" s="332"/>
      <c r="J1395" s="332"/>
      <c r="K1395" s="35"/>
      <c r="L1395" s="38"/>
      <c r="M1395" s="190"/>
      <c r="N1395" s="191"/>
      <c r="O1395" s="63"/>
      <c r="P1395" s="63"/>
      <c r="Q1395" s="63"/>
      <c r="R1395" s="63"/>
      <c r="S1395" s="63"/>
      <c r="T1395" s="64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T1395" s="19" t="s">
        <v>190</v>
      </c>
      <c r="AU1395" s="19" t="s">
        <v>78</v>
      </c>
    </row>
    <row r="1396" spans="1:65" s="14" customFormat="1">
      <c r="B1396" s="203"/>
      <c r="C1396" s="204"/>
      <c r="D1396" s="188" t="s">
        <v>192</v>
      </c>
      <c r="E1396" s="205" t="s">
        <v>18</v>
      </c>
      <c r="F1396" s="324" t="s">
        <v>1438</v>
      </c>
      <c r="G1396" s="325"/>
      <c r="H1396" s="326">
        <v>138.374</v>
      </c>
      <c r="I1396" s="325"/>
      <c r="J1396" s="325"/>
      <c r="K1396" s="204"/>
      <c r="L1396" s="208"/>
      <c r="M1396" s="209"/>
      <c r="N1396" s="210"/>
      <c r="O1396" s="210"/>
      <c r="P1396" s="210"/>
      <c r="Q1396" s="210"/>
      <c r="R1396" s="210"/>
      <c r="S1396" s="210"/>
      <c r="T1396" s="211"/>
      <c r="AT1396" s="212" t="s">
        <v>192</v>
      </c>
      <c r="AU1396" s="212" t="s">
        <v>78</v>
      </c>
      <c r="AV1396" s="14" t="s">
        <v>78</v>
      </c>
      <c r="AW1396" s="14" t="s">
        <v>30</v>
      </c>
      <c r="AX1396" s="14" t="s">
        <v>69</v>
      </c>
      <c r="AY1396" s="212" t="s">
        <v>179</v>
      </c>
    </row>
    <row r="1397" spans="1:65" s="14" customFormat="1">
      <c r="B1397" s="203"/>
      <c r="C1397" s="204"/>
      <c r="D1397" s="188" t="s">
        <v>192</v>
      </c>
      <c r="E1397" s="205" t="s">
        <v>18</v>
      </c>
      <c r="F1397" s="324" t="s">
        <v>1439</v>
      </c>
      <c r="G1397" s="325"/>
      <c r="H1397" s="326">
        <v>161.66499999999999</v>
      </c>
      <c r="I1397" s="325"/>
      <c r="J1397" s="325"/>
      <c r="K1397" s="204"/>
      <c r="L1397" s="208"/>
      <c r="M1397" s="209"/>
      <c r="N1397" s="210"/>
      <c r="O1397" s="210"/>
      <c r="P1397" s="210"/>
      <c r="Q1397" s="210"/>
      <c r="R1397" s="210"/>
      <c r="S1397" s="210"/>
      <c r="T1397" s="211"/>
      <c r="AT1397" s="212" t="s">
        <v>192</v>
      </c>
      <c r="AU1397" s="212" t="s">
        <v>78</v>
      </c>
      <c r="AV1397" s="14" t="s">
        <v>78</v>
      </c>
      <c r="AW1397" s="14" t="s">
        <v>30</v>
      </c>
      <c r="AX1397" s="14" t="s">
        <v>69</v>
      </c>
      <c r="AY1397" s="212" t="s">
        <v>179</v>
      </c>
    </row>
    <row r="1398" spans="1:65" s="14" customFormat="1">
      <c r="B1398" s="203"/>
      <c r="C1398" s="204"/>
      <c r="D1398" s="188" t="s">
        <v>192</v>
      </c>
      <c r="E1398" s="205" t="s">
        <v>18</v>
      </c>
      <c r="F1398" s="324" t="s">
        <v>1440</v>
      </c>
      <c r="G1398" s="325"/>
      <c r="H1398" s="326">
        <v>104.19199999999999</v>
      </c>
      <c r="I1398" s="325"/>
      <c r="J1398" s="325"/>
      <c r="K1398" s="204"/>
      <c r="L1398" s="208"/>
      <c r="M1398" s="209"/>
      <c r="N1398" s="210"/>
      <c r="O1398" s="210"/>
      <c r="P1398" s="210"/>
      <c r="Q1398" s="210"/>
      <c r="R1398" s="210"/>
      <c r="S1398" s="210"/>
      <c r="T1398" s="211"/>
      <c r="AT1398" s="212" t="s">
        <v>192</v>
      </c>
      <c r="AU1398" s="212" t="s">
        <v>78</v>
      </c>
      <c r="AV1398" s="14" t="s">
        <v>78</v>
      </c>
      <c r="AW1398" s="14" t="s">
        <v>30</v>
      </c>
      <c r="AX1398" s="14" t="s">
        <v>69</v>
      </c>
      <c r="AY1398" s="212" t="s">
        <v>179</v>
      </c>
    </row>
    <row r="1399" spans="1:65" s="14" customFormat="1">
      <c r="B1399" s="203"/>
      <c r="C1399" s="204"/>
      <c r="D1399" s="188" t="s">
        <v>192</v>
      </c>
      <c r="E1399" s="205" t="s">
        <v>18</v>
      </c>
      <c r="F1399" s="324" t="s">
        <v>1441</v>
      </c>
      <c r="G1399" s="325"/>
      <c r="H1399" s="326">
        <v>125.848</v>
      </c>
      <c r="I1399" s="325"/>
      <c r="J1399" s="325"/>
      <c r="K1399" s="204"/>
      <c r="L1399" s="208"/>
      <c r="M1399" s="209"/>
      <c r="N1399" s="210"/>
      <c r="O1399" s="210"/>
      <c r="P1399" s="210"/>
      <c r="Q1399" s="210"/>
      <c r="R1399" s="210"/>
      <c r="S1399" s="210"/>
      <c r="T1399" s="211"/>
      <c r="AT1399" s="212" t="s">
        <v>192</v>
      </c>
      <c r="AU1399" s="212" t="s">
        <v>78</v>
      </c>
      <c r="AV1399" s="14" t="s">
        <v>78</v>
      </c>
      <c r="AW1399" s="14" t="s">
        <v>30</v>
      </c>
      <c r="AX1399" s="14" t="s">
        <v>69</v>
      </c>
      <c r="AY1399" s="212" t="s">
        <v>179</v>
      </c>
    </row>
    <row r="1400" spans="1:65" s="14" customFormat="1">
      <c r="B1400" s="203"/>
      <c r="C1400" s="204"/>
      <c r="D1400" s="188" t="s">
        <v>192</v>
      </c>
      <c r="E1400" s="205" t="s">
        <v>18</v>
      </c>
      <c r="F1400" s="324" t="s">
        <v>1442</v>
      </c>
      <c r="G1400" s="325"/>
      <c r="H1400" s="326">
        <v>18.899999999999999</v>
      </c>
      <c r="I1400" s="325"/>
      <c r="J1400" s="325"/>
      <c r="K1400" s="204"/>
      <c r="L1400" s="208"/>
      <c r="M1400" s="209"/>
      <c r="N1400" s="210"/>
      <c r="O1400" s="210"/>
      <c r="P1400" s="210"/>
      <c r="Q1400" s="210"/>
      <c r="R1400" s="210"/>
      <c r="S1400" s="210"/>
      <c r="T1400" s="211"/>
      <c r="AT1400" s="212" t="s">
        <v>192</v>
      </c>
      <c r="AU1400" s="212" t="s">
        <v>78</v>
      </c>
      <c r="AV1400" s="14" t="s">
        <v>78</v>
      </c>
      <c r="AW1400" s="14" t="s">
        <v>30</v>
      </c>
      <c r="AX1400" s="14" t="s">
        <v>69</v>
      </c>
      <c r="AY1400" s="212" t="s">
        <v>179</v>
      </c>
    </row>
    <row r="1401" spans="1:65" s="2" customFormat="1" ht="37.9" customHeight="1">
      <c r="A1401" s="33"/>
      <c r="B1401" s="34"/>
      <c r="C1401" s="176" t="s">
        <v>1443</v>
      </c>
      <c r="D1401" s="176" t="s">
        <v>181</v>
      </c>
      <c r="E1401" s="177" t="s">
        <v>1444</v>
      </c>
      <c r="F1401" s="327" t="s">
        <v>1445</v>
      </c>
      <c r="G1401" s="328" t="s">
        <v>357</v>
      </c>
      <c r="H1401" s="329">
        <f>H1404</f>
        <v>49408.11</v>
      </c>
      <c r="I1401" s="330"/>
      <c r="J1401" s="330">
        <f>ROUND(I1401*H1401,2)</f>
        <v>0</v>
      </c>
      <c r="K1401" s="178" t="s">
        <v>185</v>
      </c>
      <c r="L1401" s="38"/>
      <c r="M1401" s="182" t="s">
        <v>18</v>
      </c>
      <c r="N1401" s="183" t="s">
        <v>40</v>
      </c>
      <c r="O1401" s="184">
        <v>0</v>
      </c>
      <c r="P1401" s="184">
        <f>O1401*H1401</f>
        <v>0</v>
      </c>
      <c r="Q1401" s="184">
        <v>0</v>
      </c>
      <c r="R1401" s="184">
        <f>Q1401*H1401</f>
        <v>0</v>
      </c>
      <c r="S1401" s="184">
        <v>0</v>
      </c>
      <c r="T1401" s="185">
        <f>S1401*H1401</f>
        <v>0</v>
      </c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R1401" s="186" t="s">
        <v>186</v>
      </c>
      <c r="AT1401" s="186" t="s">
        <v>181</v>
      </c>
      <c r="AU1401" s="186" t="s">
        <v>78</v>
      </c>
      <c r="AY1401" s="19" t="s">
        <v>179</v>
      </c>
      <c r="BE1401" s="187">
        <f>IF(N1401="základní",J1401,0)</f>
        <v>0</v>
      </c>
      <c r="BF1401" s="187">
        <f>IF(N1401="snížená",J1401,0)</f>
        <v>0</v>
      </c>
      <c r="BG1401" s="187">
        <f>IF(N1401="zákl. přenesená",J1401,0)</f>
        <v>0</v>
      </c>
      <c r="BH1401" s="187">
        <f>IF(N1401="sníž. přenesená",J1401,0)</f>
        <v>0</v>
      </c>
      <c r="BI1401" s="187">
        <f>IF(N1401="nulová",J1401,0)</f>
        <v>0</v>
      </c>
      <c r="BJ1401" s="19" t="s">
        <v>76</v>
      </c>
      <c r="BK1401" s="187">
        <f>ROUND(I1401*H1401,2)</f>
        <v>0</v>
      </c>
      <c r="BL1401" s="19" t="s">
        <v>186</v>
      </c>
      <c r="BM1401" s="186" t="s">
        <v>1446</v>
      </c>
    </row>
    <row r="1402" spans="1:65" s="2" customFormat="1" ht="29.25">
      <c r="A1402" s="33"/>
      <c r="B1402" s="34"/>
      <c r="C1402" s="35"/>
      <c r="D1402" s="188" t="s">
        <v>188</v>
      </c>
      <c r="E1402" s="35"/>
      <c r="F1402" s="331" t="s">
        <v>1447</v>
      </c>
      <c r="G1402" s="332"/>
      <c r="H1402" s="332"/>
      <c r="I1402" s="332"/>
      <c r="J1402" s="332"/>
      <c r="K1402" s="35"/>
      <c r="L1402" s="38"/>
      <c r="M1402" s="190"/>
      <c r="N1402" s="191"/>
      <c r="O1402" s="63"/>
      <c r="P1402" s="63"/>
      <c r="Q1402" s="63"/>
      <c r="R1402" s="63"/>
      <c r="S1402" s="63"/>
      <c r="T1402" s="64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T1402" s="19" t="s">
        <v>188</v>
      </c>
      <c r="AU1402" s="19" t="s">
        <v>78</v>
      </c>
    </row>
    <row r="1403" spans="1:65" s="2" customFormat="1">
      <c r="A1403" s="33"/>
      <c r="B1403" s="34"/>
      <c r="C1403" s="35"/>
      <c r="D1403" s="192" t="s">
        <v>190</v>
      </c>
      <c r="E1403" s="35"/>
      <c r="F1403" s="333" t="s">
        <v>1448</v>
      </c>
      <c r="G1403" s="332"/>
      <c r="H1403" s="332"/>
      <c r="I1403" s="332"/>
      <c r="J1403" s="332"/>
      <c r="K1403" s="35"/>
      <c r="L1403" s="38"/>
      <c r="M1403" s="190"/>
      <c r="N1403" s="191"/>
      <c r="O1403" s="63"/>
      <c r="P1403" s="63"/>
      <c r="Q1403" s="63"/>
      <c r="R1403" s="63"/>
      <c r="S1403" s="63"/>
      <c r="T1403" s="64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T1403" s="19" t="s">
        <v>190</v>
      </c>
      <c r="AU1403" s="19" t="s">
        <v>78</v>
      </c>
    </row>
    <row r="1404" spans="1:65" s="14" customFormat="1">
      <c r="B1404" s="203"/>
      <c r="C1404" s="204"/>
      <c r="D1404" s="188" t="s">
        <v>192</v>
      </c>
      <c r="E1404" s="204"/>
      <c r="F1404" s="324" t="s">
        <v>5817</v>
      </c>
      <c r="G1404" s="325"/>
      <c r="H1404" s="326">
        <f>548.979*90</f>
        <v>49408.11</v>
      </c>
      <c r="I1404" s="325"/>
      <c r="J1404" s="325"/>
      <c r="K1404" s="204"/>
      <c r="L1404" s="208"/>
      <c r="M1404" s="209"/>
      <c r="N1404" s="210"/>
      <c r="O1404" s="210"/>
      <c r="P1404" s="210"/>
      <c r="Q1404" s="210"/>
      <c r="R1404" s="210"/>
      <c r="S1404" s="210"/>
      <c r="T1404" s="211"/>
      <c r="AT1404" s="212" t="s">
        <v>192</v>
      </c>
      <c r="AU1404" s="212" t="s">
        <v>78</v>
      </c>
      <c r="AV1404" s="14" t="s">
        <v>78</v>
      </c>
      <c r="AW1404" s="14" t="s">
        <v>4</v>
      </c>
      <c r="AX1404" s="14" t="s">
        <v>76</v>
      </c>
      <c r="AY1404" s="212" t="s">
        <v>179</v>
      </c>
    </row>
    <row r="1405" spans="1:65" s="2" customFormat="1" ht="33" customHeight="1">
      <c r="A1405" s="33"/>
      <c r="B1405" s="34"/>
      <c r="C1405" s="176" t="s">
        <v>1450</v>
      </c>
      <c r="D1405" s="176" t="s">
        <v>181</v>
      </c>
      <c r="E1405" s="177" t="s">
        <v>1451</v>
      </c>
      <c r="F1405" s="327" t="s">
        <v>1452</v>
      </c>
      <c r="G1405" s="328" t="s">
        <v>357</v>
      </c>
      <c r="H1405" s="329">
        <v>548.97900000000004</v>
      </c>
      <c r="I1405" s="330"/>
      <c r="J1405" s="330">
        <f>ROUND(I1405*H1405,2)</f>
        <v>0</v>
      </c>
      <c r="K1405" s="178" t="s">
        <v>185</v>
      </c>
      <c r="L1405" s="38"/>
      <c r="M1405" s="182" t="s">
        <v>18</v>
      </c>
      <c r="N1405" s="183" t="s">
        <v>40</v>
      </c>
      <c r="O1405" s="184">
        <v>6.9000000000000006E-2</v>
      </c>
      <c r="P1405" s="184">
        <f>O1405*H1405</f>
        <v>37.879551000000006</v>
      </c>
      <c r="Q1405" s="184">
        <v>0</v>
      </c>
      <c r="R1405" s="184">
        <f>Q1405*H1405</f>
        <v>0</v>
      </c>
      <c r="S1405" s="184">
        <v>0</v>
      </c>
      <c r="T1405" s="185">
        <f>S1405*H1405</f>
        <v>0</v>
      </c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R1405" s="186" t="s">
        <v>186</v>
      </c>
      <c r="AT1405" s="186" t="s">
        <v>181</v>
      </c>
      <c r="AU1405" s="186" t="s">
        <v>78</v>
      </c>
      <c r="AY1405" s="19" t="s">
        <v>179</v>
      </c>
      <c r="BE1405" s="187">
        <f>IF(N1405="základní",J1405,0)</f>
        <v>0</v>
      </c>
      <c r="BF1405" s="187">
        <f>IF(N1405="snížená",J1405,0)</f>
        <v>0</v>
      </c>
      <c r="BG1405" s="187">
        <f>IF(N1405="zákl. přenesená",J1405,0)</f>
        <v>0</v>
      </c>
      <c r="BH1405" s="187">
        <f>IF(N1405="sníž. přenesená",J1405,0)</f>
        <v>0</v>
      </c>
      <c r="BI1405" s="187">
        <f>IF(N1405="nulová",J1405,0)</f>
        <v>0</v>
      </c>
      <c r="BJ1405" s="19" t="s">
        <v>76</v>
      </c>
      <c r="BK1405" s="187">
        <f>ROUND(I1405*H1405,2)</f>
        <v>0</v>
      </c>
      <c r="BL1405" s="19" t="s">
        <v>186</v>
      </c>
      <c r="BM1405" s="186" t="s">
        <v>1453</v>
      </c>
    </row>
    <row r="1406" spans="1:65" s="2" customFormat="1" ht="29.25">
      <c r="A1406" s="33"/>
      <c r="B1406" s="34"/>
      <c r="C1406" s="35"/>
      <c r="D1406" s="188" t="s">
        <v>188</v>
      </c>
      <c r="E1406" s="35"/>
      <c r="F1406" s="331" t="s">
        <v>1454</v>
      </c>
      <c r="G1406" s="332"/>
      <c r="H1406" s="332"/>
      <c r="I1406" s="332"/>
      <c r="J1406" s="332"/>
      <c r="K1406" s="35"/>
      <c r="L1406" s="38"/>
      <c r="M1406" s="190"/>
      <c r="N1406" s="191"/>
      <c r="O1406" s="63"/>
      <c r="P1406" s="63"/>
      <c r="Q1406" s="63"/>
      <c r="R1406" s="63"/>
      <c r="S1406" s="63"/>
      <c r="T1406" s="64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T1406" s="19" t="s">
        <v>188</v>
      </c>
      <c r="AU1406" s="19" t="s">
        <v>78</v>
      </c>
    </row>
    <row r="1407" spans="1:65" s="2" customFormat="1">
      <c r="A1407" s="33"/>
      <c r="B1407" s="34"/>
      <c r="C1407" s="35"/>
      <c r="D1407" s="192" t="s">
        <v>190</v>
      </c>
      <c r="E1407" s="35"/>
      <c r="F1407" s="333" t="s">
        <v>1455</v>
      </c>
      <c r="G1407" s="332"/>
      <c r="H1407" s="332"/>
      <c r="I1407" s="332"/>
      <c r="J1407" s="332"/>
      <c r="K1407" s="35"/>
      <c r="L1407" s="38"/>
      <c r="M1407" s="190"/>
      <c r="N1407" s="191"/>
      <c r="O1407" s="63"/>
      <c r="P1407" s="63"/>
      <c r="Q1407" s="63"/>
      <c r="R1407" s="63"/>
      <c r="S1407" s="63"/>
      <c r="T1407" s="64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T1407" s="19" t="s">
        <v>190</v>
      </c>
      <c r="AU1407" s="19" t="s">
        <v>78</v>
      </c>
    </row>
    <row r="1408" spans="1:65" s="14" customFormat="1">
      <c r="B1408" s="203"/>
      <c r="C1408" s="204"/>
      <c r="D1408" s="188" t="s">
        <v>192</v>
      </c>
      <c r="E1408" s="205" t="s">
        <v>18</v>
      </c>
      <c r="F1408" s="324" t="s">
        <v>1438</v>
      </c>
      <c r="G1408" s="325"/>
      <c r="H1408" s="326">
        <v>138.374</v>
      </c>
      <c r="I1408" s="325"/>
      <c r="J1408" s="325"/>
      <c r="K1408" s="204"/>
      <c r="L1408" s="208"/>
      <c r="M1408" s="209"/>
      <c r="N1408" s="210"/>
      <c r="O1408" s="210"/>
      <c r="P1408" s="210"/>
      <c r="Q1408" s="210"/>
      <c r="R1408" s="210"/>
      <c r="S1408" s="210"/>
      <c r="T1408" s="211"/>
      <c r="AT1408" s="212" t="s">
        <v>192</v>
      </c>
      <c r="AU1408" s="212" t="s">
        <v>78</v>
      </c>
      <c r="AV1408" s="14" t="s">
        <v>78</v>
      </c>
      <c r="AW1408" s="14" t="s">
        <v>30</v>
      </c>
      <c r="AX1408" s="14" t="s">
        <v>69</v>
      </c>
      <c r="AY1408" s="212" t="s">
        <v>179</v>
      </c>
    </row>
    <row r="1409" spans="1:65" s="14" customFormat="1">
      <c r="B1409" s="203"/>
      <c r="C1409" s="204"/>
      <c r="D1409" s="188" t="s">
        <v>192</v>
      </c>
      <c r="E1409" s="205" t="s">
        <v>18</v>
      </c>
      <c r="F1409" s="324" t="s">
        <v>1439</v>
      </c>
      <c r="G1409" s="325"/>
      <c r="H1409" s="326">
        <v>161.66499999999999</v>
      </c>
      <c r="I1409" s="325"/>
      <c r="J1409" s="325"/>
      <c r="K1409" s="204"/>
      <c r="L1409" s="208"/>
      <c r="M1409" s="209"/>
      <c r="N1409" s="210"/>
      <c r="O1409" s="210"/>
      <c r="P1409" s="210"/>
      <c r="Q1409" s="210"/>
      <c r="R1409" s="210"/>
      <c r="S1409" s="210"/>
      <c r="T1409" s="211"/>
      <c r="AT1409" s="212" t="s">
        <v>192</v>
      </c>
      <c r="AU1409" s="212" t="s">
        <v>78</v>
      </c>
      <c r="AV1409" s="14" t="s">
        <v>78</v>
      </c>
      <c r="AW1409" s="14" t="s">
        <v>30</v>
      </c>
      <c r="AX1409" s="14" t="s">
        <v>69</v>
      </c>
      <c r="AY1409" s="212" t="s">
        <v>179</v>
      </c>
    </row>
    <row r="1410" spans="1:65" s="14" customFormat="1">
      <c r="B1410" s="203"/>
      <c r="C1410" s="204"/>
      <c r="D1410" s="188" t="s">
        <v>192</v>
      </c>
      <c r="E1410" s="205" t="s">
        <v>18</v>
      </c>
      <c r="F1410" s="324" t="s">
        <v>1440</v>
      </c>
      <c r="G1410" s="325"/>
      <c r="H1410" s="326">
        <v>104.19199999999999</v>
      </c>
      <c r="I1410" s="325"/>
      <c r="J1410" s="325"/>
      <c r="K1410" s="204"/>
      <c r="L1410" s="208"/>
      <c r="M1410" s="209"/>
      <c r="N1410" s="210"/>
      <c r="O1410" s="210"/>
      <c r="P1410" s="210"/>
      <c r="Q1410" s="210"/>
      <c r="R1410" s="210"/>
      <c r="S1410" s="210"/>
      <c r="T1410" s="211"/>
      <c r="AT1410" s="212" t="s">
        <v>192</v>
      </c>
      <c r="AU1410" s="212" t="s">
        <v>78</v>
      </c>
      <c r="AV1410" s="14" t="s">
        <v>78</v>
      </c>
      <c r="AW1410" s="14" t="s">
        <v>30</v>
      </c>
      <c r="AX1410" s="14" t="s">
        <v>69</v>
      </c>
      <c r="AY1410" s="212" t="s">
        <v>179</v>
      </c>
    </row>
    <row r="1411" spans="1:65" s="14" customFormat="1">
      <c r="B1411" s="203"/>
      <c r="C1411" s="204"/>
      <c r="D1411" s="188" t="s">
        <v>192</v>
      </c>
      <c r="E1411" s="205" t="s">
        <v>18</v>
      </c>
      <c r="F1411" s="324" t="s">
        <v>1441</v>
      </c>
      <c r="G1411" s="325"/>
      <c r="H1411" s="326">
        <v>125.848</v>
      </c>
      <c r="I1411" s="325"/>
      <c r="J1411" s="325"/>
      <c r="K1411" s="204"/>
      <c r="L1411" s="208"/>
      <c r="M1411" s="209"/>
      <c r="N1411" s="210"/>
      <c r="O1411" s="210"/>
      <c r="P1411" s="210"/>
      <c r="Q1411" s="210"/>
      <c r="R1411" s="210"/>
      <c r="S1411" s="210"/>
      <c r="T1411" s="211"/>
      <c r="AT1411" s="212" t="s">
        <v>192</v>
      </c>
      <c r="AU1411" s="212" t="s">
        <v>78</v>
      </c>
      <c r="AV1411" s="14" t="s">
        <v>78</v>
      </c>
      <c r="AW1411" s="14" t="s">
        <v>30</v>
      </c>
      <c r="AX1411" s="14" t="s">
        <v>69</v>
      </c>
      <c r="AY1411" s="212" t="s">
        <v>179</v>
      </c>
    </row>
    <row r="1412" spans="1:65" s="14" customFormat="1">
      <c r="B1412" s="203"/>
      <c r="C1412" s="204"/>
      <c r="D1412" s="188" t="s">
        <v>192</v>
      </c>
      <c r="E1412" s="205" t="s">
        <v>18</v>
      </c>
      <c r="F1412" s="324" t="s">
        <v>1442</v>
      </c>
      <c r="G1412" s="325"/>
      <c r="H1412" s="326">
        <v>18.899999999999999</v>
      </c>
      <c r="I1412" s="325"/>
      <c r="J1412" s="325"/>
      <c r="K1412" s="204"/>
      <c r="L1412" s="208"/>
      <c r="M1412" s="209"/>
      <c r="N1412" s="210"/>
      <c r="O1412" s="210"/>
      <c r="P1412" s="210"/>
      <c r="Q1412" s="210"/>
      <c r="R1412" s="210"/>
      <c r="S1412" s="210"/>
      <c r="T1412" s="211"/>
      <c r="AT1412" s="212" t="s">
        <v>192</v>
      </c>
      <c r="AU1412" s="212" t="s">
        <v>78</v>
      </c>
      <c r="AV1412" s="14" t="s">
        <v>78</v>
      </c>
      <c r="AW1412" s="14" t="s">
        <v>30</v>
      </c>
      <c r="AX1412" s="14" t="s">
        <v>69</v>
      </c>
      <c r="AY1412" s="212" t="s">
        <v>179</v>
      </c>
    </row>
    <row r="1413" spans="1:65" s="2" customFormat="1" ht="16.5" customHeight="1">
      <c r="A1413" s="33"/>
      <c r="B1413" s="34"/>
      <c r="C1413" s="176" t="s">
        <v>1456</v>
      </c>
      <c r="D1413" s="176" t="s">
        <v>181</v>
      </c>
      <c r="E1413" s="177" t="s">
        <v>1457</v>
      </c>
      <c r="F1413" s="327" t="s">
        <v>1458</v>
      </c>
      <c r="G1413" s="328" t="s">
        <v>357</v>
      </c>
      <c r="H1413" s="329">
        <v>548.97900000000004</v>
      </c>
      <c r="I1413" s="330"/>
      <c r="J1413" s="330">
        <f>ROUND(I1413*H1413,2)</f>
        <v>0</v>
      </c>
      <c r="K1413" s="178" t="s">
        <v>185</v>
      </c>
      <c r="L1413" s="38"/>
      <c r="M1413" s="182" t="s">
        <v>18</v>
      </c>
      <c r="N1413" s="183" t="s">
        <v>40</v>
      </c>
      <c r="O1413" s="184">
        <v>4.9000000000000002E-2</v>
      </c>
      <c r="P1413" s="184">
        <f>O1413*H1413</f>
        <v>26.899971000000004</v>
      </c>
      <c r="Q1413" s="184">
        <v>0</v>
      </c>
      <c r="R1413" s="184">
        <f>Q1413*H1413</f>
        <v>0</v>
      </c>
      <c r="S1413" s="184">
        <v>0</v>
      </c>
      <c r="T1413" s="185">
        <f>S1413*H1413</f>
        <v>0</v>
      </c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R1413" s="186" t="s">
        <v>186</v>
      </c>
      <c r="AT1413" s="186" t="s">
        <v>181</v>
      </c>
      <c r="AU1413" s="186" t="s">
        <v>78</v>
      </c>
      <c r="AY1413" s="19" t="s">
        <v>179</v>
      </c>
      <c r="BE1413" s="187">
        <f>IF(N1413="základní",J1413,0)</f>
        <v>0</v>
      </c>
      <c r="BF1413" s="187">
        <f>IF(N1413="snížená",J1413,0)</f>
        <v>0</v>
      </c>
      <c r="BG1413" s="187">
        <f>IF(N1413="zákl. přenesená",J1413,0)</f>
        <v>0</v>
      </c>
      <c r="BH1413" s="187">
        <f>IF(N1413="sníž. přenesená",J1413,0)</f>
        <v>0</v>
      </c>
      <c r="BI1413" s="187">
        <f>IF(N1413="nulová",J1413,0)</f>
        <v>0</v>
      </c>
      <c r="BJ1413" s="19" t="s">
        <v>76</v>
      </c>
      <c r="BK1413" s="187">
        <f>ROUND(I1413*H1413,2)</f>
        <v>0</v>
      </c>
      <c r="BL1413" s="19" t="s">
        <v>186</v>
      </c>
      <c r="BM1413" s="186" t="s">
        <v>1459</v>
      </c>
    </row>
    <row r="1414" spans="1:65" s="2" customFormat="1" ht="19.5">
      <c r="A1414" s="33"/>
      <c r="B1414" s="34"/>
      <c r="C1414" s="35"/>
      <c r="D1414" s="188" t="s">
        <v>188</v>
      </c>
      <c r="E1414" s="35"/>
      <c r="F1414" s="331" t="s">
        <v>1460</v>
      </c>
      <c r="G1414" s="332"/>
      <c r="H1414" s="332"/>
      <c r="I1414" s="332"/>
      <c r="J1414" s="332"/>
      <c r="K1414" s="35"/>
      <c r="L1414" s="38"/>
      <c r="M1414" s="190"/>
      <c r="N1414" s="191"/>
      <c r="O1414" s="63"/>
      <c r="P1414" s="63"/>
      <c r="Q1414" s="63"/>
      <c r="R1414" s="63"/>
      <c r="S1414" s="63"/>
      <c r="T1414" s="64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T1414" s="19" t="s">
        <v>188</v>
      </c>
      <c r="AU1414" s="19" t="s">
        <v>78</v>
      </c>
    </row>
    <row r="1415" spans="1:65" s="2" customFormat="1">
      <c r="A1415" s="33"/>
      <c r="B1415" s="34"/>
      <c r="C1415" s="35"/>
      <c r="D1415" s="192" t="s">
        <v>190</v>
      </c>
      <c r="E1415" s="35"/>
      <c r="F1415" s="333" t="s">
        <v>1461</v>
      </c>
      <c r="G1415" s="332"/>
      <c r="H1415" s="332"/>
      <c r="I1415" s="332"/>
      <c r="J1415" s="332"/>
      <c r="K1415" s="35"/>
      <c r="L1415" s="38"/>
      <c r="M1415" s="190"/>
      <c r="N1415" s="191"/>
      <c r="O1415" s="63"/>
      <c r="P1415" s="63"/>
      <c r="Q1415" s="63"/>
      <c r="R1415" s="63"/>
      <c r="S1415" s="63"/>
      <c r="T1415" s="64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T1415" s="19" t="s">
        <v>190</v>
      </c>
      <c r="AU1415" s="19" t="s">
        <v>78</v>
      </c>
    </row>
    <row r="1416" spans="1:65" s="14" customFormat="1">
      <c r="B1416" s="203"/>
      <c r="C1416" s="204"/>
      <c r="D1416" s="188" t="s">
        <v>192</v>
      </c>
      <c r="E1416" s="205" t="s">
        <v>18</v>
      </c>
      <c r="F1416" s="324" t="s">
        <v>1438</v>
      </c>
      <c r="G1416" s="325"/>
      <c r="H1416" s="326">
        <v>138.374</v>
      </c>
      <c r="I1416" s="325"/>
      <c r="J1416" s="325"/>
      <c r="K1416" s="204"/>
      <c r="L1416" s="208"/>
      <c r="M1416" s="209"/>
      <c r="N1416" s="210"/>
      <c r="O1416" s="210"/>
      <c r="P1416" s="210"/>
      <c r="Q1416" s="210"/>
      <c r="R1416" s="210"/>
      <c r="S1416" s="210"/>
      <c r="T1416" s="211"/>
      <c r="AT1416" s="212" t="s">
        <v>192</v>
      </c>
      <c r="AU1416" s="212" t="s">
        <v>78</v>
      </c>
      <c r="AV1416" s="14" t="s">
        <v>78</v>
      </c>
      <c r="AW1416" s="14" t="s">
        <v>30</v>
      </c>
      <c r="AX1416" s="14" t="s">
        <v>69</v>
      </c>
      <c r="AY1416" s="212" t="s">
        <v>179</v>
      </c>
    </row>
    <row r="1417" spans="1:65" s="14" customFormat="1">
      <c r="B1417" s="203"/>
      <c r="C1417" s="204"/>
      <c r="D1417" s="188" t="s">
        <v>192</v>
      </c>
      <c r="E1417" s="205" t="s">
        <v>18</v>
      </c>
      <c r="F1417" s="324" t="s">
        <v>1439</v>
      </c>
      <c r="G1417" s="325"/>
      <c r="H1417" s="326">
        <v>161.66499999999999</v>
      </c>
      <c r="I1417" s="325"/>
      <c r="J1417" s="325"/>
      <c r="K1417" s="204"/>
      <c r="L1417" s="208"/>
      <c r="M1417" s="209"/>
      <c r="N1417" s="210"/>
      <c r="O1417" s="210"/>
      <c r="P1417" s="210"/>
      <c r="Q1417" s="210"/>
      <c r="R1417" s="210"/>
      <c r="S1417" s="210"/>
      <c r="T1417" s="211"/>
      <c r="AT1417" s="212" t="s">
        <v>192</v>
      </c>
      <c r="AU1417" s="212" t="s">
        <v>78</v>
      </c>
      <c r="AV1417" s="14" t="s">
        <v>78</v>
      </c>
      <c r="AW1417" s="14" t="s">
        <v>30</v>
      </c>
      <c r="AX1417" s="14" t="s">
        <v>69</v>
      </c>
      <c r="AY1417" s="212" t="s">
        <v>179</v>
      </c>
    </row>
    <row r="1418" spans="1:65" s="14" customFormat="1">
      <c r="B1418" s="203"/>
      <c r="C1418" s="204"/>
      <c r="D1418" s="188" t="s">
        <v>192</v>
      </c>
      <c r="E1418" s="205" t="s">
        <v>18</v>
      </c>
      <c r="F1418" s="324" t="s">
        <v>1440</v>
      </c>
      <c r="G1418" s="325"/>
      <c r="H1418" s="326">
        <v>104.19199999999999</v>
      </c>
      <c r="I1418" s="325"/>
      <c r="J1418" s="325"/>
      <c r="K1418" s="204"/>
      <c r="L1418" s="208"/>
      <c r="M1418" s="209"/>
      <c r="N1418" s="210"/>
      <c r="O1418" s="210"/>
      <c r="P1418" s="210"/>
      <c r="Q1418" s="210"/>
      <c r="R1418" s="210"/>
      <c r="S1418" s="210"/>
      <c r="T1418" s="211"/>
      <c r="AT1418" s="212" t="s">
        <v>192</v>
      </c>
      <c r="AU1418" s="212" t="s">
        <v>78</v>
      </c>
      <c r="AV1418" s="14" t="s">
        <v>78</v>
      </c>
      <c r="AW1418" s="14" t="s">
        <v>30</v>
      </c>
      <c r="AX1418" s="14" t="s">
        <v>69</v>
      </c>
      <c r="AY1418" s="212" t="s">
        <v>179</v>
      </c>
    </row>
    <row r="1419" spans="1:65" s="14" customFormat="1">
      <c r="B1419" s="203"/>
      <c r="C1419" s="204"/>
      <c r="D1419" s="188" t="s">
        <v>192</v>
      </c>
      <c r="E1419" s="205" t="s">
        <v>18</v>
      </c>
      <c r="F1419" s="324" t="s">
        <v>1441</v>
      </c>
      <c r="G1419" s="325"/>
      <c r="H1419" s="326">
        <v>125.848</v>
      </c>
      <c r="I1419" s="325"/>
      <c r="J1419" s="325"/>
      <c r="K1419" s="204"/>
      <c r="L1419" s="208"/>
      <c r="M1419" s="209"/>
      <c r="N1419" s="210"/>
      <c r="O1419" s="210"/>
      <c r="P1419" s="210"/>
      <c r="Q1419" s="210"/>
      <c r="R1419" s="210"/>
      <c r="S1419" s="210"/>
      <c r="T1419" s="211"/>
      <c r="AT1419" s="212" t="s">
        <v>192</v>
      </c>
      <c r="AU1419" s="212" t="s">
        <v>78</v>
      </c>
      <c r="AV1419" s="14" t="s">
        <v>78</v>
      </c>
      <c r="AW1419" s="14" t="s">
        <v>30</v>
      </c>
      <c r="AX1419" s="14" t="s">
        <v>69</v>
      </c>
      <c r="AY1419" s="212" t="s">
        <v>179</v>
      </c>
    </row>
    <row r="1420" spans="1:65" s="14" customFormat="1">
      <c r="B1420" s="203"/>
      <c r="C1420" s="204"/>
      <c r="D1420" s="188" t="s">
        <v>192</v>
      </c>
      <c r="E1420" s="205" t="s">
        <v>18</v>
      </c>
      <c r="F1420" s="324" t="s">
        <v>1442</v>
      </c>
      <c r="G1420" s="325"/>
      <c r="H1420" s="326">
        <v>18.899999999999999</v>
      </c>
      <c r="I1420" s="325"/>
      <c r="J1420" s="325"/>
      <c r="K1420" s="204"/>
      <c r="L1420" s="208"/>
      <c r="M1420" s="209"/>
      <c r="N1420" s="210"/>
      <c r="O1420" s="210"/>
      <c r="P1420" s="210"/>
      <c r="Q1420" s="210"/>
      <c r="R1420" s="210"/>
      <c r="S1420" s="210"/>
      <c r="T1420" s="211"/>
      <c r="AT1420" s="212" t="s">
        <v>192</v>
      </c>
      <c r="AU1420" s="212" t="s">
        <v>78</v>
      </c>
      <c r="AV1420" s="14" t="s">
        <v>78</v>
      </c>
      <c r="AW1420" s="14" t="s">
        <v>30</v>
      </c>
      <c r="AX1420" s="14" t="s">
        <v>69</v>
      </c>
      <c r="AY1420" s="212" t="s">
        <v>179</v>
      </c>
    </row>
    <row r="1421" spans="1:65" s="2" customFormat="1" ht="16.5" customHeight="1">
      <c r="A1421" s="33"/>
      <c r="B1421" s="34"/>
      <c r="C1421" s="176" t="s">
        <v>1462</v>
      </c>
      <c r="D1421" s="176" t="s">
        <v>181</v>
      </c>
      <c r="E1421" s="177" t="s">
        <v>1463</v>
      </c>
      <c r="F1421" s="327" t="s">
        <v>1464</v>
      </c>
      <c r="G1421" s="328" t="s">
        <v>357</v>
      </c>
      <c r="H1421" s="329">
        <v>32938.74</v>
      </c>
      <c r="I1421" s="330"/>
      <c r="J1421" s="330">
        <f>ROUND(I1421*H1421,2)</f>
        <v>0</v>
      </c>
      <c r="K1421" s="178" t="s">
        <v>185</v>
      </c>
      <c r="L1421" s="38"/>
      <c r="M1421" s="182" t="s">
        <v>18</v>
      </c>
      <c r="N1421" s="183" t="s">
        <v>40</v>
      </c>
      <c r="O1421" s="184">
        <v>0</v>
      </c>
      <c r="P1421" s="184">
        <f>O1421*H1421</f>
        <v>0</v>
      </c>
      <c r="Q1421" s="184">
        <v>0</v>
      </c>
      <c r="R1421" s="184">
        <f>Q1421*H1421</f>
        <v>0</v>
      </c>
      <c r="S1421" s="184">
        <v>0</v>
      </c>
      <c r="T1421" s="185">
        <f>S1421*H1421</f>
        <v>0</v>
      </c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R1421" s="186" t="s">
        <v>186</v>
      </c>
      <c r="AT1421" s="186" t="s">
        <v>181</v>
      </c>
      <c r="AU1421" s="186" t="s">
        <v>78</v>
      </c>
      <c r="AY1421" s="19" t="s">
        <v>179</v>
      </c>
      <c r="BE1421" s="187">
        <f>IF(N1421="základní",J1421,0)</f>
        <v>0</v>
      </c>
      <c r="BF1421" s="187">
        <f>IF(N1421="snížená",J1421,0)</f>
        <v>0</v>
      </c>
      <c r="BG1421" s="187">
        <f>IF(N1421="zákl. přenesená",J1421,0)</f>
        <v>0</v>
      </c>
      <c r="BH1421" s="187">
        <f>IF(N1421="sníž. přenesená",J1421,0)</f>
        <v>0</v>
      </c>
      <c r="BI1421" s="187">
        <f>IF(N1421="nulová",J1421,0)</f>
        <v>0</v>
      </c>
      <c r="BJ1421" s="19" t="s">
        <v>76</v>
      </c>
      <c r="BK1421" s="187">
        <f>ROUND(I1421*H1421,2)</f>
        <v>0</v>
      </c>
      <c r="BL1421" s="19" t="s">
        <v>186</v>
      </c>
      <c r="BM1421" s="186" t="s">
        <v>1465</v>
      </c>
    </row>
    <row r="1422" spans="1:65" s="2" customFormat="1" ht="19.5">
      <c r="A1422" s="33"/>
      <c r="B1422" s="34"/>
      <c r="C1422" s="35"/>
      <c r="D1422" s="188" t="s">
        <v>188</v>
      </c>
      <c r="E1422" s="35"/>
      <c r="F1422" s="331" t="s">
        <v>1466</v>
      </c>
      <c r="G1422" s="332"/>
      <c r="H1422" s="332"/>
      <c r="I1422" s="332"/>
      <c r="J1422" s="332"/>
      <c r="K1422" s="35"/>
      <c r="L1422" s="38"/>
      <c r="M1422" s="190"/>
      <c r="N1422" s="191"/>
      <c r="O1422" s="63"/>
      <c r="P1422" s="63"/>
      <c r="Q1422" s="63"/>
      <c r="R1422" s="63"/>
      <c r="S1422" s="63"/>
      <c r="T1422" s="64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T1422" s="19" t="s">
        <v>188</v>
      </c>
      <c r="AU1422" s="19" t="s">
        <v>78</v>
      </c>
    </row>
    <row r="1423" spans="1:65" s="2" customFormat="1">
      <c r="A1423" s="33"/>
      <c r="B1423" s="34"/>
      <c r="C1423" s="35"/>
      <c r="D1423" s="192" t="s">
        <v>190</v>
      </c>
      <c r="E1423" s="35"/>
      <c r="F1423" s="333" t="s">
        <v>1467</v>
      </c>
      <c r="G1423" s="332"/>
      <c r="H1423" s="332"/>
      <c r="I1423" s="332"/>
      <c r="J1423" s="332"/>
      <c r="K1423" s="35"/>
      <c r="L1423" s="38"/>
      <c r="M1423" s="190"/>
      <c r="N1423" s="191"/>
      <c r="O1423" s="63"/>
      <c r="P1423" s="63"/>
      <c r="Q1423" s="63"/>
      <c r="R1423" s="63"/>
      <c r="S1423" s="63"/>
      <c r="T1423" s="64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T1423" s="19" t="s">
        <v>190</v>
      </c>
      <c r="AU1423" s="19" t="s">
        <v>78</v>
      </c>
    </row>
    <row r="1424" spans="1:65" s="14" customFormat="1">
      <c r="B1424" s="203"/>
      <c r="C1424" s="204"/>
      <c r="D1424" s="188" t="s">
        <v>192</v>
      </c>
      <c r="E1424" s="204"/>
      <c r="F1424" s="324" t="s">
        <v>1449</v>
      </c>
      <c r="G1424" s="325"/>
      <c r="H1424" s="326">
        <v>32938.74</v>
      </c>
      <c r="I1424" s="325"/>
      <c r="J1424" s="325"/>
      <c r="K1424" s="204"/>
      <c r="L1424" s="208"/>
      <c r="M1424" s="209"/>
      <c r="N1424" s="210"/>
      <c r="O1424" s="210"/>
      <c r="P1424" s="210"/>
      <c r="Q1424" s="210"/>
      <c r="R1424" s="210"/>
      <c r="S1424" s="210"/>
      <c r="T1424" s="211"/>
      <c r="AT1424" s="212" t="s">
        <v>192</v>
      </c>
      <c r="AU1424" s="212" t="s">
        <v>78</v>
      </c>
      <c r="AV1424" s="14" t="s">
        <v>78</v>
      </c>
      <c r="AW1424" s="14" t="s">
        <v>4</v>
      </c>
      <c r="AX1424" s="14" t="s">
        <v>76</v>
      </c>
      <c r="AY1424" s="212" t="s">
        <v>179</v>
      </c>
    </row>
    <row r="1425" spans="1:65" s="2" customFormat="1" ht="21.75" customHeight="1">
      <c r="A1425" s="33"/>
      <c r="B1425" s="34"/>
      <c r="C1425" s="176" t="s">
        <v>1468</v>
      </c>
      <c r="D1425" s="176" t="s">
        <v>181</v>
      </c>
      <c r="E1425" s="177" t="s">
        <v>1469</v>
      </c>
      <c r="F1425" s="327" t="s">
        <v>1470</v>
      </c>
      <c r="G1425" s="328" t="s">
        <v>357</v>
      </c>
      <c r="H1425" s="329">
        <v>548.97900000000004</v>
      </c>
      <c r="I1425" s="330"/>
      <c r="J1425" s="330">
        <f>ROUND(I1425*H1425,2)</f>
        <v>0</v>
      </c>
      <c r="K1425" s="178" t="s">
        <v>185</v>
      </c>
      <c r="L1425" s="38"/>
      <c r="M1425" s="182" t="s">
        <v>18</v>
      </c>
      <c r="N1425" s="183" t="s">
        <v>40</v>
      </c>
      <c r="O1425" s="184">
        <v>3.3000000000000002E-2</v>
      </c>
      <c r="P1425" s="184">
        <f>O1425*H1425</f>
        <v>18.116307000000003</v>
      </c>
      <c r="Q1425" s="184">
        <v>0</v>
      </c>
      <c r="R1425" s="184">
        <f>Q1425*H1425</f>
        <v>0</v>
      </c>
      <c r="S1425" s="184">
        <v>0</v>
      </c>
      <c r="T1425" s="185">
        <f>S1425*H1425</f>
        <v>0</v>
      </c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R1425" s="186" t="s">
        <v>186</v>
      </c>
      <c r="AT1425" s="186" t="s">
        <v>181</v>
      </c>
      <c r="AU1425" s="186" t="s">
        <v>78</v>
      </c>
      <c r="AY1425" s="19" t="s">
        <v>179</v>
      </c>
      <c r="BE1425" s="187">
        <f>IF(N1425="základní",J1425,0)</f>
        <v>0</v>
      </c>
      <c r="BF1425" s="187">
        <f>IF(N1425="snížená",J1425,0)</f>
        <v>0</v>
      </c>
      <c r="BG1425" s="187">
        <f>IF(N1425="zákl. přenesená",J1425,0)</f>
        <v>0</v>
      </c>
      <c r="BH1425" s="187">
        <f>IF(N1425="sníž. přenesená",J1425,0)</f>
        <v>0</v>
      </c>
      <c r="BI1425" s="187">
        <f>IF(N1425="nulová",J1425,0)</f>
        <v>0</v>
      </c>
      <c r="BJ1425" s="19" t="s">
        <v>76</v>
      </c>
      <c r="BK1425" s="187">
        <f>ROUND(I1425*H1425,2)</f>
        <v>0</v>
      </c>
      <c r="BL1425" s="19" t="s">
        <v>186</v>
      </c>
      <c r="BM1425" s="186" t="s">
        <v>1471</v>
      </c>
    </row>
    <row r="1426" spans="1:65" s="2" customFormat="1" ht="19.5">
      <c r="A1426" s="33"/>
      <c r="B1426" s="34"/>
      <c r="C1426" s="35"/>
      <c r="D1426" s="188" t="s">
        <v>188</v>
      </c>
      <c r="E1426" s="35"/>
      <c r="F1426" s="331" t="s">
        <v>1472</v>
      </c>
      <c r="G1426" s="332"/>
      <c r="H1426" s="332"/>
      <c r="I1426" s="332"/>
      <c r="J1426" s="332"/>
      <c r="K1426" s="35"/>
      <c r="L1426" s="38"/>
      <c r="M1426" s="190"/>
      <c r="N1426" s="191"/>
      <c r="O1426" s="63"/>
      <c r="P1426" s="63"/>
      <c r="Q1426" s="63"/>
      <c r="R1426" s="63"/>
      <c r="S1426" s="63"/>
      <c r="T1426" s="64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T1426" s="19" t="s">
        <v>188</v>
      </c>
      <c r="AU1426" s="19" t="s">
        <v>78</v>
      </c>
    </row>
    <row r="1427" spans="1:65" s="2" customFormat="1">
      <c r="A1427" s="33"/>
      <c r="B1427" s="34"/>
      <c r="C1427" s="35"/>
      <c r="D1427" s="192" t="s">
        <v>190</v>
      </c>
      <c r="E1427" s="35"/>
      <c r="F1427" s="333" t="s">
        <v>1473</v>
      </c>
      <c r="G1427" s="332"/>
      <c r="H1427" s="332"/>
      <c r="I1427" s="332"/>
      <c r="J1427" s="332"/>
      <c r="K1427" s="35"/>
      <c r="L1427" s="38"/>
      <c r="M1427" s="190"/>
      <c r="N1427" s="191"/>
      <c r="O1427" s="63"/>
      <c r="P1427" s="63"/>
      <c r="Q1427" s="63"/>
      <c r="R1427" s="63"/>
      <c r="S1427" s="63"/>
      <c r="T1427" s="64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T1427" s="19" t="s">
        <v>190</v>
      </c>
      <c r="AU1427" s="19" t="s">
        <v>78</v>
      </c>
    </row>
    <row r="1428" spans="1:65" s="14" customFormat="1">
      <c r="B1428" s="203"/>
      <c r="C1428" s="204"/>
      <c r="D1428" s="188" t="s">
        <v>192</v>
      </c>
      <c r="E1428" s="205" t="s">
        <v>18</v>
      </c>
      <c r="F1428" s="324" t="s">
        <v>1438</v>
      </c>
      <c r="G1428" s="325"/>
      <c r="H1428" s="326">
        <v>138.374</v>
      </c>
      <c r="I1428" s="325"/>
      <c r="J1428" s="325"/>
      <c r="K1428" s="204"/>
      <c r="L1428" s="208"/>
      <c r="M1428" s="209"/>
      <c r="N1428" s="210"/>
      <c r="O1428" s="210"/>
      <c r="P1428" s="210"/>
      <c r="Q1428" s="210"/>
      <c r="R1428" s="210"/>
      <c r="S1428" s="210"/>
      <c r="T1428" s="211"/>
      <c r="AT1428" s="212" t="s">
        <v>192</v>
      </c>
      <c r="AU1428" s="212" t="s">
        <v>78</v>
      </c>
      <c r="AV1428" s="14" t="s">
        <v>78</v>
      </c>
      <c r="AW1428" s="14" t="s">
        <v>30</v>
      </c>
      <c r="AX1428" s="14" t="s">
        <v>69</v>
      </c>
      <c r="AY1428" s="212" t="s">
        <v>179</v>
      </c>
    </row>
    <row r="1429" spans="1:65" s="14" customFormat="1">
      <c r="B1429" s="203"/>
      <c r="C1429" s="204"/>
      <c r="D1429" s="188" t="s">
        <v>192</v>
      </c>
      <c r="E1429" s="205" t="s">
        <v>18</v>
      </c>
      <c r="F1429" s="324" t="s">
        <v>1439</v>
      </c>
      <c r="G1429" s="325"/>
      <c r="H1429" s="326">
        <v>161.66499999999999</v>
      </c>
      <c r="I1429" s="325"/>
      <c r="J1429" s="325"/>
      <c r="K1429" s="204"/>
      <c r="L1429" s="208"/>
      <c r="M1429" s="209"/>
      <c r="N1429" s="210"/>
      <c r="O1429" s="210"/>
      <c r="P1429" s="210"/>
      <c r="Q1429" s="210"/>
      <c r="R1429" s="210"/>
      <c r="S1429" s="210"/>
      <c r="T1429" s="211"/>
      <c r="AT1429" s="212" t="s">
        <v>192</v>
      </c>
      <c r="AU1429" s="212" t="s">
        <v>78</v>
      </c>
      <c r="AV1429" s="14" t="s">
        <v>78</v>
      </c>
      <c r="AW1429" s="14" t="s">
        <v>30</v>
      </c>
      <c r="AX1429" s="14" t="s">
        <v>69</v>
      </c>
      <c r="AY1429" s="212" t="s">
        <v>179</v>
      </c>
    </row>
    <row r="1430" spans="1:65" s="14" customFormat="1">
      <c r="B1430" s="203"/>
      <c r="C1430" s="204"/>
      <c r="D1430" s="188" t="s">
        <v>192</v>
      </c>
      <c r="E1430" s="205" t="s">
        <v>18</v>
      </c>
      <c r="F1430" s="324" t="s">
        <v>1440</v>
      </c>
      <c r="G1430" s="325"/>
      <c r="H1430" s="326">
        <v>104.19199999999999</v>
      </c>
      <c r="I1430" s="325"/>
      <c r="J1430" s="325"/>
      <c r="K1430" s="204"/>
      <c r="L1430" s="208"/>
      <c r="M1430" s="209"/>
      <c r="N1430" s="210"/>
      <c r="O1430" s="210"/>
      <c r="P1430" s="210"/>
      <c r="Q1430" s="210"/>
      <c r="R1430" s="210"/>
      <c r="S1430" s="210"/>
      <c r="T1430" s="211"/>
      <c r="AT1430" s="212" t="s">
        <v>192</v>
      </c>
      <c r="AU1430" s="212" t="s">
        <v>78</v>
      </c>
      <c r="AV1430" s="14" t="s">
        <v>78</v>
      </c>
      <c r="AW1430" s="14" t="s">
        <v>30</v>
      </c>
      <c r="AX1430" s="14" t="s">
        <v>69</v>
      </c>
      <c r="AY1430" s="212" t="s">
        <v>179</v>
      </c>
    </row>
    <row r="1431" spans="1:65" s="14" customFormat="1">
      <c r="B1431" s="203"/>
      <c r="C1431" s="204"/>
      <c r="D1431" s="188" t="s">
        <v>192</v>
      </c>
      <c r="E1431" s="205" t="s">
        <v>18</v>
      </c>
      <c r="F1431" s="324" t="s">
        <v>1441</v>
      </c>
      <c r="G1431" s="325"/>
      <c r="H1431" s="326">
        <v>125.848</v>
      </c>
      <c r="I1431" s="325"/>
      <c r="J1431" s="325"/>
      <c r="K1431" s="204"/>
      <c r="L1431" s="208"/>
      <c r="M1431" s="209"/>
      <c r="N1431" s="210"/>
      <c r="O1431" s="210"/>
      <c r="P1431" s="210"/>
      <c r="Q1431" s="210"/>
      <c r="R1431" s="210"/>
      <c r="S1431" s="210"/>
      <c r="T1431" s="211"/>
      <c r="AT1431" s="212" t="s">
        <v>192</v>
      </c>
      <c r="AU1431" s="212" t="s">
        <v>78</v>
      </c>
      <c r="AV1431" s="14" t="s">
        <v>78</v>
      </c>
      <c r="AW1431" s="14" t="s">
        <v>30</v>
      </c>
      <c r="AX1431" s="14" t="s">
        <v>69</v>
      </c>
      <c r="AY1431" s="212" t="s">
        <v>179</v>
      </c>
    </row>
    <row r="1432" spans="1:65" s="14" customFormat="1">
      <c r="B1432" s="203"/>
      <c r="C1432" s="204"/>
      <c r="D1432" s="188" t="s">
        <v>192</v>
      </c>
      <c r="E1432" s="205" t="s">
        <v>18</v>
      </c>
      <c r="F1432" s="324" t="s">
        <v>1442</v>
      </c>
      <c r="G1432" s="325"/>
      <c r="H1432" s="326">
        <v>18.899999999999999</v>
      </c>
      <c r="I1432" s="325"/>
      <c r="J1432" s="325"/>
      <c r="K1432" s="204"/>
      <c r="L1432" s="208"/>
      <c r="M1432" s="209"/>
      <c r="N1432" s="210"/>
      <c r="O1432" s="210"/>
      <c r="P1432" s="210"/>
      <c r="Q1432" s="210"/>
      <c r="R1432" s="210"/>
      <c r="S1432" s="210"/>
      <c r="T1432" s="211"/>
      <c r="AT1432" s="212" t="s">
        <v>192</v>
      </c>
      <c r="AU1432" s="212" t="s">
        <v>78</v>
      </c>
      <c r="AV1432" s="14" t="s">
        <v>78</v>
      </c>
      <c r="AW1432" s="14" t="s">
        <v>30</v>
      </c>
      <c r="AX1432" s="14" t="s">
        <v>69</v>
      </c>
      <c r="AY1432" s="212" t="s">
        <v>179</v>
      </c>
    </row>
    <row r="1433" spans="1:65" s="2" customFormat="1" ht="16.5" customHeight="1">
      <c r="A1433" s="33"/>
      <c r="B1433" s="34"/>
      <c r="C1433" s="176" t="s">
        <v>1474</v>
      </c>
      <c r="D1433" s="176" t="s">
        <v>181</v>
      </c>
      <c r="E1433" s="177" t="s">
        <v>1475</v>
      </c>
      <c r="F1433" s="327" t="s">
        <v>1476</v>
      </c>
      <c r="G1433" s="328" t="s">
        <v>289</v>
      </c>
      <c r="H1433" s="329">
        <v>65.17</v>
      </c>
      <c r="I1433" s="330"/>
      <c r="J1433" s="330">
        <f>ROUND(I1433*H1433,2)</f>
        <v>0</v>
      </c>
      <c r="K1433" s="178" t="s">
        <v>185</v>
      </c>
      <c r="L1433" s="38"/>
      <c r="M1433" s="182" t="s">
        <v>18</v>
      </c>
      <c r="N1433" s="183" t="s">
        <v>40</v>
      </c>
      <c r="O1433" s="184">
        <v>0.28799999999999998</v>
      </c>
      <c r="P1433" s="184">
        <f>O1433*H1433</f>
        <v>18.76896</v>
      </c>
      <c r="Q1433" s="184">
        <v>0</v>
      </c>
      <c r="R1433" s="184">
        <f>Q1433*H1433</f>
        <v>0</v>
      </c>
      <c r="S1433" s="184">
        <v>0</v>
      </c>
      <c r="T1433" s="185">
        <f>S1433*H1433</f>
        <v>0</v>
      </c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R1433" s="186" t="s">
        <v>186</v>
      </c>
      <c r="AT1433" s="186" t="s">
        <v>181</v>
      </c>
      <c r="AU1433" s="186" t="s">
        <v>78</v>
      </c>
      <c r="AY1433" s="19" t="s">
        <v>179</v>
      </c>
      <c r="BE1433" s="187">
        <f>IF(N1433="základní",J1433,0)</f>
        <v>0</v>
      </c>
      <c r="BF1433" s="187">
        <f>IF(N1433="snížená",J1433,0)</f>
        <v>0</v>
      </c>
      <c r="BG1433" s="187">
        <f>IF(N1433="zákl. přenesená",J1433,0)</f>
        <v>0</v>
      </c>
      <c r="BH1433" s="187">
        <f>IF(N1433="sníž. přenesená",J1433,0)</f>
        <v>0</v>
      </c>
      <c r="BI1433" s="187">
        <f>IF(N1433="nulová",J1433,0)</f>
        <v>0</v>
      </c>
      <c r="BJ1433" s="19" t="s">
        <v>76</v>
      </c>
      <c r="BK1433" s="187">
        <f>ROUND(I1433*H1433,2)</f>
        <v>0</v>
      </c>
      <c r="BL1433" s="19" t="s">
        <v>186</v>
      </c>
      <c r="BM1433" s="186" t="s">
        <v>1477</v>
      </c>
    </row>
    <row r="1434" spans="1:65" s="2" customFormat="1" ht="19.5">
      <c r="A1434" s="33"/>
      <c r="B1434" s="34"/>
      <c r="C1434" s="35"/>
      <c r="D1434" s="188" t="s">
        <v>188</v>
      </c>
      <c r="E1434" s="35"/>
      <c r="F1434" s="331" t="s">
        <v>1478</v>
      </c>
      <c r="G1434" s="332"/>
      <c r="H1434" s="332"/>
      <c r="I1434" s="332"/>
      <c r="J1434" s="332"/>
      <c r="K1434" s="35"/>
      <c r="L1434" s="38"/>
      <c r="M1434" s="190"/>
      <c r="N1434" s="191"/>
      <c r="O1434" s="63"/>
      <c r="P1434" s="63"/>
      <c r="Q1434" s="63"/>
      <c r="R1434" s="63"/>
      <c r="S1434" s="63"/>
      <c r="T1434" s="64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T1434" s="19" t="s">
        <v>188</v>
      </c>
      <c r="AU1434" s="19" t="s">
        <v>78</v>
      </c>
    </row>
    <row r="1435" spans="1:65" s="2" customFormat="1">
      <c r="A1435" s="33"/>
      <c r="B1435" s="34"/>
      <c r="C1435" s="35"/>
      <c r="D1435" s="192" t="s">
        <v>190</v>
      </c>
      <c r="E1435" s="35"/>
      <c r="F1435" s="333" t="s">
        <v>1479</v>
      </c>
      <c r="G1435" s="332"/>
      <c r="H1435" s="332"/>
      <c r="I1435" s="332"/>
      <c r="J1435" s="332"/>
      <c r="K1435" s="35"/>
      <c r="L1435" s="38"/>
      <c r="M1435" s="190"/>
      <c r="N1435" s="191"/>
      <c r="O1435" s="63"/>
      <c r="P1435" s="63"/>
      <c r="Q1435" s="63"/>
      <c r="R1435" s="63"/>
      <c r="S1435" s="63"/>
      <c r="T1435" s="64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T1435" s="19" t="s">
        <v>190</v>
      </c>
      <c r="AU1435" s="19" t="s">
        <v>78</v>
      </c>
    </row>
    <row r="1436" spans="1:65" s="14" customFormat="1">
      <c r="B1436" s="203"/>
      <c r="C1436" s="204"/>
      <c r="D1436" s="188" t="s">
        <v>192</v>
      </c>
      <c r="E1436" s="205" t="s">
        <v>18</v>
      </c>
      <c r="F1436" s="324" t="s">
        <v>1480</v>
      </c>
      <c r="G1436" s="325"/>
      <c r="H1436" s="326">
        <v>65.17</v>
      </c>
      <c r="I1436" s="325"/>
      <c r="J1436" s="325"/>
      <c r="K1436" s="204"/>
      <c r="L1436" s="208"/>
      <c r="M1436" s="209"/>
      <c r="N1436" s="210"/>
      <c r="O1436" s="210"/>
      <c r="P1436" s="210"/>
      <c r="Q1436" s="210"/>
      <c r="R1436" s="210"/>
      <c r="S1436" s="210"/>
      <c r="T1436" s="211"/>
      <c r="AT1436" s="212" t="s">
        <v>192</v>
      </c>
      <c r="AU1436" s="212" t="s">
        <v>78</v>
      </c>
      <c r="AV1436" s="14" t="s">
        <v>78</v>
      </c>
      <c r="AW1436" s="14" t="s">
        <v>30</v>
      </c>
      <c r="AX1436" s="14" t="s">
        <v>69</v>
      </c>
      <c r="AY1436" s="212" t="s">
        <v>179</v>
      </c>
    </row>
    <row r="1437" spans="1:65" s="2" customFormat="1" ht="24.2" customHeight="1">
      <c r="A1437" s="33"/>
      <c r="B1437" s="34"/>
      <c r="C1437" s="176" t="s">
        <v>1481</v>
      </c>
      <c r="D1437" s="176" t="s">
        <v>181</v>
      </c>
      <c r="E1437" s="177" t="s">
        <v>1482</v>
      </c>
      <c r="F1437" s="327" t="s">
        <v>1483</v>
      </c>
      <c r="G1437" s="328" t="s">
        <v>289</v>
      </c>
      <c r="H1437" s="329">
        <v>3910.2</v>
      </c>
      <c r="I1437" s="330"/>
      <c r="J1437" s="330">
        <f>ROUND(I1437*H1437,2)</f>
        <v>0</v>
      </c>
      <c r="K1437" s="178" t="s">
        <v>185</v>
      </c>
      <c r="L1437" s="38"/>
      <c r="M1437" s="182" t="s">
        <v>18</v>
      </c>
      <c r="N1437" s="183" t="s">
        <v>40</v>
      </c>
      <c r="O1437" s="184">
        <v>0</v>
      </c>
      <c r="P1437" s="184">
        <f>O1437*H1437</f>
        <v>0</v>
      </c>
      <c r="Q1437" s="184">
        <v>0</v>
      </c>
      <c r="R1437" s="184">
        <f>Q1437*H1437</f>
        <v>0</v>
      </c>
      <c r="S1437" s="184">
        <v>0</v>
      </c>
      <c r="T1437" s="185">
        <f>S1437*H1437</f>
        <v>0</v>
      </c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R1437" s="186" t="s">
        <v>186</v>
      </c>
      <c r="AT1437" s="186" t="s">
        <v>181</v>
      </c>
      <c r="AU1437" s="186" t="s">
        <v>78</v>
      </c>
      <c r="AY1437" s="19" t="s">
        <v>179</v>
      </c>
      <c r="BE1437" s="187">
        <f>IF(N1437="základní",J1437,0)</f>
        <v>0</v>
      </c>
      <c r="BF1437" s="187">
        <f>IF(N1437="snížená",J1437,0)</f>
        <v>0</v>
      </c>
      <c r="BG1437" s="187">
        <f>IF(N1437="zákl. přenesená",J1437,0)</f>
        <v>0</v>
      </c>
      <c r="BH1437" s="187">
        <f>IF(N1437="sníž. přenesená",J1437,0)</f>
        <v>0</v>
      </c>
      <c r="BI1437" s="187">
        <f>IF(N1437="nulová",J1437,0)</f>
        <v>0</v>
      </c>
      <c r="BJ1437" s="19" t="s">
        <v>76</v>
      </c>
      <c r="BK1437" s="187">
        <f>ROUND(I1437*H1437,2)</f>
        <v>0</v>
      </c>
      <c r="BL1437" s="19" t="s">
        <v>186</v>
      </c>
      <c r="BM1437" s="186" t="s">
        <v>1484</v>
      </c>
    </row>
    <row r="1438" spans="1:65" s="2" customFormat="1" ht="19.5">
      <c r="A1438" s="33"/>
      <c r="B1438" s="34"/>
      <c r="C1438" s="35"/>
      <c r="D1438" s="188" t="s">
        <v>188</v>
      </c>
      <c r="E1438" s="35"/>
      <c r="F1438" s="331" t="s">
        <v>1485</v>
      </c>
      <c r="G1438" s="332"/>
      <c r="H1438" s="332"/>
      <c r="I1438" s="332"/>
      <c r="J1438" s="332"/>
      <c r="K1438" s="35"/>
      <c r="L1438" s="38"/>
      <c r="M1438" s="190"/>
      <c r="N1438" s="191"/>
      <c r="O1438" s="63"/>
      <c r="P1438" s="63"/>
      <c r="Q1438" s="63"/>
      <c r="R1438" s="63"/>
      <c r="S1438" s="63"/>
      <c r="T1438" s="64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T1438" s="19" t="s">
        <v>188</v>
      </c>
      <c r="AU1438" s="19" t="s">
        <v>78</v>
      </c>
    </row>
    <row r="1439" spans="1:65" s="2" customFormat="1">
      <c r="A1439" s="33"/>
      <c r="B1439" s="34"/>
      <c r="C1439" s="35"/>
      <c r="D1439" s="192" t="s">
        <v>190</v>
      </c>
      <c r="E1439" s="35"/>
      <c r="F1439" s="333" t="s">
        <v>1486</v>
      </c>
      <c r="G1439" s="332"/>
      <c r="H1439" s="332"/>
      <c r="I1439" s="332"/>
      <c r="J1439" s="332"/>
      <c r="K1439" s="35"/>
      <c r="L1439" s="38"/>
      <c r="M1439" s="190"/>
      <c r="N1439" s="191"/>
      <c r="O1439" s="63"/>
      <c r="P1439" s="63"/>
      <c r="Q1439" s="63"/>
      <c r="R1439" s="63"/>
      <c r="S1439" s="63"/>
      <c r="T1439" s="64"/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T1439" s="19" t="s">
        <v>190</v>
      </c>
      <c r="AU1439" s="19" t="s">
        <v>78</v>
      </c>
    </row>
    <row r="1440" spans="1:65" s="14" customFormat="1">
      <c r="B1440" s="203"/>
      <c r="C1440" s="204"/>
      <c r="D1440" s="188" t="s">
        <v>192</v>
      </c>
      <c r="E1440" s="204"/>
      <c r="F1440" s="324" t="s">
        <v>1487</v>
      </c>
      <c r="G1440" s="325"/>
      <c r="H1440" s="326">
        <v>3910.2</v>
      </c>
      <c r="I1440" s="325"/>
      <c r="J1440" s="325"/>
      <c r="K1440" s="204"/>
      <c r="L1440" s="208"/>
      <c r="M1440" s="209"/>
      <c r="N1440" s="210"/>
      <c r="O1440" s="210"/>
      <c r="P1440" s="210"/>
      <c r="Q1440" s="210"/>
      <c r="R1440" s="210"/>
      <c r="S1440" s="210"/>
      <c r="T1440" s="211"/>
      <c r="AT1440" s="212" t="s">
        <v>192</v>
      </c>
      <c r="AU1440" s="212" t="s">
        <v>78</v>
      </c>
      <c r="AV1440" s="14" t="s">
        <v>78</v>
      </c>
      <c r="AW1440" s="14" t="s">
        <v>4</v>
      </c>
      <c r="AX1440" s="14" t="s">
        <v>76</v>
      </c>
      <c r="AY1440" s="212" t="s">
        <v>179</v>
      </c>
    </row>
    <row r="1441" spans="1:65" s="2" customFormat="1" ht="16.5" customHeight="1">
      <c r="A1441" s="33"/>
      <c r="B1441" s="34"/>
      <c r="C1441" s="176" t="s">
        <v>1488</v>
      </c>
      <c r="D1441" s="176" t="s">
        <v>181</v>
      </c>
      <c r="E1441" s="177" t="s">
        <v>1489</v>
      </c>
      <c r="F1441" s="327" t="s">
        <v>1490</v>
      </c>
      <c r="G1441" s="328" t="s">
        <v>289</v>
      </c>
      <c r="H1441" s="329">
        <v>65.17</v>
      </c>
      <c r="I1441" s="330"/>
      <c r="J1441" s="330">
        <f>ROUND(I1441*H1441,2)</f>
        <v>0</v>
      </c>
      <c r="K1441" s="178" t="s">
        <v>185</v>
      </c>
      <c r="L1441" s="38"/>
      <c r="M1441" s="182" t="s">
        <v>18</v>
      </c>
      <c r="N1441" s="183" t="s">
        <v>40</v>
      </c>
      <c r="O1441" s="184">
        <v>0.13400000000000001</v>
      </c>
      <c r="P1441" s="184">
        <f>O1441*H1441</f>
        <v>8.73278</v>
      </c>
      <c r="Q1441" s="184">
        <v>0</v>
      </c>
      <c r="R1441" s="184">
        <f>Q1441*H1441</f>
        <v>0</v>
      </c>
      <c r="S1441" s="184">
        <v>0</v>
      </c>
      <c r="T1441" s="185">
        <f>S1441*H1441</f>
        <v>0</v>
      </c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R1441" s="186" t="s">
        <v>186</v>
      </c>
      <c r="AT1441" s="186" t="s">
        <v>181</v>
      </c>
      <c r="AU1441" s="186" t="s">
        <v>78</v>
      </c>
      <c r="AY1441" s="19" t="s">
        <v>179</v>
      </c>
      <c r="BE1441" s="187">
        <f>IF(N1441="základní",J1441,0)</f>
        <v>0</v>
      </c>
      <c r="BF1441" s="187">
        <f>IF(N1441="snížená",J1441,0)</f>
        <v>0</v>
      </c>
      <c r="BG1441" s="187">
        <f>IF(N1441="zákl. přenesená",J1441,0)</f>
        <v>0</v>
      </c>
      <c r="BH1441" s="187">
        <f>IF(N1441="sníž. přenesená",J1441,0)</f>
        <v>0</v>
      </c>
      <c r="BI1441" s="187">
        <f>IF(N1441="nulová",J1441,0)</f>
        <v>0</v>
      </c>
      <c r="BJ1441" s="19" t="s">
        <v>76</v>
      </c>
      <c r="BK1441" s="187">
        <f>ROUND(I1441*H1441,2)</f>
        <v>0</v>
      </c>
      <c r="BL1441" s="19" t="s">
        <v>186</v>
      </c>
      <c r="BM1441" s="186" t="s">
        <v>1491</v>
      </c>
    </row>
    <row r="1442" spans="1:65" s="2" customFormat="1" ht="19.5">
      <c r="A1442" s="33"/>
      <c r="B1442" s="34"/>
      <c r="C1442" s="35"/>
      <c r="D1442" s="188" t="s">
        <v>188</v>
      </c>
      <c r="E1442" s="35"/>
      <c r="F1442" s="331" t="s">
        <v>1492</v>
      </c>
      <c r="G1442" s="332"/>
      <c r="H1442" s="332"/>
      <c r="I1442" s="332"/>
      <c r="J1442" s="332"/>
      <c r="K1442" s="35"/>
      <c r="L1442" s="38"/>
      <c r="M1442" s="190"/>
      <c r="N1442" s="191"/>
      <c r="O1442" s="63"/>
      <c r="P1442" s="63"/>
      <c r="Q1442" s="63"/>
      <c r="R1442" s="63"/>
      <c r="S1442" s="63"/>
      <c r="T1442" s="64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T1442" s="19" t="s">
        <v>188</v>
      </c>
      <c r="AU1442" s="19" t="s">
        <v>78</v>
      </c>
    </row>
    <row r="1443" spans="1:65" s="2" customFormat="1">
      <c r="A1443" s="33"/>
      <c r="B1443" s="34"/>
      <c r="C1443" s="35"/>
      <c r="D1443" s="192" t="s">
        <v>190</v>
      </c>
      <c r="E1443" s="35"/>
      <c r="F1443" s="333" t="s">
        <v>1493</v>
      </c>
      <c r="G1443" s="332"/>
      <c r="H1443" s="332"/>
      <c r="I1443" s="332"/>
      <c r="J1443" s="332"/>
      <c r="K1443" s="35"/>
      <c r="L1443" s="38"/>
      <c r="M1443" s="190"/>
      <c r="N1443" s="191"/>
      <c r="O1443" s="63"/>
      <c r="P1443" s="63"/>
      <c r="Q1443" s="63"/>
      <c r="R1443" s="63"/>
      <c r="S1443" s="63"/>
      <c r="T1443" s="64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T1443" s="19" t="s">
        <v>190</v>
      </c>
      <c r="AU1443" s="19" t="s">
        <v>78</v>
      </c>
    </row>
    <row r="1444" spans="1:65" s="14" customFormat="1">
      <c r="B1444" s="203"/>
      <c r="C1444" s="204"/>
      <c r="D1444" s="188" t="s">
        <v>192</v>
      </c>
      <c r="E1444" s="205" t="s">
        <v>18</v>
      </c>
      <c r="F1444" s="324" t="s">
        <v>1480</v>
      </c>
      <c r="G1444" s="325"/>
      <c r="H1444" s="326">
        <v>65.17</v>
      </c>
      <c r="I1444" s="325"/>
      <c r="J1444" s="325"/>
      <c r="K1444" s="204"/>
      <c r="L1444" s="208"/>
      <c r="M1444" s="209"/>
      <c r="N1444" s="210"/>
      <c r="O1444" s="210"/>
      <c r="P1444" s="210"/>
      <c r="Q1444" s="210"/>
      <c r="R1444" s="210"/>
      <c r="S1444" s="210"/>
      <c r="T1444" s="211"/>
      <c r="AT1444" s="212" t="s">
        <v>192</v>
      </c>
      <c r="AU1444" s="212" t="s">
        <v>78</v>
      </c>
      <c r="AV1444" s="14" t="s">
        <v>78</v>
      </c>
      <c r="AW1444" s="14" t="s">
        <v>30</v>
      </c>
      <c r="AX1444" s="14" t="s">
        <v>69</v>
      </c>
      <c r="AY1444" s="212" t="s">
        <v>179</v>
      </c>
    </row>
    <row r="1445" spans="1:65" s="2" customFormat="1" ht="33" customHeight="1">
      <c r="A1445" s="33"/>
      <c r="B1445" s="34"/>
      <c r="C1445" s="176" t="s">
        <v>1494</v>
      </c>
      <c r="D1445" s="176" t="s">
        <v>181</v>
      </c>
      <c r="E1445" s="177" t="s">
        <v>1495</v>
      </c>
      <c r="F1445" s="327" t="s">
        <v>1496</v>
      </c>
      <c r="G1445" s="328" t="s">
        <v>357</v>
      </c>
      <c r="H1445" s="329">
        <v>985</v>
      </c>
      <c r="I1445" s="330"/>
      <c r="J1445" s="330">
        <f>ROUND(I1445*H1445,2)</f>
        <v>0</v>
      </c>
      <c r="K1445" s="178" t="s">
        <v>185</v>
      </c>
      <c r="L1445" s="38"/>
      <c r="M1445" s="182" t="s">
        <v>18</v>
      </c>
      <c r="N1445" s="183" t="s">
        <v>40</v>
      </c>
      <c r="O1445" s="184">
        <v>0.105</v>
      </c>
      <c r="P1445" s="184">
        <f>O1445*H1445</f>
        <v>103.425</v>
      </c>
      <c r="Q1445" s="184">
        <v>0</v>
      </c>
      <c r="R1445" s="184">
        <f>Q1445*H1445</f>
        <v>0</v>
      </c>
      <c r="S1445" s="184">
        <v>0</v>
      </c>
      <c r="T1445" s="185">
        <f>S1445*H1445</f>
        <v>0</v>
      </c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R1445" s="186" t="s">
        <v>186</v>
      </c>
      <c r="AT1445" s="186" t="s">
        <v>181</v>
      </c>
      <c r="AU1445" s="186" t="s">
        <v>78</v>
      </c>
      <c r="AY1445" s="19" t="s">
        <v>179</v>
      </c>
      <c r="BE1445" s="187">
        <f>IF(N1445="základní",J1445,0)</f>
        <v>0</v>
      </c>
      <c r="BF1445" s="187">
        <f>IF(N1445="snížená",J1445,0)</f>
        <v>0</v>
      </c>
      <c r="BG1445" s="187">
        <f>IF(N1445="zákl. přenesená",J1445,0)</f>
        <v>0</v>
      </c>
      <c r="BH1445" s="187">
        <f>IF(N1445="sníž. přenesená",J1445,0)</f>
        <v>0</v>
      </c>
      <c r="BI1445" s="187">
        <f>IF(N1445="nulová",J1445,0)</f>
        <v>0</v>
      </c>
      <c r="BJ1445" s="19" t="s">
        <v>76</v>
      </c>
      <c r="BK1445" s="187">
        <f>ROUND(I1445*H1445,2)</f>
        <v>0</v>
      </c>
      <c r="BL1445" s="19" t="s">
        <v>186</v>
      </c>
      <c r="BM1445" s="186" t="s">
        <v>1497</v>
      </c>
    </row>
    <row r="1446" spans="1:65" s="2" customFormat="1" ht="19.5">
      <c r="A1446" s="33"/>
      <c r="B1446" s="34"/>
      <c r="C1446" s="35"/>
      <c r="D1446" s="188" t="s">
        <v>188</v>
      </c>
      <c r="E1446" s="35"/>
      <c r="F1446" s="331" t="s">
        <v>1498</v>
      </c>
      <c r="G1446" s="332"/>
      <c r="H1446" s="332"/>
      <c r="I1446" s="332"/>
      <c r="J1446" s="332"/>
      <c r="K1446" s="35"/>
      <c r="L1446" s="38"/>
      <c r="M1446" s="190"/>
      <c r="N1446" s="191"/>
      <c r="O1446" s="63"/>
      <c r="P1446" s="63"/>
      <c r="Q1446" s="63"/>
      <c r="R1446" s="63"/>
      <c r="S1446" s="63"/>
      <c r="T1446" s="64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T1446" s="19" t="s">
        <v>188</v>
      </c>
      <c r="AU1446" s="19" t="s">
        <v>78</v>
      </c>
    </row>
    <row r="1447" spans="1:65" s="2" customFormat="1">
      <c r="A1447" s="33"/>
      <c r="B1447" s="34"/>
      <c r="C1447" s="35"/>
      <c r="D1447" s="192" t="s">
        <v>190</v>
      </c>
      <c r="E1447" s="35"/>
      <c r="F1447" s="333" t="s">
        <v>1499</v>
      </c>
      <c r="G1447" s="332"/>
      <c r="H1447" s="332"/>
      <c r="I1447" s="332"/>
      <c r="J1447" s="332"/>
      <c r="K1447" s="35"/>
      <c r="L1447" s="38"/>
      <c r="M1447" s="190"/>
      <c r="N1447" s="191"/>
      <c r="O1447" s="63"/>
      <c r="P1447" s="63"/>
      <c r="Q1447" s="63"/>
      <c r="R1447" s="63"/>
      <c r="S1447" s="63"/>
      <c r="T1447" s="64"/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T1447" s="19" t="s">
        <v>190</v>
      </c>
      <c r="AU1447" s="19" t="s">
        <v>78</v>
      </c>
    </row>
    <row r="1448" spans="1:65" s="2" customFormat="1" ht="24.2" customHeight="1">
      <c r="A1448" s="33"/>
      <c r="B1448" s="34"/>
      <c r="C1448" s="176" t="s">
        <v>1500</v>
      </c>
      <c r="D1448" s="176" t="s">
        <v>181</v>
      </c>
      <c r="E1448" s="177" t="s">
        <v>1501</v>
      </c>
      <c r="F1448" s="327" t="s">
        <v>1502</v>
      </c>
      <c r="G1448" s="328" t="s">
        <v>357</v>
      </c>
      <c r="H1448" s="329">
        <v>500</v>
      </c>
      <c r="I1448" s="330"/>
      <c r="J1448" s="330">
        <f>ROUND(I1448*H1448,2)</f>
        <v>0</v>
      </c>
      <c r="K1448" s="178" t="s">
        <v>185</v>
      </c>
      <c r="L1448" s="38"/>
      <c r="M1448" s="182" t="s">
        <v>18</v>
      </c>
      <c r="N1448" s="183" t="s">
        <v>40</v>
      </c>
      <c r="O1448" s="184">
        <v>0.308</v>
      </c>
      <c r="P1448" s="184">
        <f>O1448*H1448</f>
        <v>154</v>
      </c>
      <c r="Q1448" s="184">
        <v>3.4999999999999997E-5</v>
      </c>
      <c r="R1448" s="184">
        <f>Q1448*H1448</f>
        <v>1.7499999999999998E-2</v>
      </c>
      <c r="S1448" s="184">
        <v>0</v>
      </c>
      <c r="T1448" s="185">
        <f>S1448*H1448</f>
        <v>0</v>
      </c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R1448" s="186" t="s">
        <v>186</v>
      </c>
      <c r="AT1448" s="186" t="s">
        <v>181</v>
      </c>
      <c r="AU1448" s="186" t="s">
        <v>78</v>
      </c>
      <c r="AY1448" s="19" t="s">
        <v>179</v>
      </c>
      <c r="BE1448" s="187">
        <f>IF(N1448="základní",J1448,0)</f>
        <v>0</v>
      </c>
      <c r="BF1448" s="187">
        <f>IF(N1448="snížená",J1448,0)</f>
        <v>0</v>
      </c>
      <c r="BG1448" s="187">
        <f>IF(N1448="zákl. přenesená",J1448,0)</f>
        <v>0</v>
      </c>
      <c r="BH1448" s="187">
        <f>IF(N1448="sníž. přenesená",J1448,0)</f>
        <v>0</v>
      </c>
      <c r="BI1448" s="187">
        <f>IF(N1448="nulová",J1448,0)</f>
        <v>0</v>
      </c>
      <c r="BJ1448" s="19" t="s">
        <v>76</v>
      </c>
      <c r="BK1448" s="187">
        <f>ROUND(I1448*H1448,2)</f>
        <v>0</v>
      </c>
      <c r="BL1448" s="19" t="s">
        <v>186</v>
      </c>
      <c r="BM1448" s="186" t="s">
        <v>1503</v>
      </c>
    </row>
    <row r="1449" spans="1:65" s="2" customFormat="1" ht="19.5">
      <c r="A1449" s="33"/>
      <c r="B1449" s="34"/>
      <c r="C1449" s="35"/>
      <c r="D1449" s="188" t="s">
        <v>188</v>
      </c>
      <c r="E1449" s="35"/>
      <c r="F1449" s="331" t="s">
        <v>1504</v>
      </c>
      <c r="G1449" s="332"/>
      <c r="H1449" s="332"/>
      <c r="I1449" s="332"/>
      <c r="J1449" s="332"/>
      <c r="K1449" s="35"/>
      <c r="L1449" s="38"/>
      <c r="M1449" s="190"/>
      <c r="N1449" s="191"/>
      <c r="O1449" s="63"/>
      <c r="P1449" s="63"/>
      <c r="Q1449" s="63"/>
      <c r="R1449" s="63"/>
      <c r="S1449" s="63"/>
      <c r="T1449" s="64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T1449" s="19" t="s">
        <v>188</v>
      </c>
      <c r="AU1449" s="19" t="s">
        <v>78</v>
      </c>
    </row>
    <row r="1450" spans="1:65" s="2" customFormat="1">
      <c r="A1450" s="33"/>
      <c r="B1450" s="34"/>
      <c r="C1450" s="35"/>
      <c r="D1450" s="192" t="s">
        <v>190</v>
      </c>
      <c r="E1450" s="35"/>
      <c r="F1450" s="333" t="s">
        <v>1505</v>
      </c>
      <c r="G1450" s="332"/>
      <c r="H1450" s="332"/>
      <c r="I1450" s="332"/>
      <c r="J1450" s="332"/>
      <c r="K1450" s="35"/>
      <c r="L1450" s="38"/>
      <c r="M1450" s="190"/>
      <c r="N1450" s="191"/>
      <c r="O1450" s="63"/>
      <c r="P1450" s="63"/>
      <c r="Q1450" s="63"/>
      <c r="R1450" s="63"/>
      <c r="S1450" s="63"/>
      <c r="T1450" s="64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T1450" s="19" t="s">
        <v>190</v>
      </c>
      <c r="AU1450" s="19" t="s">
        <v>78</v>
      </c>
    </row>
    <row r="1451" spans="1:65" s="2" customFormat="1" ht="16.5" customHeight="1">
      <c r="A1451" s="33"/>
      <c r="B1451" s="34"/>
      <c r="C1451" s="176" t="s">
        <v>1506</v>
      </c>
      <c r="D1451" s="176" t="s">
        <v>181</v>
      </c>
      <c r="E1451" s="177" t="s">
        <v>1507</v>
      </c>
      <c r="F1451" s="327" t="s">
        <v>1508</v>
      </c>
      <c r="G1451" s="328" t="s">
        <v>184</v>
      </c>
      <c r="H1451" s="329">
        <f>SUM(H1455:H1464)</f>
        <v>16.2058</v>
      </c>
      <c r="I1451" s="330"/>
      <c r="J1451" s="330">
        <f>ROUND(I1451*H1451,2)</f>
        <v>0</v>
      </c>
      <c r="K1451" s="178" t="s">
        <v>185</v>
      </c>
      <c r="L1451" s="38"/>
      <c r="M1451" s="182" t="s">
        <v>18</v>
      </c>
      <c r="N1451" s="183" t="s">
        <v>40</v>
      </c>
      <c r="O1451" s="184">
        <v>10.986000000000001</v>
      </c>
      <c r="P1451" s="184">
        <f>O1451*H1451</f>
        <v>178.03691880000002</v>
      </c>
      <c r="Q1451" s="184">
        <v>0</v>
      </c>
      <c r="R1451" s="184">
        <f>Q1451*H1451</f>
        <v>0</v>
      </c>
      <c r="S1451" s="184">
        <v>2.4</v>
      </c>
      <c r="T1451" s="185">
        <f>S1451*H1451</f>
        <v>38.893920000000001</v>
      </c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R1451" s="186" t="s">
        <v>186</v>
      </c>
      <c r="AT1451" s="186" t="s">
        <v>181</v>
      </c>
      <c r="AU1451" s="186" t="s">
        <v>78</v>
      </c>
      <c r="AY1451" s="19" t="s">
        <v>179</v>
      </c>
      <c r="BE1451" s="187">
        <f>IF(N1451="základní",J1451,0)</f>
        <v>0</v>
      </c>
      <c r="BF1451" s="187">
        <f>IF(N1451="snížená",J1451,0)</f>
        <v>0</v>
      </c>
      <c r="BG1451" s="187">
        <f>IF(N1451="zákl. přenesená",J1451,0)</f>
        <v>0</v>
      </c>
      <c r="BH1451" s="187">
        <f>IF(N1451="sníž. přenesená",J1451,0)</f>
        <v>0</v>
      </c>
      <c r="BI1451" s="187">
        <f>IF(N1451="nulová",J1451,0)</f>
        <v>0</v>
      </c>
      <c r="BJ1451" s="19" t="s">
        <v>76</v>
      </c>
      <c r="BK1451" s="187">
        <f>ROUND(I1451*H1451,2)</f>
        <v>0</v>
      </c>
      <c r="BL1451" s="19" t="s">
        <v>186</v>
      </c>
      <c r="BM1451" s="186" t="s">
        <v>1509</v>
      </c>
    </row>
    <row r="1452" spans="1:65" s="2" customFormat="1">
      <c r="A1452" s="33"/>
      <c r="B1452" s="34"/>
      <c r="C1452" s="35"/>
      <c r="D1452" s="188" t="s">
        <v>188</v>
      </c>
      <c r="E1452" s="35"/>
      <c r="F1452" s="331" t="s">
        <v>1510</v>
      </c>
      <c r="G1452" s="332"/>
      <c r="H1452" s="332"/>
      <c r="I1452" s="332"/>
      <c r="J1452" s="332"/>
      <c r="K1452" s="35"/>
      <c r="L1452" s="38"/>
      <c r="M1452" s="190"/>
      <c r="N1452" s="191"/>
      <c r="O1452" s="63"/>
      <c r="P1452" s="63"/>
      <c r="Q1452" s="63"/>
      <c r="R1452" s="63"/>
      <c r="S1452" s="63"/>
      <c r="T1452" s="64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T1452" s="19" t="s">
        <v>188</v>
      </c>
      <c r="AU1452" s="19" t="s">
        <v>78</v>
      </c>
    </row>
    <row r="1453" spans="1:65" s="2" customFormat="1">
      <c r="A1453" s="33"/>
      <c r="B1453" s="34"/>
      <c r="C1453" s="35"/>
      <c r="D1453" s="192" t="s">
        <v>190</v>
      </c>
      <c r="E1453" s="35"/>
      <c r="F1453" s="333" t="s">
        <v>1511</v>
      </c>
      <c r="G1453" s="332"/>
      <c r="H1453" s="332"/>
      <c r="I1453" s="332"/>
      <c r="J1453" s="332"/>
      <c r="K1453" s="35"/>
      <c r="L1453" s="38"/>
      <c r="M1453" s="190"/>
      <c r="N1453" s="191"/>
      <c r="O1453" s="63"/>
      <c r="P1453" s="63"/>
      <c r="Q1453" s="63"/>
      <c r="R1453" s="63"/>
      <c r="S1453" s="63"/>
      <c r="T1453" s="64"/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T1453" s="19" t="s">
        <v>190</v>
      </c>
      <c r="AU1453" s="19" t="s">
        <v>78</v>
      </c>
    </row>
    <row r="1454" spans="1:65" s="13" customFormat="1">
      <c r="B1454" s="194"/>
      <c r="C1454" s="195"/>
      <c r="D1454" s="188" t="s">
        <v>192</v>
      </c>
      <c r="E1454" s="196" t="s">
        <v>18</v>
      </c>
      <c r="F1454" s="334" t="s">
        <v>202</v>
      </c>
      <c r="G1454" s="335"/>
      <c r="H1454" s="336" t="s">
        <v>18</v>
      </c>
      <c r="I1454" s="335"/>
      <c r="J1454" s="335"/>
      <c r="K1454" s="195"/>
      <c r="L1454" s="198"/>
      <c r="M1454" s="199"/>
      <c r="N1454" s="200"/>
      <c r="O1454" s="200"/>
      <c r="P1454" s="200"/>
      <c r="Q1454" s="200"/>
      <c r="R1454" s="200"/>
      <c r="S1454" s="200"/>
      <c r="T1454" s="201"/>
      <c r="AT1454" s="202" t="s">
        <v>192</v>
      </c>
      <c r="AU1454" s="202" t="s">
        <v>78</v>
      </c>
      <c r="AV1454" s="13" t="s">
        <v>76</v>
      </c>
      <c r="AW1454" s="13" t="s">
        <v>30</v>
      </c>
      <c r="AX1454" s="13" t="s">
        <v>69</v>
      </c>
      <c r="AY1454" s="202" t="s">
        <v>179</v>
      </c>
    </row>
    <row r="1455" spans="1:65" s="14" customFormat="1">
      <c r="B1455" s="203"/>
      <c r="C1455" s="204"/>
      <c r="D1455" s="188" t="s">
        <v>192</v>
      </c>
      <c r="E1455" s="205" t="s">
        <v>18</v>
      </c>
      <c r="F1455" s="324" t="s">
        <v>1512</v>
      </c>
      <c r="G1455" s="325"/>
      <c r="H1455" s="326">
        <v>0.746</v>
      </c>
      <c r="I1455" s="325"/>
      <c r="J1455" s="325"/>
      <c r="K1455" s="204"/>
      <c r="L1455" s="208"/>
      <c r="M1455" s="209"/>
      <c r="N1455" s="210"/>
      <c r="O1455" s="210"/>
      <c r="P1455" s="210"/>
      <c r="Q1455" s="210"/>
      <c r="R1455" s="210"/>
      <c r="S1455" s="210"/>
      <c r="T1455" s="211"/>
      <c r="AT1455" s="212" t="s">
        <v>192</v>
      </c>
      <c r="AU1455" s="212" t="s">
        <v>78</v>
      </c>
      <c r="AV1455" s="14" t="s">
        <v>78</v>
      </c>
      <c r="AW1455" s="14" t="s">
        <v>30</v>
      </c>
      <c r="AX1455" s="14" t="s">
        <v>69</v>
      </c>
      <c r="AY1455" s="212" t="s">
        <v>179</v>
      </c>
    </row>
    <row r="1456" spans="1:65" s="14" customFormat="1" ht="22.5">
      <c r="B1456" s="203"/>
      <c r="C1456" s="204"/>
      <c r="D1456" s="188" t="s">
        <v>192</v>
      </c>
      <c r="E1456" s="205" t="s">
        <v>18</v>
      </c>
      <c r="F1456" s="324" t="s">
        <v>1513</v>
      </c>
      <c r="G1456" s="325"/>
      <c r="H1456" s="326">
        <v>2.9009999999999998</v>
      </c>
      <c r="I1456" s="325"/>
      <c r="J1456" s="325"/>
      <c r="K1456" s="204"/>
      <c r="L1456" s="208"/>
      <c r="M1456" s="209"/>
      <c r="N1456" s="210"/>
      <c r="O1456" s="210"/>
      <c r="P1456" s="210"/>
      <c r="Q1456" s="210"/>
      <c r="R1456" s="210"/>
      <c r="S1456" s="210"/>
      <c r="T1456" s="211"/>
      <c r="AT1456" s="212" t="s">
        <v>192</v>
      </c>
      <c r="AU1456" s="212" t="s">
        <v>78</v>
      </c>
      <c r="AV1456" s="14" t="s">
        <v>78</v>
      </c>
      <c r="AW1456" s="14" t="s">
        <v>30</v>
      </c>
      <c r="AX1456" s="14" t="s">
        <v>69</v>
      </c>
      <c r="AY1456" s="212" t="s">
        <v>179</v>
      </c>
    </row>
    <row r="1457" spans="1:65" s="13" customFormat="1">
      <c r="B1457" s="194"/>
      <c r="C1457" s="195"/>
      <c r="D1457" s="188" t="s">
        <v>192</v>
      </c>
      <c r="E1457" s="196" t="s">
        <v>18</v>
      </c>
      <c r="F1457" s="334" t="s">
        <v>230</v>
      </c>
      <c r="G1457" s="335"/>
      <c r="H1457" s="336" t="s">
        <v>18</v>
      </c>
      <c r="I1457" s="335"/>
      <c r="J1457" s="335"/>
      <c r="K1457" s="195"/>
      <c r="L1457" s="198"/>
      <c r="M1457" s="199"/>
      <c r="N1457" s="200"/>
      <c r="O1457" s="200"/>
      <c r="P1457" s="200"/>
      <c r="Q1457" s="200"/>
      <c r="R1457" s="200"/>
      <c r="S1457" s="200"/>
      <c r="T1457" s="201"/>
      <c r="AT1457" s="202" t="s">
        <v>192</v>
      </c>
      <c r="AU1457" s="202" t="s">
        <v>78</v>
      </c>
      <c r="AV1457" s="13" t="s">
        <v>76</v>
      </c>
      <c r="AW1457" s="13" t="s">
        <v>30</v>
      </c>
      <c r="AX1457" s="13" t="s">
        <v>69</v>
      </c>
      <c r="AY1457" s="202" t="s">
        <v>179</v>
      </c>
    </row>
    <row r="1458" spans="1:65" s="14" customFormat="1">
      <c r="B1458" s="203"/>
      <c r="C1458" s="204"/>
      <c r="D1458" s="188" t="s">
        <v>192</v>
      </c>
      <c r="E1458" s="205" t="s">
        <v>18</v>
      </c>
      <c r="F1458" s="324" t="s">
        <v>5818</v>
      </c>
      <c r="G1458" s="325"/>
      <c r="H1458" s="326">
        <f>11.8*0.25</f>
        <v>2.95</v>
      </c>
      <c r="I1458" s="325"/>
      <c r="J1458" s="325"/>
      <c r="K1458" s="204"/>
      <c r="L1458" s="208"/>
      <c r="M1458" s="209"/>
      <c r="N1458" s="210"/>
      <c r="O1458" s="210"/>
      <c r="P1458" s="210"/>
      <c r="Q1458" s="210"/>
      <c r="R1458" s="210"/>
      <c r="S1458" s="210"/>
      <c r="T1458" s="211"/>
      <c r="AT1458" s="212" t="s">
        <v>192</v>
      </c>
      <c r="AU1458" s="212" t="s">
        <v>78</v>
      </c>
      <c r="AV1458" s="14" t="s">
        <v>78</v>
      </c>
      <c r="AW1458" s="14" t="s">
        <v>30</v>
      </c>
      <c r="AX1458" s="14" t="s">
        <v>69</v>
      </c>
      <c r="AY1458" s="212" t="s">
        <v>179</v>
      </c>
    </row>
    <row r="1459" spans="1:65" s="14" customFormat="1">
      <c r="B1459" s="203"/>
      <c r="C1459" s="204"/>
      <c r="D1459" s="188" t="s">
        <v>192</v>
      </c>
      <c r="E1459" s="205" t="s">
        <v>18</v>
      </c>
      <c r="F1459" s="324" t="s">
        <v>5819</v>
      </c>
      <c r="G1459" s="325"/>
      <c r="H1459" s="326">
        <f>(10+18.8)*0.135</f>
        <v>3.8880000000000003</v>
      </c>
      <c r="I1459" s="325"/>
      <c r="J1459" s="325"/>
      <c r="K1459" s="204"/>
      <c r="L1459" s="208"/>
      <c r="M1459" s="209"/>
      <c r="N1459" s="210"/>
      <c r="O1459" s="210"/>
      <c r="P1459" s="210"/>
      <c r="Q1459" s="210"/>
      <c r="R1459" s="210"/>
      <c r="S1459" s="210"/>
      <c r="T1459" s="211"/>
      <c r="AT1459" s="212" t="s">
        <v>192</v>
      </c>
      <c r="AU1459" s="212" t="s">
        <v>78</v>
      </c>
      <c r="AV1459" s="14" t="s">
        <v>78</v>
      </c>
      <c r="AW1459" s="14" t="s">
        <v>30</v>
      </c>
      <c r="AX1459" s="14" t="s">
        <v>69</v>
      </c>
      <c r="AY1459" s="212" t="s">
        <v>179</v>
      </c>
    </row>
    <row r="1460" spans="1:65" s="14" customFormat="1">
      <c r="B1460" s="203"/>
      <c r="C1460" s="204"/>
      <c r="D1460" s="188" t="s">
        <v>192</v>
      </c>
      <c r="E1460" s="205" t="s">
        <v>18</v>
      </c>
      <c r="F1460" s="324" t="s">
        <v>1516</v>
      </c>
      <c r="G1460" s="325"/>
      <c r="H1460" s="326">
        <v>0.76400000000000001</v>
      </c>
      <c r="I1460" s="325"/>
      <c r="J1460" s="325"/>
      <c r="K1460" s="204"/>
      <c r="L1460" s="208"/>
      <c r="M1460" s="209"/>
      <c r="N1460" s="210"/>
      <c r="O1460" s="210"/>
      <c r="P1460" s="210"/>
      <c r="Q1460" s="210"/>
      <c r="R1460" s="210"/>
      <c r="S1460" s="210"/>
      <c r="T1460" s="211"/>
      <c r="AT1460" s="212" t="s">
        <v>192</v>
      </c>
      <c r="AU1460" s="212" t="s">
        <v>78</v>
      </c>
      <c r="AV1460" s="14" t="s">
        <v>78</v>
      </c>
      <c r="AW1460" s="14" t="s">
        <v>30</v>
      </c>
      <c r="AX1460" s="14" t="s">
        <v>69</v>
      </c>
      <c r="AY1460" s="212" t="s">
        <v>179</v>
      </c>
    </row>
    <row r="1461" spans="1:65" s="14" customFormat="1">
      <c r="B1461" s="203"/>
      <c r="C1461" s="204"/>
      <c r="D1461" s="188" t="s">
        <v>192</v>
      </c>
      <c r="E1461" s="205" t="s">
        <v>18</v>
      </c>
      <c r="F1461" s="324" t="s">
        <v>1517</v>
      </c>
      <c r="G1461" s="325"/>
      <c r="H1461" s="326">
        <v>0.98</v>
      </c>
      <c r="I1461" s="325"/>
      <c r="J1461" s="325"/>
      <c r="K1461" s="204"/>
      <c r="L1461" s="208"/>
      <c r="M1461" s="209"/>
      <c r="N1461" s="210"/>
      <c r="O1461" s="210"/>
      <c r="P1461" s="210"/>
      <c r="Q1461" s="210"/>
      <c r="R1461" s="210"/>
      <c r="S1461" s="210"/>
      <c r="T1461" s="211"/>
      <c r="AT1461" s="212" t="s">
        <v>192</v>
      </c>
      <c r="AU1461" s="212" t="s">
        <v>78</v>
      </c>
      <c r="AV1461" s="14" t="s">
        <v>78</v>
      </c>
      <c r="AW1461" s="14" t="s">
        <v>30</v>
      </c>
      <c r="AX1461" s="14" t="s">
        <v>69</v>
      </c>
      <c r="AY1461" s="212" t="s">
        <v>179</v>
      </c>
    </row>
    <row r="1462" spans="1:65" s="14" customFormat="1">
      <c r="B1462" s="203"/>
      <c r="C1462" s="204"/>
      <c r="D1462" s="188" t="s">
        <v>192</v>
      </c>
      <c r="E1462" s="205" t="s">
        <v>18</v>
      </c>
      <c r="F1462" s="324" t="s">
        <v>5820</v>
      </c>
      <c r="G1462" s="325"/>
      <c r="H1462" s="326">
        <f>(4.3+2.9+(8.7-(0.5*3.26)))*0.14</f>
        <v>1.9978</v>
      </c>
      <c r="I1462" s="325"/>
      <c r="J1462" s="325"/>
      <c r="K1462" s="204"/>
      <c r="L1462" s="208"/>
      <c r="M1462" s="209"/>
      <c r="N1462" s="210"/>
      <c r="O1462" s="210"/>
      <c r="P1462" s="210"/>
      <c r="Q1462" s="210"/>
      <c r="R1462" s="210"/>
      <c r="S1462" s="210"/>
      <c r="T1462" s="211"/>
      <c r="AT1462" s="212" t="s">
        <v>192</v>
      </c>
      <c r="AU1462" s="212" t="s">
        <v>78</v>
      </c>
      <c r="AV1462" s="14" t="s">
        <v>78</v>
      </c>
      <c r="AW1462" s="14" t="s">
        <v>30</v>
      </c>
      <c r="AX1462" s="14" t="s">
        <v>69</v>
      </c>
      <c r="AY1462" s="212" t="s">
        <v>179</v>
      </c>
    </row>
    <row r="1463" spans="1:65" s="14" customFormat="1">
      <c r="B1463" s="203"/>
      <c r="C1463" s="204"/>
      <c r="D1463" s="188" t="s">
        <v>192</v>
      </c>
      <c r="E1463" s="205" t="s">
        <v>18</v>
      </c>
      <c r="F1463" s="324" t="s">
        <v>1519</v>
      </c>
      <c r="G1463" s="325"/>
      <c r="H1463" s="326">
        <v>0.11899999999999999</v>
      </c>
      <c r="I1463" s="325"/>
      <c r="J1463" s="325"/>
      <c r="K1463" s="204"/>
      <c r="L1463" s="208"/>
      <c r="M1463" s="209"/>
      <c r="N1463" s="210"/>
      <c r="O1463" s="210"/>
      <c r="P1463" s="210"/>
      <c r="Q1463" s="210"/>
      <c r="R1463" s="210"/>
      <c r="S1463" s="210"/>
      <c r="T1463" s="211"/>
      <c r="AT1463" s="212" t="s">
        <v>192</v>
      </c>
      <c r="AU1463" s="212" t="s">
        <v>78</v>
      </c>
      <c r="AV1463" s="14" t="s">
        <v>78</v>
      </c>
      <c r="AW1463" s="14" t="s">
        <v>30</v>
      </c>
      <c r="AX1463" s="14" t="s">
        <v>69</v>
      </c>
      <c r="AY1463" s="212" t="s">
        <v>179</v>
      </c>
    </row>
    <row r="1464" spans="1:65" s="14" customFormat="1">
      <c r="B1464" s="203"/>
      <c r="C1464" s="204"/>
      <c r="D1464" s="188" t="s">
        <v>192</v>
      </c>
      <c r="E1464" s="205" t="s">
        <v>18</v>
      </c>
      <c r="F1464" s="324" t="s">
        <v>5821</v>
      </c>
      <c r="G1464" s="325"/>
      <c r="H1464" s="326">
        <f>18.6*0.1</f>
        <v>1.8600000000000003</v>
      </c>
      <c r="I1464" s="325"/>
      <c r="J1464" s="325"/>
      <c r="K1464" s="204"/>
      <c r="L1464" s="208"/>
      <c r="M1464" s="209"/>
      <c r="N1464" s="210"/>
      <c r="O1464" s="210"/>
      <c r="P1464" s="210"/>
      <c r="Q1464" s="210"/>
      <c r="R1464" s="210"/>
      <c r="S1464" s="210"/>
      <c r="T1464" s="211"/>
      <c r="AT1464" s="212" t="s">
        <v>192</v>
      </c>
      <c r="AU1464" s="212" t="s">
        <v>78</v>
      </c>
      <c r="AV1464" s="14" t="s">
        <v>78</v>
      </c>
      <c r="AW1464" s="14" t="s">
        <v>30</v>
      </c>
      <c r="AX1464" s="14" t="s">
        <v>69</v>
      </c>
      <c r="AY1464" s="212" t="s">
        <v>179</v>
      </c>
    </row>
    <row r="1465" spans="1:65" s="2" customFormat="1" ht="24.2" customHeight="1">
      <c r="A1465" s="33"/>
      <c r="B1465" s="34"/>
      <c r="C1465" s="176" t="s">
        <v>1521</v>
      </c>
      <c r="D1465" s="176" t="s">
        <v>181</v>
      </c>
      <c r="E1465" s="177" t="s">
        <v>1522</v>
      </c>
      <c r="F1465" s="327" t="s">
        <v>1523</v>
      </c>
      <c r="G1465" s="328" t="s">
        <v>184</v>
      </c>
      <c r="H1465" s="329">
        <f>SUM(H1470:H1476)</f>
        <v>105.97220000000002</v>
      </c>
      <c r="I1465" s="330"/>
      <c r="J1465" s="330">
        <f>ROUND(I1465*H1465,2)</f>
        <v>0</v>
      </c>
      <c r="K1465" s="178" t="s">
        <v>185</v>
      </c>
      <c r="L1465" s="38"/>
      <c r="M1465" s="182" t="s">
        <v>18</v>
      </c>
      <c r="N1465" s="183" t="s">
        <v>40</v>
      </c>
      <c r="O1465" s="184">
        <v>1.5860000000000001</v>
      </c>
      <c r="P1465" s="184">
        <f>O1465*H1465</f>
        <v>168.07190920000002</v>
      </c>
      <c r="Q1465" s="184">
        <v>0</v>
      </c>
      <c r="R1465" s="184">
        <f>Q1465*H1465</f>
        <v>0</v>
      </c>
      <c r="S1465" s="184">
        <v>2.27</v>
      </c>
      <c r="T1465" s="185">
        <f>S1465*H1465</f>
        <v>240.55689400000003</v>
      </c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R1465" s="186" t="s">
        <v>186</v>
      </c>
      <c r="AT1465" s="186" t="s">
        <v>181</v>
      </c>
      <c r="AU1465" s="186" t="s">
        <v>78</v>
      </c>
      <c r="AY1465" s="19" t="s">
        <v>179</v>
      </c>
      <c r="BE1465" s="187">
        <f>IF(N1465="základní",J1465,0)</f>
        <v>0</v>
      </c>
      <c r="BF1465" s="187">
        <f>IF(N1465="snížená",J1465,0)</f>
        <v>0</v>
      </c>
      <c r="BG1465" s="187">
        <f>IF(N1465="zákl. přenesená",J1465,0)</f>
        <v>0</v>
      </c>
      <c r="BH1465" s="187">
        <f>IF(N1465="sníž. přenesená",J1465,0)</f>
        <v>0</v>
      </c>
      <c r="BI1465" s="187">
        <f>IF(N1465="nulová",J1465,0)</f>
        <v>0</v>
      </c>
      <c r="BJ1465" s="19" t="s">
        <v>76</v>
      </c>
      <c r="BK1465" s="187">
        <f>ROUND(I1465*H1465,2)</f>
        <v>0</v>
      </c>
      <c r="BL1465" s="19" t="s">
        <v>186</v>
      </c>
      <c r="BM1465" s="186" t="s">
        <v>1524</v>
      </c>
    </row>
    <row r="1466" spans="1:65" s="2" customFormat="1" ht="19.5">
      <c r="A1466" s="33"/>
      <c r="B1466" s="34"/>
      <c r="C1466" s="35"/>
      <c r="D1466" s="188" t="s">
        <v>188</v>
      </c>
      <c r="E1466" s="35"/>
      <c r="F1466" s="331" t="s">
        <v>1525</v>
      </c>
      <c r="G1466" s="332"/>
      <c r="H1466" s="332"/>
      <c r="I1466" s="332"/>
      <c r="J1466" s="332"/>
      <c r="K1466" s="35"/>
      <c r="L1466" s="38"/>
      <c r="M1466" s="190"/>
      <c r="N1466" s="191"/>
      <c r="O1466" s="63"/>
      <c r="P1466" s="63"/>
      <c r="Q1466" s="63"/>
      <c r="R1466" s="63"/>
      <c r="S1466" s="63"/>
      <c r="T1466" s="64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T1466" s="19" t="s">
        <v>188</v>
      </c>
      <c r="AU1466" s="19" t="s">
        <v>78</v>
      </c>
    </row>
    <row r="1467" spans="1:65" s="2" customFormat="1">
      <c r="A1467" s="33"/>
      <c r="B1467" s="34"/>
      <c r="C1467" s="35"/>
      <c r="D1467" s="192" t="s">
        <v>190</v>
      </c>
      <c r="E1467" s="35"/>
      <c r="F1467" s="333" t="s">
        <v>1526</v>
      </c>
      <c r="G1467" s="332"/>
      <c r="H1467" s="332"/>
      <c r="I1467" s="332"/>
      <c r="J1467" s="332"/>
      <c r="K1467" s="35"/>
      <c r="L1467" s="38"/>
      <c r="M1467" s="190"/>
      <c r="N1467" s="191"/>
      <c r="O1467" s="63"/>
      <c r="P1467" s="63"/>
      <c r="Q1467" s="63"/>
      <c r="R1467" s="63"/>
      <c r="S1467" s="63"/>
      <c r="T1467" s="64"/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T1467" s="19" t="s">
        <v>190</v>
      </c>
      <c r="AU1467" s="19" t="s">
        <v>78</v>
      </c>
    </row>
    <row r="1468" spans="1:65" s="13" customFormat="1">
      <c r="B1468" s="194"/>
      <c r="C1468" s="195"/>
      <c r="D1468" s="188" t="s">
        <v>192</v>
      </c>
      <c r="E1468" s="196" t="s">
        <v>18</v>
      </c>
      <c r="F1468" s="334" t="s">
        <v>581</v>
      </c>
      <c r="G1468" s="335"/>
      <c r="H1468" s="336" t="s">
        <v>18</v>
      </c>
      <c r="I1468" s="335"/>
      <c r="J1468" s="335"/>
      <c r="K1468" s="195"/>
      <c r="L1468" s="198"/>
      <c r="M1468" s="199"/>
      <c r="N1468" s="200"/>
      <c r="O1468" s="200"/>
      <c r="P1468" s="200"/>
      <c r="Q1468" s="200"/>
      <c r="R1468" s="200"/>
      <c r="S1468" s="200"/>
      <c r="T1468" s="201"/>
      <c r="AT1468" s="202" t="s">
        <v>192</v>
      </c>
      <c r="AU1468" s="202" t="s">
        <v>78</v>
      </c>
      <c r="AV1468" s="13" t="s">
        <v>76</v>
      </c>
      <c r="AW1468" s="13" t="s">
        <v>30</v>
      </c>
      <c r="AX1468" s="13" t="s">
        <v>69</v>
      </c>
      <c r="AY1468" s="202" t="s">
        <v>179</v>
      </c>
    </row>
    <row r="1469" spans="1:65" s="13" customFormat="1">
      <c r="B1469" s="194"/>
      <c r="C1469" s="195"/>
      <c r="D1469" s="188" t="s">
        <v>192</v>
      </c>
      <c r="E1469" s="196" t="s">
        <v>18</v>
      </c>
      <c r="F1469" s="334" t="s">
        <v>1527</v>
      </c>
      <c r="G1469" s="335"/>
      <c r="H1469" s="336" t="s">
        <v>18</v>
      </c>
      <c r="I1469" s="335"/>
      <c r="J1469" s="335"/>
      <c r="K1469" s="195"/>
      <c r="L1469" s="198"/>
      <c r="M1469" s="199"/>
      <c r="N1469" s="200"/>
      <c r="O1469" s="200"/>
      <c r="P1469" s="200"/>
      <c r="Q1469" s="200"/>
      <c r="R1469" s="200"/>
      <c r="S1469" s="200"/>
      <c r="T1469" s="201"/>
      <c r="AT1469" s="202" t="s">
        <v>192</v>
      </c>
      <c r="AU1469" s="202" t="s">
        <v>78</v>
      </c>
      <c r="AV1469" s="13" t="s">
        <v>76</v>
      </c>
      <c r="AW1469" s="13" t="s">
        <v>30</v>
      </c>
      <c r="AX1469" s="13" t="s">
        <v>69</v>
      </c>
      <c r="AY1469" s="202" t="s">
        <v>179</v>
      </c>
    </row>
    <row r="1470" spans="1:65" s="14" customFormat="1">
      <c r="B1470" s="203"/>
      <c r="C1470" s="204"/>
      <c r="D1470" s="188" t="s">
        <v>192</v>
      </c>
      <c r="E1470" s="205" t="s">
        <v>18</v>
      </c>
      <c r="F1470" s="324" t="s">
        <v>1528</v>
      </c>
      <c r="G1470" s="325"/>
      <c r="H1470" s="326">
        <v>6.3479999999999999</v>
      </c>
      <c r="I1470" s="325"/>
      <c r="J1470" s="325"/>
      <c r="K1470" s="204"/>
      <c r="L1470" s="208"/>
      <c r="M1470" s="209"/>
      <c r="N1470" s="210"/>
      <c r="O1470" s="210"/>
      <c r="P1470" s="210"/>
      <c r="Q1470" s="210"/>
      <c r="R1470" s="210"/>
      <c r="S1470" s="210"/>
      <c r="T1470" s="211"/>
      <c r="AT1470" s="212" t="s">
        <v>192</v>
      </c>
      <c r="AU1470" s="212" t="s">
        <v>78</v>
      </c>
      <c r="AV1470" s="14" t="s">
        <v>78</v>
      </c>
      <c r="AW1470" s="14" t="s">
        <v>30</v>
      </c>
      <c r="AX1470" s="14" t="s">
        <v>69</v>
      </c>
      <c r="AY1470" s="212" t="s">
        <v>179</v>
      </c>
    </row>
    <row r="1471" spans="1:65" s="14" customFormat="1" ht="33.75">
      <c r="B1471" s="203"/>
      <c r="C1471" s="204"/>
      <c r="D1471" s="188" t="s">
        <v>192</v>
      </c>
      <c r="E1471" s="205" t="s">
        <v>18</v>
      </c>
      <c r="F1471" s="324" t="s">
        <v>1529</v>
      </c>
      <c r="G1471" s="325"/>
      <c r="H1471" s="326">
        <v>17.388000000000002</v>
      </c>
      <c r="I1471" s="325"/>
      <c r="J1471" s="325"/>
      <c r="K1471" s="204"/>
      <c r="L1471" s="208"/>
      <c r="M1471" s="209"/>
      <c r="N1471" s="210"/>
      <c r="O1471" s="210"/>
      <c r="P1471" s="210"/>
      <c r="Q1471" s="210"/>
      <c r="R1471" s="210"/>
      <c r="S1471" s="210"/>
      <c r="T1471" s="211"/>
      <c r="AT1471" s="212" t="s">
        <v>192</v>
      </c>
      <c r="AU1471" s="212" t="s">
        <v>78</v>
      </c>
      <c r="AV1471" s="14" t="s">
        <v>78</v>
      </c>
      <c r="AW1471" s="14" t="s">
        <v>30</v>
      </c>
      <c r="AX1471" s="14" t="s">
        <v>69</v>
      </c>
      <c r="AY1471" s="212" t="s">
        <v>179</v>
      </c>
    </row>
    <row r="1472" spans="1:65" s="14" customFormat="1" ht="22.5">
      <c r="B1472" s="203"/>
      <c r="C1472" s="204"/>
      <c r="D1472" s="188" t="s">
        <v>192</v>
      </c>
      <c r="E1472" s="205" t="s">
        <v>18</v>
      </c>
      <c r="F1472" s="324" t="s">
        <v>5822</v>
      </c>
      <c r="G1472" s="325"/>
      <c r="H1472" s="326">
        <f>(((1.5*((4.3+3.4)/2))-(0.8*1.97))*0.57)+(((2.6*4.3)-(0.56*1.17))*0.62)+(((1.5*4.3)-(1.18*1.17))*0.51)+(5.2*3.8)</f>
        <v>31.264199999999999</v>
      </c>
      <c r="I1472" s="325"/>
      <c r="J1472" s="325"/>
      <c r="K1472" s="204"/>
      <c r="L1472" s="208"/>
      <c r="M1472" s="209"/>
      <c r="N1472" s="210"/>
      <c r="O1472" s="210"/>
      <c r="P1472" s="210"/>
      <c r="Q1472" s="210"/>
      <c r="R1472" s="210"/>
      <c r="S1472" s="210"/>
      <c r="T1472" s="211"/>
      <c r="AT1472" s="212" t="s">
        <v>192</v>
      </c>
      <c r="AU1472" s="212" t="s">
        <v>78</v>
      </c>
      <c r="AV1472" s="14" t="s">
        <v>78</v>
      </c>
      <c r="AW1472" s="14" t="s">
        <v>30</v>
      </c>
      <c r="AX1472" s="14" t="s">
        <v>69</v>
      </c>
      <c r="AY1472" s="212" t="s">
        <v>179</v>
      </c>
    </row>
    <row r="1473" spans="1:65" s="14" customFormat="1">
      <c r="B1473" s="203"/>
      <c r="C1473" s="204"/>
      <c r="D1473" s="188" t="s">
        <v>192</v>
      </c>
      <c r="E1473" s="205" t="s">
        <v>18</v>
      </c>
      <c r="F1473" s="324" t="s">
        <v>1530</v>
      </c>
      <c r="G1473" s="325"/>
      <c r="H1473" s="326">
        <v>10.131</v>
      </c>
      <c r="I1473" s="325"/>
      <c r="J1473" s="325"/>
      <c r="K1473" s="204"/>
      <c r="L1473" s="208"/>
      <c r="M1473" s="209"/>
      <c r="N1473" s="210"/>
      <c r="O1473" s="210"/>
      <c r="P1473" s="210"/>
      <c r="Q1473" s="210"/>
      <c r="R1473" s="210"/>
      <c r="S1473" s="210"/>
      <c r="T1473" s="211"/>
      <c r="AT1473" s="212" t="s">
        <v>192</v>
      </c>
      <c r="AU1473" s="212" t="s">
        <v>78</v>
      </c>
      <c r="AV1473" s="14" t="s">
        <v>78</v>
      </c>
      <c r="AW1473" s="14" t="s">
        <v>30</v>
      </c>
      <c r="AX1473" s="14" t="s">
        <v>69</v>
      </c>
      <c r="AY1473" s="212" t="s">
        <v>179</v>
      </c>
    </row>
    <row r="1474" spans="1:65" s="14" customFormat="1" ht="22.5">
      <c r="B1474" s="203"/>
      <c r="C1474" s="204"/>
      <c r="D1474" s="188" t="s">
        <v>192</v>
      </c>
      <c r="E1474" s="205" t="s">
        <v>18</v>
      </c>
      <c r="F1474" s="324" t="s">
        <v>1531</v>
      </c>
      <c r="G1474" s="325"/>
      <c r="H1474" s="326">
        <v>14.039</v>
      </c>
      <c r="I1474" s="325"/>
      <c r="J1474" s="325"/>
      <c r="K1474" s="204"/>
      <c r="L1474" s="208"/>
      <c r="M1474" s="209"/>
      <c r="N1474" s="210"/>
      <c r="O1474" s="210"/>
      <c r="P1474" s="210"/>
      <c r="Q1474" s="210"/>
      <c r="R1474" s="210"/>
      <c r="S1474" s="210"/>
      <c r="T1474" s="211"/>
      <c r="AT1474" s="212" t="s">
        <v>192</v>
      </c>
      <c r="AU1474" s="212" t="s">
        <v>78</v>
      </c>
      <c r="AV1474" s="14" t="s">
        <v>78</v>
      </c>
      <c r="AW1474" s="14" t="s">
        <v>30</v>
      </c>
      <c r="AX1474" s="14" t="s">
        <v>69</v>
      </c>
      <c r="AY1474" s="212" t="s">
        <v>179</v>
      </c>
    </row>
    <row r="1475" spans="1:65" s="13" customFormat="1">
      <c r="B1475" s="194"/>
      <c r="C1475" s="195"/>
      <c r="D1475" s="188" t="s">
        <v>192</v>
      </c>
      <c r="E1475" s="196" t="s">
        <v>18</v>
      </c>
      <c r="F1475" s="334" t="s">
        <v>1532</v>
      </c>
      <c r="G1475" s="335"/>
      <c r="H1475" s="336" t="s">
        <v>18</v>
      </c>
      <c r="I1475" s="335"/>
      <c r="J1475" s="335"/>
      <c r="K1475" s="195"/>
      <c r="L1475" s="198"/>
      <c r="M1475" s="199"/>
      <c r="N1475" s="200"/>
      <c r="O1475" s="200"/>
      <c r="P1475" s="200"/>
      <c r="Q1475" s="200"/>
      <c r="R1475" s="200"/>
      <c r="S1475" s="200"/>
      <c r="T1475" s="201"/>
      <c r="AT1475" s="202" t="s">
        <v>192</v>
      </c>
      <c r="AU1475" s="202" t="s">
        <v>78</v>
      </c>
      <c r="AV1475" s="13" t="s">
        <v>76</v>
      </c>
      <c r="AW1475" s="13" t="s">
        <v>30</v>
      </c>
      <c r="AX1475" s="13" t="s">
        <v>69</v>
      </c>
      <c r="AY1475" s="202" t="s">
        <v>179</v>
      </c>
    </row>
    <row r="1476" spans="1:65" s="14" customFormat="1" ht="33.75">
      <c r="B1476" s="203"/>
      <c r="C1476" s="204"/>
      <c r="D1476" s="188" t="s">
        <v>192</v>
      </c>
      <c r="E1476" s="205" t="s">
        <v>18</v>
      </c>
      <c r="F1476" s="324" t="s">
        <v>1533</v>
      </c>
      <c r="G1476" s="325"/>
      <c r="H1476" s="326">
        <v>26.802</v>
      </c>
      <c r="I1476" s="325"/>
      <c r="J1476" s="325"/>
      <c r="K1476" s="204"/>
      <c r="L1476" s="208"/>
      <c r="M1476" s="209"/>
      <c r="N1476" s="210"/>
      <c r="O1476" s="210"/>
      <c r="P1476" s="210"/>
      <c r="Q1476" s="210"/>
      <c r="R1476" s="210"/>
      <c r="S1476" s="210"/>
      <c r="T1476" s="211"/>
      <c r="AT1476" s="212" t="s">
        <v>192</v>
      </c>
      <c r="AU1476" s="212" t="s">
        <v>78</v>
      </c>
      <c r="AV1476" s="14" t="s">
        <v>78</v>
      </c>
      <c r="AW1476" s="14" t="s">
        <v>30</v>
      </c>
      <c r="AX1476" s="14" t="s">
        <v>69</v>
      </c>
      <c r="AY1476" s="212" t="s">
        <v>179</v>
      </c>
    </row>
    <row r="1477" spans="1:65" s="2" customFormat="1" ht="24.2" customHeight="1">
      <c r="A1477" s="33"/>
      <c r="B1477" s="34"/>
      <c r="C1477" s="176" t="s">
        <v>1534</v>
      </c>
      <c r="D1477" s="176" t="s">
        <v>181</v>
      </c>
      <c r="E1477" s="177" t="s">
        <v>1535</v>
      </c>
      <c r="F1477" s="327" t="s">
        <v>1536</v>
      </c>
      <c r="G1477" s="328" t="s">
        <v>357</v>
      </c>
      <c r="H1477" s="329">
        <v>22.602</v>
      </c>
      <c r="I1477" s="330"/>
      <c r="J1477" s="330">
        <f>ROUND(I1477*H1477,2)</f>
        <v>0</v>
      </c>
      <c r="K1477" s="178" t="s">
        <v>185</v>
      </c>
      <c r="L1477" s="38"/>
      <c r="M1477" s="182" t="s">
        <v>18</v>
      </c>
      <c r="N1477" s="183" t="s">
        <v>40</v>
      </c>
      <c r="O1477" s="184">
        <v>0.23699999999999999</v>
      </c>
      <c r="P1477" s="184">
        <f>O1477*H1477</f>
        <v>5.3566739999999999</v>
      </c>
      <c r="Q1477" s="184">
        <v>0</v>
      </c>
      <c r="R1477" s="184">
        <f>Q1477*H1477</f>
        <v>0</v>
      </c>
      <c r="S1477" s="184">
        <v>0.20799999999999999</v>
      </c>
      <c r="T1477" s="185">
        <f>S1477*H1477</f>
        <v>4.7012159999999996</v>
      </c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R1477" s="186" t="s">
        <v>186</v>
      </c>
      <c r="AT1477" s="186" t="s">
        <v>181</v>
      </c>
      <c r="AU1477" s="186" t="s">
        <v>78</v>
      </c>
      <c r="AY1477" s="19" t="s">
        <v>179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76</v>
      </c>
      <c r="BK1477" s="187">
        <f>ROUND(I1477*H1477,2)</f>
        <v>0</v>
      </c>
      <c r="BL1477" s="19" t="s">
        <v>186</v>
      </c>
      <c r="BM1477" s="186" t="s">
        <v>1537</v>
      </c>
    </row>
    <row r="1478" spans="1:65" s="2" customFormat="1" ht="19.5">
      <c r="A1478" s="33"/>
      <c r="B1478" s="34"/>
      <c r="C1478" s="35"/>
      <c r="D1478" s="188" t="s">
        <v>188</v>
      </c>
      <c r="E1478" s="35"/>
      <c r="F1478" s="331" t="s">
        <v>1538</v>
      </c>
      <c r="G1478" s="332"/>
      <c r="H1478" s="332"/>
      <c r="I1478" s="332"/>
      <c r="J1478" s="332"/>
      <c r="K1478" s="35"/>
      <c r="L1478" s="38"/>
      <c r="M1478" s="190"/>
      <c r="N1478" s="191"/>
      <c r="O1478" s="63"/>
      <c r="P1478" s="63"/>
      <c r="Q1478" s="63"/>
      <c r="R1478" s="63"/>
      <c r="S1478" s="63"/>
      <c r="T1478" s="64"/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T1478" s="19" t="s">
        <v>188</v>
      </c>
      <c r="AU1478" s="19" t="s">
        <v>78</v>
      </c>
    </row>
    <row r="1479" spans="1:65" s="2" customFormat="1">
      <c r="A1479" s="33"/>
      <c r="B1479" s="34"/>
      <c r="C1479" s="35"/>
      <c r="D1479" s="192" t="s">
        <v>190</v>
      </c>
      <c r="E1479" s="35"/>
      <c r="F1479" s="333" t="s">
        <v>1539</v>
      </c>
      <c r="G1479" s="332"/>
      <c r="H1479" s="332"/>
      <c r="I1479" s="332"/>
      <c r="J1479" s="332"/>
      <c r="K1479" s="35"/>
      <c r="L1479" s="38"/>
      <c r="M1479" s="190"/>
      <c r="N1479" s="191"/>
      <c r="O1479" s="63"/>
      <c r="P1479" s="63"/>
      <c r="Q1479" s="63"/>
      <c r="R1479" s="63"/>
      <c r="S1479" s="63"/>
      <c r="T1479" s="64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T1479" s="19" t="s">
        <v>190</v>
      </c>
      <c r="AU1479" s="19" t="s">
        <v>78</v>
      </c>
    </row>
    <row r="1480" spans="1:65" s="13" customFormat="1">
      <c r="B1480" s="194"/>
      <c r="C1480" s="195"/>
      <c r="D1480" s="188" t="s">
        <v>192</v>
      </c>
      <c r="E1480" s="196" t="s">
        <v>18</v>
      </c>
      <c r="F1480" s="334" t="s">
        <v>1540</v>
      </c>
      <c r="G1480" s="335"/>
      <c r="H1480" s="336" t="s">
        <v>18</v>
      </c>
      <c r="I1480" s="335"/>
      <c r="J1480" s="335"/>
      <c r="K1480" s="195"/>
      <c r="L1480" s="198"/>
      <c r="M1480" s="199"/>
      <c r="N1480" s="200"/>
      <c r="O1480" s="200"/>
      <c r="P1480" s="200"/>
      <c r="Q1480" s="200"/>
      <c r="R1480" s="200"/>
      <c r="S1480" s="200"/>
      <c r="T1480" s="201"/>
      <c r="AT1480" s="202" t="s">
        <v>192</v>
      </c>
      <c r="AU1480" s="202" t="s">
        <v>78</v>
      </c>
      <c r="AV1480" s="13" t="s">
        <v>76</v>
      </c>
      <c r="AW1480" s="13" t="s">
        <v>30</v>
      </c>
      <c r="AX1480" s="13" t="s">
        <v>69</v>
      </c>
      <c r="AY1480" s="202" t="s">
        <v>179</v>
      </c>
    </row>
    <row r="1481" spans="1:65" s="14" customFormat="1">
      <c r="B1481" s="203"/>
      <c r="C1481" s="204"/>
      <c r="D1481" s="188" t="s">
        <v>192</v>
      </c>
      <c r="E1481" s="205" t="s">
        <v>18</v>
      </c>
      <c r="F1481" s="324" t="s">
        <v>1541</v>
      </c>
      <c r="G1481" s="325"/>
      <c r="H1481" s="326">
        <v>11.488</v>
      </c>
      <c r="I1481" s="325"/>
      <c r="J1481" s="325"/>
      <c r="K1481" s="204"/>
      <c r="L1481" s="208"/>
      <c r="M1481" s="209"/>
      <c r="N1481" s="210"/>
      <c r="O1481" s="210"/>
      <c r="P1481" s="210"/>
      <c r="Q1481" s="210"/>
      <c r="R1481" s="210"/>
      <c r="S1481" s="210"/>
      <c r="T1481" s="211"/>
      <c r="AT1481" s="212" t="s">
        <v>192</v>
      </c>
      <c r="AU1481" s="212" t="s">
        <v>78</v>
      </c>
      <c r="AV1481" s="14" t="s">
        <v>78</v>
      </c>
      <c r="AW1481" s="14" t="s">
        <v>30</v>
      </c>
      <c r="AX1481" s="14" t="s">
        <v>69</v>
      </c>
      <c r="AY1481" s="212" t="s">
        <v>179</v>
      </c>
    </row>
    <row r="1482" spans="1:65" s="13" customFormat="1">
      <c r="B1482" s="194"/>
      <c r="C1482" s="195"/>
      <c r="D1482" s="188" t="s">
        <v>192</v>
      </c>
      <c r="E1482" s="196" t="s">
        <v>18</v>
      </c>
      <c r="F1482" s="334" t="s">
        <v>581</v>
      </c>
      <c r="G1482" s="335"/>
      <c r="H1482" s="336" t="s">
        <v>18</v>
      </c>
      <c r="I1482" s="335"/>
      <c r="J1482" s="335"/>
      <c r="K1482" s="195"/>
      <c r="L1482" s="198"/>
      <c r="M1482" s="199"/>
      <c r="N1482" s="200"/>
      <c r="O1482" s="200"/>
      <c r="P1482" s="200"/>
      <c r="Q1482" s="200"/>
      <c r="R1482" s="200"/>
      <c r="S1482" s="200"/>
      <c r="T1482" s="201"/>
      <c r="AT1482" s="202" t="s">
        <v>192</v>
      </c>
      <c r="AU1482" s="202" t="s">
        <v>78</v>
      </c>
      <c r="AV1482" s="13" t="s">
        <v>76</v>
      </c>
      <c r="AW1482" s="13" t="s">
        <v>30</v>
      </c>
      <c r="AX1482" s="13" t="s">
        <v>69</v>
      </c>
      <c r="AY1482" s="202" t="s">
        <v>179</v>
      </c>
    </row>
    <row r="1483" spans="1:65" s="14" customFormat="1">
      <c r="B1483" s="203"/>
      <c r="C1483" s="204"/>
      <c r="D1483" s="188" t="s">
        <v>192</v>
      </c>
      <c r="E1483" s="205" t="s">
        <v>18</v>
      </c>
      <c r="F1483" s="324" t="s">
        <v>1542</v>
      </c>
      <c r="G1483" s="325"/>
      <c r="H1483" s="326">
        <v>11.114000000000001</v>
      </c>
      <c r="I1483" s="325"/>
      <c r="J1483" s="325"/>
      <c r="K1483" s="204"/>
      <c r="L1483" s="208"/>
      <c r="M1483" s="209"/>
      <c r="N1483" s="210"/>
      <c r="O1483" s="210"/>
      <c r="P1483" s="210"/>
      <c r="Q1483" s="210"/>
      <c r="R1483" s="210"/>
      <c r="S1483" s="210"/>
      <c r="T1483" s="211"/>
      <c r="AT1483" s="212" t="s">
        <v>192</v>
      </c>
      <c r="AU1483" s="212" t="s">
        <v>78</v>
      </c>
      <c r="AV1483" s="14" t="s">
        <v>78</v>
      </c>
      <c r="AW1483" s="14" t="s">
        <v>30</v>
      </c>
      <c r="AX1483" s="14" t="s">
        <v>69</v>
      </c>
      <c r="AY1483" s="212" t="s">
        <v>179</v>
      </c>
    </row>
    <row r="1484" spans="1:65" s="2" customFormat="1" ht="24.2" customHeight="1">
      <c r="A1484" s="33"/>
      <c r="B1484" s="34"/>
      <c r="C1484" s="176" t="s">
        <v>1543</v>
      </c>
      <c r="D1484" s="176" t="s">
        <v>181</v>
      </c>
      <c r="E1484" s="177" t="s">
        <v>1544</v>
      </c>
      <c r="F1484" s="327" t="s">
        <v>1545</v>
      </c>
      <c r="G1484" s="328" t="s">
        <v>357</v>
      </c>
      <c r="H1484" s="329">
        <v>24.439</v>
      </c>
      <c r="I1484" s="330"/>
      <c r="J1484" s="330">
        <f>ROUND(I1484*H1484,2)</f>
        <v>0</v>
      </c>
      <c r="K1484" s="178" t="s">
        <v>185</v>
      </c>
      <c r="L1484" s="38"/>
      <c r="M1484" s="182" t="s">
        <v>18</v>
      </c>
      <c r="N1484" s="183" t="s">
        <v>40</v>
      </c>
      <c r="O1484" s="184">
        <v>0.28399999999999997</v>
      </c>
      <c r="P1484" s="184">
        <f>O1484*H1484</f>
        <v>6.940675999999999</v>
      </c>
      <c r="Q1484" s="184">
        <v>0</v>
      </c>
      <c r="R1484" s="184">
        <f>Q1484*H1484</f>
        <v>0</v>
      </c>
      <c r="S1484" s="184">
        <v>0.308</v>
      </c>
      <c r="T1484" s="185">
        <f>S1484*H1484</f>
        <v>7.5272119999999996</v>
      </c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R1484" s="186" t="s">
        <v>186</v>
      </c>
      <c r="AT1484" s="186" t="s">
        <v>181</v>
      </c>
      <c r="AU1484" s="186" t="s">
        <v>78</v>
      </c>
      <c r="AY1484" s="19" t="s">
        <v>179</v>
      </c>
      <c r="BE1484" s="187">
        <f>IF(N1484="základní",J1484,0)</f>
        <v>0</v>
      </c>
      <c r="BF1484" s="187">
        <f>IF(N1484="snížená",J1484,0)</f>
        <v>0</v>
      </c>
      <c r="BG1484" s="187">
        <f>IF(N1484="zákl. přenesená",J1484,0)</f>
        <v>0</v>
      </c>
      <c r="BH1484" s="187">
        <f>IF(N1484="sníž. přenesená",J1484,0)</f>
        <v>0</v>
      </c>
      <c r="BI1484" s="187">
        <f>IF(N1484="nulová",J1484,0)</f>
        <v>0</v>
      </c>
      <c r="BJ1484" s="19" t="s">
        <v>76</v>
      </c>
      <c r="BK1484" s="187">
        <f>ROUND(I1484*H1484,2)</f>
        <v>0</v>
      </c>
      <c r="BL1484" s="19" t="s">
        <v>186</v>
      </c>
      <c r="BM1484" s="186" t="s">
        <v>1546</v>
      </c>
    </row>
    <row r="1485" spans="1:65" s="2" customFormat="1" ht="19.5">
      <c r="A1485" s="33"/>
      <c r="B1485" s="34"/>
      <c r="C1485" s="35"/>
      <c r="D1485" s="188" t="s">
        <v>188</v>
      </c>
      <c r="E1485" s="35"/>
      <c r="F1485" s="331" t="s">
        <v>1547</v>
      </c>
      <c r="G1485" s="332"/>
      <c r="H1485" s="332"/>
      <c r="I1485" s="332"/>
      <c r="J1485" s="332"/>
      <c r="K1485" s="35"/>
      <c r="L1485" s="38"/>
      <c r="M1485" s="190"/>
      <c r="N1485" s="191"/>
      <c r="O1485" s="63"/>
      <c r="P1485" s="63"/>
      <c r="Q1485" s="63"/>
      <c r="R1485" s="63"/>
      <c r="S1485" s="63"/>
      <c r="T1485" s="64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T1485" s="19" t="s">
        <v>188</v>
      </c>
      <c r="AU1485" s="19" t="s">
        <v>78</v>
      </c>
    </row>
    <row r="1486" spans="1:65" s="2" customFormat="1">
      <c r="A1486" s="33"/>
      <c r="B1486" s="34"/>
      <c r="C1486" s="35"/>
      <c r="D1486" s="192" t="s">
        <v>190</v>
      </c>
      <c r="E1486" s="35"/>
      <c r="F1486" s="333" t="s">
        <v>1548</v>
      </c>
      <c r="G1486" s="332"/>
      <c r="H1486" s="332"/>
      <c r="I1486" s="332"/>
      <c r="J1486" s="332"/>
      <c r="K1486" s="35"/>
      <c r="L1486" s="38"/>
      <c r="M1486" s="190"/>
      <c r="N1486" s="191"/>
      <c r="O1486" s="63"/>
      <c r="P1486" s="63"/>
      <c r="Q1486" s="63"/>
      <c r="R1486" s="63"/>
      <c r="S1486" s="63"/>
      <c r="T1486" s="64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T1486" s="19" t="s">
        <v>190</v>
      </c>
      <c r="AU1486" s="19" t="s">
        <v>78</v>
      </c>
    </row>
    <row r="1487" spans="1:65" s="13" customFormat="1">
      <c r="B1487" s="194"/>
      <c r="C1487" s="195"/>
      <c r="D1487" s="188" t="s">
        <v>192</v>
      </c>
      <c r="E1487" s="196" t="s">
        <v>18</v>
      </c>
      <c r="F1487" s="334" t="s">
        <v>581</v>
      </c>
      <c r="G1487" s="335"/>
      <c r="H1487" s="336" t="s">
        <v>18</v>
      </c>
      <c r="I1487" s="335"/>
      <c r="J1487" s="335"/>
      <c r="K1487" s="195"/>
      <c r="L1487" s="198"/>
      <c r="M1487" s="199"/>
      <c r="N1487" s="200"/>
      <c r="O1487" s="200"/>
      <c r="P1487" s="200"/>
      <c r="Q1487" s="200"/>
      <c r="R1487" s="200"/>
      <c r="S1487" s="200"/>
      <c r="T1487" s="201"/>
      <c r="AT1487" s="202" t="s">
        <v>192</v>
      </c>
      <c r="AU1487" s="202" t="s">
        <v>78</v>
      </c>
      <c r="AV1487" s="13" t="s">
        <v>76</v>
      </c>
      <c r="AW1487" s="13" t="s">
        <v>30</v>
      </c>
      <c r="AX1487" s="13" t="s">
        <v>69</v>
      </c>
      <c r="AY1487" s="202" t="s">
        <v>179</v>
      </c>
    </row>
    <row r="1488" spans="1:65" s="14" customFormat="1" ht="22.5">
      <c r="B1488" s="203"/>
      <c r="C1488" s="204"/>
      <c r="D1488" s="188" t="s">
        <v>192</v>
      </c>
      <c r="E1488" s="205" t="s">
        <v>18</v>
      </c>
      <c r="F1488" s="324" t="s">
        <v>1549</v>
      </c>
      <c r="G1488" s="325"/>
      <c r="H1488" s="326">
        <v>24.439</v>
      </c>
      <c r="I1488" s="325"/>
      <c r="J1488" s="325"/>
      <c r="K1488" s="204"/>
      <c r="L1488" s="208"/>
      <c r="M1488" s="209"/>
      <c r="N1488" s="210"/>
      <c r="O1488" s="210"/>
      <c r="P1488" s="210"/>
      <c r="Q1488" s="210"/>
      <c r="R1488" s="210"/>
      <c r="S1488" s="210"/>
      <c r="T1488" s="211"/>
      <c r="AT1488" s="212" t="s">
        <v>192</v>
      </c>
      <c r="AU1488" s="212" t="s">
        <v>78</v>
      </c>
      <c r="AV1488" s="14" t="s">
        <v>78</v>
      </c>
      <c r="AW1488" s="14" t="s">
        <v>30</v>
      </c>
      <c r="AX1488" s="14" t="s">
        <v>69</v>
      </c>
      <c r="AY1488" s="212" t="s">
        <v>179</v>
      </c>
    </row>
    <row r="1489" spans="1:65" s="2" customFormat="1" ht="24.2" customHeight="1">
      <c r="A1489" s="33"/>
      <c r="B1489" s="34"/>
      <c r="C1489" s="176" t="s">
        <v>1550</v>
      </c>
      <c r="D1489" s="176" t="s">
        <v>181</v>
      </c>
      <c r="E1489" s="177" t="s">
        <v>1551</v>
      </c>
      <c r="F1489" s="327" t="s">
        <v>1552</v>
      </c>
      <c r="G1489" s="328" t="s">
        <v>184</v>
      </c>
      <c r="H1489" s="329">
        <v>23.04</v>
      </c>
      <c r="I1489" s="330"/>
      <c r="J1489" s="330">
        <f>ROUND(I1489*H1489,2)</f>
        <v>0</v>
      </c>
      <c r="K1489" s="178" t="s">
        <v>185</v>
      </c>
      <c r="L1489" s="38"/>
      <c r="M1489" s="182" t="s">
        <v>18</v>
      </c>
      <c r="N1489" s="183" t="s">
        <v>40</v>
      </c>
      <c r="O1489" s="184">
        <v>1.52</v>
      </c>
      <c r="P1489" s="184">
        <f>O1489*H1489</f>
        <v>35.020800000000001</v>
      </c>
      <c r="Q1489" s="184">
        <v>0</v>
      </c>
      <c r="R1489" s="184">
        <f>Q1489*H1489</f>
        <v>0</v>
      </c>
      <c r="S1489" s="184">
        <v>1.8</v>
      </c>
      <c r="T1489" s="185">
        <f>S1489*H1489</f>
        <v>41.472000000000001</v>
      </c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R1489" s="186" t="s">
        <v>186</v>
      </c>
      <c r="AT1489" s="186" t="s">
        <v>181</v>
      </c>
      <c r="AU1489" s="186" t="s">
        <v>78</v>
      </c>
      <c r="AY1489" s="19" t="s">
        <v>179</v>
      </c>
      <c r="BE1489" s="187">
        <f>IF(N1489="základní",J1489,0)</f>
        <v>0</v>
      </c>
      <c r="BF1489" s="187">
        <f>IF(N1489="snížená",J1489,0)</f>
        <v>0</v>
      </c>
      <c r="BG1489" s="187">
        <f>IF(N1489="zákl. přenesená",J1489,0)</f>
        <v>0</v>
      </c>
      <c r="BH1489" s="187">
        <f>IF(N1489="sníž. přenesená",J1489,0)</f>
        <v>0</v>
      </c>
      <c r="BI1489" s="187">
        <f>IF(N1489="nulová",J1489,0)</f>
        <v>0</v>
      </c>
      <c r="BJ1489" s="19" t="s">
        <v>76</v>
      </c>
      <c r="BK1489" s="187">
        <f>ROUND(I1489*H1489,2)</f>
        <v>0</v>
      </c>
      <c r="BL1489" s="19" t="s">
        <v>186</v>
      </c>
      <c r="BM1489" s="186" t="s">
        <v>1553</v>
      </c>
    </row>
    <row r="1490" spans="1:65" s="2" customFormat="1" ht="29.25">
      <c r="A1490" s="33"/>
      <c r="B1490" s="34"/>
      <c r="C1490" s="35"/>
      <c r="D1490" s="188" t="s">
        <v>188</v>
      </c>
      <c r="E1490" s="35"/>
      <c r="F1490" s="331" t="s">
        <v>1554</v>
      </c>
      <c r="G1490" s="332"/>
      <c r="H1490" s="332"/>
      <c r="I1490" s="332"/>
      <c r="J1490" s="332"/>
      <c r="K1490" s="35"/>
      <c r="L1490" s="38"/>
      <c r="M1490" s="190"/>
      <c r="N1490" s="191"/>
      <c r="O1490" s="63"/>
      <c r="P1490" s="63"/>
      <c r="Q1490" s="63"/>
      <c r="R1490" s="63"/>
      <c r="S1490" s="63"/>
      <c r="T1490" s="64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T1490" s="19" t="s">
        <v>188</v>
      </c>
      <c r="AU1490" s="19" t="s">
        <v>78</v>
      </c>
    </row>
    <row r="1491" spans="1:65" s="2" customFormat="1">
      <c r="A1491" s="33"/>
      <c r="B1491" s="34"/>
      <c r="C1491" s="35"/>
      <c r="D1491" s="192" t="s">
        <v>190</v>
      </c>
      <c r="E1491" s="35"/>
      <c r="F1491" s="333" t="s">
        <v>1555</v>
      </c>
      <c r="G1491" s="332"/>
      <c r="H1491" s="332"/>
      <c r="I1491" s="332"/>
      <c r="J1491" s="332"/>
      <c r="K1491" s="35"/>
      <c r="L1491" s="38"/>
      <c r="M1491" s="190"/>
      <c r="N1491" s="191"/>
      <c r="O1491" s="63"/>
      <c r="P1491" s="63"/>
      <c r="Q1491" s="63"/>
      <c r="R1491" s="63"/>
      <c r="S1491" s="63"/>
      <c r="T1491" s="64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T1491" s="19" t="s">
        <v>190</v>
      </c>
      <c r="AU1491" s="19" t="s">
        <v>78</v>
      </c>
    </row>
    <row r="1492" spans="1:65" s="13" customFormat="1">
      <c r="B1492" s="194"/>
      <c r="C1492" s="195"/>
      <c r="D1492" s="188" t="s">
        <v>192</v>
      </c>
      <c r="E1492" s="196" t="s">
        <v>18</v>
      </c>
      <c r="F1492" s="334" t="s">
        <v>230</v>
      </c>
      <c r="G1492" s="335"/>
      <c r="H1492" s="336" t="s">
        <v>18</v>
      </c>
      <c r="I1492" s="335"/>
      <c r="J1492" s="335"/>
      <c r="K1492" s="195"/>
      <c r="L1492" s="198"/>
      <c r="M1492" s="199"/>
      <c r="N1492" s="200"/>
      <c r="O1492" s="200"/>
      <c r="P1492" s="200"/>
      <c r="Q1492" s="200"/>
      <c r="R1492" s="200"/>
      <c r="S1492" s="200"/>
      <c r="T1492" s="201"/>
      <c r="AT1492" s="202" t="s">
        <v>192</v>
      </c>
      <c r="AU1492" s="202" t="s">
        <v>78</v>
      </c>
      <c r="AV1492" s="13" t="s">
        <v>76</v>
      </c>
      <c r="AW1492" s="13" t="s">
        <v>30</v>
      </c>
      <c r="AX1492" s="13" t="s">
        <v>69</v>
      </c>
      <c r="AY1492" s="202" t="s">
        <v>179</v>
      </c>
    </row>
    <row r="1493" spans="1:65" s="14" customFormat="1">
      <c r="B1493" s="203"/>
      <c r="C1493" s="204"/>
      <c r="D1493" s="188" t="s">
        <v>192</v>
      </c>
      <c r="E1493" s="205" t="s">
        <v>18</v>
      </c>
      <c r="F1493" s="324" t="s">
        <v>1556</v>
      </c>
      <c r="G1493" s="325"/>
      <c r="H1493" s="326">
        <v>3.6219999999999999</v>
      </c>
      <c r="I1493" s="325"/>
      <c r="J1493" s="325"/>
      <c r="K1493" s="204"/>
      <c r="L1493" s="208"/>
      <c r="M1493" s="209"/>
      <c r="N1493" s="210"/>
      <c r="O1493" s="210"/>
      <c r="P1493" s="210"/>
      <c r="Q1493" s="210"/>
      <c r="R1493" s="210"/>
      <c r="S1493" s="210"/>
      <c r="T1493" s="211"/>
      <c r="AT1493" s="212" t="s">
        <v>192</v>
      </c>
      <c r="AU1493" s="212" t="s">
        <v>78</v>
      </c>
      <c r="AV1493" s="14" t="s">
        <v>78</v>
      </c>
      <c r="AW1493" s="14" t="s">
        <v>30</v>
      </c>
      <c r="AX1493" s="14" t="s">
        <v>69</v>
      </c>
      <c r="AY1493" s="212" t="s">
        <v>179</v>
      </c>
    </row>
    <row r="1494" spans="1:65" s="13" customFormat="1">
      <c r="B1494" s="194"/>
      <c r="C1494" s="195"/>
      <c r="D1494" s="188" t="s">
        <v>192</v>
      </c>
      <c r="E1494" s="196" t="s">
        <v>18</v>
      </c>
      <c r="F1494" s="334" t="s">
        <v>581</v>
      </c>
      <c r="G1494" s="335"/>
      <c r="H1494" s="336" t="s">
        <v>18</v>
      </c>
      <c r="I1494" s="335"/>
      <c r="J1494" s="335"/>
      <c r="K1494" s="195"/>
      <c r="L1494" s="198"/>
      <c r="M1494" s="199"/>
      <c r="N1494" s="200"/>
      <c r="O1494" s="200"/>
      <c r="P1494" s="200"/>
      <c r="Q1494" s="200"/>
      <c r="R1494" s="200"/>
      <c r="S1494" s="200"/>
      <c r="T1494" s="201"/>
      <c r="AT1494" s="202" t="s">
        <v>192</v>
      </c>
      <c r="AU1494" s="202" t="s">
        <v>78</v>
      </c>
      <c r="AV1494" s="13" t="s">
        <v>76</v>
      </c>
      <c r="AW1494" s="13" t="s">
        <v>30</v>
      </c>
      <c r="AX1494" s="13" t="s">
        <v>69</v>
      </c>
      <c r="AY1494" s="202" t="s">
        <v>179</v>
      </c>
    </row>
    <row r="1495" spans="1:65" s="14" customFormat="1">
      <c r="B1495" s="203"/>
      <c r="C1495" s="204"/>
      <c r="D1495" s="188" t="s">
        <v>192</v>
      </c>
      <c r="E1495" s="205" t="s">
        <v>18</v>
      </c>
      <c r="F1495" s="324" t="s">
        <v>1557</v>
      </c>
      <c r="G1495" s="325"/>
      <c r="H1495" s="326">
        <v>6.8179999999999996</v>
      </c>
      <c r="I1495" s="325"/>
      <c r="J1495" s="325"/>
      <c r="K1495" s="204"/>
      <c r="L1495" s="208"/>
      <c r="M1495" s="209"/>
      <c r="N1495" s="210"/>
      <c r="O1495" s="210"/>
      <c r="P1495" s="210"/>
      <c r="Q1495" s="210"/>
      <c r="R1495" s="210"/>
      <c r="S1495" s="210"/>
      <c r="T1495" s="211"/>
      <c r="AT1495" s="212" t="s">
        <v>192</v>
      </c>
      <c r="AU1495" s="212" t="s">
        <v>78</v>
      </c>
      <c r="AV1495" s="14" t="s">
        <v>78</v>
      </c>
      <c r="AW1495" s="14" t="s">
        <v>30</v>
      </c>
      <c r="AX1495" s="14" t="s">
        <v>69</v>
      </c>
      <c r="AY1495" s="212" t="s">
        <v>179</v>
      </c>
    </row>
    <row r="1496" spans="1:65" s="14" customFormat="1">
      <c r="B1496" s="203"/>
      <c r="C1496" s="204"/>
      <c r="D1496" s="188" t="s">
        <v>192</v>
      </c>
      <c r="E1496" s="205" t="s">
        <v>18</v>
      </c>
      <c r="F1496" s="324" t="s">
        <v>1558</v>
      </c>
      <c r="G1496" s="325"/>
      <c r="H1496" s="326">
        <v>8.4280000000000008</v>
      </c>
      <c r="I1496" s="325"/>
      <c r="J1496" s="325"/>
      <c r="K1496" s="204"/>
      <c r="L1496" s="208"/>
      <c r="M1496" s="209"/>
      <c r="N1496" s="210"/>
      <c r="O1496" s="210"/>
      <c r="P1496" s="210"/>
      <c r="Q1496" s="210"/>
      <c r="R1496" s="210"/>
      <c r="S1496" s="210"/>
      <c r="T1496" s="211"/>
      <c r="AT1496" s="212" t="s">
        <v>192</v>
      </c>
      <c r="AU1496" s="212" t="s">
        <v>78</v>
      </c>
      <c r="AV1496" s="14" t="s">
        <v>78</v>
      </c>
      <c r="AW1496" s="14" t="s">
        <v>30</v>
      </c>
      <c r="AX1496" s="14" t="s">
        <v>69</v>
      </c>
      <c r="AY1496" s="212" t="s">
        <v>179</v>
      </c>
    </row>
    <row r="1497" spans="1:65" s="14" customFormat="1">
      <c r="B1497" s="203"/>
      <c r="C1497" s="204"/>
      <c r="D1497" s="188" t="s">
        <v>192</v>
      </c>
      <c r="E1497" s="205" t="s">
        <v>18</v>
      </c>
      <c r="F1497" s="324" t="s">
        <v>1559</v>
      </c>
      <c r="G1497" s="325"/>
      <c r="H1497" s="326">
        <v>0.92800000000000005</v>
      </c>
      <c r="I1497" s="325"/>
      <c r="J1497" s="325"/>
      <c r="K1497" s="204"/>
      <c r="L1497" s="208"/>
      <c r="M1497" s="209"/>
      <c r="N1497" s="210"/>
      <c r="O1497" s="210"/>
      <c r="P1497" s="210"/>
      <c r="Q1497" s="210"/>
      <c r="R1497" s="210"/>
      <c r="S1497" s="210"/>
      <c r="T1497" s="211"/>
      <c r="AT1497" s="212" t="s">
        <v>192</v>
      </c>
      <c r="AU1497" s="212" t="s">
        <v>78</v>
      </c>
      <c r="AV1497" s="14" t="s">
        <v>78</v>
      </c>
      <c r="AW1497" s="14" t="s">
        <v>30</v>
      </c>
      <c r="AX1497" s="14" t="s">
        <v>69</v>
      </c>
      <c r="AY1497" s="212" t="s">
        <v>179</v>
      </c>
    </row>
    <row r="1498" spans="1:65" s="14" customFormat="1">
      <c r="B1498" s="203"/>
      <c r="C1498" s="204"/>
      <c r="D1498" s="188" t="s">
        <v>192</v>
      </c>
      <c r="E1498" s="205" t="s">
        <v>18</v>
      </c>
      <c r="F1498" s="324" t="s">
        <v>1560</v>
      </c>
      <c r="G1498" s="325"/>
      <c r="H1498" s="326">
        <v>1.2829999999999999</v>
      </c>
      <c r="I1498" s="325"/>
      <c r="J1498" s="325"/>
      <c r="K1498" s="204"/>
      <c r="L1498" s="208"/>
      <c r="M1498" s="209"/>
      <c r="N1498" s="210"/>
      <c r="O1498" s="210"/>
      <c r="P1498" s="210"/>
      <c r="Q1498" s="210"/>
      <c r="R1498" s="210"/>
      <c r="S1498" s="210"/>
      <c r="T1498" s="211"/>
      <c r="AT1498" s="212" t="s">
        <v>192</v>
      </c>
      <c r="AU1498" s="212" t="s">
        <v>78</v>
      </c>
      <c r="AV1498" s="14" t="s">
        <v>78</v>
      </c>
      <c r="AW1498" s="14" t="s">
        <v>30</v>
      </c>
      <c r="AX1498" s="14" t="s">
        <v>69</v>
      </c>
      <c r="AY1498" s="212" t="s">
        <v>179</v>
      </c>
    </row>
    <row r="1499" spans="1:65" s="14" customFormat="1">
      <c r="B1499" s="203"/>
      <c r="C1499" s="204"/>
      <c r="D1499" s="188" t="s">
        <v>192</v>
      </c>
      <c r="E1499" s="205" t="s">
        <v>18</v>
      </c>
      <c r="F1499" s="324" t="s">
        <v>1561</v>
      </c>
      <c r="G1499" s="325"/>
      <c r="H1499" s="326">
        <v>0.45500000000000002</v>
      </c>
      <c r="I1499" s="325"/>
      <c r="J1499" s="325"/>
      <c r="K1499" s="204"/>
      <c r="L1499" s="208"/>
      <c r="M1499" s="209"/>
      <c r="N1499" s="210"/>
      <c r="O1499" s="210"/>
      <c r="P1499" s="210"/>
      <c r="Q1499" s="210"/>
      <c r="R1499" s="210"/>
      <c r="S1499" s="210"/>
      <c r="T1499" s="211"/>
      <c r="AT1499" s="212" t="s">
        <v>192</v>
      </c>
      <c r="AU1499" s="212" t="s">
        <v>78</v>
      </c>
      <c r="AV1499" s="14" t="s">
        <v>78</v>
      </c>
      <c r="AW1499" s="14" t="s">
        <v>30</v>
      </c>
      <c r="AX1499" s="14" t="s">
        <v>69</v>
      </c>
      <c r="AY1499" s="212" t="s">
        <v>179</v>
      </c>
    </row>
    <row r="1500" spans="1:65" s="14" customFormat="1">
      <c r="B1500" s="203"/>
      <c r="C1500" s="204"/>
      <c r="D1500" s="188" t="s">
        <v>192</v>
      </c>
      <c r="E1500" s="205" t="s">
        <v>18</v>
      </c>
      <c r="F1500" s="324" t="s">
        <v>1562</v>
      </c>
      <c r="G1500" s="325"/>
      <c r="H1500" s="326">
        <v>1.506</v>
      </c>
      <c r="I1500" s="325"/>
      <c r="J1500" s="325"/>
      <c r="K1500" s="204"/>
      <c r="L1500" s="208"/>
      <c r="M1500" s="209"/>
      <c r="N1500" s="210"/>
      <c r="O1500" s="210"/>
      <c r="P1500" s="210"/>
      <c r="Q1500" s="210"/>
      <c r="R1500" s="210"/>
      <c r="S1500" s="210"/>
      <c r="T1500" s="211"/>
      <c r="AT1500" s="212" t="s">
        <v>192</v>
      </c>
      <c r="AU1500" s="212" t="s">
        <v>78</v>
      </c>
      <c r="AV1500" s="14" t="s">
        <v>78</v>
      </c>
      <c r="AW1500" s="14" t="s">
        <v>30</v>
      </c>
      <c r="AX1500" s="14" t="s">
        <v>69</v>
      </c>
      <c r="AY1500" s="212" t="s">
        <v>179</v>
      </c>
    </row>
    <row r="1501" spans="1:65" s="2" customFormat="1" ht="33" customHeight="1">
      <c r="A1501" s="33"/>
      <c r="B1501" s="34"/>
      <c r="C1501" s="176" t="s">
        <v>1563</v>
      </c>
      <c r="D1501" s="176" t="s">
        <v>181</v>
      </c>
      <c r="E1501" s="177" t="s">
        <v>1564</v>
      </c>
      <c r="F1501" s="327" t="s">
        <v>1565</v>
      </c>
      <c r="G1501" s="328" t="s">
        <v>184</v>
      </c>
      <c r="H1501" s="329">
        <v>2.2050000000000001</v>
      </c>
      <c r="I1501" s="330"/>
      <c r="J1501" s="330">
        <f>ROUND(I1501*H1501,2)</f>
        <v>0</v>
      </c>
      <c r="K1501" s="178" t="s">
        <v>185</v>
      </c>
      <c r="L1501" s="38"/>
      <c r="M1501" s="182" t="s">
        <v>18</v>
      </c>
      <c r="N1501" s="183" t="s">
        <v>40</v>
      </c>
      <c r="O1501" s="184">
        <v>7.88</v>
      </c>
      <c r="P1501" s="184">
        <f>O1501*H1501</f>
        <v>17.375399999999999</v>
      </c>
      <c r="Q1501" s="184">
        <v>0</v>
      </c>
      <c r="R1501" s="184">
        <f>Q1501*H1501</f>
        <v>0</v>
      </c>
      <c r="S1501" s="184">
        <v>1.5940000000000001</v>
      </c>
      <c r="T1501" s="185">
        <f>S1501*H1501</f>
        <v>3.5147700000000004</v>
      </c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R1501" s="186" t="s">
        <v>186</v>
      </c>
      <c r="AT1501" s="186" t="s">
        <v>181</v>
      </c>
      <c r="AU1501" s="186" t="s">
        <v>78</v>
      </c>
      <c r="AY1501" s="19" t="s">
        <v>179</v>
      </c>
      <c r="BE1501" s="187">
        <f>IF(N1501="základní",J1501,0)</f>
        <v>0</v>
      </c>
      <c r="BF1501" s="187">
        <f>IF(N1501="snížená",J1501,0)</f>
        <v>0</v>
      </c>
      <c r="BG1501" s="187">
        <f>IF(N1501="zákl. přenesená",J1501,0)</f>
        <v>0</v>
      </c>
      <c r="BH1501" s="187">
        <f>IF(N1501="sníž. přenesená",J1501,0)</f>
        <v>0</v>
      </c>
      <c r="BI1501" s="187">
        <f>IF(N1501="nulová",J1501,0)</f>
        <v>0</v>
      </c>
      <c r="BJ1501" s="19" t="s">
        <v>76</v>
      </c>
      <c r="BK1501" s="187">
        <f>ROUND(I1501*H1501,2)</f>
        <v>0</v>
      </c>
      <c r="BL1501" s="19" t="s">
        <v>186</v>
      </c>
      <c r="BM1501" s="186" t="s">
        <v>1566</v>
      </c>
    </row>
    <row r="1502" spans="1:65" s="2" customFormat="1" ht="29.25">
      <c r="A1502" s="33"/>
      <c r="B1502" s="34"/>
      <c r="C1502" s="35"/>
      <c r="D1502" s="188" t="s">
        <v>188</v>
      </c>
      <c r="E1502" s="35"/>
      <c r="F1502" s="331" t="s">
        <v>1567</v>
      </c>
      <c r="G1502" s="332"/>
      <c r="H1502" s="332"/>
      <c r="I1502" s="332"/>
      <c r="J1502" s="332"/>
      <c r="K1502" s="35"/>
      <c r="L1502" s="38"/>
      <c r="M1502" s="190"/>
      <c r="N1502" s="191"/>
      <c r="O1502" s="63"/>
      <c r="P1502" s="63"/>
      <c r="Q1502" s="63"/>
      <c r="R1502" s="63"/>
      <c r="S1502" s="63"/>
      <c r="T1502" s="64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T1502" s="19" t="s">
        <v>188</v>
      </c>
      <c r="AU1502" s="19" t="s">
        <v>78</v>
      </c>
    </row>
    <row r="1503" spans="1:65" s="2" customFormat="1">
      <c r="A1503" s="33"/>
      <c r="B1503" s="34"/>
      <c r="C1503" s="35"/>
      <c r="D1503" s="192" t="s">
        <v>190</v>
      </c>
      <c r="E1503" s="35"/>
      <c r="F1503" s="333" t="s">
        <v>1568</v>
      </c>
      <c r="G1503" s="332"/>
      <c r="H1503" s="332"/>
      <c r="I1503" s="332"/>
      <c r="J1503" s="332"/>
      <c r="K1503" s="35"/>
      <c r="L1503" s="38"/>
      <c r="M1503" s="190"/>
      <c r="N1503" s="191"/>
      <c r="O1503" s="63"/>
      <c r="P1503" s="63"/>
      <c r="Q1503" s="63"/>
      <c r="R1503" s="63"/>
      <c r="S1503" s="63"/>
      <c r="T1503" s="64"/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T1503" s="19" t="s">
        <v>190</v>
      </c>
      <c r="AU1503" s="19" t="s">
        <v>78</v>
      </c>
    </row>
    <row r="1504" spans="1:65" s="13" customFormat="1">
      <c r="B1504" s="194"/>
      <c r="C1504" s="195"/>
      <c r="D1504" s="188" t="s">
        <v>192</v>
      </c>
      <c r="E1504" s="196" t="s">
        <v>18</v>
      </c>
      <c r="F1504" s="334" t="s">
        <v>581</v>
      </c>
      <c r="G1504" s="335"/>
      <c r="H1504" s="336" t="s">
        <v>18</v>
      </c>
      <c r="I1504" s="335"/>
      <c r="J1504" s="335"/>
      <c r="K1504" s="195"/>
      <c r="L1504" s="198"/>
      <c r="M1504" s="199"/>
      <c r="N1504" s="200"/>
      <c r="O1504" s="200"/>
      <c r="P1504" s="200"/>
      <c r="Q1504" s="200"/>
      <c r="R1504" s="200"/>
      <c r="S1504" s="200"/>
      <c r="T1504" s="201"/>
      <c r="AT1504" s="202" t="s">
        <v>192</v>
      </c>
      <c r="AU1504" s="202" t="s">
        <v>78</v>
      </c>
      <c r="AV1504" s="13" t="s">
        <v>76</v>
      </c>
      <c r="AW1504" s="13" t="s">
        <v>30</v>
      </c>
      <c r="AX1504" s="13" t="s">
        <v>69</v>
      </c>
      <c r="AY1504" s="202" t="s">
        <v>179</v>
      </c>
    </row>
    <row r="1505" spans="1:65" s="14" customFormat="1">
      <c r="B1505" s="203"/>
      <c r="C1505" s="204"/>
      <c r="D1505" s="188" t="s">
        <v>192</v>
      </c>
      <c r="E1505" s="205" t="s">
        <v>18</v>
      </c>
      <c r="F1505" s="324" t="s">
        <v>1569</v>
      </c>
      <c r="G1505" s="325"/>
      <c r="H1505" s="326">
        <v>2.2050000000000001</v>
      </c>
      <c r="I1505" s="325"/>
      <c r="J1505" s="325"/>
      <c r="K1505" s="204"/>
      <c r="L1505" s="208"/>
      <c r="M1505" s="209"/>
      <c r="N1505" s="210"/>
      <c r="O1505" s="210"/>
      <c r="P1505" s="210"/>
      <c r="Q1505" s="210"/>
      <c r="R1505" s="210"/>
      <c r="S1505" s="210"/>
      <c r="T1505" s="211"/>
      <c r="AT1505" s="212" t="s">
        <v>192</v>
      </c>
      <c r="AU1505" s="212" t="s">
        <v>78</v>
      </c>
      <c r="AV1505" s="14" t="s">
        <v>78</v>
      </c>
      <c r="AW1505" s="14" t="s">
        <v>30</v>
      </c>
      <c r="AX1505" s="14" t="s">
        <v>69</v>
      </c>
      <c r="AY1505" s="212" t="s">
        <v>179</v>
      </c>
    </row>
    <row r="1506" spans="1:65" s="2" customFormat="1" ht="24.2" customHeight="1">
      <c r="A1506" s="33"/>
      <c r="B1506" s="34"/>
      <c r="C1506" s="176" t="s">
        <v>1570</v>
      </c>
      <c r="D1506" s="176" t="s">
        <v>181</v>
      </c>
      <c r="E1506" s="177" t="s">
        <v>1571</v>
      </c>
      <c r="F1506" s="327" t="s">
        <v>1572</v>
      </c>
      <c r="G1506" s="328" t="s">
        <v>357</v>
      </c>
      <c r="H1506" s="329">
        <v>3.1829999999999998</v>
      </c>
      <c r="I1506" s="330"/>
      <c r="J1506" s="330">
        <f>ROUND(I1506*H1506,2)</f>
        <v>0</v>
      </c>
      <c r="K1506" s="178" t="s">
        <v>185</v>
      </c>
      <c r="L1506" s="38"/>
      <c r="M1506" s="182" t="s">
        <v>18</v>
      </c>
      <c r="N1506" s="183" t="s">
        <v>40</v>
      </c>
      <c r="O1506" s="184">
        <v>0.59899999999999998</v>
      </c>
      <c r="P1506" s="184">
        <f>O1506*H1506</f>
        <v>1.9066169999999998</v>
      </c>
      <c r="Q1506" s="184">
        <v>0</v>
      </c>
      <c r="R1506" s="184">
        <f>Q1506*H1506</f>
        <v>0</v>
      </c>
      <c r="S1506" s="184">
        <v>0.15</v>
      </c>
      <c r="T1506" s="185">
        <f>S1506*H1506</f>
        <v>0.47744999999999993</v>
      </c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R1506" s="186" t="s">
        <v>186</v>
      </c>
      <c r="AT1506" s="186" t="s">
        <v>181</v>
      </c>
      <c r="AU1506" s="186" t="s">
        <v>78</v>
      </c>
      <c r="AY1506" s="19" t="s">
        <v>179</v>
      </c>
      <c r="BE1506" s="187">
        <f>IF(N1506="základní",J1506,0)</f>
        <v>0</v>
      </c>
      <c r="BF1506" s="187">
        <f>IF(N1506="snížená",J1506,0)</f>
        <v>0</v>
      </c>
      <c r="BG1506" s="187">
        <f>IF(N1506="zákl. přenesená",J1506,0)</f>
        <v>0</v>
      </c>
      <c r="BH1506" s="187">
        <f>IF(N1506="sníž. přenesená",J1506,0)</f>
        <v>0</v>
      </c>
      <c r="BI1506" s="187">
        <f>IF(N1506="nulová",J1506,0)</f>
        <v>0</v>
      </c>
      <c r="BJ1506" s="19" t="s">
        <v>76</v>
      </c>
      <c r="BK1506" s="187">
        <f>ROUND(I1506*H1506,2)</f>
        <v>0</v>
      </c>
      <c r="BL1506" s="19" t="s">
        <v>186</v>
      </c>
      <c r="BM1506" s="186" t="s">
        <v>1573</v>
      </c>
    </row>
    <row r="1507" spans="1:65" s="2" customFormat="1" ht="19.5">
      <c r="A1507" s="33"/>
      <c r="B1507" s="34"/>
      <c r="C1507" s="35"/>
      <c r="D1507" s="188" t="s">
        <v>188</v>
      </c>
      <c r="E1507" s="35"/>
      <c r="F1507" s="331" t="s">
        <v>1574</v>
      </c>
      <c r="G1507" s="332"/>
      <c r="H1507" s="332"/>
      <c r="I1507" s="332"/>
      <c r="J1507" s="332"/>
      <c r="K1507" s="35"/>
      <c r="L1507" s="38"/>
      <c r="M1507" s="190"/>
      <c r="N1507" s="191"/>
      <c r="O1507" s="63"/>
      <c r="P1507" s="63"/>
      <c r="Q1507" s="63"/>
      <c r="R1507" s="63"/>
      <c r="S1507" s="63"/>
      <c r="T1507" s="64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T1507" s="19" t="s">
        <v>188</v>
      </c>
      <c r="AU1507" s="19" t="s">
        <v>78</v>
      </c>
    </row>
    <row r="1508" spans="1:65" s="2" customFormat="1">
      <c r="A1508" s="33"/>
      <c r="B1508" s="34"/>
      <c r="C1508" s="35"/>
      <c r="D1508" s="192" t="s">
        <v>190</v>
      </c>
      <c r="E1508" s="35"/>
      <c r="F1508" s="333" t="s">
        <v>1575</v>
      </c>
      <c r="G1508" s="332"/>
      <c r="H1508" s="332"/>
      <c r="I1508" s="332"/>
      <c r="J1508" s="332"/>
      <c r="K1508" s="35"/>
      <c r="L1508" s="38"/>
      <c r="M1508" s="190"/>
      <c r="N1508" s="191"/>
      <c r="O1508" s="63"/>
      <c r="P1508" s="63"/>
      <c r="Q1508" s="63"/>
      <c r="R1508" s="63"/>
      <c r="S1508" s="63"/>
      <c r="T1508" s="64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T1508" s="19" t="s">
        <v>190</v>
      </c>
      <c r="AU1508" s="19" t="s">
        <v>78</v>
      </c>
    </row>
    <row r="1509" spans="1:65" s="13" customFormat="1">
      <c r="B1509" s="194"/>
      <c r="C1509" s="195"/>
      <c r="D1509" s="188" t="s">
        <v>192</v>
      </c>
      <c r="E1509" s="196" t="s">
        <v>18</v>
      </c>
      <c r="F1509" s="334" t="s">
        <v>581</v>
      </c>
      <c r="G1509" s="335"/>
      <c r="H1509" s="336" t="s">
        <v>18</v>
      </c>
      <c r="I1509" s="335"/>
      <c r="J1509" s="335"/>
      <c r="K1509" s="195"/>
      <c r="L1509" s="198"/>
      <c r="M1509" s="199"/>
      <c r="N1509" s="200"/>
      <c r="O1509" s="200"/>
      <c r="P1509" s="200"/>
      <c r="Q1509" s="200"/>
      <c r="R1509" s="200"/>
      <c r="S1509" s="200"/>
      <c r="T1509" s="201"/>
      <c r="AT1509" s="202" t="s">
        <v>192</v>
      </c>
      <c r="AU1509" s="202" t="s">
        <v>78</v>
      </c>
      <c r="AV1509" s="13" t="s">
        <v>76</v>
      </c>
      <c r="AW1509" s="13" t="s">
        <v>30</v>
      </c>
      <c r="AX1509" s="13" t="s">
        <v>69</v>
      </c>
      <c r="AY1509" s="202" t="s">
        <v>179</v>
      </c>
    </row>
    <row r="1510" spans="1:65" s="14" customFormat="1">
      <c r="B1510" s="203"/>
      <c r="C1510" s="204"/>
      <c r="D1510" s="188" t="s">
        <v>192</v>
      </c>
      <c r="E1510" s="205" t="s">
        <v>18</v>
      </c>
      <c r="F1510" s="324" t="s">
        <v>1576</v>
      </c>
      <c r="G1510" s="325"/>
      <c r="H1510" s="326">
        <v>3.1829999999999998</v>
      </c>
      <c r="I1510" s="325"/>
      <c r="J1510" s="325"/>
      <c r="K1510" s="204"/>
      <c r="L1510" s="208"/>
      <c r="M1510" s="209"/>
      <c r="N1510" s="210"/>
      <c r="O1510" s="210"/>
      <c r="P1510" s="210"/>
      <c r="Q1510" s="210"/>
      <c r="R1510" s="210"/>
      <c r="S1510" s="210"/>
      <c r="T1510" s="211"/>
      <c r="AT1510" s="212" t="s">
        <v>192</v>
      </c>
      <c r="AU1510" s="212" t="s">
        <v>78</v>
      </c>
      <c r="AV1510" s="14" t="s">
        <v>78</v>
      </c>
      <c r="AW1510" s="14" t="s">
        <v>30</v>
      </c>
      <c r="AX1510" s="14" t="s">
        <v>69</v>
      </c>
      <c r="AY1510" s="212" t="s">
        <v>179</v>
      </c>
    </row>
    <row r="1511" spans="1:65" s="2" customFormat="1" ht="24.2" customHeight="1">
      <c r="A1511" s="33"/>
      <c r="B1511" s="34"/>
      <c r="C1511" s="176" t="s">
        <v>1577</v>
      </c>
      <c r="D1511" s="176" t="s">
        <v>181</v>
      </c>
      <c r="E1511" s="177" t="s">
        <v>1578</v>
      </c>
      <c r="F1511" s="327" t="s">
        <v>1579</v>
      </c>
      <c r="G1511" s="328" t="s">
        <v>357</v>
      </c>
      <c r="H1511" s="329">
        <v>13.053000000000001</v>
      </c>
      <c r="I1511" s="330"/>
      <c r="J1511" s="330">
        <f>ROUND(I1511*H1511,2)</f>
        <v>0</v>
      </c>
      <c r="K1511" s="178" t="s">
        <v>185</v>
      </c>
      <c r="L1511" s="38"/>
      <c r="M1511" s="182" t="s">
        <v>18</v>
      </c>
      <c r="N1511" s="183" t="s">
        <v>40</v>
      </c>
      <c r="O1511" s="184">
        <v>0.33</v>
      </c>
      <c r="P1511" s="184">
        <f>O1511*H1511</f>
        <v>4.3074900000000005</v>
      </c>
      <c r="Q1511" s="184">
        <v>0</v>
      </c>
      <c r="R1511" s="184">
        <f>Q1511*H1511</f>
        <v>0</v>
      </c>
      <c r="S1511" s="184">
        <v>0.27900000000000003</v>
      </c>
      <c r="T1511" s="185">
        <f>S1511*H1511</f>
        <v>3.6417870000000008</v>
      </c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R1511" s="186" t="s">
        <v>186</v>
      </c>
      <c r="AT1511" s="186" t="s">
        <v>181</v>
      </c>
      <c r="AU1511" s="186" t="s">
        <v>78</v>
      </c>
      <c r="AY1511" s="19" t="s">
        <v>179</v>
      </c>
      <c r="BE1511" s="187">
        <f>IF(N1511="základní",J1511,0)</f>
        <v>0</v>
      </c>
      <c r="BF1511" s="187">
        <f>IF(N1511="snížená",J1511,0)</f>
        <v>0</v>
      </c>
      <c r="BG1511" s="187">
        <f>IF(N1511="zákl. přenesená",J1511,0)</f>
        <v>0</v>
      </c>
      <c r="BH1511" s="187">
        <f>IF(N1511="sníž. přenesená",J1511,0)</f>
        <v>0</v>
      </c>
      <c r="BI1511" s="187">
        <f>IF(N1511="nulová",J1511,0)</f>
        <v>0</v>
      </c>
      <c r="BJ1511" s="19" t="s">
        <v>76</v>
      </c>
      <c r="BK1511" s="187">
        <f>ROUND(I1511*H1511,2)</f>
        <v>0</v>
      </c>
      <c r="BL1511" s="19" t="s">
        <v>186</v>
      </c>
      <c r="BM1511" s="186" t="s">
        <v>1580</v>
      </c>
    </row>
    <row r="1512" spans="1:65" s="2" customFormat="1" ht="19.5">
      <c r="A1512" s="33"/>
      <c r="B1512" s="34"/>
      <c r="C1512" s="35"/>
      <c r="D1512" s="188" t="s">
        <v>188</v>
      </c>
      <c r="E1512" s="35"/>
      <c r="F1512" s="331" t="s">
        <v>1581</v>
      </c>
      <c r="G1512" s="332"/>
      <c r="H1512" s="332"/>
      <c r="I1512" s="332"/>
      <c r="J1512" s="332"/>
      <c r="K1512" s="35"/>
      <c r="L1512" s="38"/>
      <c r="M1512" s="190"/>
      <c r="N1512" s="191"/>
      <c r="O1512" s="63"/>
      <c r="P1512" s="63"/>
      <c r="Q1512" s="63"/>
      <c r="R1512" s="63"/>
      <c r="S1512" s="63"/>
      <c r="T1512" s="64"/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T1512" s="19" t="s">
        <v>188</v>
      </c>
      <c r="AU1512" s="19" t="s">
        <v>78</v>
      </c>
    </row>
    <row r="1513" spans="1:65" s="2" customFormat="1">
      <c r="A1513" s="33"/>
      <c r="B1513" s="34"/>
      <c r="C1513" s="35"/>
      <c r="D1513" s="192" t="s">
        <v>190</v>
      </c>
      <c r="E1513" s="35"/>
      <c r="F1513" s="333" t="s">
        <v>1582</v>
      </c>
      <c r="G1513" s="332"/>
      <c r="H1513" s="332"/>
      <c r="I1513" s="332"/>
      <c r="J1513" s="332"/>
      <c r="K1513" s="35"/>
      <c r="L1513" s="38"/>
      <c r="M1513" s="190"/>
      <c r="N1513" s="191"/>
      <c r="O1513" s="63"/>
      <c r="P1513" s="63"/>
      <c r="Q1513" s="63"/>
      <c r="R1513" s="63"/>
      <c r="S1513" s="63"/>
      <c r="T1513" s="64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T1513" s="19" t="s">
        <v>190</v>
      </c>
      <c r="AU1513" s="19" t="s">
        <v>78</v>
      </c>
    </row>
    <row r="1514" spans="1:65" s="13" customFormat="1">
      <c r="B1514" s="194"/>
      <c r="C1514" s="195"/>
      <c r="D1514" s="188" t="s">
        <v>192</v>
      </c>
      <c r="E1514" s="196" t="s">
        <v>18</v>
      </c>
      <c r="F1514" s="334" t="s">
        <v>581</v>
      </c>
      <c r="G1514" s="335"/>
      <c r="H1514" s="336" t="s">
        <v>18</v>
      </c>
      <c r="I1514" s="335"/>
      <c r="J1514" s="335"/>
      <c r="K1514" s="195"/>
      <c r="L1514" s="198"/>
      <c r="M1514" s="199"/>
      <c r="N1514" s="200"/>
      <c r="O1514" s="200"/>
      <c r="P1514" s="200"/>
      <c r="Q1514" s="200"/>
      <c r="R1514" s="200"/>
      <c r="S1514" s="200"/>
      <c r="T1514" s="201"/>
      <c r="AT1514" s="202" t="s">
        <v>192</v>
      </c>
      <c r="AU1514" s="202" t="s">
        <v>78</v>
      </c>
      <c r="AV1514" s="13" t="s">
        <v>76</v>
      </c>
      <c r="AW1514" s="13" t="s">
        <v>30</v>
      </c>
      <c r="AX1514" s="13" t="s">
        <v>69</v>
      </c>
      <c r="AY1514" s="202" t="s">
        <v>179</v>
      </c>
    </row>
    <row r="1515" spans="1:65" s="14" customFormat="1">
      <c r="B1515" s="203"/>
      <c r="C1515" s="204"/>
      <c r="D1515" s="188" t="s">
        <v>192</v>
      </c>
      <c r="E1515" s="205" t="s">
        <v>18</v>
      </c>
      <c r="F1515" s="324" t="s">
        <v>1583</v>
      </c>
      <c r="G1515" s="325"/>
      <c r="H1515" s="326">
        <v>13.053000000000001</v>
      </c>
      <c r="I1515" s="325"/>
      <c r="J1515" s="325"/>
      <c r="K1515" s="204"/>
      <c r="L1515" s="208"/>
      <c r="M1515" s="209"/>
      <c r="N1515" s="210"/>
      <c r="O1515" s="210"/>
      <c r="P1515" s="210"/>
      <c r="Q1515" s="210"/>
      <c r="R1515" s="210"/>
      <c r="S1515" s="210"/>
      <c r="T1515" s="211"/>
      <c r="AT1515" s="212" t="s">
        <v>192</v>
      </c>
      <c r="AU1515" s="212" t="s">
        <v>78</v>
      </c>
      <c r="AV1515" s="14" t="s">
        <v>78</v>
      </c>
      <c r="AW1515" s="14" t="s">
        <v>30</v>
      </c>
      <c r="AX1515" s="14" t="s">
        <v>69</v>
      </c>
      <c r="AY1515" s="212" t="s">
        <v>179</v>
      </c>
    </row>
    <row r="1516" spans="1:65" s="2" customFormat="1" ht="24.2" customHeight="1">
      <c r="A1516" s="33"/>
      <c r="B1516" s="34"/>
      <c r="C1516" s="176" t="s">
        <v>1584</v>
      </c>
      <c r="D1516" s="176" t="s">
        <v>181</v>
      </c>
      <c r="E1516" s="177" t="s">
        <v>1585</v>
      </c>
      <c r="F1516" s="327" t="s">
        <v>1586</v>
      </c>
      <c r="G1516" s="328" t="s">
        <v>357</v>
      </c>
      <c r="H1516" s="329">
        <v>10.010999999999999</v>
      </c>
      <c r="I1516" s="330"/>
      <c r="J1516" s="330">
        <f>ROUND(I1516*H1516,2)</f>
        <v>0</v>
      </c>
      <c r="K1516" s="178" t="s">
        <v>185</v>
      </c>
      <c r="L1516" s="38"/>
      <c r="M1516" s="182" t="s">
        <v>18</v>
      </c>
      <c r="N1516" s="183" t="s">
        <v>40</v>
      </c>
      <c r="O1516" s="184">
        <v>3</v>
      </c>
      <c r="P1516" s="184">
        <f>O1516*H1516</f>
        <v>30.032999999999998</v>
      </c>
      <c r="Q1516" s="184">
        <v>0</v>
      </c>
      <c r="R1516" s="184">
        <f>Q1516*H1516</f>
        <v>0</v>
      </c>
      <c r="S1516" s="184">
        <v>0.432</v>
      </c>
      <c r="T1516" s="185">
        <f>S1516*H1516</f>
        <v>4.3247519999999993</v>
      </c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R1516" s="186" t="s">
        <v>186</v>
      </c>
      <c r="AT1516" s="186" t="s">
        <v>181</v>
      </c>
      <c r="AU1516" s="186" t="s">
        <v>78</v>
      </c>
      <c r="AY1516" s="19" t="s">
        <v>179</v>
      </c>
      <c r="BE1516" s="187">
        <f>IF(N1516="základní",J1516,0)</f>
        <v>0</v>
      </c>
      <c r="BF1516" s="187">
        <f>IF(N1516="snížená",J1516,0)</f>
        <v>0</v>
      </c>
      <c r="BG1516" s="187">
        <f>IF(N1516="zákl. přenesená",J1516,0)</f>
        <v>0</v>
      </c>
      <c r="BH1516" s="187">
        <f>IF(N1516="sníž. přenesená",J1516,0)</f>
        <v>0</v>
      </c>
      <c r="BI1516" s="187">
        <f>IF(N1516="nulová",J1516,0)</f>
        <v>0</v>
      </c>
      <c r="BJ1516" s="19" t="s">
        <v>76</v>
      </c>
      <c r="BK1516" s="187">
        <f>ROUND(I1516*H1516,2)</f>
        <v>0</v>
      </c>
      <c r="BL1516" s="19" t="s">
        <v>186</v>
      </c>
      <c r="BM1516" s="186" t="s">
        <v>1587</v>
      </c>
    </row>
    <row r="1517" spans="1:65" s="2" customFormat="1" ht="19.5">
      <c r="A1517" s="33"/>
      <c r="B1517" s="34"/>
      <c r="C1517" s="35"/>
      <c r="D1517" s="188" t="s">
        <v>188</v>
      </c>
      <c r="E1517" s="35"/>
      <c r="F1517" s="331" t="s">
        <v>1588</v>
      </c>
      <c r="G1517" s="332"/>
      <c r="H1517" s="332"/>
      <c r="I1517" s="332"/>
      <c r="J1517" s="332"/>
      <c r="K1517" s="35"/>
      <c r="L1517" s="38"/>
      <c r="M1517" s="190"/>
      <c r="N1517" s="191"/>
      <c r="O1517" s="63"/>
      <c r="P1517" s="63"/>
      <c r="Q1517" s="63"/>
      <c r="R1517" s="63"/>
      <c r="S1517" s="63"/>
      <c r="T1517" s="64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T1517" s="19" t="s">
        <v>188</v>
      </c>
      <c r="AU1517" s="19" t="s">
        <v>78</v>
      </c>
    </row>
    <row r="1518" spans="1:65" s="2" customFormat="1">
      <c r="A1518" s="33"/>
      <c r="B1518" s="34"/>
      <c r="C1518" s="35"/>
      <c r="D1518" s="192" t="s">
        <v>190</v>
      </c>
      <c r="E1518" s="35"/>
      <c r="F1518" s="333" t="s">
        <v>1589</v>
      </c>
      <c r="G1518" s="332"/>
      <c r="H1518" s="332"/>
      <c r="I1518" s="332"/>
      <c r="J1518" s="332"/>
      <c r="K1518" s="35"/>
      <c r="L1518" s="38"/>
      <c r="M1518" s="190"/>
      <c r="N1518" s="191"/>
      <c r="O1518" s="63"/>
      <c r="P1518" s="63"/>
      <c r="Q1518" s="63"/>
      <c r="R1518" s="63"/>
      <c r="S1518" s="63"/>
      <c r="T1518" s="64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T1518" s="19" t="s">
        <v>190</v>
      </c>
      <c r="AU1518" s="19" t="s">
        <v>78</v>
      </c>
    </row>
    <row r="1519" spans="1:65" s="13" customFormat="1">
      <c r="B1519" s="194"/>
      <c r="C1519" s="195"/>
      <c r="D1519" s="188" t="s">
        <v>192</v>
      </c>
      <c r="E1519" s="196" t="s">
        <v>18</v>
      </c>
      <c r="F1519" s="334" t="s">
        <v>1590</v>
      </c>
      <c r="G1519" s="335"/>
      <c r="H1519" s="336" t="s">
        <v>18</v>
      </c>
      <c r="I1519" s="335"/>
      <c r="J1519" s="335"/>
      <c r="K1519" s="195"/>
      <c r="L1519" s="198"/>
      <c r="M1519" s="199"/>
      <c r="N1519" s="200"/>
      <c r="O1519" s="200"/>
      <c r="P1519" s="200"/>
      <c r="Q1519" s="200"/>
      <c r="R1519" s="200"/>
      <c r="S1519" s="200"/>
      <c r="T1519" s="201"/>
      <c r="AT1519" s="202" t="s">
        <v>192</v>
      </c>
      <c r="AU1519" s="202" t="s">
        <v>78</v>
      </c>
      <c r="AV1519" s="13" t="s">
        <v>76</v>
      </c>
      <c r="AW1519" s="13" t="s">
        <v>30</v>
      </c>
      <c r="AX1519" s="13" t="s">
        <v>69</v>
      </c>
      <c r="AY1519" s="202" t="s">
        <v>179</v>
      </c>
    </row>
    <row r="1520" spans="1:65" s="14" customFormat="1">
      <c r="B1520" s="203"/>
      <c r="C1520" s="204"/>
      <c r="D1520" s="188" t="s">
        <v>192</v>
      </c>
      <c r="E1520" s="205" t="s">
        <v>18</v>
      </c>
      <c r="F1520" s="324" t="s">
        <v>1591</v>
      </c>
      <c r="G1520" s="325"/>
      <c r="H1520" s="326">
        <v>10.010999999999999</v>
      </c>
      <c r="I1520" s="325"/>
      <c r="J1520" s="325"/>
      <c r="K1520" s="204"/>
      <c r="L1520" s="208"/>
      <c r="M1520" s="209"/>
      <c r="N1520" s="210"/>
      <c r="O1520" s="210"/>
      <c r="P1520" s="210"/>
      <c r="Q1520" s="210"/>
      <c r="R1520" s="210"/>
      <c r="S1520" s="210"/>
      <c r="T1520" s="211"/>
      <c r="AT1520" s="212" t="s">
        <v>192</v>
      </c>
      <c r="AU1520" s="212" t="s">
        <v>78</v>
      </c>
      <c r="AV1520" s="14" t="s">
        <v>78</v>
      </c>
      <c r="AW1520" s="14" t="s">
        <v>30</v>
      </c>
      <c r="AX1520" s="14" t="s">
        <v>69</v>
      </c>
      <c r="AY1520" s="212" t="s">
        <v>179</v>
      </c>
    </row>
    <row r="1521" spans="1:65" s="2" customFormat="1" ht="24.2" customHeight="1">
      <c r="A1521" s="33"/>
      <c r="B1521" s="34"/>
      <c r="C1521" s="176" t="s">
        <v>1592</v>
      </c>
      <c r="D1521" s="176" t="s">
        <v>181</v>
      </c>
      <c r="E1521" s="177" t="s">
        <v>1593</v>
      </c>
      <c r="F1521" s="327" t="s">
        <v>1594</v>
      </c>
      <c r="G1521" s="328" t="s">
        <v>281</v>
      </c>
      <c r="H1521" s="329">
        <v>38</v>
      </c>
      <c r="I1521" s="330"/>
      <c r="J1521" s="330">
        <f>ROUND(I1521*H1521,2)</f>
        <v>0</v>
      </c>
      <c r="K1521" s="178" t="s">
        <v>185</v>
      </c>
      <c r="L1521" s="38"/>
      <c r="M1521" s="182" t="s">
        <v>18</v>
      </c>
      <c r="N1521" s="183" t="s">
        <v>40</v>
      </c>
      <c r="O1521" s="184">
        <v>2.1269999999999998</v>
      </c>
      <c r="P1521" s="184">
        <f>O1521*H1521</f>
        <v>80.825999999999993</v>
      </c>
      <c r="Q1521" s="184">
        <v>0</v>
      </c>
      <c r="R1521" s="184">
        <f>Q1521*H1521</f>
        <v>0</v>
      </c>
      <c r="S1521" s="184">
        <v>7.4999999999999997E-2</v>
      </c>
      <c r="T1521" s="185">
        <f>S1521*H1521</f>
        <v>2.85</v>
      </c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R1521" s="186" t="s">
        <v>186</v>
      </c>
      <c r="AT1521" s="186" t="s">
        <v>181</v>
      </c>
      <c r="AU1521" s="186" t="s">
        <v>78</v>
      </c>
      <c r="AY1521" s="19" t="s">
        <v>179</v>
      </c>
      <c r="BE1521" s="187">
        <f>IF(N1521="základní",J1521,0)</f>
        <v>0</v>
      </c>
      <c r="BF1521" s="187">
        <f>IF(N1521="snížená",J1521,0)</f>
        <v>0</v>
      </c>
      <c r="BG1521" s="187">
        <f>IF(N1521="zákl. přenesená",J1521,0)</f>
        <v>0</v>
      </c>
      <c r="BH1521" s="187">
        <f>IF(N1521="sníž. přenesená",J1521,0)</f>
        <v>0</v>
      </c>
      <c r="BI1521" s="187">
        <f>IF(N1521="nulová",J1521,0)</f>
        <v>0</v>
      </c>
      <c r="BJ1521" s="19" t="s">
        <v>76</v>
      </c>
      <c r="BK1521" s="187">
        <f>ROUND(I1521*H1521,2)</f>
        <v>0</v>
      </c>
      <c r="BL1521" s="19" t="s">
        <v>186</v>
      </c>
      <c r="BM1521" s="186" t="s">
        <v>1595</v>
      </c>
    </row>
    <row r="1522" spans="1:65" s="2" customFormat="1" ht="19.5">
      <c r="A1522" s="33"/>
      <c r="B1522" s="34"/>
      <c r="C1522" s="35"/>
      <c r="D1522" s="188" t="s">
        <v>188</v>
      </c>
      <c r="E1522" s="35"/>
      <c r="F1522" s="331" t="s">
        <v>1596</v>
      </c>
      <c r="G1522" s="332"/>
      <c r="H1522" s="332"/>
      <c r="I1522" s="332"/>
      <c r="J1522" s="332"/>
      <c r="K1522" s="35"/>
      <c r="L1522" s="38"/>
      <c r="M1522" s="190"/>
      <c r="N1522" s="191"/>
      <c r="O1522" s="63"/>
      <c r="P1522" s="63"/>
      <c r="Q1522" s="63"/>
      <c r="R1522" s="63"/>
      <c r="S1522" s="63"/>
      <c r="T1522" s="64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T1522" s="19" t="s">
        <v>188</v>
      </c>
      <c r="AU1522" s="19" t="s">
        <v>78</v>
      </c>
    </row>
    <row r="1523" spans="1:65" s="2" customFormat="1">
      <c r="A1523" s="33"/>
      <c r="B1523" s="34"/>
      <c r="C1523" s="35"/>
      <c r="D1523" s="192" t="s">
        <v>190</v>
      </c>
      <c r="E1523" s="35"/>
      <c r="F1523" s="333" t="s">
        <v>1597</v>
      </c>
      <c r="G1523" s="332"/>
      <c r="H1523" s="332"/>
      <c r="I1523" s="332"/>
      <c r="J1523" s="332"/>
      <c r="K1523" s="35"/>
      <c r="L1523" s="38"/>
      <c r="M1523" s="190"/>
      <c r="N1523" s="191"/>
      <c r="O1523" s="63"/>
      <c r="P1523" s="63"/>
      <c r="Q1523" s="63"/>
      <c r="R1523" s="63"/>
      <c r="S1523" s="63"/>
      <c r="T1523" s="64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T1523" s="19" t="s">
        <v>190</v>
      </c>
      <c r="AU1523" s="19" t="s">
        <v>78</v>
      </c>
    </row>
    <row r="1524" spans="1:65" s="14" customFormat="1">
      <c r="B1524" s="203"/>
      <c r="C1524" s="204"/>
      <c r="D1524" s="188" t="s">
        <v>192</v>
      </c>
      <c r="E1524" s="205" t="s">
        <v>18</v>
      </c>
      <c r="F1524" s="324" t="s">
        <v>1598</v>
      </c>
      <c r="G1524" s="325"/>
      <c r="H1524" s="326">
        <v>38</v>
      </c>
      <c r="I1524" s="325"/>
      <c r="J1524" s="325"/>
      <c r="K1524" s="204"/>
      <c r="L1524" s="208"/>
      <c r="M1524" s="209"/>
      <c r="N1524" s="210"/>
      <c r="O1524" s="210"/>
      <c r="P1524" s="210"/>
      <c r="Q1524" s="210"/>
      <c r="R1524" s="210"/>
      <c r="S1524" s="210"/>
      <c r="T1524" s="211"/>
      <c r="AT1524" s="212" t="s">
        <v>192</v>
      </c>
      <c r="AU1524" s="212" t="s">
        <v>78</v>
      </c>
      <c r="AV1524" s="14" t="s">
        <v>78</v>
      </c>
      <c r="AW1524" s="14" t="s">
        <v>30</v>
      </c>
      <c r="AX1524" s="14" t="s">
        <v>69</v>
      </c>
      <c r="AY1524" s="212" t="s">
        <v>179</v>
      </c>
    </row>
    <row r="1525" spans="1:65" s="2" customFormat="1" ht="37.9" customHeight="1">
      <c r="A1525" s="33"/>
      <c r="B1525" s="34"/>
      <c r="C1525" s="176" t="s">
        <v>1599</v>
      </c>
      <c r="D1525" s="176" t="s">
        <v>181</v>
      </c>
      <c r="E1525" s="177" t="s">
        <v>1600</v>
      </c>
      <c r="F1525" s="327" t="s">
        <v>1601</v>
      </c>
      <c r="G1525" s="328" t="s">
        <v>184</v>
      </c>
      <c r="H1525" s="329">
        <f>SUM(H1529:H1538)</f>
        <v>12.940196</v>
      </c>
      <c r="I1525" s="330"/>
      <c r="J1525" s="330">
        <f>ROUND(I1525*H1525,2)</f>
        <v>0</v>
      </c>
      <c r="K1525" s="178" t="s">
        <v>185</v>
      </c>
      <c r="L1525" s="38"/>
      <c r="M1525" s="182" t="s">
        <v>18</v>
      </c>
      <c r="N1525" s="183" t="s">
        <v>40</v>
      </c>
      <c r="O1525" s="184">
        <v>7.1950000000000003</v>
      </c>
      <c r="P1525" s="184">
        <f>O1525*H1525</f>
        <v>93.104710220000001</v>
      </c>
      <c r="Q1525" s="184">
        <v>0</v>
      </c>
      <c r="R1525" s="184">
        <f>Q1525*H1525</f>
        <v>0</v>
      </c>
      <c r="S1525" s="184">
        <v>2.2000000000000002</v>
      </c>
      <c r="T1525" s="185">
        <f>S1525*H1525</f>
        <v>28.468431200000001</v>
      </c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R1525" s="186" t="s">
        <v>186</v>
      </c>
      <c r="AT1525" s="186" t="s">
        <v>181</v>
      </c>
      <c r="AU1525" s="186" t="s">
        <v>78</v>
      </c>
      <c r="AY1525" s="19" t="s">
        <v>179</v>
      </c>
      <c r="BE1525" s="187">
        <f>IF(N1525="základní",J1525,0)</f>
        <v>0</v>
      </c>
      <c r="BF1525" s="187">
        <f>IF(N1525="snížená",J1525,0)</f>
        <v>0</v>
      </c>
      <c r="BG1525" s="187">
        <f>IF(N1525="zákl. přenesená",J1525,0)</f>
        <v>0</v>
      </c>
      <c r="BH1525" s="187">
        <f>IF(N1525="sníž. přenesená",J1525,0)</f>
        <v>0</v>
      </c>
      <c r="BI1525" s="187">
        <f>IF(N1525="nulová",J1525,0)</f>
        <v>0</v>
      </c>
      <c r="BJ1525" s="19" t="s">
        <v>76</v>
      </c>
      <c r="BK1525" s="187">
        <f>ROUND(I1525*H1525,2)</f>
        <v>0</v>
      </c>
      <c r="BL1525" s="19" t="s">
        <v>186</v>
      </c>
      <c r="BM1525" s="186" t="s">
        <v>1602</v>
      </c>
    </row>
    <row r="1526" spans="1:65" s="2" customFormat="1" ht="19.5">
      <c r="A1526" s="33"/>
      <c r="B1526" s="34"/>
      <c r="C1526" s="35"/>
      <c r="D1526" s="188" t="s">
        <v>188</v>
      </c>
      <c r="E1526" s="35"/>
      <c r="F1526" s="331" t="s">
        <v>1603</v>
      </c>
      <c r="G1526" s="332"/>
      <c r="H1526" s="332"/>
      <c r="I1526" s="332"/>
      <c r="J1526" s="332"/>
      <c r="K1526" s="35"/>
      <c r="L1526" s="38"/>
      <c r="M1526" s="190"/>
      <c r="N1526" s="191"/>
      <c r="O1526" s="63"/>
      <c r="P1526" s="63"/>
      <c r="Q1526" s="63"/>
      <c r="R1526" s="63"/>
      <c r="S1526" s="63"/>
      <c r="T1526" s="64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T1526" s="19" t="s">
        <v>188</v>
      </c>
      <c r="AU1526" s="19" t="s">
        <v>78</v>
      </c>
    </row>
    <row r="1527" spans="1:65" s="2" customFormat="1">
      <c r="A1527" s="33"/>
      <c r="B1527" s="34"/>
      <c r="C1527" s="35"/>
      <c r="D1527" s="192" t="s">
        <v>190</v>
      </c>
      <c r="E1527" s="35"/>
      <c r="F1527" s="333" t="s">
        <v>1604</v>
      </c>
      <c r="G1527" s="332"/>
      <c r="H1527" s="332"/>
      <c r="I1527" s="332"/>
      <c r="J1527" s="332"/>
      <c r="K1527" s="35"/>
      <c r="L1527" s="38"/>
      <c r="M1527" s="190"/>
      <c r="N1527" s="191"/>
      <c r="O1527" s="63"/>
      <c r="P1527" s="63"/>
      <c r="Q1527" s="63"/>
      <c r="R1527" s="63"/>
      <c r="S1527" s="63"/>
      <c r="T1527" s="64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T1527" s="19" t="s">
        <v>190</v>
      </c>
      <c r="AU1527" s="19" t="s">
        <v>78</v>
      </c>
    </row>
    <row r="1528" spans="1:65" s="13" customFormat="1">
      <c r="B1528" s="194"/>
      <c r="C1528" s="195"/>
      <c r="D1528" s="188" t="s">
        <v>192</v>
      </c>
      <c r="E1528" s="196" t="s">
        <v>18</v>
      </c>
      <c r="F1528" s="334" t="s">
        <v>202</v>
      </c>
      <c r="G1528" s="335"/>
      <c r="H1528" s="336" t="s">
        <v>18</v>
      </c>
      <c r="I1528" s="335"/>
      <c r="J1528" s="335"/>
      <c r="K1528" s="195"/>
      <c r="L1528" s="198"/>
      <c r="M1528" s="199"/>
      <c r="N1528" s="200"/>
      <c r="O1528" s="200"/>
      <c r="P1528" s="200"/>
      <c r="Q1528" s="200"/>
      <c r="R1528" s="200"/>
      <c r="S1528" s="200"/>
      <c r="T1528" s="201"/>
      <c r="AT1528" s="202" t="s">
        <v>192</v>
      </c>
      <c r="AU1528" s="202" t="s">
        <v>78</v>
      </c>
      <c r="AV1528" s="13" t="s">
        <v>76</v>
      </c>
      <c r="AW1528" s="13" t="s">
        <v>30</v>
      </c>
      <c r="AX1528" s="13" t="s">
        <v>69</v>
      </c>
      <c r="AY1528" s="202" t="s">
        <v>179</v>
      </c>
    </row>
    <row r="1529" spans="1:65" s="14" customFormat="1">
      <c r="B1529" s="203"/>
      <c r="C1529" s="204"/>
      <c r="D1529" s="188" t="s">
        <v>192</v>
      </c>
      <c r="E1529" s="205" t="s">
        <v>18</v>
      </c>
      <c r="F1529" s="324" t="s">
        <v>1512</v>
      </c>
      <c r="G1529" s="325"/>
      <c r="H1529" s="326">
        <v>0.746</v>
      </c>
      <c r="I1529" s="325"/>
      <c r="J1529" s="325"/>
      <c r="K1529" s="204"/>
      <c r="L1529" s="208"/>
      <c r="M1529" s="209"/>
      <c r="N1529" s="210"/>
      <c r="O1529" s="210"/>
      <c r="P1529" s="210"/>
      <c r="Q1529" s="210"/>
      <c r="R1529" s="210"/>
      <c r="S1529" s="210"/>
      <c r="T1529" s="211"/>
      <c r="AT1529" s="212" t="s">
        <v>192</v>
      </c>
      <c r="AU1529" s="212" t="s">
        <v>78</v>
      </c>
      <c r="AV1529" s="14" t="s">
        <v>78</v>
      </c>
      <c r="AW1529" s="14" t="s">
        <v>30</v>
      </c>
      <c r="AX1529" s="14" t="s">
        <v>69</v>
      </c>
      <c r="AY1529" s="212" t="s">
        <v>179</v>
      </c>
    </row>
    <row r="1530" spans="1:65" s="14" customFormat="1" ht="22.5">
      <c r="B1530" s="203"/>
      <c r="C1530" s="204"/>
      <c r="D1530" s="188" t="s">
        <v>192</v>
      </c>
      <c r="E1530" s="205" t="s">
        <v>18</v>
      </c>
      <c r="F1530" s="324" t="s">
        <v>5847</v>
      </c>
      <c r="G1530" s="325"/>
      <c r="H1530" s="326">
        <f xml:space="preserve"> ((2.12*2.88)+(2.57*2.63)+(0.72*0.15)+(4.69*3.58)-(0.53*0.25)+(0.76*0.67)-(3.14*0.6*0.6))*0.13</f>
        <v>3.7711960000000002</v>
      </c>
      <c r="I1530" s="325"/>
      <c r="J1530" s="325"/>
      <c r="K1530" s="204"/>
      <c r="L1530" s="208"/>
      <c r="M1530" s="209"/>
      <c r="N1530" s="210"/>
      <c r="O1530" s="210"/>
      <c r="P1530" s="210"/>
      <c r="Q1530" s="210"/>
      <c r="R1530" s="210"/>
      <c r="S1530" s="210"/>
      <c r="T1530" s="211"/>
      <c r="AT1530" s="212" t="s">
        <v>192</v>
      </c>
      <c r="AU1530" s="212" t="s">
        <v>78</v>
      </c>
      <c r="AV1530" s="14" t="s">
        <v>78</v>
      </c>
      <c r="AW1530" s="14" t="s">
        <v>30</v>
      </c>
      <c r="AX1530" s="14" t="s">
        <v>69</v>
      </c>
      <c r="AY1530" s="212" t="s">
        <v>179</v>
      </c>
    </row>
    <row r="1531" spans="1:65" s="13" customFormat="1">
      <c r="B1531" s="194"/>
      <c r="C1531" s="195"/>
      <c r="D1531" s="188" t="s">
        <v>192</v>
      </c>
      <c r="E1531" s="196" t="s">
        <v>18</v>
      </c>
      <c r="F1531" s="334" t="s">
        <v>230</v>
      </c>
      <c r="G1531" s="335"/>
      <c r="H1531" s="336" t="s">
        <v>18</v>
      </c>
      <c r="I1531" s="335"/>
      <c r="J1531" s="335"/>
      <c r="K1531" s="195"/>
      <c r="L1531" s="198"/>
      <c r="M1531" s="199"/>
      <c r="N1531" s="200"/>
      <c r="O1531" s="200"/>
      <c r="P1531" s="200"/>
      <c r="Q1531" s="200"/>
      <c r="R1531" s="200"/>
      <c r="S1531" s="200"/>
      <c r="T1531" s="201"/>
      <c r="AT1531" s="202" t="s">
        <v>192</v>
      </c>
      <c r="AU1531" s="202" t="s">
        <v>78</v>
      </c>
      <c r="AV1531" s="13" t="s">
        <v>76</v>
      </c>
      <c r="AW1531" s="13" t="s">
        <v>30</v>
      </c>
      <c r="AX1531" s="13" t="s">
        <v>69</v>
      </c>
      <c r="AY1531" s="202" t="s">
        <v>179</v>
      </c>
    </row>
    <row r="1532" spans="1:65" s="14" customFormat="1">
      <c r="B1532" s="203"/>
      <c r="C1532" s="204"/>
      <c r="D1532" s="188" t="s">
        <v>192</v>
      </c>
      <c r="E1532" s="205" t="s">
        <v>18</v>
      </c>
      <c r="F1532" s="324" t="s">
        <v>1514</v>
      </c>
      <c r="G1532" s="325"/>
      <c r="H1532" s="326">
        <v>1.18</v>
      </c>
      <c r="I1532" s="325"/>
      <c r="J1532" s="325"/>
      <c r="K1532" s="204"/>
      <c r="L1532" s="208"/>
      <c r="M1532" s="209"/>
      <c r="N1532" s="210"/>
      <c r="O1532" s="210"/>
      <c r="P1532" s="210"/>
      <c r="Q1532" s="210"/>
      <c r="R1532" s="210"/>
      <c r="S1532" s="210"/>
      <c r="T1532" s="211"/>
      <c r="AT1532" s="212" t="s">
        <v>192</v>
      </c>
      <c r="AU1532" s="212" t="s">
        <v>78</v>
      </c>
      <c r="AV1532" s="14" t="s">
        <v>78</v>
      </c>
      <c r="AW1532" s="14" t="s">
        <v>30</v>
      </c>
      <c r="AX1532" s="14" t="s">
        <v>69</v>
      </c>
      <c r="AY1532" s="212" t="s">
        <v>179</v>
      </c>
    </row>
    <row r="1533" spans="1:65" s="14" customFormat="1">
      <c r="B1533" s="203"/>
      <c r="C1533" s="204"/>
      <c r="D1533" s="188" t="s">
        <v>192</v>
      </c>
      <c r="E1533" s="205" t="s">
        <v>18</v>
      </c>
      <c r="F1533" s="324" t="s">
        <v>1515</v>
      </c>
      <c r="G1533" s="325"/>
      <c r="H1533" s="326">
        <v>2.88</v>
      </c>
      <c r="I1533" s="325"/>
      <c r="J1533" s="325"/>
      <c r="K1533" s="204"/>
      <c r="L1533" s="208"/>
      <c r="M1533" s="209"/>
      <c r="N1533" s="210"/>
      <c r="O1533" s="210"/>
      <c r="P1533" s="210"/>
      <c r="Q1533" s="210"/>
      <c r="R1533" s="210"/>
      <c r="S1533" s="210"/>
      <c r="T1533" s="211"/>
      <c r="AT1533" s="212" t="s">
        <v>192</v>
      </c>
      <c r="AU1533" s="212" t="s">
        <v>78</v>
      </c>
      <c r="AV1533" s="14" t="s">
        <v>78</v>
      </c>
      <c r="AW1533" s="14" t="s">
        <v>30</v>
      </c>
      <c r="AX1533" s="14" t="s">
        <v>69</v>
      </c>
      <c r="AY1533" s="212" t="s">
        <v>179</v>
      </c>
    </row>
    <row r="1534" spans="1:65" s="14" customFormat="1">
      <c r="B1534" s="203"/>
      <c r="C1534" s="204"/>
      <c r="D1534" s="188" t="s">
        <v>192</v>
      </c>
      <c r="E1534" s="205" t="s">
        <v>18</v>
      </c>
      <c r="F1534" s="324" t="s">
        <v>1516</v>
      </c>
      <c r="G1534" s="325"/>
      <c r="H1534" s="326">
        <v>0.76400000000000001</v>
      </c>
      <c r="I1534" s="325"/>
      <c r="J1534" s="325"/>
      <c r="K1534" s="204"/>
      <c r="L1534" s="208"/>
      <c r="M1534" s="209"/>
      <c r="N1534" s="210"/>
      <c r="O1534" s="210"/>
      <c r="P1534" s="210"/>
      <c r="Q1534" s="210"/>
      <c r="R1534" s="210"/>
      <c r="S1534" s="210"/>
      <c r="T1534" s="211"/>
      <c r="AT1534" s="212" t="s">
        <v>192</v>
      </c>
      <c r="AU1534" s="212" t="s">
        <v>78</v>
      </c>
      <c r="AV1534" s="14" t="s">
        <v>78</v>
      </c>
      <c r="AW1534" s="14" t="s">
        <v>30</v>
      </c>
      <c r="AX1534" s="14" t="s">
        <v>69</v>
      </c>
      <c r="AY1534" s="212" t="s">
        <v>179</v>
      </c>
    </row>
    <row r="1535" spans="1:65" s="14" customFormat="1">
      <c r="B1535" s="203"/>
      <c r="C1535" s="204"/>
      <c r="D1535" s="188" t="s">
        <v>192</v>
      </c>
      <c r="E1535" s="205" t="s">
        <v>18</v>
      </c>
      <c r="F1535" s="324" t="s">
        <v>1517</v>
      </c>
      <c r="G1535" s="325"/>
      <c r="H1535" s="326">
        <v>0.98</v>
      </c>
      <c r="I1535" s="325"/>
      <c r="J1535" s="325"/>
      <c r="K1535" s="204"/>
      <c r="L1535" s="208"/>
      <c r="M1535" s="209"/>
      <c r="N1535" s="210"/>
      <c r="O1535" s="210"/>
      <c r="P1535" s="210"/>
      <c r="Q1535" s="210"/>
      <c r="R1535" s="210"/>
      <c r="S1535" s="210"/>
      <c r="T1535" s="211"/>
      <c r="AT1535" s="212" t="s">
        <v>192</v>
      </c>
      <c r="AU1535" s="212" t="s">
        <v>78</v>
      </c>
      <c r="AV1535" s="14" t="s">
        <v>78</v>
      </c>
      <c r="AW1535" s="14" t="s">
        <v>30</v>
      </c>
      <c r="AX1535" s="14" t="s">
        <v>69</v>
      </c>
      <c r="AY1535" s="212" t="s">
        <v>179</v>
      </c>
    </row>
    <row r="1536" spans="1:65" s="14" customFormat="1">
      <c r="B1536" s="203"/>
      <c r="C1536" s="204"/>
      <c r="D1536" s="188" t="s">
        <v>192</v>
      </c>
      <c r="E1536" s="205" t="s">
        <v>18</v>
      </c>
      <c r="F1536" s="324" t="s">
        <v>1518</v>
      </c>
      <c r="G1536" s="325"/>
      <c r="H1536" s="326">
        <v>1.427</v>
      </c>
      <c r="I1536" s="325"/>
      <c r="J1536" s="325"/>
      <c r="K1536" s="204"/>
      <c r="L1536" s="208"/>
      <c r="M1536" s="209"/>
      <c r="N1536" s="210"/>
      <c r="O1536" s="210"/>
      <c r="P1536" s="210"/>
      <c r="Q1536" s="210"/>
      <c r="R1536" s="210"/>
      <c r="S1536" s="210"/>
      <c r="T1536" s="211"/>
      <c r="AT1536" s="212" t="s">
        <v>192</v>
      </c>
      <c r="AU1536" s="212" t="s">
        <v>78</v>
      </c>
      <c r="AV1536" s="14" t="s">
        <v>78</v>
      </c>
      <c r="AW1536" s="14" t="s">
        <v>30</v>
      </c>
      <c r="AX1536" s="14" t="s">
        <v>69</v>
      </c>
      <c r="AY1536" s="212" t="s">
        <v>179</v>
      </c>
    </row>
    <row r="1537" spans="1:65" s="14" customFormat="1">
      <c r="B1537" s="203"/>
      <c r="C1537" s="204"/>
      <c r="D1537" s="188" t="s">
        <v>192</v>
      </c>
      <c r="E1537" s="205" t="s">
        <v>18</v>
      </c>
      <c r="F1537" s="324" t="s">
        <v>1519</v>
      </c>
      <c r="G1537" s="325"/>
      <c r="H1537" s="326">
        <v>0.11899999999999999</v>
      </c>
      <c r="I1537" s="325"/>
      <c r="J1537" s="325"/>
      <c r="K1537" s="204"/>
      <c r="L1537" s="208"/>
      <c r="M1537" s="209"/>
      <c r="N1537" s="210"/>
      <c r="O1537" s="210"/>
      <c r="P1537" s="210"/>
      <c r="Q1537" s="210"/>
      <c r="R1537" s="210"/>
      <c r="S1537" s="210"/>
      <c r="T1537" s="211"/>
      <c r="AT1537" s="212" t="s">
        <v>192</v>
      </c>
      <c r="AU1537" s="212" t="s">
        <v>78</v>
      </c>
      <c r="AV1537" s="14" t="s">
        <v>78</v>
      </c>
      <c r="AW1537" s="14" t="s">
        <v>30</v>
      </c>
      <c r="AX1537" s="14" t="s">
        <v>69</v>
      </c>
      <c r="AY1537" s="212" t="s">
        <v>179</v>
      </c>
    </row>
    <row r="1538" spans="1:65" s="14" customFormat="1">
      <c r="B1538" s="203"/>
      <c r="C1538" s="204"/>
      <c r="D1538" s="188" t="s">
        <v>192</v>
      </c>
      <c r="E1538" s="205" t="s">
        <v>18</v>
      </c>
      <c r="F1538" s="324" t="s">
        <v>1520</v>
      </c>
      <c r="G1538" s="325"/>
      <c r="H1538" s="326">
        <v>1.073</v>
      </c>
      <c r="I1538" s="325"/>
      <c r="J1538" s="325"/>
      <c r="K1538" s="204"/>
      <c r="L1538" s="208"/>
      <c r="M1538" s="209"/>
      <c r="N1538" s="210"/>
      <c r="O1538" s="210"/>
      <c r="P1538" s="210"/>
      <c r="Q1538" s="210"/>
      <c r="R1538" s="210"/>
      <c r="S1538" s="210"/>
      <c r="T1538" s="211"/>
      <c r="AT1538" s="212" t="s">
        <v>192</v>
      </c>
      <c r="AU1538" s="212" t="s">
        <v>78</v>
      </c>
      <c r="AV1538" s="14" t="s">
        <v>78</v>
      </c>
      <c r="AW1538" s="14" t="s">
        <v>30</v>
      </c>
      <c r="AX1538" s="14" t="s">
        <v>69</v>
      </c>
      <c r="AY1538" s="212" t="s">
        <v>179</v>
      </c>
    </row>
    <row r="1539" spans="1:65" s="2" customFormat="1" ht="24.2" customHeight="1">
      <c r="A1539" s="33"/>
      <c r="B1539" s="34"/>
      <c r="C1539" s="176" t="s">
        <v>1605</v>
      </c>
      <c r="D1539" s="176" t="s">
        <v>181</v>
      </c>
      <c r="E1539" s="177" t="s">
        <v>1606</v>
      </c>
      <c r="F1539" s="327" t="s">
        <v>1607</v>
      </c>
      <c r="G1539" s="328" t="s">
        <v>357</v>
      </c>
      <c r="H1539" s="329">
        <v>82.4</v>
      </c>
      <c r="I1539" s="330"/>
      <c r="J1539" s="330">
        <f>ROUND(I1539*H1539,2)</f>
        <v>0</v>
      </c>
      <c r="K1539" s="178" t="s">
        <v>185</v>
      </c>
      <c r="L1539" s="38"/>
      <c r="M1539" s="182" t="s">
        <v>18</v>
      </c>
      <c r="N1539" s="183" t="s">
        <v>40</v>
      </c>
      <c r="O1539" s="184">
        <v>0.16200000000000001</v>
      </c>
      <c r="P1539" s="184">
        <f>O1539*H1539</f>
        <v>13.348800000000001</v>
      </c>
      <c r="Q1539" s="184">
        <v>0</v>
      </c>
      <c r="R1539" s="184">
        <f>Q1539*H1539</f>
        <v>0</v>
      </c>
      <c r="S1539" s="184">
        <v>3.5000000000000003E-2</v>
      </c>
      <c r="T1539" s="185">
        <f>S1539*H1539</f>
        <v>2.8840000000000003</v>
      </c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R1539" s="186" t="s">
        <v>186</v>
      </c>
      <c r="AT1539" s="186" t="s">
        <v>181</v>
      </c>
      <c r="AU1539" s="186" t="s">
        <v>78</v>
      </c>
      <c r="AY1539" s="19" t="s">
        <v>179</v>
      </c>
      <c r="BE1539" s="187">
        <f>IF(N1539="základní",J1539,0)</f>
        <v>0</v>
      </c>
      <c r="BF1539" s="187">
        <f>IF(N1539="snížená",J1539,0)</f>
        <v>0</v>
      </c>
      <c r="BG1539" s="187">
        <f>IF(N1539="zákl. přenesená",J1539,0)</f>
        <v>0</v>
      </c>
      <c r="BH1539" s="187">
        <f>IF(N1539="sníž. přenesená",J1539,0)</f>
        <v>0</v>
      </c>
      <c r="BI1539" s="187">
        <f>IF(N1539="nulová",J1539,0)</f>
        <v>0</v>
      </c>
      <c r="BJ1539" s="19" t="s">
        <v>76</v>
      </c>
      <c r="BK1539" s="187">
        <f>ROUND(I1539*H1539,2)</f>
        <v>0</v>
      </c>
      <c r="BL1539" s="19" t="s">
        <v>186</v>
      </c>
      <c r="BM1539" s="186" t="s">
        <v>1608</v>
      </c>
    </row>
    <row r="1540" spans="1:65" s="2" customFormat="1" ht="29.25">
      <c r="A1540" s="33"/>
      <c r="B1540" s="34"/>
      <c r="C1540" s="35"/>
      <c r="D1540" s="188" t="s">
        <v>188</v>
      </c>
      <c r="E1540" s="35"/>
      <c r="F1540" s="331" t="s">
        <v>1609</v>
      </c>
      <c r="G1540" s="332"/>
      <c r="H1540" s="332"/>
      <c r="I1540" s="332"/>
      <c r="J1540" s="332"/>
      <c r="K1540" s="35"/>
      <c r="L1540" s="38"/>
      <c r="M1540" s="190"/>
      <c r="N1540" s="191"/>
      <c r="O1540" s="63"/>
      <c r="P1540" s="63"/>
      <c r="Q1540" s="63"/>
      <c r="R1540" s="63"/>
      <c r="S1540" s="63"/>
      <c r="T1540" s="64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T1540" s="19" t="s">
        <v>188</v>
      </c>
      <c r="AU1540" s="19" t="s">
        <v>78</v>
      </c>
    </row>
    <row r="1541" spans="1:65" s="2" customFormat="1">
      <c r="A1541" s="33"/>
      <c r="B1541" s="34"/>
      <c r="C1541" s="35"/>
      <c r="D1541" s="192" t="s">
        <v>190</v>
      </c>
      <c r="E1541" s="35"/>
      <c r="F1541" s="333" t="s">
        <v>1610</v>
      </c>
      <c r="G1541" s="332"/>
      <c r="H1541" s="332"/>
      <c r="I1541" s="332"/>
      <c r="J1541" s="332"/>
      <c r="K1541" s="35"/>
      <c r="L1541" s="38"/>
      <c r="M1541" s="190"/>
      <c r="N1541" s="191"/>
      <c r="O1541" s="63"/>
      <c r="P1541" s="63"/>
      <c r="Q1541" s="63"/>
      <c r="R1541" s="63"/>
      <c r="S1541" s="63"/>
      <c r="T1541" s="64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T1541" s="19" t="s">
        <v>190</v>
      </c>
      <c r="AU1541" s="19" t="s">
        <v>78</v>
      </c>
    </row>
    <row r="1542" spans="1:65" s="13" customFormat="1">
      <c r="B1542" s="194"/>
      <c r="C1542" s="195"/>
      <c r="D1542" s="188" t="s">
        <v>192</v>
      </c>
      <c r="E1542" s="196" t="s">
        <v>18</v>
      </c>
      <c r="F1542" s="334" t="s">
        <v>230</v>
      </c>
      <c r="G1542" s="335"/>
      <c r="H1542" s="336" t="s">
        <v>18</v>
      </c>
      <c r="I1542" s="335"/>
      <c r="J1542" s="335"/>
      <c r="K1542" s="195"/>
      <c r="L1542" s="198"/>
      <c r="M1542" s="199"/>
      <c r="N1542" s="200"/>
      <c r="O1542" s="200"/>
      <c r="P1542" s="200"/>
      <c r="Q1542" s="200"/>
      <c r="R1542" s="200"/>
      <c r="S1542" s="200"/>
      <c r="T1542" s="201"/>
      <c r="AT1542" s="202" t="s">
        <v>192</v>
      </c>
      <c r="AU1542" s="202" t="s">
        <v>78</v>
      </c>
      <c r="AV1542" s="13" t="s">
        <v>76</v>
      </c>
      <c r="AW1542" s="13" t="s">
        <v>30</v>
      </c>
      <c r="AX1542" s="13" t="s">
        <v>69</v>
      </c>
      <c r="AY1542" s="202" t="s">
        <v>179</v>
      </c>
    </row>
    <row r="1543" spans="1:65" s="14" customFormat="1">
      <c r="B1543" s="203"/>
      <c r="C1543" s="204"/>
      <c r="D1543" s="188" t="s">
        <v>192</v>
      </c>
      <c r="E1543" s="205" t="s">
        <v>18</v>
      </c>
      <c r="F1543" s="324" t="s">
        <v>1611</v>
      </c>
      <c r="G1543" s="325"/>
      <c r="H1543" s="326">
        <v>9.8000000000000007</v>
      </c>
      <c r="I1543" s="325"/>
      <c r="J1543" s="325"/>
      <c r="K1543" s="204"/>
      <c r="L1543" s="208"/>
      <c r="M1543" s="209"/>
      <c r="N1543" s="210"/>
      <c r="O1543" s="210"/>
      <c r="P1543" s="210"/>
      <c r="Q1543" s="210"/>
      <c r="R1543" s="210"/>
      <c r="S1543" s="210"/>
      <c r="T1543" s="211"/>
      <c r="AT1543" s="212" t="s">
        <v>192</v>
      </c>
      <c r="AU1543" s="212" t="s">
        <v>78</v>
      </c>
      <c r="AV1543" s="14" t="s">
        <v>78</v>
      </c>
      <c r="AW1543" s="14" t="s">
        <v>30</v>
      </c>
      <c r="AX1543" s="14" t="s">
        <v>69</v>
      </c>
      <c r="AY1543" s="212" t="s">
        <v>179</v>
      </c>
    </row>
    <row r="1544" spans="1:65" s="14" customFormat="1">
      <c r="B1544" s="203"/>
      <c r="C1544" s="204"/>
      <c r="D1544" s="188" t="s">
        <v>192</v>
      </c>
      <c r="E1544" s="205" t="s">
        <v>18</v>
      </c>
      <c r="F1544" s="324" t="s">
        <v>1612</v>
      </c>
      <c r="G1544" s="325"/>
      <c r="H1544" s="326">
        <v>15.9</v>
      </c>
      <c r="I1544" s="325"/>
      <c r="J1544" s="325"/>
      <c r="K1544" s="204"/>
      <c r="L1544" s="208"/>
      <c r="M1544" s="209"/>
      <c r="N1544" s="210"/>
      <c r="O1544" s="210"/>
      <c r="P1544" s="210"/>
      <c r="Q1544" s="210"/>
      <c r="R1544" s="210"/>
      <c r="S1544" s="210"/>
      <c r="T1544" s="211"/>
      <c r="AT1544" s="212" t="s">
        <v>192</v>
      </c>
      <c r="AU1544" s="212" t="s">
        <v>78</v>
      </c>
      <c r="AV1544" s="14" t="s">
        <v>78</v>
      </c>
      <c r="AW1544" s="14" t="s">
        <v>30</v>
      </c>
      <c r="AX1544" s="14" t="s">
        <v>69</v>
      </c>
      <c r="AY1544" s="212" t="s">
        <v>179</v>
      </c>
    </row>
    <row r="1545" spans="1:65" s="14" customFormat="1">
      <c r="B1545" s="203"/>
      <c r="C1545" s="204"/>
      <c r="D1545" s="188" t="s">
        <v>192</v>
      </c>
      <c r="E1545" s="205" t="s">
        <v>18</v>
      </c>
      <c r="F1545" s="324" t="s">
        <v>1613</v>
      </c>
      <c r="G1545" s="325"/>
      <c r="H1545" s="326">
        <v>1.6</v>
      </c>
      <c r="I1545" s="325"/>
      <c r="J1545" s="325"/>
      <c r="K1545" s="204"/>
      <c r="L1545" s="208"/>
      <c r="M1545" s="209"/>
      <c r="N1545" s="210"/>
      <c r="O1545" s="210"/>
      <c r="P1545" s="210"/>
      <c r="Q1545" s="210"/>
      <c r="R1545" s="210"/>
      <c r="S1545" s="210"/>
      <c r="T1545" s="211"/>
      <c r="AT1545" s="212" t="s">
        <v>192</v>
      </c>
      <c r="AU1545" s="212" t="s">
        <v>78</v>
      </c>
      <c r="AV1545" s="14" t="s">
        <v>78</v>
      </c>
      <c r="AW1545" s="14" t="s">
        <v>30</v>
      </c>
      <c r="AX1545" s="14" t="s">
        <v>69</v>
      </c>
      <c r="AY1545" s="212" t="s">
        <v>179</v>
      </c>
    </row>
    <row r="1546" spans="1:65" s="14" customFormat="1">
      <c r="B1546" s="203"/>
      <c r="C1546" s="204"/>
      <c r="D1546" s="188" t="s">
        <v>192</v>
      </c>
      <c r="E1546" s="205" t="s">
        <v>18</v>
      </c>
      <c r="F1546" s="324" t="s">
        <v>1614</v>
      </c>
      <c r="G1546" s="325"/>
      <c r="H1546" s="326">
        <v>22.1</v>
      </c>
      <c r="I1546" s="325"/>
      <c r="J1546" s="325"/>
      <c r="K1546" s="204"/>
      <c r="L1546" s="208"/>
      <c r="M1546" s="209"/>
      <c r="N1546" s="210"/>
      <c r="O1546" s="210"/>
      <c r="P1546" s="210"/>
      <c r="Q1546" s="210"/>
      <c r="R1546" s="210"/>
      <c r="S1546" s="210"/>
      <c r="T1546" s="211"/>
      <c r="AT1546" s="212" t="s">
        <v>192</v>
      </c>
      <c r="AU1546" s="212" t="s">
        <v>78</v>
      </c>
      <c r="AV1546" s="14" t="s">
        <v>78</v>
      </c>
      <c r="AW1546" s="14" t="s">
        <v>30</v>
      </c>
      <c r="AX1546" s="14" t="s">
        <v>69</v>
      </c>
      <c r="AY1546" s="212" t="s">
        <v>179</v>
      </c>
    </row>
    <row r="1547" spans="1:65" s="13" customFormat="1">
      <c r="B1547" s="194"/>
      <c r="C1547" s="195"/>
      <c r="D1547" s="188" t="s">
        <v>192</v>
      </c>
      <c r="E1547" s="196" t="s">
        <v>18</v>
      </c>
      <c r="F1547" s="334" t="s">
        <v>581</v>
      </c>
      <c r="G1547" s="335"/>
      <c r="H1547" s="336" t="s">
        <v>18</v>
      </c>
      <c r="I1547" s="335"/>
      <c r="J1547" s="335"/>
      <c r="K1547" s="195"/>
      <c r="L1547" s="198"/>
      <c r="M1547" s="199"/>
      <c r="N1547" s="200"/>
      <c r="O1547" s="200"/>
      <c r="P1547" s="200"/>
      <c r="Q1547" s="200"/>
      <c r="R1547" s="200"/>
      <c r="S1547" s="200"/>
      <c r="T1547" s="201"/>
      <c r="AT1547" s="202" t="s">
        <v>192</v>
      </c>
      <c r="AU1547" s="202" t="s">
        <v>78</v>
      </c>
      <c r="AV1547" s="13" t="s">
        <v>76</v>
      </c>
      <c r="AW1547" s="13" t="s">
        <v>30</v>
      </c>
      <c r="AX1547" s="13" t="s">
        <v>69</v>
      </c>
      <c r="AY1547" s="202" t="s">
        <v>179</v>
      </c>
    </row>
    <row r="1548" spans="1:65" s="14" customFormat="1">
      <c r="B1548" s="203"/>
      <c r="C1548" s="204"/>
      <c r="D1548" s="188" t="s">
        <v>192</v>
      </c>
      <c r="E1548" s="205" t="s">
        <v>18</v>
      </c>
      <c r="F1548" s="324" t="s">
        <v>1615</v>
      </c>
      <c r="G1548" s="325"/>
      <c r="H1548" s="326">
        <v>10.199999999999999</v>
      </c>
      <c r="I1548" s="325"/>
      <c r="J1548" s="325"/>
      <c r="K1548" s="204"/>
      <c r="L1548" s="208"/>
      <c r="M1548" s="209"/>
      <c r="N1548" s="210"/>
      <c r="O1548" s="210"/>
      <c r="P1548" s="210"/>
      <c r="Q1548" s="210"/>
      <c r="R1548" s="210"/>
      <c r="S1548" s="210"/>
      <c r="T1548" s="211"/>
      <c r="AT1548" s="212" t="s">
        <v>192</v>
      </c>
      <c r="AU1548" s="212" t="s">
        <v>78</v>
      </c>
      <c r="AV1548" s="14" t="s">
        <v>78</v>
      </c>
      <c r="AW1548" s="14" t="s">
        <v>30</v>
      </c>
      <c r="AX1548" s="14" t="s">
        <v>69</v>
      </c>
      <c r="AY1548" s="212" t="s">
        <v>179</v>
      </c>
    </row>
    <row r="1549" spans="1:65" s="14" customFormat="1">
      <c r="B1549" s="203"/>
      <c r="C1549" s="204"/>
      <c r="D1549" s="188" t="s">
        <v>192</v>
      </c>
      <c r="E1549" s="205" t="s">
        <v>18</v>
      </c>
      <c r="F1549" s="324" t="s">
        <v>1616</v>
      </c>
      <c r="G1549" s="325"/>
      <c r="H1549" s="326">
        <v>21.7</v>
      </c>
      <c r="I1549" s="325"/>
      <c r="J1549" s="325"/>
      <c r="K1549" s="204"/>
      <c r="L1549" s="208"/>
      <c r="M1549" s="209"/>
      <c r="N1549" s="210"/>
      <c r="O1549" s="210"/>
      <c r="P1549" s="210"/>
      <c r="Q1549" s="210"/>
      <c r="R1549" s="210"/>
      <c r="S1549" s="210"/>
      <c r="T1549" s="211"/>
      <c r="AT1549" s="212" t="s">
        <v>192</v>
      </c>
      <c r="AU1549" s="212" t="s">
        <v>78</v>
      </c>
      <c r="AV1549" s="14" t="s">
        <v>78</v>
      </c>
      <c r="AW1549" s="14" t="s">
        <v>30</v>
      </c>
      <c r="AX1549" s="14" t="s">
        <v>69</v>
      </c>
      <c r="AY1549" s="212" t="s">
        <v>179</v>
      </c>
    </row>
    <row r="1550" spans="1:65" s="14" customFormat="1">
      <c r="B1550" s="203"/>
      <c r="C1550" s="204"/>
      <c r="D1550" s="188" t="s">
        <v>192</v>
      </c>
      <c r="E1550" s="205" t="s">
        <v>18</v>
      </c>
      <c r="F1550" s="324" t="s">
        <v>1617</v>
      </c>
      <c r="G1550" s="325"/>
      <c r="H1550" s="326">
        <v>1.1000000000000001</v>
      </c>
      <c r="I1550" s="325"/>
      <c r="J1550" s="325"/>
      <c r="K1550" s="204"/>
      <c r="L1550" s="208"/>
      <c r="M1550" s="209"/>
      <c r="N1550" s="210"/>
      <c r="O1550" s="210"/>
      <c r="P1550" s="210"/>
      <c r="Q1550" s="210"/>
      <c r="R1550" s="210"/>
      <c r="S1550" s="210"/>
      <c r="T1550" s="211"/>
      <c r="AT1550" s="212" t="s">
        <v>192</v>
      </c>
      <c r="AU1550" s="212" t="s">
        <v>78</v>
      </c>
      <c r="AV1550" s="14" t="s">
        <v>78</v>
      </c>
      <c r="AW1550" s="14" t="s">
        <v>30</v>
      </c>
      <c r="AX1550" s="14" t="s">
        <v>69</v>
      </c>
      <c r="AY1550" s="212" t="s">
        <v>179</v>
      </c>
    </row>
    <row r="1551" spans="1:65" s="2" customFormat="1" ht="24.2" customHeight="1">
      <c r="A1551" s="33"/>
      <c r="B1551" s="34"/>
      <c r="C1551" s="176" t="s">
        <v>1618</v>
      </c>
      <c r="D1551" s="176" t="s">
        <v>181</v>
      </c>
      <c r="E1551" s="177" t="s">
        <v>1619</v>
      </c>
      <c r="F1551" s="327" t="s">
        <v>1620</v>
      </c>
      <c r="G1551" s="328" t="s">
        <v>184</v>
      </c>
      <c r="H1551" s="329">
        <f>SUM(H1555:H1561)</f>
        <v>58.507999999999996</v>
      </c>
      <c r="I1551" s="330"/>
      <c r="J1551" s="330">
        <f>ROUND(I1551*H1551,2)</f>
        <v>0</v>
      </c>
      <c r="K1551" s="178" t="s">
        <v>185</v>
      </c>
      <c r="L1551" s="38"/>
      <c r="M1551" s="182" t="s">
        <v>18</v>
      </c>
      <c r="N1551" s="183" t="s">
        <v>40</v>
      </c>
      <c r="O1551" s="184">
        <v>1.35</v>
      </c>
      <c r="P1551" s="184">
        <f>O1551*H1551</f>
        <v>78.985799999999998</v>
      </c>
      <c r="Q1551" s="184">
        <v>0</v>
      </c>
      <c r="R1551" s="184">
        <f>Q1551*H1551</f>
        <v>0</v>
      </c>
      <c r="S1551" s="184">
        <v>1.4</v>
      </c>
      <c r="T1551" s="185">
        <f>S1551*H1551</f>
        <v>81.911199999999994</v>
      </c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R1551" s="186" t="s">
        <v>186</v>
      </c>
      <c r="AT1551" s="186" t="s">
        <v>181</v>
      </c>
      <c r="AU1551" s="186" t="s">
        <v>78</v>
      </c>
      <c r="AY1551" s="19" t="s">
        <v>179</v>
      </c>
      <c r="BE1551" s="187">
        <f>IF(N1551="základní",J1551,0)</f>
        <v>0</v>
      </c>
      <c r="BF1551" s="187">
        <f>IF(N1551="snížená",J1551,0)</f>
        <v>0</v>
      </c>
      <c r="BG1551" s="187">
        <f>IF(N1551="zákl. přenesená",J1551,0)</f>
        <v>0</v>
      </c>
      <c r="BH1551" s="187">
        <f>IF(N1551="sníž. přenesená",J1551,0)</f>
        <v>0</v>
      </c>
      <c r="BI1551" s="187">
        <f>IF(N1551="nulová",J1551,0)</f>
        <v>0</v>
      </c>
      <c r="BJ1551" s="19" t="s">
        <v>76</v>
      </c>
      <c r="BK1551" s="187">
        <f>ROUND(I1551*H1551,2)</f>
        <v>0</v>
      </c>
      <c r="BL1551" s="19" t="s">
        <v>186</v>
      </c>
      <c r="BM1551" s="186" t="s">
        <v>1621</v>
      </c>
    </row>
    <row r="1552" spans="1:65" s="2" customFormat="1" ht="19.5">
      <c r="A1552" s="33"/>
      <c r="B1552" s="34"/>
      <c r="C1552" s="35"/>
      <c r="D1552" s="188" t="s">
        <v>188</v>
      </c>
      <c r="E1552" s="35"/>
      <c r="F1552" s="331" t="s">
        <v>1622</v>
      </c>
      <c r="G1552" s="332"/>
      <c r="H1552" s="332"/>
      <c r="I1552" s="332"/>
      <c r="J1552" s="332"/>
      <c r="K1552" s="35"/>
      <c r="L1552" s="38"/>
      <c r="M1552" s="190"/>
      <c r="N1552" s="191"/>
      <c r="O1552" s="63"/>
      <c r="P1552" s="63"/>
      <c r="Q1552" s="63"/>
      <c r="R1552" s="63"/>
      <c r="S1552" s="63"/>
      <c r="T1552" s="64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T1552" s="19" t="s">
        <v>188</v>
      </c>
      <c r="AU1552" s="19" t="s">
        <v>78</v>
      </c>
    </row>
    <row r="1553" spans="1:65" s="2" customFormat="1">
      <c r="A1553" s="33"/>
      <c r="B1553" s="34"/>
      <c r="C1553" s="35"/>
      <c r="D1553" s="192" t="s">
        <v>190</v>
      </c>
      <c r="E1553" s="35"/>
      <c r="F1553" s="333" t="s">
        <v>1623</v>
      </c>
      <c r="G1553" s="332"/>
      <c r="H1553" s="332"/>
      <c r="I1553" s="332"/>
      <c r="J1553" s="332"/>
      <c r="K1553" s="35"/>
      <c r="L1553" s="38"/>
      <c r="M1553" s="190"/>
      <c r="N1553" s="191"/>
      <c r="O1553" s="63"/>
      <c r="P1553" s="63"/>
      <c r="Q1553" s="63"/>
      <c r="R1553" s="63"/>
      <c r="S1553" s="63"/>
      <c r="T1553" s="64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T1553" s="19" t="s">
        <v>190</v>
      </c>
      <c r="AU1553" s="19" t="s">
        <v>78</v>
      </c>
    </row>
    <row r="1554" spans="1:65" s="13" customFormat="1">
      <c r="B1554" s="194"/>
      <c r="C1554" s="195"/>
      <c r="D1554" s="188" t="s">
        <v>192</v>
      </c>
      <c r="E1554" s="196" t="s">
        <v>18</v>
      </c>
      <c r="F1554" s="334" t="s">
        <v>581</v>
      </c>
      <c r="G1554" s="335"/>
      <c r="H1554" s="336" t="s">
        <v>18</v>
      </c>
      <c r="I1554" s="335"/>
      <c r="J1554" s="335"/>
      <c r="K1554" s="195"/>
      <c r="L1554" s="198"/>
      <c r="M1554" s="199"/>
      <c r="N1554" s="200"/>
      <c r="O1554" s="200"/>
      <c r="P1554" s="200"/>
      <c r="Q1554" s="200"/>
      <c r="R1554" s="200"/>
      <c r="S1554" s="200"/>
      <c r="T1554" s="201"/>
      <c r="AT1554" s="202" t="s">
        <v>192</v>
      </c>
      <c r="AU1554" s="202" t="s">
        <v>78</v>
      </c>
      <c r="AV1554" s="13" t="s">
        <v>76</v>
      </c>
      <c r="AW1554" s="13" t="s">
        <v>30</v>
      </c>
      <c r="AX1554" s="13" t="s">
        <v>69</v>
      </c>
      <c r="AY1554" s="202" t="s">
        <v>179</v>
      </c>
    </row>
    <row r="1555" spans="1:65" s="14" customFormat="1">
      <c r="B1555" s="203"/>
      <c r="C1555" s="204"/>
      <c r="D1555" s="188" t="s">
        <v>192</v>
      </c>
      <c r="E1555" s="205" t="s">
        <v>18</v>
      </c>
      <c r="F1555" s="324" t="s">
        <v>1624</v>
      </c>
      <c r="G1555" s="325"/>
      <c r="H1555" s="326">
        <v>4.8579999999999997</v>
      </c>
      <c r="I1555" s="325"/>
      <c r="J1555" s="325"/>
      <c r="K1555" s="204"/>
      <c r="L1555" s="208"/>
      <c r="M1555" s="209"/>
      <c r="N1555" s="210"/>
      <c r="O1555" s="210"/>
      <c r="P1555" s="210"/>
      <c r="Q1555" s="210"/>
      <c r="R1555" s="210"/>
      <c r="S1555" s="210"/>
      <c r="T1555" s="211"/>
      <c r="AT1555" s="212" t="s">
        <v>192</v>
      </c>
      <c r="AU1555" s="212" t="s">
        <v>78</v>
      </c>
      <c r="AV1555" s="14" t="s">
        <v>78</v>
      </c>
      <c r="AW1555" s="14" t="s">
        <v>30</v>
      </c>
      <c r="AX1555" s="14" t="s">
        <v>69</v>
      </c>
      <c r="AY1555" s="212" t="s">
        <v>179</v>
      </c>
    </row>
    <row r="1556" spans="1:65" s="14" customFormat="1">
      <c r="B1556" s="203"/>
      <c r="C1556" s="204"/>
      <c r="D1556" s="188" t="s">
        <v>192</v>
      </c>
      <c r="E1556" s="205" t="s">
        <v>18</v>
      </c>
      <c r="F1556" s="324" t="s">
        <v>1625</v>
      </c>
      <c r="G1556" s="325"/>
      <c r="H1556" s="326">
        <v>11.076000000000001</v>
      </c>
      <c r="I1556" s="325"/>
      <c r="J1556" s="325"/>
      <c r="K1556" s="204"/>
      <c r="L1556" s="208"/>
      <c r="M1556" s="209"/>
      <c r="N1556" s="210"/>
      <c r="O1556" s="210"/>
      <c r="P1556" s="210"/>
      <c r="Q1556" s="210"/>
      <c r="R1556" s="210"/>
      <c r="S1556" s="210"/>
      <c r="T1556" s="211"/>
      <c r="AT1556" s="212" t="s">
        <v>192</v>
      </c>
      <c r="AU1556" s="212" t="s">
        <v>78</v>
      </c>
      <c r="AV1556" s="14" t="s">
        <v>78</v>
      </c>
      <c r="AW1556" s="14" t="s">
        <v>30</v>
      </c>
      <c r="AX1556" s="14" t="s">
        <v>69</v>
      </c>
      <c r="AY1556" s="212" t="s">
        <v>179</v>
      </c>
    </row>
    <row r="1557" spans="1:65" s="14" customFormat="1">
      <c r="B1557" s="203"/>
      <c r="C1557" s="204"/>
      <c r="D1557" s="188" t="s">
        <v>192</v>
      </c>
      <c r="E1557" s="205" t="s">
        <v>18</v>
      </c>
      <c r="F1557" s="324" t="s">
        <v>1626</v>
      </c>
      <c r="G1557" s="325"/>
      <c r="H1557" s="326">
        <v>2.6259999999999999</v>
      </c>
      <c r="I1557" s="325"/>
      <c r="J1557" s="325"/>
      <c r="K1557" s="204"/>
      <c r="L1557" s="208"/>
      <c r="M1557" s="209"/>
      <c r="N1557" s="210"/>
      <c r="O1557" s="210"/>
      <c r="P1557" s="210"/>
      <c r="Q1557" s="210"/>
      <c r="R1557" s="210"/>
      <c r="S1557" s="210"/>
      <c r="T1557" s="211"/>
      <c r="AT1557" s="212" t="s">
        <v>192</v>
      </c>
      <c r="AU1557" s="212" t="s">
        <v>78</v>
      </c>
      <c r="AV1557" s="14" t="s">
        <v>78</v>
      </c>
      <c r="AW1557" s="14" t="s">
        <v>30</v>
      </c>
      <c r="AX1557" s="14" t="s">
        <v>69</v>
      </c>
      <c r="AY1557" s="212" t="s">
        <v>179</v>
      </c>
    </row>
    <row r="1558" spans="1:65" s="14" customFormat="1">
      <c r="B1558" s="203"/>
      <c r="C1558" s="204"/>
      <c r="D1558" s="188" t="s">
        <v>192</v>
      </c>
      <c r="E1558" s="205" t="s">
        <v>18</v>
      </c>
      <c r="F1558" s="324" t="s">
        <v>1627</v>
      </c>
      <c r="G1558" s="325"/>
      <c r="H1558" s="326">
        <v>2.8210000000000002</v>
      </c>
      <c r="I1558" s="325"/>
      <c r="J1558" s="325"/>
      <c r="K1558" s="204"/>
      <c r="L1558" s="208"/>
      <c r="M1558" s="209"/>
      <c r="N1558" s="210"/>
      <c r="O1558" s="210"/>
      <c r="P1558" s="210"/>
      <c r="Q1558" s="210"/>
      <c r="R1558" s="210"/>
      <c r="S1558" s="210"/>
      <c r="T1558" s="211"/>
      <c r="AT1558" s="212" t="s">
        <v>192</v>
      </c>
      <c r="AU1558" s="212" t="s">
        <v>78</v>
      </c>
      <c r="AV1558" s="14" t="s">
        <v>78</v>
      </c>
      <c r="AW1558" s="14" t="s">
        <v>30</v>
      </c>
      <c r="AX1558" s="14" t="s">
        <v>69</v>
      </c>
      <c r="AY1558" s="212" t="s">
        <v>179</v>
      </c>
    </row>
    <row r="1559" spans="1:65" s="14" customFormat="1">
      <c r="B1559" s="203"/>
      <c r="C1559" s="204"/>
      <c r="D1559" s="188" t="s">
        <v>192</v>
      </c>
      <c r="E1559" s="205" t="s">
        <v>18</v>
      </c>
      <c r="F1559" s="324" t="s">
        <v>1628</v>
      </c>
      <c r="G1559" s="325"/>
      <c r="H1559" s="326">
        <v>1.04</v>
      </c>
      <c r="I1559" s="325"/>
      <c r="J1559" s="325"/>
      <c r="K1559" s="204"/>
      <c r="L1559" s="208"/>
      <c r="M1559" s="209"/>
      <c r="N1559" s="210"/>
      <c r="O1559" s="210"/>
      <c r="P1559" s="210"/>
      <c r="Q1559" s="210"/>
      <c r="R1559" s="210"/>
      <c r="S1559" s="210"/>
      <c r="T1559" s="211"/>
      <c r="AT1559" s="212" t="s">
        <v>192</v>
      </c>
      <c r="AU1559" s="212" t="s">
        <v>78</v>
      </c>
      <c r="AV1559" s="14" t="s">
        <v>78</v>
      </c>
      <c r="AW1559" s="14" t="s">
        <v>30</v>
      </c>
      <c r="AX1559" s="14" t="s">
        <v>69</v>
      </c>
      <c r="AY1559" s="212" t="s">
        <v>179</v>
      </c>
    </row>
    <row r="1560" spans="1:65" s="14" customFormat="1">
      <c r="B1560" s="203"/>
      <c r="C1560" s="204"/>
      <c r="D1560" s="188" t="s">
        <v>192</v>
      </c>
      <c r="E1560" s="205" t="s">
        <v>18</v>
      </c>
      <c r="F1560" s="324" t="s">
        <v>1629</v>
      </c>
      <c r="G1560" s="325"/>
      <c r="H1560" s="326">
        <v>1.339</v>
      </c>
      <c r="I1560" s="325"/>
      <c r="J1560" s="325"/>
      <c r="K1560" s="204"/>
      <c r="L1560" s="208"/>
      <c r="M1560" s="209"/>
      <c r="N1560" s="210"/>
      <c r="O1560" s="210"/>
      <c r="P1560" s="210"/>
      <c r="Q1560" s="210"/>
      <c r="R1560" s="210"/>
      <c r="S1560" s="210"/>
      <c r="T1560" s="211"/>
      <c r="AT1560" s="212" t="s">
        <v>192</v>
      </c>
      <c r="AU1560" s="212" t="s">
        <v>78</v>
      </c>
      <c r="AV1560" s="14" t="s">
        <v>78</v>
      </c>
      <c r="AW1560" s="14" t="s">
        <v>30</v>
      </c>
      <c r="AX1560" s="14" t="s">
        <v>69</v>
      </c>
      <c r="AY1560" s="212" t="s">
        <v>179</v>
      </c>
    </row>
    <row r="1561" spans="1:65" s="14" customFormat="1">
      <c r="B1561" s="203"/>
      <c r="C1561" s="204"/>
      <c r="D1561" s="188" t="s">
        <v>192</v>
      </c>
      <c r="E1561" s="205" t="s">
        <v>18</v>
      </c>
      <c r="F1561" s="324" t="s">
        <v>5823</v>
      </c>
      <c r="G1561" s="325"/>
      <c r="H1561" s="326">
        <f>19.04*7.3*0.25</f>
        <v>34.747999999999998</v>
      </c>
      <c r="I1561" s="325"/>
      <c r="J1561" s="325"/>
      <c r="K1561" s="204"/>
      <c r="L1561" s="208"/>
      <c r="M1561" s="209"/>
      <c r="N1561" s="210"/>
      <c r="O1561" s="210"/>
      <c r="P1561" s="210"/>
      <c r="Q1561" s="210"/>
      <c r="R1561" s="210"/>
      <c r="S1561" s="210"/>
      <c r="T1561" s="211"/>
      <c r="AT1561" s="212" t="s">
        <v>192</v>
      </c>
      <c r="AU1561" s="212" t="s">
        <v>78</v>
      </c>
      <c r="AV1561" s="14" t="s">
        <v>78</v>
      </c>
      <c r="AW1561" s="14" t="s">
        <v>30</v>
      </c>
      <c r="AX1561" s="14" t="s">
        <v>69</v>
      </c>
      <c r="AY1561" s="212" t="s">
        <v>179</v>
      </c>
    </row>
    <row r="1562" spans="1:65" s="2" customFormat="1" ht="24.2" customHeight="1">
      <c r="A1562" s="33"/>
      <c r="B1562" s="34"/>
      <c r="C1562" s="176" t="s">
        <v>1630</v>
      </c>
      <c r="D1562" s="176" t="s">
        <v>181</v>
      </c>
      <c r="E1562" s="177" t="s">
        <v>1631</v>
      </c>
      <c r="F1562" s="327" t="s">
        <v>1632</v>
      </c>
      <c r="G1562" s="328" t="s">
        <v>357</v>
      </c>
      <c r="H1562" s="329">
        <v>0.6</v>
      </c>
      <c r="I1562" s="330"/>
      <c r="J1562" s="330">
        <f>ROUND(I1562*H1562,2)</f>
        <v>0</v>
      </c>
      <c r="K1562" s="178" t="s">
        <v>185</v>
      </c>
      <c r="L1562" s="38"/>
      <c r="M1562" s="182" t="s">
        <v>18</v>
      </c>
      <c r="N1562" s="183" t="s">
        <v>40</v>
      </c>
      <c r="O1562" s="184">
        <v>1.524</v>
      </c>
      <c r="P1562" s="184">
        <f>O1562*H1562</f>
        <v>0.91439999999999999</v>
      </c>
      <c r="Q1562" s="184">
        <v>0</v>
      </c>
      <c r="R1562" s="184">
        <f>Q1562*H1562</f>
        <v>0</v>
      </c>
      <c r="S1562" s="184">
        <v>0.54500000000000004</v>
      </c>
      <c r="T1562" s="185">
        <f>S1562*H1562</f>
        <v>0.32700000000000001</v>
      </c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R1562" s="186" t="s">
        <v>186</v>
      </c>
      <c r="AT1562" s="186" t="s">
        <v>181</v>
      </c>
      <c r="AU1562" s="186" t="s">
        <v>78</v>
      </c>
      <c r="AY1562" s="19" t="s">
        <v>179</v>
      </c>
      <c r="BE1562" s="187">
        <f>IF(N1562="základní",J1562,0)</f>
        <v>0</v>
      </c>
      <c r="BF1562" s="187">
        <f>IF(N1562="snížená",J1562,0)</f>
        <v>0</v>
      </c>
      <c r="BG1562" s="187">
        <f>IF(N1562="zákl. přenesená",J1562,0)</f>
        <v>0</v>
      </c>
      <c r="BH1562" s="187">
        <f>IF(N1562="sníž. přenesená",J1562,0)</f>
        <v>0</v>
      </c>
      <c r="BI1562" s="187">
        <f>IF(N1562="nulová",J1562,0)</f>
        <v>0</v>
      </c>
      <c r="BJ1562" s="19" t="s">
        <v>76</v>
      </c>
      <c r="BK1562" s="187">
        <f>ROUND(I1562*H1562,2)</f>
        <v>0</v>
      </c>
      <c r="BL1562" s="19" t="s">
        <v>186</v>
      </c>
      <c r="BM1562" s="186" t="s">
        <v>1633</v>
      </c>
    </row>
    <row r="1563" spans="1:65" s="2" customFormat="1" ht="29.25">
      <c r="A1563" s="33"/>
      <c r="B1563" s="34"/>
      <c r="C1563" s="35"/>
      <c r="D1563" s="188" t="s">
        <v>188</v>
      </c>
      <c r="E1563" s="35"/>
      <c r="F1563" s="331" t="s">
        <v>1634</v>
      </c>
      <c r="G1563" s="332"/>
      <c r="H1563" s="332"/>
      <c r="I1563" s="332"/>
      <c r="J1563" s="332"/>
      <c r="K1563" s="35"/>
      <c r="L1563" s="38"/>
      <c r="M1563" s="190"/>
      <c r="N1563" s="191"/>
      <c r="O1563" s="63"/>
      <c r="P1563" s="63"/>
      <c r="Q1563" s="63"/>
      <c r="R1563" s="63"/>
      <c r="S1563" s="63"/>
      <c r="T1563" s="64"/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T1563" s="19" t="s">
        <v>188</v>
      </c>
      <c r="AU1563" s="19" t="s">
        <v>78</v>
      </c>
    </row>
    <row r="1564" spans="1:65" s="2" customFormat="1">
      <c r="A1564" s="33"/>
      <c r="B1564" s="34"/>
      <c r="C1564" s="35"/>
      <c r="D1564" s="192" t="s">
        <v>190</v>
      </c>
      <c r="E1564" s="35"/>
      <c r="F1564" s="333" t="s">
        <v>1635</v>
      </c>
      <c r="G1564" s="332"/>
      <c r="H1564" s="332"/>
      <c r="I1564" s="332"/>
      <c r="J1564" s="332"/>
      <c r="K1564" s="35"/>
      <c r="L1564" s="38"/>
      <c r="M1564" s="190"/>
      <c r="N1564" s="191"/>
      <c r="O1564" s="63"/>
      <c r="P1564" s="63"/>
      <c r="Q1564" s="63"/>
      <c r="R1564" s="63"/>
      <c r="S1564" s="63"/>
      <c r="T1564" s="64"/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T1564" s="19" t="s">
        <v>190</v>
      </c>
      <c r="AU1564" s="19" t="s">
        <v>78</v>
      </c>
    </row>
    <row r="1565" spans="1:65" s="13" customFormat="1">
      <c r="B1565" s="194"/>
      <c r="C1565" s="195"/>
      <c r="D1565" s="188" t="s">
        <v>192</v>
      </c>
      <c r="E1565" s="196" t="s">
        <v>18</v>
      </c>
      <c r="F1565" s="334" t="s">
        <v>230</v>
      </c>
      <c r="G1565" s="335"/>
      <c r="H1565" s="336" t="s">
        <v>18</v>
      </c>
      <c r="I1565" s="335"/>
      <c r="J1565" s="335"/>
      <c r="K1565" s="195"/>
      <c r="L1565" s="198"/>
      <c r="M1565" s="199"/>
      <c r="N1565" s="200"/>
      <c r="O1565" s="200"/>
      <c r="P1565" s="200"/>
      <c r="Q1565" s="200"/>
      <c r="R1565" s="200"/>
      <c r="S1565" s="200"/>
      <c r="T1565" s="201"/>
      <c r="AT1565" s="202" t="s">
        <v>192</v>
      </c>
      <c r="AU1565" s="202" t="s">
        <v>78</v>
      </c>
      <c r="AV1565" s="13" t="s">
        <v>76</v>
      </c>
      <c r="AW1565" s="13" t="s">
        <v>30</v>
      </c>
      <c r="AX1565" s="13" t="s">
        <v>69</v>
      </c>
      <c r="AY1565" s="202" t="s">
        <v>179</v>
      </c>
    </row>
    <row r="1566" spans="1:65" s="14" customFormat="1">
      <c r="B1566" s="203"/>
      <c r="C1566" s="204"/>
      <c r="D1566" s="188" t="s">
        <v>192</v>
      </c>
      <c r="E1566" s="205" t="s">
        <v>18</v>
      </c>
      <c r="F1566" s="324" t="s">
        <v>1636</v>
      </c>
      <c r="G1566" s="325"/>
      <c r="H1566" s="326">
        <v>0.6</v>
      </c>
      <c r="I1566" s="325"/>
      <c r="J1566" s="325"/>
      <c r="K1566" s="204"/>
      <c r="L1566" s="208"/>
      <c r="M1566" s="209"/>
      <c r="N1566" s="210"/>
      <c r="O1566" s="210"/>
      <c r="P1566" s="210"/>
      <c r="Q1566" s="210"/>
      <c r="R1566" s="210"/>
      <c r="S1566" s="210"/>
      <c r="T1566" s="211"/>
      <c r="AT1566" s="212" t="s">
        <v>192</v>
      </c>
      <c r="AU1566" s="212" t="s">
        <v>78</v>
      </c>
      <c r="AV1566" s="14" t="s">
        <v>78</v>
      </c>
      <c r="AW1566" s="14" t="s">
        <v>30</v>
      </c>
      <c r="AX1566" s="14" t="s">
        <v>69</v>
      </c>
      <c r="AY1566" s="212" t="s">
        <v>179</v>
      </c>
    </row>
    <row r="1567" spans="1:65" s="2" customFormat="1" ht="24.2" customHeight="1">
      <c r="A1567" s="33"/>
      <c r="B1567" s="34"/>
      <c r="C1567" s="176" t="s">
        <v>1637</v>
      </c>
      <c r="D1567" s="176" t="s">
        <v>181</v>
      </c>
      <c r="E1567" s="177" t="s">
        <v>1638</v>
      </c>
      <c r="F1567" s="327" t="s">
        <v>1639</v>
      </c>
      <c r="G1567" s="328" t="s">
        <v>357</v>
      </c>
      <c r="H1567" s="329">
        <v>11.664</v>
      </c>
      <c r="I1567" s="330"/>
      <c r="J1567" s="330">
        <f>ROUND(I1567*H1567,2)</f>
        <v>0</v>
      </c>
      <c r="K1567" s="178" t="s">
        <v>185</v>
      </c>
      <c r="L1567" s="38"/>
      <c r="M1567" s="182" t="s">
        <v>18</v>
      </c>
      <c r="N1567" s="183" t="s">
        <v>40</v>
      </c>
      <c r="O1567" s="184">
        <v>3.2549999999999999</v>
      </c>
      <c r="P1567" s="184">
        <f>O1567*H1567</f>
        <v>37.966319999999996</v>
      </c>
      <c r="Q1567" s="184">
        <v>0</v>
      </c>
      <c r="R1567" s="184">
        <f>Q1567*H1567</f>
        <v>0</v>
      </c>
      <c r="S1567" s="184">
        <v>0.75</v>
      </c>
      <c r="T1567" s="185">
        <f>S1567*H1567</f>
        <v>8.7479999999999993</v>
      </c>
      <c r="U1567" s="33"/>
      <c r="V1567" s="33"/>
      <c r="W1567" s="33"/>
      <c r="X1567" s="33"/>
      <c r="Y1567" s="33"/>
      <c r="Z1567" s="33"/>
      <c r="AA1567" s="33"/>
      <c r="AB1567" s="33"/>
      <c r="AC1567" s="33"/>
      <c r="AD1567" s="33"/>
      <c r="AE1567" s="33"/>
      <c r="AR1567" s="186" t="s">
        <v>186</v>
      </c>
      <c r="AT1567" s="186" t="s">
        <v>181</v>
      </c>
      <c r="AU1567" s="186" t="s">
        <v>78</v>
      </c>
      <c r="AY1567" s="19" t="s">
        <v>179</v>
      </c>
      <c r="BE1567" s="187">
        <f>IF(N1567="základní",J1567,0)</f>
        <v>0</v>
      </c>
      <c r="BF1567" s="187">
        <f>IF(N1567="snížená",J1567,0)</f>
        <v>0</v>
      </c>
      <c r="BG1567" s="187">
        <f>IF(N1567="zákl. přenesená",J1567,0)</f>
        <v>0</v>
      </c>
      <c r="BH1567" s="187">
        <f>IF(N1567="sníž. přenesená",J1567,0)</f>
        <v>0</v>
      </c>
      <c r="BI1567" s="187">
        <f>IF(N1567="nulová",J1567,0)</f>
        <v>0</v>
      </c>
      <c r="BJ1567" s="19" t="s">
        <v>76</v>
      </c>
      <c r="BK1567" s="187">
        <f>ROUND(I1567*H1567,2)</f>
        <v>0</v>
      </c>
      <c r="BL1567" s="19" t="s">
        <v>186</v>
      </c>
      <c r="BM1567" s="186" t="s">
        <v>1640</v>
      </c>
    </row>
    <row r="1568" spans="1:65" s="2" customFormat="1">
      <c r="A1568" s="33"/>
      <c r="B1568" s="34"/>
      <c r="C1568" s="35"/>
      <c r="D1568" s="188" t="s">
        <v>188</v>
      </c>
      <c r="E1568" s="35"/>
      <c r="F1568" s="331" t="s">
        <v>1641</v>
      </c>
      <c r="G1568" s="332"/>
      <c r="H1568" s="332"/>
      <c r="I1568" s="332"/>
      <c r="J1568" s="332"/>
      <c r="K1568" s="35"/>
      <c r="L1568" s="38"/>
      <c r="M1568" s="190"/>
      <c r="N1568" s="191"/>
      <c r="O1568" s="63"/>
      <c r="P1568" s="63"/>
      <c r="Q1568" s="63"/>
      <c r="R1568" s="63"/>
      <c r="S1568" s="63"/>
      <c r="T1568" s="64"/>
      <c r="U1568" s="33"/>
      <c r="V1568" s="33"/>
      <c r="W1568" s="33"/>
      <c r="X1568" s="33"/>
      <c r="Y1568" s="33"/>
      <c r="Z1568" s="33"/>
      <c r="AA1568" s="33"/>
      <c r="AB1568" s="33"/>
      <c r="AC1568" s="33"/>
      <c r="AD1568" s="33"/>
      <c r="AE1568" s="33"/>
      <c r="AT1568" s="19" t="s">
        <v>188</v>
      </c>
      <c r="AU1568" s="19" t="s">
        <v>78</v>
      </c>
    </row>
    <row r="1569" spans="1:65" s="2" customFormat="1">
      <c r="A1569" s="33"/>
      <c r="B1569" s="34"/>
      <c r="C1569" s="35"/>
      <c r="D1569" s="192" t="s">
        <v>190</v>
      </c>
      <c r="E1569" s="35"/>
      <c r="F1569" s="333" t="s">
        <v>1642</v>
      </c>
      <c r="G1569" s="332"/>
      <c r="H1569" s="332"/>
      <c r="I1569" s="332"/>
      <c r="J1569" s="332"/>
      <c r="K1569" s="35"/>
      <c r="L1569" s="38"/>
      <c r="M1569" s="190"/>
      <c r="N1569" s="191"/>
      <c r="O1569" s="63"/>
      <c r="P1569" s="63"/>
      <c r="Q1569" s="63"/>
      <c r="R1569" s="63"/>
      <c r="S1569" s="63"/>
      <c r="T1569" s="64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T1569" s="19" t="s">
        <v>190</v>
      </c>
      <c r="AU1569" s="19" t="s">
        <v>78</v>
      </c>
    </row>
    <row r="1570" spans="1:65" s="13" customFormat="1">
      <c r="B1570" s="194"/>
      <c r="C1570" s="195"/>
      <c r="D1570" s="188" t="s">
        <v>192</v>
      </c>
      <c r="E1570" s="196" t="s">
        <v>18</v>
      </c>
      <c r="F1570" s="334" t="s">
        <v>1643</v>
      </c>
      <c r="G1570" s="335"/>
      <c r="H1570" s="336" t="s">
        <v>18</v>
      </c>
      <c r="I1570" s="335"/>
      <c r="J1570" s="335"/>
      <c r="K1570" s="195"/>
      <c r="L1570" s="198"/>
      <c r="M1570" s="199"/>
      <c r="N1570" s="200"/>
      <c r="O1570" s="200"/>
      <c r="P1570" s="200"/>
      <c r="Q1570" s="200"/>
      <c r="R1570" s="200"/>
      <c r="S1570" s="200"/>
      <c r="T1570" s="201"/>
      <c r="AT1570" s="202" t="s">
        <v>192</v>
      </c>
      <c r="AU1570" s="202" t="s">
        <v>78</v>
      </c>
      <c r="AV1570" s="13" t="s">
        <v>76</v>
      </c>
      <c r="AW1570" s="13" t="s">
        <v>30</v>
      </c>
      <c r="AX1570" s="13" t="s">
        <v>69</v>
      </c>
      <c r="AY1570" s="202" t="s">
        <v>179</v>
      </c>
    </row>
    <row r="1571" spans="1:65" s="14" customFormat="1">
      <c r="B1571" s="203"/>
      <c r="C1571" s="204"/>
      <c r="D1571" s="188" t="s">
        <v>192</v>
      </c>
      <c r="E1571" s="205" t="s">
        <v>18</v>
      </c>
      <c r="F1571" s="324" t="s">
        <v>1644</v>
      </c>
      <c r="G1571" s="325"/>
      <c r="H1571" s="326">
        <v>3.0139999999999998</v>
      </c>
      <c r="I1571" s="325"/>
      <c r="J1571" s="325"/>
      <c r="K1571" s="204"/>
      <c r="L1571" s="208"/>
      <c r="M1571" s="209"/>
      <c r="N1571" s="210"/>
      <c r="O1571" s="210"/>
      <c r="P1571" s="210"/>
      <c r="Q1571" s="210"/>
      <c r="R1571" s="210"/>
      <c r="S1571" s="210"/>
      <c r="T1571" s="211"/>
      <c r="AT1571" s="212" t="s">
        <v>192</v>
      </c>
      <c r="AU1571" s="212" t="s">
        <v>78</v>
      </c>
      <c r="AV1571" s="14" t="s">
        <v>78</v>
      </c>
      <c r="AW1571" s="14" t="s">
        <v>30</v>
      </c>
      <c r="AX1571" s="14" t="s">
        <v>69</v>
      </c>
      <c r="AY1571" s="212" t="s">
        <v>179</v>
      </c>
    </row>
    <row r="1572" spans="1:65" s="13" customFormat="1">
      <c r="B1572" s="194"/>
      <c r="C1572" s="195"/>
      <c r="D1572" s="188" t="s">
        <v>192</v>
      </c>
      <c r="E1572" s="196" t="s">
        <v>18</v>
      </c>
      <c r="F1572" s="334" t="s">
        <v>230</v>
      </c>
      <c r="G1572" s="335"/>
      <c r="H1572" s="336" t="s">
        <v>18</v>
      </c>
      <c r="I1572" s="335"/>
      <c r="J1572" s="335"/>
      <c r="K1572" s="195"/>
      <c r="L1572" s="198"/>
      <c r="M1572" s="199"/>
      <c r="N1572" s="200"/>
      <c r="O1572" s="200"/>
      <c r="P1572" s="200"/>
      <c r="Q1572" s="200"/>
      <c r="R1572" s="200"/>
      <c r="S1572" s="200"/>
      <c r="T1572" s="201"/>
      <c r="AT1572" s="202" t="s">
        <v>192</v>
      </c>
      <c r="AU1572" s="202" t="s">
        <v>78</v>
      </c>
      <c r="AV1572" s="13" t="s">
        <v>76</v>
      </c>
      <c r="AW1572" s="13" t="s">
        <v>30</v>
      </c>
      <c r="AX1572" s="13" t="s">
        <v>69</v>
      </c>
      <c r="AY1572" s="202" t="s">
        <v>179</v>
      </c>
    </row>
    <row r="1573" spans="1:65" s="14" customFormat="1">
      <c r="B1573" s="203"/>
      <c r="C1573" s="204"/>
      <c r="D1573" s="188" t="s">
        <v>192</v>
      </c>
      <c r="E1573" s="205" t="s">
        <v>18</v>
      </c>
      <c r="F1573" s="324" t="s">
        <v>1645</v>
      </c>
      <c r="G1573" s="325"/>
      <c r="H1573" s="326">
        <v>2.8</v>
      </c>
      <c r="I1573" s="325"/>
      <c r="J1573" s="325"/>
      <c r="K1573" s="204"/>
      <c r="L1573" s="208"/>
      <c r="M1573" s="209"/>
      <c r="N1573" s="210"/>
      <c r="O1573" s="210"/>
      <c r="P1573" s="210"/>
      <c r="Q1573" s="210"/>
      <c r="R1573" s="210"/>
      <c r="S1573" s="210"/>
      <c r="T1573" s="211"/>
      <c r="AT1573" s="212" t="s">
        <v>192</v>
      </c>
      <c r="AU1573" s="212" t="s">
        <v>78</v>
      </c>
      <c r="AV1573" s="14" t="s">
        <v>78</v>
      </c>
      <c r="AW1573" s="14" t="s">
        <v>30</v>
      </c>
      <c r="AX1573" s="14" t="s">
        <v>69</v>
      </c>
      <c r="AY1573" s="212" t="s">
        <v>179</v>
      </c>
    </row>
    <row r="1574" spans="1:65" s="13" customFormat="1">
      <c r="B1574" s="194"/>
      <c r="C1574" s="195"/>
      <c r="D1574" s="188" t="s">
        <v>192</v>
      </c>
      <c r="E1574" s="196" t="s">
        <v>18</v>
      </c>
      <c r="F1574" s="334" t="s">
        <v>581</v>
      </c>
      <c r="G1574" s="335"/>
      <c r="H1574" s="336" t="s">
        <v>18</v>
      </c>
      <c r="I1574" s="335"/>
      <c r="J1574" s="335"/>
      <c r="K1574" s="195"/>
      <c r="L1574" s="198"/>
      <c r="M1574" s="199"/>
      <c r="N1574" s="200"/>
      <c r="O1574" s="200"/>
      <c r="P1574" s="200"/>
      <c r="Q1574" s="200"/>
      <c r="R1574" s="200"/>
      <c r="S1574" s="200"/>
      <c r="T1574" s="201"/>
      <c r="AT1574" s="202" t="s">
        <v>192</v>
      </c>
      <c r="AU1574" s="202" t="s">
        <v>78</v>
      </c>
      <c r="AV1574" s="13" t="s">
        <v>76</v>
      </c>
      <c r="AW1574" s="13" t="s">
        <v>30</v>
      </c>
      <c r="AX1574" s="13" t="s">
        <v>69</v>
      </c>
      <c r="AY1574" s="202" t="s">
        <v>179</v>
      </c>
    </row>
    <row r="1575" spans="1:65" s="14" customFormat="1">
      <c r="B1575" s="203"/>
      <c r="C1575" s="204"/>
      <c r="D1575" s="188" t="s">
        <v>192</v>
      </c>
      <c r="E1575" s="205" t="s">
        <v>18</v>
      </c>
      <c r="F1575" s="324" t="s">
        <v>1646</v>
      </c>
      <c r="G1575" s="325"/>
      <c r="H1575" s="326">
        <v>0.25</v>
      </c>
      <c r="I1575" s="325"/>
      <c r="J1575" s="325"/>
      <c r="K1575" s="204"/>
      <c r="L1575" s="208"/>
      <c r="M1575" s="209"/>
      <c r="N1575" s="210"/>
      <c r="O1575" s="210"/>
      <c r="P1575" s="210"/>
      <c r="Q1575" s="210"/>
      <c r="R1575" s="210"/>
      <c r="S1575" s="210"/>
      <c r="T1575" s="211"/>
      <c r="AT1575" s="212" t="s">
        <v>192</v>
      </c>
      <c r="AU1575" s="212" t="s">
        <v>78</v>
      </c>
      <c r="AV1575" s="14" t="s">
        <v>78</v>
      </c>
      <c r="AW1575" s="14" t="s">
        <v>30</v>
      </c>
      <c r="AX1575" s="14" t="s">
        <v>69</v>
      </c>
      <c r="AY1575" s="212" t="s">
        <v>179</v>
      </c>
    </row>
    <row r="1576" spans="1:65" s="13" customFormat="1">
      <c r="B1576" s="194"/>
      <c r="C1576" s="195"/>
      <c r="D1576" s="188" t="s">
        <v>192</v>
      </c>
      <c r="E1576" s="196" t="s">
        <v>18</v>
      </c>
      <c r="F1576" s="334" t="s">
        <v>584</v>
      </c>
      <c r="G1576" s="335"/>
      <c r="H1576" s="336" t="s">
        <v>18</v>
      </c>
      <c r="I1576" s="335"/>
      <c r="J1576" s="335"/>
      <c r="K1576" s="195"/>
      <c r="L1576" s="198"/>
      <c r="M1576" s="199"/>
      <c r="N1576" s="200"/>
      <c r="O1576" s="200"/>
      <c r="P1576" s="200"/>
      <c r="Q1576" s="200"/>
      <c r="R1576" s="200"/>
      <c r="S1576" s="200"/>
      <c r="T1576" s="201"/>
      <c r="AT1576" s="202" t="s">
        <v>192</v>
      </c>
      <c r="AU1576" s="202" t="s">
        <v>78</v>
      </c>
      <c r="AV1576" s="13" t="s">
        <v>76</v>
      </c>
      <c r="AW1576" s="13" t="s">
        <v>30</v>
      </c>
      <c r="AX1576" s="13" t="s">
        <v>69</v>
      </c>
      <c r="AY1576" s="202" t="s">
        <v>179</v>
      </c>
    </row>
    <row r="1577" spans="1:65" s="13" customFormat="1">
      <c r="B1577" s="194"/>
      <c r="C1577" s="195"/>
      <c r="D1577" s="188" t="s">
        <v>192</v>
      </c>
      <c r="E1577" s="196" t="s">
        <v>18</v>
      </c>
      <c r="F1577" s="334" t="s">
        <v>323</v>
      </c>
      <c r="G1577" s="335"/>
      <c r="H1577" s="336" t="s">
        <v>18</v>
      </c>
      <c r="I1577" s="335"/>
      <c r="J1577" s="335"/>
      <c r="K1577" s="195"/>
      <c r="L1577" s="198"/>
      <c r="M1577" s="199"/>
      <c r="N1577" s="200"/>
      <c r="O1577" s="200"/>
      <c r="P1577" s="200"/>
      <c r="Q1577" s="200"/>
      <c r="R1577" s="200"/>
      <c r="S1577" s="200"/>
      <c r="T1577" s="201"/>
      <c r="AT1577" s="202" t="s">
        <v>192</v>
      </c>
      <c r="AU1577" s="202" t="s">
        <v>78</v>
      </c>
      <c r="AV1577" s="13" t="s">
        <v>76</v>
      </c>
      <c r="AW1577" s="13" t="s">
        <v>30</v>
      </c>
      <c r="AX1577" s="13" t="s">
        <v>69</v>
      </c>
      <c r="AY1577" s="202" t="s">
        <v>179</v>
      </c>
    </row>
    <row r="1578" spans="1:65" s="14" customFormat="1">
      <c r="B1578" s="203"/>
      <c r="C1578" s="204"/>
      <c r="D1578" s="188" t="s">
        <v>192</v>
      </c>
      <c r="E1578" s="205" t="s">
        <v>18</v>
      </c>
      <c r="F1578" s="324" t="s">
        <v>1647</v>
      </c>
      <c r="G1578" s="325"/>
      <c r="H1578" s="326">
        <v>5.6</v>
      </c>
      <c r="I1578" s="325"/>
      <c r="J1578" s="325"/>
      <c r="K1578" s="204"/>
      <c r="L1578" s="208"/>
      <c r="M1578" s="209"/>
      <c r="N1578" s="210"/>
      <c r="O1578" s="210"/>
      <c r="P1578" s="210"/>
      <c r="Q1578" s="210"/>
      <c r="R1578" s="210"/>
      <c r="S1578" s="210"/>
      <c r="T1578" s="211"/>
      <c r="AT1578" s="212" t="s">
        <v>192</v>
      </c>
      <c r="AU1578" s="212" t="s">
        <v>78</v>
      </c>
      <c r="AV1578" s="14" t="s">
        <v>78</v>
      </c>
      <c r="AW1578" s="14" t="s">
        <v>30</v>
      </c>
      <c r="AX1578" s="14" t="s">
        <v>69</v>
      </c>
      <c r="AY1578" s="212" t="s">
        <v>179</v>
      </c>
    </row>
    <row r="1579" spans="1:65" s="2" customFormat="1" ht="24.2" customHeight="1">
      <c r="A1579" s="33"/>
      <c r="B1579" s="34"/>
      <c r="C1579" s="176" t="s">
        <v>1648</v>
      </c>
      <c r="D1579" s="176" t="s">
        <v>181</v>
      </c>
      <c r="E1579" s="177" t="s">
        <v>1649</v>
      </c>
      <c r="F1579" s="327" t="s">
        <v>1650</v>
      </c>
      <c r="G1579" s="328" t="s">
        <v>357</v>
      </c>
      <c r="H1579" s="329">
        <v>0.33</v>
      </c>
      <c r="I1579" s="330"/>
      <c r="J1579" s="330">
        <f>ROUND(I1579*H1579,2)</f>
        <v>0</v>
      </c>
      <c r="K1579" s="178" t="s">
        <v>185</v>
      </c>
      <c r="L1579" s="38"/>
      <c r="M1579" s="182" t="s">
        <v>18</v>
      </c>
      <c r="N1579" s="183" t="s">
        <v>40</v>
      </c>
      <c r="O1579" s="184">
        <v>0.67</v>
      </c>
      <c r="P1579" s="184">
        <f>O1579*H1579</f>
        <v>0.22110000000000002</v>
      </c>
      <c r="Q1579" s="184">
        <v>0</v>
      </c>
      <c r="R1579" s="184">
        <f>Q1579*H1579</f>
        <v>0</v>
      </c>
      <c r="S1579" s="184">
        <v>4.1000000000000002E-2</v>
      </c>
      <c r="T1579" s="185">
        <f>S1579*H1579</f>
        <v>1.353E-2</v>
      </c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R1579" s="186" t="s">
        <v>186</v>
      </c>
      <c r="AT1579" s="186" t="s">
        <v>181</v>
      </c>
      <c r="AU1579" s="186" t="s">
        <v>78</v>
      </c>
      <c r="AY1579" s="19" t="s">
        <v>179</v>
      </c>
      <c r="BE1579" s="187">
        <f>IF(N1579="základní",J1579,0)</f>
        <v>0</v>
      </c>
      <c r="BF1579" s="187">
        <f>IF(N1579="snížená",J1579,0)</f>
        <v>0</v>
      </c>
      <c r="BG1579" s="187">
        <f>IF(N1579="zákl. přenesená",J1579,0)</f>
        <v>0</v>
      </c>
      <c r="BH1579" s="187">
        <f>IF(N1579="sníž. přenesená",J1579,0)</f>
        <v>0</v>
      </c>
      <c r="BI1579" s="187">
        <f>IF(N1579="nulová",J1579,0)</f>
        <v>0</v>
      </c>
      <c r="BJ1579" s="19" t="s">
        <v>76</v>
      </c>
      <c r="BK1579" s="187">
        <f>ROUND(I1579*H1579,2)</f>
        <v>0</v>
      </c>
      <c r="BL1579" s="19" t="s">
        <v>186</v>
      </c>
      <c r="BM1579" s="186" t="s">
        <v>1651</v>
      </c>
    </row>
    <row r="1580" spans="1:65" s="2" customFormat="1" ht="29.25">
      <c r="A1580" s="33"/>
      <c r="B1580" s="34"/>
      <c r="C1580" s="35"/>
      <c r="D1580" s="188" t="s">
        <v>188</v>
      </c>
      <c r="E1580" s="35"/>
      <c r="F1580" s="331" t="s">
        <v>1652</v>
      </c>
      <c r="G1580" s="332"/>
      <c r="H1580" s="332"/>
      <c r="I1580" s="332"/>
      <c r="J1580" s="332"/>
      <c r="K1580" s="35"/>
      <c r="L1580" s="38"/>
      <c r="M1580" s="190"/>
      <c r="N1580" s="191"/>
      <c r="O1580" s="63"/>
      <c r="P1580" s="63"/>
      <c r="Q1580" s="63"/>
      <c r="R1580" s="63"/>
      <c r="S1580" s="63"/>
      <c r="T1580" s="64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T1580" s="19" t="s">
        <v>188</v>
      </c>
      <c r="AU1580" s="19" t="s">
        <v>78</v>
      </c>
    </row>
    <row r="1581" spans="1:65" s="2" customFormat="1">
      <c r="A1581" s="33"/>
      <c r="B1581" s="34"/>
      <c r="C1581" s="35"/>
      <c r="D1581" s="192" t="s">
        <v>190</v>
      </c>
      <c r="E1581" s="35"/>
      <c r="F1581" s="333" t="s">
        <v>1653</v>
      </c>
      <c r="G1581" s="332"/>
      <c r="H1581" s="332"/>
      <c r="I1581" s="332"/>
      <c r="J1581" s="332"/>
      <c r="K1581" s="35"/>
      <c r="L1581" s="38"/>
      <c r="M1581" s="190"/>
      <c r="N1581" s="191"/>
      <c r="O1581" s="63"/>
      <c r="P1581" s="63"/>
      <c r="Q1581" s="63"/>
      <c r="R1581" s="63"/>
      <c r="S1581" s="63"/>
      <c r="T1581" s="64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T1581" s="19" t="s">
        <v>190</v>
      </c>
      <c r="AU1581" s="19" t="s">
        <v>78</v>
      </c>
    </row>
    <row r="1582" spans="1:65" s="13" customFormat="1">
      <c r="B1582" s="194"/>
      <c r="C1582" s="195"/>
      <c r="D1582" s="188" t="s">
        <v>192</v>
      </c>
      <c r="E1582" s="196" t="s">
        <v>18</v>
      </c>
      <c r="F1582" s="334" t="s">
        <v>202</v>
      </c>
      <c r="G1582" s="335"/>
      <c r="H1582" s="336" t="s">
        <v>18</v>
      </c>
      <c r="I1582" s="335"/>
      <c r="J1582" s="335"/>
      <c r="K1582" s="195"/>
      <c r="L1582" s="198"/>
      <c r="M1582" s="199"/>
      <c r="N1582" s="200"/>
      <c r="O1582" s="200"/>
      <c r="P1582" s="200"/>
      <c r="Q1582" s="200"/>
      <c r="R1582" s="200"/>
      <c r="S1582" s="200"/>
      <c r="T1582" s="201"/>
      <c r="AT1582" s="202" t="s">
        <v>192</v>
      </c>
      <c r="AU1582" s="202" t="s">
        <v>78</v>
      </c>
      <c r="AV1582" s="13" t="s">
        <v>76</v>
      </c>
      <c r="AW1582" s="13" t="s">
        <v>30</v>
      </c>
      <c r="AX1582" s="13" t="s">
        <v>69</v>
      </c>
      <c r="AY1582" s="202" t="s">
        <v>179</v>
      </c>
    </row>
    <row r="1583" spans="1:65" s="14" customFormat="1">
      <c r="B1583" s="203"/>
      <c r="C1583" s="204"/>
      <c r="D1583" s="188" t="s">
        <v>192</v>
      </c>
      <c r="E1583" s="205" t="s">
        <v>18</v>
      </c>
      <c r="F1583" s="324" t="s">
        <v>1654</v>
      </c>
      <c r="G1583" s="325"/>
      <c r="H1583" s="326">
        <v>0.33</v>
      </c>
      <c r="I1583" s="325"/>
      <c r="J1583" s="325"/>
      <c r="K1583" s="204"/>
      <c r="L1583" s="208"/>
      <c r="M1583" s="209"/>
      <c r="N1583" s="210"/>
      <c r="O1583" s="210"/>
      <c r="P1583" s="210"/>
      <c r="Q1583" s="210"/>
      <c r="R1583" s="210"/>
      <c r="S1583" s="210"/>
      <c r="T1583" s="211"/>
      <c r="AT1583" s="212" t="s">
        <v>192</v>
      </c>
      <c r="AU1583" s="212" t="s">
        <v>78</v>
      </c>
      <c r="AV1583" s="14" t="s">
        <v>78</v>
      </c>
      <c r="AW1583" s="14" t="s">
        <v>30</v>
      </c>
      <c r="AX1583" s="14" t="s">
        <v>69</v>
      </c>
      <c r="AY1583" s="212" t="s">
        <v>179</v>
      </c>
    </row>
    <row r="1584" spans="1:65" s="2" customFormat="1" ht="24.2" customHeight="1">
      <c r="A1584" s="33"/>
      <c r="B1584" s="34"/>
      <c r="C1584" s="176" t="s">
        <v>1655</v>
      </c>
      <c r="D1584" s="176" t="s">
        <v>181</v>
      </c>
      <c r="E1584" s="177" t="s">
        <v>1656</v>
      </c>
      <c r="F1584" s="327" t="s">
        <v>1657</v>
      </c>
      <c r="G1584" s="328" t="s">
        <v>357</v>
      </c>
      <c r="H1584" s="329">
        <v>7.6550000000000002</v>
      </c>
      <c r="I1584" s="330"/>
      <c r="J1584" s="330">
        <f>ROUND(I1584*H1584,2)</f>
        <v>0</v>
      </c>
      <c r="K1584" s="178" t="s">
        <v>185</v>
      </c>
      <c r="L1584" s="38"/>
      <c r="M1584" s="182" t="s">
        <v>18</v>
      </c>
      <c r="N1584" s="183" t="s">
        <v>40</v>
      </c>
      <c r="O1584" s="184">
        <v>1.07</v>
      </c>
      <c r="P1584" s="184">
        <f>O1584*H1584</f>
        <v>8.1908500000000011</v>
      </c>
      <c r="Q1584" s="184">
        <v>0</v>
      </c>
      <c r="R1584" s="184">
        <f>Q1584*H1584</f>
        <v>0</v>
      </c>
      <c r="S1584" s="184">
        <v>7.4999999999999997E-2</v>
      </c>
      <c r="T1584" s="185">
        <f>S1584*H1584</f>
        <v>0.574125</v>
      </c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R1584" s="186" t="s">
        <v>186</v>
      </c>
      <c r="AT1584" s="186" t="s">
        <v>181</v>
      </c>
      <c r="AU1584" s="186" t="s">
        <v>78</v>
      </c>
      <c r="AY1584" s="19" t="s">
        <v>179</v>
      </c>
      <c r="BE1584" s="187">
        <f>IF(N1584="základní",J1584,0)</f>
        <v>0</v>
      </c>
      <c r="BF1584" s="187">
        <f>IF(N1584="snížená",J1584,0)</f>
        <v>0</v>
      </c>
      <c r="BG1584" s="187">
        <f>IF(N1584="zákl. přenesená",J1584,0)</f>
        <v>0</v>
      </c>
      <c r="BH1584" s="187">
        <f>IF(N1584="sníž. přenesená",J1584,0)</f>
        <v>0</v>
      </c>
      <c r="BI1584" s="187">
        <f>IF(N1584="nulová",J1584,0)</f>
        <v>0</v>
      </c>
      <c r="BJ1584" s="19" t="s">
        <v>76</v>
      </c>
      <c r="BK1584" s="187">
        <f>ROUND(I1584*H1584,2)</f>
        <v>0</v>
      </c>
      <c r="BL1584" s="19" t="s">
        <v>186</v>
      </c>
      <c r="BM1584" s="186" t="s">
        <v>1658</v>
      </c>
    </row>
    <row r="1585" spans="1:65" s="2" customFormat="1" ht="29.25">
      <c r="A1585" s="33"/>
      <c r="B1585" s="34"/>
      <c r="C1585" s="35"/>
      <c r="D1585" s="188" t="s">
        <v>188</v>
      </c>
      <c r="E1585" s="35"/>
      <c r="F1585" s="331" t="s">
        <v>1659</v>
      </c>
      <c r="G1585" s="332"/>
      <c r="H1585" s="332"/>
      <c r="I1585" s="332"/>
      <c r="J1585" s="332"/>
      <c r="K1585" s="35"/>
      <c r="L1585" s="38"/>
      <c r="M1585" s="190"/>
      <c r="N1585" s="191"/>
      <c r="O1585" s="63"/>
      <c r="P1585" s="63"/>
      <c r="Q1585" s="63"/>
      <c r="R1585" s="63"/>
      <c r="S1585" s="63"/>
      <c r="T1585" s="64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T1585" s="19" t="s">
        <v>188</v>
      </c>
      <c r="AU1585" s="19" t="s">
        <v>78</v>
      </c>
    </row>
    <row r="1586" spans="1:65" s="2" customFormat="1">
      <c r="A1586" s="33"/>
      <c r="B1586" s="34"/>
      <c r="C1586" s="35"/>
      <c r="D1586" s="192" t="s">
        <v>190</v>
      </c>
      <c r="E1586" s="35"/>
      <c r="F1586" s="333" t="s">
        <v>1660</v>
      </c>
      <c r="G1586" s="332"/>
      <c r="H1586" s="332"/>
      <c r="I1586" s="332"/>
      <c r="J1586" s="332"/>
      <c r="K1586" s="35"/>
      <c r="L1586" s="38"/>
      <c r="M1586" s="190"/>
      <c r="N1586" s="191"/>
      <c r="O1586" s="63"/>
      <c r="P1586" s="63"/>
      <c r="Q1586" s="63"/>
      <c r="R1586" s="63"/>
      <c r="S1586" s="63"/>
      <c r="T1586" s="64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T1586" s="19" t="s">
        <v>190</v>
      </c>
      <c r="AU1586" s="19" t="s">
        <v>78</v>
      </c>
    </row>
    <row r="1587" spans="1:65" s="13" customFormat="1">
      <c r="B1587" s="194"/>
      <c r="C1587" s="195"/>
      <c r="D1587" s="188" t="s">
        <v>192</v>
      </c>
      <c r="E1587" s="196" t="s">
        <v>18</v>
      </c>
      <c r="F1587" s="334" t="s">
        <v>1540</v>
      </c>
      <c r="G1587" s="335"/>
      <c r="H1587" s="336" t="s">
        <v>18</v>
      </c>
      <c r="I1587" s="335"/>
      <c r="J1587" s="335"/>
      <c r="K1587" s="195"/>
      <c r="L1587" s="198"/>
      <c r="M1587" s="199"/>
      <c r="N1587" s="200"/>
      <c r="O1587" s="200"/>
      <c r="P1587" s="200"/>
      <c r="Q1587" s="200"/>
      <c r="R1587" s="200"/>
      <c r="S1587" s="200"/>
      <c r="T1587" s="201"/>
      <c r="AT1587" s="202" t="s">
        <v>192</v>
      </c>
      <c r="AU1587" s="202" t="s">
        <v>78</v>
      </c>
      <c r="AV1587" s="13" t="s">
        <v>76</v>
      </c>
      <c r="AW1587" s="13" t="s">
        <v>30</v>
      </c>
      <c r="AX1587" s="13" t="s">
        <v>69</v>
      </c>
      <c r="AY1587" s="202" t="s">
        <v>179</v>
      </c>
    </row>
    <row r="1588" spans="1:65" s="14" customFormat="1" ht="33.75">
      <c r="B1588" s="203"/>
      <c r="C1588" s="204"/>
      <c r="D1588" s="188" t="s">
        <v>192</v>
      </c>
      <c r="E1588" s="205" t="s">
        <v>18</v>
      </c>
      <c r="F1588" s="324" t="s">
        <v>1661</v>
      </c>
      <c r="G1588" s="325"/>
      <c r="H1588" s="326">
        <v>4.673</v>
      </c>
      <c r="I1588" s="325"/>
      <c r="J1588" s="325"/>
      <c r="K1588" s="204"/>
      <c r="L1588" s="208"/>
      <c r="M1588" s="209"/>
      <c r="N1588" s="210"/>
      <c r="O1588" s="210"/>
      <c r="P1588" s="210"/>
      <c r="Q1588" s="210"/>
      <c r="R1588" s="210"/>
      <c r="S1588" s="210"/>
      <c r="T1588" s="211"/>
      <c r="AT1588" s="212" t="s">
        <v>192</v>
      </c>
      <c r="AU1588" s="212" t="s">
        <v>78</v>
      </c>
      <c r="AV1588" s="14" t="s">
        <v>78</v>
      </c>
      <c r="AW1588" s="14" t="s">
        <v>30</v>
      </c>
      <c r="AX1588" s="14" t="s">
        <v>69</v>
      </c>
      <c r="AY1588" s="212" t="s">
        <v>179</v>
      </c>
    </row>
    <row r="1589" spans="1:65" s="13" customFormat="1">
      <c r="B1589" s="194"/>
      <c r="C1589" s="195"/>
      <c r="D1589" s="188" t="s">
        <v>192</v>
      </c>
      <c r="E1589" s="196" t="s">
        <v>18</v>
      </c>
      <c r="F1589" s="334" t="s">
        <v>581</v>
      </c>
      <c r="G1589" s="335"/>
      <c r="H1589" s="336" t="s">
        <v>18</v>
      </c>
      <c r="I1589" s="335"/>
      <c r="J1589" s="335"/>
      <c r="K1589" s="195"/>
      <c r="L1589" s="198"/>
      <c r="M1589" s="199"/>
      <c r="N1589" s="200"/>
      <c r="O1589" s="200"/>
      <c r="P1589" s="200"/>
      <c r="Q1589" s="200"/>
      <c r="R1589" s="200"/>
      <c r="S1589" s="200"/>
      <c r="T1589" s="201"/>
      <c r="AT1589" s="202" t="s">
        <v>192</v>
      </c>
      <c r="AU1589" s="202" t="s">
        <v>78</v>
      </c>
      <c r="AV1589" s="13" t="s">
        <v>76</v>
      </c>
      <c r="AW1589" s="13" t="s">
        <v>30</v>
      </c>
      <c r="AX1589" s="13" t="s">
        <v>69</v>
      </c>
      <c r="AY1589" s="202" t="s">
        <v>179</v>
      </c>
    </row>
    <row r="1590" spans="1:65" s="14" customFormat="1" ht="33.75">
      <c r="B1590" s="203"/>
      <c r="C1590" s="204"/>
      <c r="D1590" s="188" t="s">
        <v>192</v>
      </c>
      <c r="E1590" s="205" t="s">
        <v>18</v>
      </c>
      <c r="F1590" s="324" t="s">
        <v>1662</v>
      </c>
      <c r="G1590" s="325"/>
      <c r="H1590" s="326">
        <v>4.9290000000000003</v>
      </c>
      <c r="I1590" s="325"/>
      <c r="J1590" s="325"/>
      <c r="K1590" s="204"/>
      <c r="L1590" s="208"/>
      <c r="M1590" s="209"/>
      <c r="N1590" s="210"/>
      <c r="O1590" s="210"/>
      <c r="P1590" s="210"/>
      <c r="Q1590" s="210"/>
      <c r="R1590" s="210"/>
      <c r="S1590" s="210"/>
      <c r="T1590" s="211"/>
      <c r="AT1590" s="212" t="s">
        <v>192</v>
      </c>
      <c r="AU1590" s="212" t="s">
        <v>78</v>
      </c>
      <c r="AV1590" s="14" t="s">
        <v>78</v>
      </c>
      <c r="AW1590" s="14" t="s">
        <v>30</v>
      </c>
      <c r="AX1590" s="14" t="s">
        <v>69</v>
      </c>
      <c r="AY1590" s="212" t="s">
        <v>179</v>
      </c>
    </row>
    <row r="1591" spans="1:65" s="14" customFormat="1">
      <c r="B1591" s="203"/>
      <c r="C1591" s="204"/>
      <c r="D1591" s="188" t="s">
        <v>192</v>
      </c>
      <c r="E1591" s="205" t="s">
        <v>18</v>
      </c>
      <c r="F1591" s="324" t="s">
        <v>1663</v>
      </c>
      <c r="G1591" s="325"/>
      <c r="H1591" s="326">
        <v>-1.9470000000000001</v>
      </c>
      <c r="I1591" s="325"/>
      <c r="J1591" s="325"/>
      <c r="K1591" s="204"/>
      <c r="L1591" s="208"/>
      <c r="M1591" s="209"/>
      <c r="N1591" s="210"/>
      <c r="O1591" s="210"/>
      <c r="P1591" s="210"/>
      <c r="Q1591" s="210"/>
      <c r="R1591" s="210"/>
      <c r="S1591" s="210"/>
      <c r="T1591" s="211"/>
      <c r="AT1591" s="212" t="s">
        <v>192</v>
      </c>
      <c r="AU1591" s="212" t="s">
        <v>78</v>
      </c>
      <c r="AV1591" s="14" t="s">
        <v>78</v>
      </c>
      <c r="AW1591" s="14" t="s">
        <v>30</v>
      </c>
      <c r="AX1591" s="14" t="s">
        <v>69</v>
      </c>
      <c r="AY1591" s="212" t="s">
        <v>179</v>
      </c>
    </row>
    <row r="1592" spans="1:65" s="2" customFormat="1" ht="24.2" customHeight="1">
      <c r="A1592" s="33"/>
      <c r="B1592" s="34"/>
      <c r="C1592" s="176" t="s">
        <v>1664</v>
      </c>
      <c r="D1592" s="176" t="s">
        <v>181</v>
      </c>
      <c r="E1592" s="177" t="s">
        <v>1665</v>
      </c>
      <c r="F1592" s="327" t="s">
        <v>1666</v>
      </c>
      <c r="G1592" s="328" t="s">
        <v>357</v>
      </c>
      <c r="H1592" s="329">
        <v>16.257000000000001</v>
      </c>
      <c r="I1592" s="330"/>
      <c r="J1592" s="330">
        <f>ROUND(I1592*H1592,2)</f>
        <v>0</v>
      </c>
      <c r="K1592" s="178" t="s">
        <v>185</v>
      </c>
      <c r="L1592" s="38"/>
      <c r="M1592" s="182" t="s">
        <v>18</v>
      </c>
      <c r="N1592" s="183" t="s">
        <v>40</v>
      </c>
      <c r="O1592" s="184">
        <v>0.61199999999999999</v>
      </c>
      <c r="P1592" s="184">
        <f>O1592*H1592</f>
        <v>9.9492840000000005</v>
      </c>
      <c r="Q1592" s="184">
        <v>0</v>
      </c>
      <c r="R1592" s="184">
        <f>Q1592*H1592</f>
        <v>0</v>
      </c>
      <c r="S1592" s="184">
        <v>6.2E-2</v>
      </c>
      <c r="T1592" s="185">
        <f>S1592*H1592</f>
        <v>1.0079340000000001</v>
      </c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R1592" s="186" t="s">
        <v>186</v>
      </c>
      <c r="AT1592" s="186" t="s">
        <v>181</v>
      </c>
      <c r="AU1592" s="186" t="s">
        <v>78</v>
      </c>
      <c r="AY1592" s="19" t="s">
        <v>179</v>
      </c>
      <c r="BE1592" s="187">
        <f>IF(N1592="základní",J1592,0)</f>
        <v>0</v>
      </c>
      <c r="BF1592" s="187">
        <f>IF(N1592="snížená",J1592,0)</f>
        <v>0</v>
      </c>
      <c r="BG1592" s="187">
        <f>IF(N1592="zákl. přenesená",J1592,0)</f>
        <v>0</v>
      </c>
      <c r="BH1592" s="187">
        <f>IF(N1592="sníž. přenesená",J1592,0)</f>
        <v>0</v>
      </c>
      <c r="BI1592" s="187">
        <f>IF(N1592="nulová",J1592,0)</f>
        <v>0</v>
      </c>
      <c r="BJ1592" s="19" t="s">
        <v>76</v>
      </c>
      <c r="BK1592" s="187">
        <f>ROUND(I1592*H1592,2)</f>
        <v>0</v>
      </c>
      <c r="BL1592" s="19" t="s">
        <v>186</v>
      </c>
      <c r="BM1592" s="186" t="s">
        <v>1667</v>
      </c>
    </row>
    <row r="1593" spans="1:65" s="2" customFormat="1" ht="29.25">
      <c r="A1593" s="33"/>
      <c r="B1593" s="34"/>
      <c r="C1593" s="35"/>
      <c r="D1593" s="188" t="s">
        <v>188</v>
      </c>
      <c r="E1593" s="35"/>
      <c r="F1593" s="331" t="s">
        <v>1668</v>
      </c>
      <c r="G1593" s="332"/>
      <c r="H1593" s="332"/>
      <c r="I1593" s="332"/>
      <c r="J1593" s="332"/>
      <c r="K1593" s="35"/>
      <c r="L1593" s="38"/>
      <c r="M1593" s="190"/>
      <c r="N1593" s="191"/>
      <c r="O1593" s="63"/>
      <c r="P1593" s="63"/>
      <c r="Q1593" s="63"/>
      <c r="R1593" s="63"/>
      <c r="S1593" s="63"/>
      <c r="T1593" s="64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  <c r="AT1593" s="19" t="s">
        <v>188</v>
      </c>
      <c r="AU1593" s="19" t="s">
        <v>78</v>
      </c>
    </row>
    <row r="1594" spans="1:65" s="2" customFormat="1">
      <c r="A1594" s="33"/>
      <c r="B1594" s="34"/>
      <c r="C1594" s="35"/>
      <c r="D1594" s="192" t="s">
        <v>190</v>
      </c>
      <c r="E1594" s="35"/>
      <c r="F1594" s="333" t="s">
        <v>1669</v>
      </c>
      <c r="G1594" s="332"/>
      <c r="H1594" s="332"/>
      <c r="I1594" s="332"/>
      <c r="J1594" s="332"/>
      <c r="K1594" s="35"/>
      <c r="L1594" s="38"/>
      <c r="M1594" s="190"/>
      <c r="N1594" s="191"/>
      <c r="O1594" s="63"/>
      <c r="P1594" s="63"/>
      <c r="Q1594" s="63"/>
      <c r="R1594" s="63"/>
      <c r="S1594" s="63"/>
      <c r="T1594" s="64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T1594" s="19" t="s">
        <v>190</v>
      </c>
      <c r="AU1594" s="19" t="s">
        <v>78</v>
      </c>
    </row>
    <row r="1595" spans="1:65" s="13" customFormat="1">
      <c r="B1595" s="194"/>
      <c r="C1595" s="195"/>
      <c r="D1595" s="188" t="s">
        <v>192</v>
      </c>
      <c r="E1595" s="196" t="s">
        <v>18</v>
      </c>
      <c r="F1595" s="334" t="s">
        <v>1540</v>
      </c>
      <c r="G1595" s="335"/>
      <c r="H1595" s="336" t="s">
        <v>18</v>
      </c>
      <c r="I1595" s="335"/>
      <c r="J1595" s="335"/>
      <c r="K1595" s="195"/>
      <c r="L1595" s="198"/>
      <c r="M1595" s="199"/>
      <c r="N1595" s="200"/>
      <c r="O1595" s="200"/>
      <c r="P1595" s="200"/>
      <c r="Q1595" s="200"/>
      <c r="R1595" s="200"/>
      <c r="S1595" s="200"/>
      <c r="T1595" s="201"/>
      <c r="AT1595" s="202" t="s">
        <v>192</v>
      </c>
      <c r="AU1595" s="202" t="s">
        <v>78</v>
      </c>
      <c r="AV1595" s="13" t="s">
        <v>76</v>
      </c>
      <c r="AW1595" s="13" t="s">
        <v>30</v>
      </c>
      <c r="AX1595" s="13" t="s">
        <v>69</v>
      </c>
      <c r="AY1595" s="202" t="s">
        <v>179</v>
      </c>
    </row>
    <row r="1596" spans="1:65" s="14" customFormat="1" ht="22.5">
      <c r="B1596" s="203"/>
      <c r="C1596" s="204"/>
      <c r="D1596" s="188" t="s">
        <v>192</v>
      </c>
      <c r="E1596" s="205" t="s">
        <v>18</v>
      </c>
      <c r="F1596" s="324" t="s">
        <v>1670</v>
      </c>
      <c r="G1596" s="325"/>
      <c r="H1596" s="326">
        <v>13.324999999999999</v>
      </c>
      <c r="I1596" s="325"/>
      <c r="J1596" s="325"/>
      <c r="K1596" s="204"/>
      <c r="L1596" s="208"/>
      <c r="M1596" s="209"/>
      <c r="N1596" s="210"/>
      <c r="O1596" s="210"/>
      <c r="P1596" s="210"/>
      <c r="Q1596" s="210"/>
      <c r="R1596" s="210"/>
      <c r="S1596" s="210"/>
      <c r="T1596" s="211"/>
      <c r="AT1596" s="212" t="s">
        <v>192</v>
      </c>
      <c r="AU1596" s="212" t="s">
        <v>78</v>
      </c>
      <c r="AV1596" s="14" t="s">
        <v>78</v>
      </c>
      <c r="AW1596" s="14" t="s">
        <v>30</v>
      </c>
      <c r="AX1596" s="14" t="s">
        <v>69</v>
      </c>
      <c r="AY1596" s="212" t="s">
        <v>179</v>
      </c>
    </row>
    <row r="1597" spans="1:65" s="13" customFormat="1">
      <c r="B1597" s="194"/>
      <c r="C1597" s="195"/>
      <c r="D1597" s="188" t="s">
        <v>192</v>
      </c>
      <c r="E1597" s="196" t="s">
        <v>18</v>
      </c>
      <c r="F1597" s="334" t="s">
        <v>581</v>
      </c>
      <c r="G1597" s="335"/>
      <c r="H1597" s="336" t="s">
        <v>18</v>
      </c>
      <c r="I1597" s="335"/>
      <c r="J1597" s="335"/>
      <c r="K1597" s="195"/>
      <c r="L1597" s="198"/>
      <c r="M1597" s="199"/>
      <c r="N1597" s="200"/>
      <c r="O1597" s="200"/>
      <c r="P1597" s="200"/>
      <c r="Q1597" s="200"/>
      <c r="R1597" s="200"/>
      <c r="S1597" s="200"/>
      <c r="T1597" s="201"/>
      <c r="AT1597" s="202" t="s">
        <v>192</v>
      </c>
      <c r="AU1597" s="202" t="s">
        <v>78</v>
      </c>
      <c r="AV1597" s="13" t="s">
        <v>76</v>
      </c>
      <c r="AW1597" s="13" t="s">
        <v>30</v>
      </c>
      <c r="AX1597" s="13" t="s">
        <v>69</v>
      </c>
      <c r="AY1597" s="202" t="s">
        <v>179</v>
      </c>
    </row>
    <row r="1598" spans="1:65" s="14" customFormat="1">
      <c r="B1598" s="203"/>
      <c r="C1598" s="204"/>
      <c r="D1598" s="188" t="s">
        <v>192</v>
      </c>
      <c r="E1598" s="205" t="s">
        <v>18</v>
      </c>
      <c r="F1598" s="324" t="s">
        <v>1671</v>
      </c>
      <c r="G1598" s="325"/>
      <c r="H1598" s="326">
        <v>6.0519999999999996</v>
      </c>
      <c r="I1598" s="325"/>
      <c r="J1598" s="325"/>
      <c r="K1598" s="204"/>
      <c r="L1598" s="208"/>
      <c r="M1598" s="209"/>
      <c r="N1598" s="210"/>
      <c r="O1598" s="210"/>
      <c r="P1598" s="210"/>
      <c r="Q1598" s="210"/>
      <c r="R1598" s="210"/>
      <c r="S1598" s="210"/>
      <c r="T1598" s="211"/>
      <c r="AT1598" s="212" t="s">
        <v>192</v>
      </c>
      <c r="AU1598" s="212" t="s">
        <v>78</v>
      </c>
      <c r="AV1598" s="14" t="s">
        <v>78</v>
      </c>
      <c r="AW1598" s="14" t="s">
        <v>30</v>
      </c>
      <c r="AX1598" s="14" t="s">
        <v>69</v>
      </c>
      <c r="AY1598" s="212" t="s">
        <v>179</v>
      </c>
    </row>
    <row r="1599" spans="1:65" s="14" customFormat="1">
      <c r="B1599" s="203"/>
      <c r="C1599" s="204"/>
      <c r="D1599" s="188" t="s">
        <v>192</v>
      </c>
      <c r="E1599" s="205" t="s">
        <v>18</v>
      </c>
      <c r="F1599" s="324" t="s">
        <v>1672</v>
      </c>
      <c r="G1599" s="325"/>
      <c r="H1599" s="326">
        <v>-3.12</v>
      </c>
      <c r="I1599" s="325"/>
      <c r="J1599" s="325"/>
      <c r="K1599" s="204"/>
      <c r="L1599" s="208"/>
      <c r="M1599" s="209"/>
      <c r="N1599" s="210"/>
      <c r="O1599" s="210"/>
      <c r="P1599" s="210"/>
      <c r="Q1599" s="210"/>
      <c r="R1599" s="210"/>
      <c r="S1599" s="210"/>
      <c r="T1599" s="211"/>
      <c r="AT1599" s="212" t="s">
        <v>192</v>
      </c>
      <c r="AU1599" s="212" t="s">
        <v>78</v>
      </c>
      <c r="AV1599" s="14" t="s">
        <v>78</v>
      </c>
      <c r="AW1599" s="14" t="s">
        <v>30</v>
      </c>
      <c r="AX1599" s="14" t="s">
        <v>69</v>
      </c>
      <c r="AY1599" s="212" t="s">
        <v>179</v>
      </c>
    </row>
    <row r="1600" spans="1:65" s="2" customFormat="1" ht="24.2" customHeight="1">
      <c r="A1600" s="33"/>
      <c r="B1600" s="34"/>
      <c r="C1600" s="176" t="s">
        <v>1673</v>
      </c>
      <c r="D1600" s="176" t="s">
        <v>181</v>
      </c>
      <c r="E1600" s="177" t="s">
        <v>1674</v>
      </c>
      <c r="F1600" s="327" t="s">
        <v>1675</v>
      </c>
      <c r="G1600" s="328" t="s">
        <v>357</v>
      </c>
      <c r="H1600" s="329">
        <v>13.728</v>
      </c>
      <c r="I1600" s="330"/>
      <c r="J1600" s="330">
        <f>ROUND(I1600*H1600,2)</f>
        <v>0</v>
      </c>
      <c r="K1600" s="178" t="s">
        <v>185</v>
      </c>
      <c r="L1600" s="38"/>
      <c r="M1600" s="182" t="s">
        <v>18</v>
      </c>
      <c r="N1600" s="183" t="s">
        <v>40</v>
      </c>
      <c r="O1600" s="184">
        <v>0.503</v>
      </c>
      <c r="P1600" s="184">
        <f>O1600*H1600</f>
        <v>6.9051840000000002</v>
      </c>
      <c r="Q1600" s="184">
        <v>0</v>
      </c>
      <c r="R1600" s="184">
        <f>Q1600*H1600</f>
        <v>0</v>
      </c>
      <c r="S1600" s="184">
        <v>5.3999999999999999E-2</v>
      </c>
      <c r="T1600" s="185">
        <f>S1600*H1600</f>
        <v>0.74131199999999997</v>
      </c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R1600" s="186" t="s">
        <v>186</v>
      </c>
      <c r="AT1600" s="186" t="s">
        <v>181</v>
      </c>
      <c r="AU1600" s="186" t="s">
        <v>78</v>
      </c>
      <c r="AY1600" s="19" t="s">
        <v>179</v>
      </c>
      <c r="BE1600" s="187">
        <f>IF(N1600="základní",J1600,0)</f>
        <v>0</v>
      </c>
      <c r="BF1600" s="187">
        <f>IF(N1600="snížená",J1600,0)</f>
        <v>0</v>
      </c>
      <c r="BG1600" s="187">
        <f>IF(N1600="zákl. přenesená",J1600,0)</f>
        <v>0</v>
      </c>
      <c r="BH1600" s="187">
        <f>IF(N1600="sníž. přenesená",J1600,0)</f>
        <v>0</v>
      </c>
      <c r="BI1600" s="187">
        <f>IF(N1600="nulová",J1600,0)</f>
        <v>0</v>
      </c>
      <c r="BJ1600" s="19" t="s">
        <v>76</v>
      </c>
      <c r="BK1600" s="187">
        <f>ROUND(I1600*H1600,2)</f>
        <v>0</v>
      </c>
      <c r="BL1600" s="19" t="s">
        <v>186</v>
      </c>
      <c r="BM1600" s="186" t="s">
        <v>1676</v>
      </c>
    </row>
    <row r="1601" spans="1:65" s="2" customFormat="1" ht="29.25">
      <c r="A1601" s="33"/>
      <c r="B1601" s="34"/>
      <c r="C1601" s="35"/>
      <c r="D1601" s="188" t="s">
        <v>188</v>
      </c>
      <c r="E1601" s="35"/>
      <c r="F1601" s="331" t="s">
        <v>1677</v>
      </c>
      <c r="G1601" s="332"/>
      <c r="H1601" s="332"/>
      <c r="I1601" s="332"/>
      <c r="J1601" s="332"/>
      <c r="K1601" s="35"/>
      <c r="L1601" s="38"/>
      <c r="M1601" s="190"/>
      <c r="N1601" s="191"/>
      <c r="O1601" s="63"/>
      <c r="P1601" s="63"/>
      <c r="Q1601" s="63"/>
      <c r="R1601" s="63"/>
      <c r="S1601" s="63"/>
      <c r="T1601" s="64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T1601" s="19" t="s">
        <v>188</v>
      </c>
      <c r="AU1601" s="19" t="s">
        <v>78</v>
      </c>
    </row>
    <row r="1602" spans="1:65" s="2" customFormat="1">
      <c r="A1602" s="33"/>
      <c r="B1602" s="34"/>
      <c r="C1602" s="35"/>
      <c r="D1602" s="192" t="s">
        <v>190</v>
      </c>
      <c r="E1602" s="35"/>
      <c r="F1602" s="333" t="s">
        <v>1678</v>
      </c>
      <c r="G1602" s="332"/>
      <c r="H1602" s="332"/>
      <c r="I1602" s="332"/>
      <c r="J1602" s="332"/>
      <c r="K1602" s="35"/>
      <c r="L1602" s="38"/>
      <c r="M1602" s="190"/>
      <c r="N1602" s="191"/>
      <c r="O1602" s="63"/>
      <c r="P1602" s="63"/>
      <c r="Q1602" s="63"/>
      <c r="R1602" s="63"/>
      <c r="S1602" s="63"/>
      <c r="T1602" s="64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T1602" s="19" t="s">
        <v>190</v>
      </c>
      <c r="AU1602" s="19" t="s">
        <v>78</v>
      </c>
    </row>
    <row r="1603" spans="1:65" s="13" customFormat="1">
      <c r="B1603" s="194"/>
      <c r="C1603" s="195"/>
      <c r="D1603" s="188" t="s">
        <v>192</v>
      </c>
      <c r="E1603" s="196" t="s">
        <v>18</v>
      </c>
      <c r="F1603" s="334" t="s">
        <v>1540</v>
      </c>
      <c r="G1603" s="335"/>
      <c r="H1603" s="336" t="s">
        <v>18</v>
      </c>
      <c r="I1603" s="335"/>
      <c r="J1603" s="335"/>
      <c r="K1603" s="195"/>
      <c r="L1603" s="198"/>
      <c r="M1603" s="199"/>
      <c r="N1603" s="200"/>
      <c r="O1603" s="200"/>
      <c r="P1603" s="200"/>
      <c r="Q1603" s="200"/>
      <c r="R1603" s="200"/>
      <c r="S1603" s="200"/>
      <c r="T1603" s="201"/>
      <c r="AT1603" s="202" t="s">
        <v>192</v>
      </c>
      <c r="AU1603" s="202" t="s">
        <v>78</v>
      </c>
      <c r="AV1603" s="13" t="s">
        <v>76</v>
      </c>
      <c r="AW1603" s="13" t="s">
        <v>30</v>
      </c>
      <c r="AX1603" s="13" t="s">
        <v>69</v>
      </c>
      <c r="AY1603" s="202" t="s">
        <v>179</v>
      </c>
    </row>
    <row r="1604" spans="1:65" s="14" customFormat="1">
      <c r="B1604" s="203"/>
      <c r="C1604" s="204"/>
      <c r="D1604" s="188" t="s">
        <v>192</v>
      </c>
      <c r="E1604" s="205" t="s">
        <v>18</v>
      </c>
      <c r="F1604" s="324" t="s">
        <v>1679</v>
      </c>
      <c r="G1604" s="325"/>
      <c r="H1604" s="326">
        <v>4.3769999999999998</v>
      </c>
      <c r="I1604" s="325"/>
      <c r="J1604" s="325"/>
      <c r="K1604" s="204"/>
      <c r="L1604" s="208"/>
      <c r="M1604" s="209"/>
      <c r="N1604" s="210"/>
      <c r="O1604" s="210"/>
      <c r="P1604" s="210"/>
      <c r="Q1604" s="210"/>
      <c r="R1604" s="210"/>
      <c r="S1604" s="210"/>
      <c r="T1604" s="211"/>
      <c r="AT1604" s="212" t="s">
        <v>192</v>
      </c>
      <c r="AU1604" s="212" t="s">
        <v>78</v>
      </c>
      <c r="AV1604" s="14" t="s">
        <v>78</v>
      </c>
      <c r="AW1604" s="14" t="s">
        <v>30</v>
      </c>
      <c r="AX1604" s="14" t="s">
        <v>69</v>
      </c>
      <c r="AY1604" s="212" t="s">
        <v>179</v>
      </c>
    </row>
    <row r="1605" spans="1:65" s="13" customFormat="1">
      <c r="B1605" s="194"/>
      <c r="C1605" s="195"/>
      <c r="D1605" s="188" t="s">
        <v>192</v>
      </c>
      <c r="E1605" s="196" t="s">
        <v>18</v>
      </c>
      <c r="F1605" s="334" t="s">
        <v>581</v>
      </c>
      <c r="G1605" s="335"/>
      <c r="H1605" s="336" t="s">
        <v>18</v>
      </c>
      <c r="I1605" s="335"/>
      <c r="J1605" s="335"/>
      <c r="K1605" s="195"/>
      <c r="L1605" s="198"/>
      <c r="M1605" s="199"/>
      <c r="N1605" s="200"/>
      <c r="O1605" s="200"/>
      <c r="P1605" s="200"/>
      <c r="Q1605" s="200"/>
      <c r="R1605" s="200"/>
      <c r="S1605" s="200"/>
      <c r="T1605" s="201"/>
      <c r="AT1605" s="202" t="s">
        <v>192</v>
      </c>
      <c r="AU1605" s="202" t="s">
        <v>78</v>
      </c>
      <c r="AV1605" s="13" t="s">
        <v>76</v>
      </c>
      <c r="AW1605" s="13" t="s">
        <v>30</v>
      </c>
      <c r="AX1605" s="13" t="s">
        <v>69</v>
      </c>
      <c r="AY1605" s="202" t="s">
        <v>179</v>
      </c>
    </row>
    <row r="1606" spans="1:65" s="14" customFormat="1">
      <c r="B1606" s="203"/>
      <c r="C1606" s="204"/>
      <c r="D1606" s="188" t="s">
        <v>192</v>
      </c>
      <c r="E1606" s="205" t="s">
        <v>18</v>
      </c>
      <c r="F1606" s="324" t="s">
        <v>1680</v>
      </c>
      <c r="G1606" s="325"/>
      <c r="H1606" s="326">
        <v>13.728</v>
      </c>
      <c r="I1606" s="325"/>
      <c r="J1606" s="325"/>
      <c r="K1606" s="204"/>
      <c r="L1606" s="208"/>
      <c r="M1606" s="209"/>
      <c r="N1606" s="210"/>
      <c r="O1606" s="210"/>
      <c r="P1606" s="210"/>
      <c r="Q1606" s="210"/>
      <c r="R1606" s="210"/>
      <c r="S1606" s="210"/>
      <c r="T1606" s="211"/>
      <c r="AT1606" s="212" t="s">
        <v>192</v>
      </c>
      <c r="AU1606" s="212" t="s">
        <v>78</v>
      </c>
      <c r="AV1606" s="14" t="s">
        <v>78</v>
      </c>
      <c r="AW1606" s="14" t="s">
        <v>30</v>
      </c>
      <c r="AX1606" s="14" t="s">
        <v>69</v>
      </c>
      <c r="AY1606" s="212" t="s">
        <v>179</v>
      </c>
    </row>
    <row r="1607" spans="1:65" s="14" customFormat="1">
      <c r="B1607" s="203"/>
      <c r="C1607" s="204"/>
      <c r="D1607" s="188" t="s">
        <v>192</v>
      </c>
      <c r="E1607" s="205" t="s">
        <v>18</v>
      </c>
      <c r="F1607" s="324" t="s">
        <v>1681</v>
      </c>
      <c r="G1607" s="325"/>
      <c r="H1607" s="326">
        <v>-4.3769999999999998</v>
      </c>
      <c r="I1607" s="325"/>
      <c r="J1607" s="325"/>
      <c r="K1607" s="204"/>
      <c r="L1607" s="208"/>
      <c r="M1607" s="209"/>
      <c r="N1607" s="210"/>
      <c r="O1607" s="210"/>
      <c r="P1607" s="210"/>
      <c r="Q1607" s="210"/>
      <c r="R1607" s="210"/>
      <c r="S1607" s="210"/>
      <c r="T1607" s="211"/>
      <c r="AT1607" s="212" t="s">
        <v>192</v>
      </c>
      <c r="AU1607" s="212" t="s">
        <v>78</v>
      </c>
      <c r="AV1607" s="14" t="s">
        <v>78</v>
      </c>
      <c r="AW1607" s="14" t="s">
        <v>30</v>
      </c>
      <c r="AX1607" s="14" t="s">
        <v>69</v>
      </c>
      <c r="AY1607" s="212" t="s">
        <v>179</v>
      </c>
    </row>
    <row r="1608" spans="1:65" s="2" customFormat="1" ht="21.75" customHeight="1">
      <c r="A1608" s="33"/>
      <c r="B1608" s="34"/>
      <c r="C1608" s="176" t="s">
        <v>1682</v>
      </c>
      <c r="D1608" s="176" t="s">
        <v>181</v>
      </c>
      <c r="E1608" s="177" t="s">
        <v>1683</v>
      </c>
      <c r="F1608" s="327" t="s">
        <v>1684</v>
      </c>
      <c r="G1608" s="328" t="s">
        <v>357</v>
      </c>
      <c r="H1608" s="329">
        <v>32.131999999999998</v>
      </c>
      <c r="I1608" s="330"/>
      <c r="J1608" s="330">
        <f>ROUND(I1608*H1608,2)</f>
        <v>0</v>
      </c>
      <c r="K1608" s="178" t="s">
        <v>185</v>
      </c>
      <c r="L1608" s="38"/>
      <c r="M1608" s="182" t="s">
        <v>18</v>
      </c>
      <c r="N1608" s="183" t="s">
        <v>40</v>
      </c>
      <c r="O1608" s="184">
        <v>0.93899999999999995</v>
      </c>
      <c r="P1608" s="184">
        <f>O1608*H1608</f>
        <v>30.171947999999997</v>
      </c>
      <c r="Q1608" s="184">
        <v>0</v>
      </c>
      <c r="R1608" s="184">
        <f>Q1608*H1608</f>
        <v>0</v>
      </c>
      <c r="S1608" s="184">
        <v>7.5999999999999998E-2</v>
      </c>
      <c r="T1608" s="185">
        <f>S1608*H1608</f>
        <v>2.4420319999999998</v>
      </c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R1608" s="186" t="s">
        <v>186</v>
      </c>
      <c r="AT1608" s="186" t="s">
        <v>181</v>
      </c>
      <c r="AU1608" s="186" t="s">
        <v>78</v>
      </c>
      <c r="AY1608" s="19" t="s">
        <v>179</v>
      </c>
      <c r="BE1608" s="187">
        <f>IF(N1608="základní",J1608,0)</f>
        <v>0</v>
      </c>
      <c r="BF1608" s="187">
        <f>IF(N1608="snížená",J1608,0)</f>
        <v>0</v>
      </c>
      <c r="BG1608" s="187">
        <f>IF(N1608="zákl. přenesená",J1608,0)</f>
        <v>0</v>
      </c>
      <c r="BH1608" s="187">
        <f>IF(N1608="sníž. přenesená",J1608,0)</f>
        <v>0</v>
      </c>
      <c r="BI1608" s="187">
        <f>IF(N1608="nulová",J1608,0)</f>
        <v>0</v>
      </c>
      <c r="BJ1608" s="19" t="s">
        <v>76</v>
      </c>
      <c r="BK1608" s="187">
        <f>ROUND(I1608*H1608,2)</f>
        <v>0</v>
      </c>
      <c r="BL1608" s="19" t="s">
        <v>186</v>
      </c>
      <c r="BM1608" s="186" t="s">
        <v>1685</v>
      </c>
    </row>
    <row r="1609" spans="1:65" s="2" customFormat="1" ht="19.5">
      <c r="A1609" s="33"/>
      <c r="B1609" s="34"/>
      <c r="C1609" s="35"/>
      <c r="D1609" s="188" t="s">
        <v>188</v>
      </c>
      <c r="E1609" s="35"/>
      <c r="F1609" s="331" t="s">
        <v>1686</v>
      </c>
      <c r="G1609" s="332"/>
      <c r="H1609" s="332"/>
      <c r="I1609" s="332"/>
      <c r="J1609" s="332"/>
      <c r="K1609" s="35"/>
      <c r="L1609" s="38"/>
      <c r="M1609" s="190"/>
      <c r="N1609" s="191"/>
      <c r="O1609" s="63"/>
      <c r="P1609" s="63"/>
      <c r="Q1609" s="63"/>
      <c r="R1609" s="63"/>
      <c r="S1609" s="63"/>
      <c r="T1609" s="64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T1609" s="19" t="s">
        <v>188</v>
      </c>
      <c r="AU1609" s="19" t="s">
        <v>78</v>
      </c>
    </row>
    <row r="1610" spans="1:65" s="2" customFormat="1">
      <c r="A1610" s="33"/>
      <c r="B1610" s="34"/>
      <c r="C1610" s="35"/>
      <c r="D1610" s="192" t="s">
        <v>190</v>
      </c>
      <c r="E1610" s="35"/>
      <c r="F1610" s="333" t="s">
        <v>1687</v>
      </c>
      <c r="G1610" s="332"/>
      <c r="H1610" s="332"/>
      <c r="I1610" s="332"/>
      <c r="J1610" s="332"/>
      <c r="K1610" s="35"/>
      <c r="L1610" s="38"/>
      <c r="M1610" s="190"/>
      <c r="N1610" s="191"/>
      <c r="O1610" s="63"/>
      <c r="P1610" s="63"/>
      <c r="Q1610" s="63"/>
      <c r="R1610" s="63"/>
      <c r="S1610" s="63"/>
      <c r="T1610" s="64"/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T1610" s="19" t="s">
        <v>190</v>
      </c>
      <c r="AU1610" s="19" t="s">
        <v>78</v>
      </c>
    </row>
    <row r="1611" spans="1:65" s="13" customFormat="1">
      <c r="B1611" s="194"/>
      <c r="C1611" s="195"/>
      <c r="D1611" s="188" t="s">
        <v>192</v>
      </c>
      <c r="E1611" s="196" t="s">
        <v>18</v>
      </c>
      <c r="F1611" s="334" t="s">
        <v>1540</v>
      </c>
      <c r="G1611" s="335"/>
      <c r="H1611" s="336" t="s">
        <v>18</v>
      </c>
      <c r="I1611" s="335"/>
      <c r="J1611" s="335"/>
      <c r="K1611" s="195"/>
      <c r="L1611" s="198"/>
      <c r="M1611" s="199"/>
      <c r="N1611" s="200"/>
      <c r="O1611" s="200"/>
      <c r="P1611" s="200"/>
      <c r="Q1611" s="200"/>
      <c r="R1611" s="200"/>
      <c r="S1611" s="200"/>
      <c r="T1611" s="201"/>
      <c r="AT1611" s="202" t="s">
        <v>192</v>
      </c>
      <c r="AU1611" s="202" t="s">
        <v>78</v>
      </c>
      <c r="AV1611" s="13" t="s">
        <v>76</v>
      </c>
      <c r="AW1611" s="13" t="s">
        <v>30</v>
      </c>
      <c r="AX1611" s="13" t="s">
        <v>69</v>
      </c>
      <c r="AY1611" s="202" t="s">
        <v>179</v>
      </c>
    </row>
    <row r="1612" spans="1:65" s="14" customFormat="1" ht="33.75">
      <c r="B1612" s="203"/>
      <c r="C1612" s="204"/>
      <c r="D1612" s="188" t="s">
        <v>192</v>
      </c>
      <c r="E1612" s="205" t="s">
        <v>18</v>
      </c>
      <c r="F1612" s="324" t="s">
        <v>1688</v>
      </c>
      <c r="G1612" s="325"/>
      <c r="H1612" s="326">
        <v>17.927</v>
      </c>
      <c r="I1612" s="325"/>
      <c r="J1612" s="325"/>
      <c r="K1612" s="204"/>
      <c r="L1612" s="208"/>
      <c r="M1612" s="209"/>
      <c r="N1612" s="210"/>
      <c r="O1612" s="210"/>
      <c r="P1612" s="210"/>
      <c r="Q1612" s="210"/>
      <c r="R1612" s="210"/>
      <c r="S1612" s="210"/>
      <c r="T1612" s="211"/>
      <c r="AT1612" s="212" t="s">
        <v>192</v>
      </c>
      <c r="AU1612" s="212" t="s">
        <v>78</v>
      </c>
      <c r="AV1612" s="14" t="s">
        <v>78</v>
      </c>
      <c r="AW1612" s="14" t="s">
        <v>30</v>
      </c>
      <c r="AX1612" s="14" t="s">
        <v>69</v>
      </c>
      <c r="AY1612" s="212" t="s">
        <v>179</v>
      </c>
    </row>
    <row r="1613" spans="1:65" s="13" customFormat="1">
      <c r="B1613" s="194"/>
      <c r="C1613" s="195"/>
      <c r="D1613" s="188" t="s">
        <v>192</v>
      </c>
      <c r="E1613" s="196" t="s">
        <v>18</v>
      </c>
      <c r="F1613" s="334" t="s">
        <v>581</v>
      </c>
      <c r="G1613" s="335"/>
      <c r="H1613" s="336" t="s">
        <v>18</v>
      </c>
      <c r="I1613" s="335"/>
      <c r="J1613" s="335"/>
      <c r="K1613" s="195"/>
      <c r="L1613" s="198"/>
      <c r="M1613" s="199"/>
      <c r="N1613" s="200"/>
      <c r="O1613" s="200"/>
      <c r="P1613" s="200"/>
      <c r="Q1613" s="200"/>
      <c r="R1613" s="200"/>
      <c r="S1613" s="200"/>
      <c r="T1613" s="201"/>
      <c r="AT1613" s="202" t="s">
        <v>192</v>
      </c>
      <c r="AU1613" s="202" t="s">
        <v>78</v>
      </c>
      <c r="AV1613" s="13" t="s">
        <v>76</v>
      </c>
      <c r="AW1613" s="13" t="s">
        <v>30</v>
      </c>
      <c r="AX1613" s="13" t="s">
        <v>69</v>
      </c>
      <c r="AY1613" s="202" t="s">
        <v>179</v>
      </c>
    </row>
    <row r="1614" spans="1:65" s="14" customFormat="1">
      <c r="B1614" s="203"/>
      <c r="C1614" s="204"/>
      <c r="D1614" s="188" t="s">
        <v>192</v>
      </c>
      <c r="E1614" s="205" t="s">
        <v>18</v>
      </c>
      <c r="F1614" s="324" t="s">
        <v>1689</v>
      </c>
      <c r="G1614" s="325"/>
      <c r="H1614" s="326">
        <v>14.577999999999999</v>
      </c>
      <c r="I1614" s="325"/>
      <c r="J1614" s="325"/>
      <c r="K1614" s="204"/>
      <c r="L1614" s="208"/>
      <c r="M1614" s="209"/>
      <c r="N1614" s="210"/>
      <c r="O1614" s="210"/>
      <c r="P1614" s="210"/>
      <c r="Q1614" s="210"/>
      <c r="R1614" s="210"/>
      <c r="S1614" s="210"/>
      <c r="T1614" s="211"/>
      <c r="AT1614" s="212" t="s">
        <v>192</v>
      </c>
      <c r="AU1614" s="212" t="s">
        <v>78</v>
      </c>
      <c r="AV1614" s="14" t="s">
        <v>78</v>
      </c>
      <c r="AW1614" s="14" t="s">
        <v>30</v>
      </c>
      <c r="AX1614" s="14" t="s">
        <v>69</v>
      </c>
      <c r="AY1614" s="212" t="s">
        <v>179</v>
      </c>
    </row>
    <row r="1615" spans="1:65" s="13" customFormat="1">
      <c r="B1615" s="194"/>
      <c r="C1615" s="195"/>
      <c r="D1615" s="188" t="s">
        <v>192</v>
      </c>
      <c r="E1615" s="196" t="s">
        <v>18</v>
      </c>
      <c r="F1615" s="334" t="s">
        <v>1690</v>
      </c>
      <c r="G1615" s="335"/>
      <c r="H1615" s="336" t="s">
        <v>18</v>
      </c>
      <c r="I1615" s="335"/>
      <c r="J1615" s="335"/>
      <c r="K1615" s="195"/>
      <c r="L1615" s="198"/>
      <c r="M1615" s="199"/>
      <c r="N1615" s="200"/>
      <c r="O1615" s="200"/>
      <c r="P1615" s="200"/>
      <c r="Q1615" s="200"/>
      <c r="R1615" s="200"/>
      <c r="S1615" s="200"/>
      <c r="T1615" s="201"/>
      <c r="AT1615" s="202" t="s">
        <v>192</v>
      </c>
      <c r="AU1615" s="202" t="s">
        <v>78</v>
      </c>
      <c r="AV1615" s="13" t="s">
        <v>76</v>
      </c>
      <c r="AW1615" s="13" t="s">
        <v>30</v>
      </c>
      <c r="AX1615" s="13" t="s">
        <v>69</v>
      </c>
      <c r="AY1615" s="202" t="s">
        <v>179</v>
      </c>
    </row>
    <row r="1616" spans="1:65" s="14" customFormat="1">
      <c r="B1616" s="203"/>
      <c r="C1616" s="204"/>
      <c r="D1616" s="188" t="s">
        <v>192</v>
      </c>
      <c r="E1616" s="205" t="s">
        <v>18</v>
      </c>
      <c r="F1616" s="324" t="s">
        <v>1691</v>
      </c>
      <c r="G1616" s="325"/>
      <c r="H1616" s="326">
        <v>1.5760000000000001</v>
      </c>
      <c r="I1616" s="325"/>
      <c r="J1616" s="325"/>
      <c r="K1616" s="204"/>
      <c r="L1616" s="208"/>
      <c r="M1616" s="209"/>
      <c r="N1616" s="210"/>
      <c r="O1616" s="210"/>
      <c r="P1616" s="210"/>
      <c r="Q1616" s="210"/>
      <c r="R1616" s="210"/>
      <c r="S1616" s="210"/>
      <c r="T1616" s="211"/>
      <c r="AT1616" s="212" t="s">
        <v>192</v>
      </c>
      <c r="AU1616" s="212" t="s">
        <v>78</v>
      </c>
      <c r="AV1616" s="14" t="s">
        <v>78</v>
      </c>
      <c r="AW1616" s="14" t="s">
        <v>30</v>
      </c>
      <c r="AX1616" s="14" t="s">
        <v>69</v>
      </c>
      <c r="AY1616" s="212" t="s">
        <v>179</v>
      </c>
    </row>
    <row r="1617" spans="1:65" s="14" customFormat="1">
      <c r="B1617" s="203"/>
      <c r="C1617" s="204"/>
      <c r="D1617" s="188" t="s">
        <v>192</v>
      </c>
      <c r="E1617" s="205" t="s">
        <v>18</v>
      </c>
      <c r="F1617" s="324" t="s">
        <v>1692</v>
      </c>
      <c r="G1617" s="325"/>
      <c r="H1617" s="326">
        <v>-1.9490000000000001</v>
      </c>
      <c r="I1617" s="325"/>
      <c r="J1617" s="325"/>
      <c r="K1617" s="204"/>
      <c r="L1617" s="208"/>
      <c r="M1617" s="209"/>
      <c r="N1617" s="210"/>
      <c r="O1617" s="210"/>
      <c r="P1617" s="210"/>
      <c r="Q1617" s="210"/>
      <c r="R1617" s="210"/>
      <c r="S1617" s="210"/>
      <c r="T1617" s="211"/>
      <c r="AT1617" s="212" t="s">
        <v>192</v>
      </c>
      <c r="AU1617" s="212" t="s">
        <v>78</v>
      </c>
      <c r="AV1617" s="14" t="s">
        <v>78</v>
      </c>
      <c r="AW1617" s="14" t="s">
        <v>30</v>
      </c>
      <c r="AX1617" s="14" t="s">
        <v>69</v>
      </c>
      <c r="AY1617" s="212" t="s">
        <v>179</v>
      </c>
    </row>
    <row r="1618" spans="1:65" s="2" customFormat="1" ht="21.75" customHeight="1">
      <c r="A1618" s="33"/>
      <c r="B1618" s="34"/>
      <c r="C1618" s="176" t="s">
        <v>1693</v>
      </c>
      <c r="D1618" s="176" t="s">
        <v>181</v>
      </c>
      <c r="E1618" s="177" t="s">
        <v>1694</v>
      </c>
      <c r="F1618" s="327" t="s">
        <v>1695</v>
      </c>
      <c r="G1618" s="328" t="s">
        <v>357</v>
      </c>
      <c r="H1618" s="329">
        <v>2.7040000000000002</v>
      </c>
      <c r="I1618" s="330"/>
      <c r="J1618" s="330">
        <f>ROUND(I1618*H1618,2)</f>
        <v>0</v>
      </c>
      <c r="K1618" s="178" t="s">
        <v>185</v>
      </c>
      <c r="L1618" s="38"/>
      <c r="M1618" s="182" t="s">
        <v>18</v>
      </c>
      <c r="N1618" s="183" t="s">
        <v>40</v>
      </c>
      <c r="O1618" s="184">
        <v>0.71799999999999997</v>
      </c>
      <c r="P1618" s="184">
        <f>O1618*H1618</f>
        <v>1.9414720000000001</v>
      </c>
      <c r="Q1618" s="184">
        <v>0</v>
      </c>
      <c r="R1618" s="184">
        <f>Q1618*H1618</f>
        <v>0</v>
      </c>
      <c r="S1618" s="184">
        <v>6.3E-2</v>
      </c>
      <c r="T1618" s="185">
        <f>S1618*H1618</f>
        <v>0.170352</v>
      </c>
      <c r="U1618" s="33"/>
      <c r="V1618" s="33"/>
      <c r="W1618" s="33"/>
      <c r="X1618" s="33"/>
      <c r="Y1618" s="33"/>
      <c r="Z1618" s="33"/>
      <c r="AA1618" s="33"/>
      <c r="AB1618" s="33"/>
      <c r="AC1618" s="33"/>
      <c r="AD1618" s="33"/>
      <c r="AE1618" s="33"/>
      <c r="AR1618" s="186" t="s">
        <v>186</v>
      </c>
      <c r="AT1618" s="186" t="s">
        <v>181</v>
      </c>
      <c r="AU1618" s="186" t="s">
        <v>78</v>
      </c>
      <c r="AY1618" s="19" t="s">
        <v>179</v>
      </c>
      <c r="BE1618" s="187">
        <f>IF(N1618="základní",J1618,0)</f>
        <v>0</v>
      </c>
      <c r="BF1618" s="187">
        <f>IF(N1618="snížená",J1618,0)</f>
        <v>0</v>
      </c>
      <c r="BG1618" s="187">
        <f>IF(N1618="zákl. přenesená",J1618,0)</f>
        <v>0</v>
      </c>
      <c r="BH1618" s="187">
        <f>IF(N1618="sníž. přenesená",J1618,0)</f>
        <v>0</v>
      </c>
      <c r="BI1618" s="187">
        <f>IF(N1618="nulová",J1618,0)</f>
        <v>0</v>
      </c>
      <c r="BJ1618" s="19" t="s">
        <v>76</v>
      </c>
      <c r="BK1618" s="187">
        <f>ROUND(I1618*H1618,2)</f>
        <v>0</v>
      </c>
      <c r="BL1618" s="19" t="s">
        <v>186</v>
      </c>
      <c r="BM1618" s="186" t="s">
        <v>1696</v>
      </c>
    </row>
    <row r="1619" spans="1:65" s="2" customFormat="1" ht="19.5">
      <c r="A1619" s="33"/>
      <c r="B1619" s="34"/>
      <c r="C1619" s="35"/>
      <c r="D1619" s="188" t="s">
        <v>188</v>
      </c>
      <c r="E1619" s="35"/>
      <c r="F1619" s="331" t="s">
        <v>1697</v>
      </c>
      <c r="G1619" s="332"/>
      <c r="H1619" s="332"/>
      <c r="I1619" s="332"/>
      <c r="J1619" s="332"/>
      <c r="K1619" s="35"/>
      <c r="L1619" s="38"/>
      <c r="M1619" s="190"/>
      <c r="N1619" s="191"/>
      <c r="O1619" s="63"/>
      <c r="P1619" s="63"/>
      <c r="Q1619" s="63"/>
      <c r="R1619" s="63"/>
      <c r="S1619" s="63"/>
      <c r="T1619" s="64"/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T1619" s="19" t="s">
        <v>188</v>
      </c>
      <c r="AU1619" s="19" t="s">
        <v>78</v>
      </c>
    </row>
    <row r="1620" spans="1:65" s="2" customFormat="1">
      <c r="A1620" s="33"/>
      <c r="B1620" s="34"/>
      <c r="C1620" s="35"/>
      <c r="D1620" s="192" t="s">
        <v>190</v>
      </c>
      <c r="E1620" s="35"/>
      <c r="F1620" s="333" t="s">
        <v>1698</v>
      </c>
      <c r="G1620" s="332"/>
      <c r="H1620" s="332"/>
      <c r="I1620" s="332"/>
      <c r="J1620" s="332"/>
      <c r="K1620" s="35"/>
      <c r="L1620" s="38"/>
      <c r="M1620" s="190"/>
      <c r="N1620" s="191"/>
      <c r="O1620" s="63"/>
      <c r="P1620" s="63"/>
      <c r="Q1620" s="63"/>
      <c r="R1620" s="63"/>
      <c r="S1620" s="63"/>
      <c r="T1620" s="64"/>
      <c r="U1620" s="33"/>
      <c r="V1620" s="33"/>
      <c r="W1620" s="33"/>
      <c r="X1620" s="33"/>
      <c r="Y1620" s="33"/>
      <c r="Z1620" s="33"/>
      <c r="AA1620" s="33"/>
      <c r="AB1620" s="33"/>
      <c r="AC1620" s="33"/>
      <c r="AD1620" s="33"/>
      <c r="AE1620" s="33"/>
      <c r="AT1620" s="19" t="s">
        <v>190</v>
      </c>
      <c r="AU1620" s="19" t="s">
        <v>78</v>
      </c>
    </row>
    <row r="1621" spans="1:65" s="13" customFormat="1">
      <c r="B1621" s="194"/>
      <c r="C1621" s="195"/>
      <c r="D1621" s="188" t="s">
        <v>192</v>
      </c>
      <c r="E1621" s="196" t="s">
        <v>18</v>
      </c>
      <c r="F1621" s="334" t="s">
        <v>1540</v>
      </c>
      <c r="G1621" s="335"/>
      <c r="H1621" s="336" t="s">
        <v>18</v>
      </c>
      <c r="I1621" s="335"/>
      <c r="J1621" s="335"/>
      <c r="K1621" s="195"/>
      <c r="L1621" s="198"/>
      <c r="M1621" s="199"/>
      <c r="N1621" s="200"/>
      <c r="O1621" s="200"/>
      <c r="P1621" s="200"/>
      <c r="Q1621" s="200"/>
      <c r="R1621" s="200"/>
      <c r="S1621" s="200"/>
      <c r="T1621" s="201"/>
      <c r="AT1621" s="202" t="s">
        <v>192</v>
      </c>
      <c r="AU1621" s="202" t="s">
        <v>78</v>
      </c>
      <c r="AV1621" s="13" t="s">
        <v>76</v>
      </c>
      <c r="AW1621" s="13" t="s">
        <v>30</v>
      </c>
      <c r="AX1621" s="13" t="s">
        <v>69</v>
      </c>
      <c r="AY1621" s="202" t="s">
        <v>179</v>
      </c>
    </row>
    <row r="1622" spans="1:65" s="14" customFormat="1">
      <c r="B1622" s="203"/>
      <c r="C1622" s="204"/>
      <c r="D1622" s="188" t="s">
        <v>192</v>
      </c>
      <c r="E1622" s="205" t="s">
        <v>18</v>
      </c>
      <c r="F1622" s="324" t="s">
        <v>1699</v>
      </c>
      <c r="G1622" s="325"/>
      <c r="H1622" s="326">
        <v>2.7040000000000002</v>
      </c>
      <c r="I1622" s="325"/>
      <c r="J1622" s="325"/>
      <c r="K1622" s="204"/>
      <c r="L1622" s="208"/>
      <c r="M1622" s="209"/>
      <c r="N1622" s="210"/>
      <c r="O1622" s="210"/>
      <c r="P1622" s="210"/>
      <c r="Q1622" s="210"/>
      <c r="R1622" s="210"/>
      <c r="S1622" s="210"/>
      <c r="T1622" s="211"/>
      <c r="AT1622" s="212" t="s">
        <v>192</v>
      </c>
      <c r="AU1622" s="212" t="s">
        <v>78</v>
      </c>
      <c r="AV1622" s="14" t="s">
        <v>78</v>
      </c>
      <c r="AW1622" s="14" t="s">
        <v>30</v>
      </c>
      <c r="AX1622" s="14" t="s">
        <v>69</v>
      </c>
      <c r="AY1622" s="212" t="s">
        <v>179</v>
      </c>
    </row>
    <row r="1623" spans="1:65" s="2" customFormat="1" ht="24.2" customHeight="1">
      <c r="A1623" s="33"/>
      <c r="B1623" s="34"/>
      <c r="C1623" s="176" t="s">
        <v>1700</v>
      </c>
      <c r="D1623" s="176" t="s">
        <v>181</v>
      </c>
      <c r="E1623" s="177" t="s">
        <v>1701</v>
      </c>
      <c r="F1623" s="327" t="s">
        <v>1702</v>
      </c>
      <c r="G1623" s="328" t="s">
        <v>281</v>
      </c>
      <c r="H1623" s="329">
        <v>1</v>
      </c>
      <c r="I1623" s="330"/>
      <c r="J1623" s="330">
        <f>ROUND(I1623*H1623,2)</f>
        <v>0</v>
      </c>
      <c r="K1623" s="178" t="s">
        <v>185</v>
      </c>
      <c r="L1623" s="38"/>
      <c r="M1623" s="182" t="s">
        <v>18</v>
      </c>
      <c r="N1623" s="183" t="s">
        <v>40</v>
      </c>
      <c r="O1623" s="184">
        <v>4.5350000000000001</v>
      </c>
      <c r="P1623" s="184">
        <f>O1623*H1623</f>
        <v>4.5350000000000001</v>
      </c>
      <c r="Q1623" s="184">
        <v>0</v>
      </c>
      <c r="R1623" s="184">
        <f>Q1623*H1623</f>
        <v>0</v>
      </c>
      <c r="S1623" s="184">
        <v>0.45700000000000002</v>
      </c>
      <c r="T1623" s="185">
        <f>S1623*H1623</f>
        <v>0.45700000000000002</v>
      </c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R1623" s="186" t="s">
        <v>186</v>
      </c>
      <c r="AT1623" s="186" t="s">
        <v>181</v>
      </c>
      <c r="AU1623" s="186" t="s">
        <v>78</v>
      </c>
      <c r="AY1623" s="19" t="s">
        <v>179</v>
      </c>
      <c r="BE1623" s="187">
        <f>IF(N1623="základní",J1623,0)</f>
        <v>0</v>
      </c>
      <c r="BF1623" s="187">
        <f>IF(N1623="snížená",J1623,0)</f>
        <v>0</v>
      </c>
      <c r="BG1623" s="187">
        <f>IF(N1623="zákl. přenesená",J1623,0)</f>
        <v>0</v>
      </c>
      <c r="BH1623" s="187">
        <f>IF(N1623="sníž. přenesená",J1623,0)</f>
        <v>0</v>
      </c>
      <c r="BI1623" s="187">
        <f>IF(N1623="nulová",J1623,0)</f>
        <v>0</v>
      </c>
      <c r="BJ1623" s="19" t="s">
        <v>76</v>
      </c>
      <c r="BK1623" s="187">
        <f>ROUND(I1623*H1623,2)</f>
        <v>0</v>
      </c>
      <c r="BL1623" s="19" t="s">
        <v>186</v>
      </c>
      <c r="BM1623" s="186" t="s">
        <v>1703</v>
      </c>
    </row>
    <row r="1624" spans="1:65" s="2" customFormat="1" ht="29.25">
      <c r="A1624" s="33"/>
      <c r="B1624" s="34"/>
      <c r="C1624" s="35"/>
      <c r="D1624" s="188" t="s">
        <v>188</v>
      </c>
      <c r="E1624" s="35"/>
      <c r="F1624" s="331" t="s">
        <v>1704</v>
      </c>
      <c r="G1624" s="332"/>
      <c r="H1624" s="332"/>
      <c r="I1624" s="332"/>
      <c r="J1624" s="332"/>
      <c r="K1624" s="35"/>
      <c r="L1624" s="38"/>
      <c r="M1624" s="190"/>
      <c r="N1624" s="191"/>
      <c r="O1624" s="63"/>
      <c r="P1624" s="63"/>
      <c r="Q1624" s="63"/>
      <c r="R1624" s="63"/>
      <c r="S1624" s="63"/>
      <c r="T1624" s="64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T1624" s="19" t="s">
        <v>188</v>
      </c>
      <c r="AU1624" s="19" t="s">
        <v>78</v>
      </c>
    </row>
    <row r="1625" spans="1:65" s="2" customFormat="1">
      <c r="A1625" s="33"/>
      <c r="B1625" s="34"/>
      <c r="C1625" s="35"/>
      <c r="D1625" s="192" t="s">
        <v>190</v>
      </c>
      <c r="E1625" s="35"/>
      <c r="F1625" s="333" t="s">
        <v>1705</v>
      </c>
      <c r="G1625" s="332"/>
      <c r="H1625" s="332"/>
      <c r="I1625" s="332"/>
      <c r="J1625" s="332"/>
      <c r="K1625" s="35"/>
      <c r="L1625" s="38"/>
      <c r="M1625" s="190"/>
      <c r="N1625" s="191"/>
      <c r="O1625" s="63"/>
      <c r="P1625" s="63"/>
      <c r="Q1625" s="63"/>
      <c r="R1625" s="63"/>
      <c r="S1625" s="63"/>
      <c r="T1625" s="64"/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T1625" s="19" t="s">
        <v>190</v>
      </c>
      <c r="AU1625" s="19" t="s">
        <v>78</v>
      </c>
    </row>
    <row r="1626" spans="1:65" s="13" customFormat="1">
      <c r="B1626" s="194"/>
      <c r="C1626" s="195"/>
      <c r="D1626" s="188" t="s">
        <v>192</v>
      </c>
      <c r="E1626" s="196" t="s">
        <v>18</v>
      </c>
      <c r="F1626" s="334" t="s">
        <v>230</v>
      </c>
      <c r="G1626" s="335"/>
      <c r="H1626" s="336" t="s">
        <v>18</v>
      </c>
      <c r="I1626" s="335"/>
      <c r="J1626" s="335"/>
      <c r="K1626" s="195"/>
      <c r="L1626" s="198"/>
      <c r="M1626" s="199"/>
      <c r="N1626" s="200"/>
      <c r="O1626" s="200"/>
      <c r="P1626" s="200"/>
      <c r="Q1626" s="200"/>
      <c r="R1626" s="200"/>
      <c r="S1626" s="200"/>
      <c r="T1626" s="201"/>
      <c r="AT1626" s="202" t="s">
        <v>192</v>
      </c>
      <c r="AU1626" s="202" t="s">
        <v>78</v>
      </c>
      <c r="AV1626" s="13" t="s">
        <v>76</v>
      </c>
      <c r="AW1626" s="13" t="s">
        <v>30</v>
      </c>
      <c r="AX1626" s="13" t="s">
        <v>69</v>
      </c>
      <c r="AY1626" s="202" t="s">
        <v>179</v>
      </c>
    </row>
    <row r="1627" spans="1:65" s="14" customFormat="1">
      <c r="B1627" s="203"/>
      <c r="C1627" s="204"/>
      <c r="D1627" s="188" t="s">
        <v>192</v>
      </c>
      <c r="E1627" s="205" t="s">
        <v>18</v>
      </c>
      <c r="F1627" s="324" t="s">
        <v>76</v>
      </c>
      <c r="G1627" s="325"/>
      <c r="H1627" s="326">
        <v>1</v>
      </c>
      <c r="I1627" s="325"/>
      <c r="J1627" s="325"/>
      <c r="K1627" s="204"/>
      <c r="L1627" s="208"/>
      <c r="M1627" s="209"/>
      <c r="N1627" s="210"/>
      <c r="O1627" s="210"/>
      <c r="P1627" s="210"/>
      <c r="Q1627" s="210"/>
      <c r="R1627" s="210"/>
      <c r="S1627" s="210"/>
      <c r="T1627" s="211"/>
      <c r="AT1627" s="212" t="s">
        <v>192</v>
      </c>
      <c r="AU1627" s="212" t="s">
        <v>78</v>
      </c>
      <c r="AV1627" s="14" t="s">
        <v>78</v>
      </c>
      <c r="AW1627" s="14" t="s">
        <v>30</v>
      </c>
      <c r="AX1627" s="14" t="s">
        <v>69</v>
      </c>
      <c r="AY1627" s="212" t="s">
        <v>179</v>
      </c>
    </row>
    <row r="1628" spans="1:65" s="2" customFormat="1" ht="24.2" customHeight="1">
      <c r="A1628" s="33"/>
      <c r="B1628" s="34"/>
      <c r="C1628" s="176" t="s">
        <v>1706</v>
      </c>
      <c r="D1628" s="176" t="s">
        <v>181</v>
      </c>
      <c r="E1628" s="177" t="s">
        <v>1707</v>
      </c>
      <c r="F1628" s="327" t="s">
        <v>1708</v>
      </c>
      <c r="G1628" s="328" t="s">
        <v>184</v>
      </c>
      <c r="H1628" s="329">
        <v>2.31</v>
      </c>
      <c r="I1628" s="330"/>
      <c r="J1628" s="330">
        <f>ROUND(I1628*H1628,2)</f>
        <v>0</v>
      </c>
      <c r="K1628" s="178" t="s">
        <v>185</v>
      </c>
      <c r="L1628" s="38"/>
      <c r="M1628" s="182" t="s">
        <v>18</v>
      </c>
      <c r="N1628" s="183" t="s">
        <v>40</v>
      </c>
      <c r="O1628" s="184">
        <v>8.9909999999999997</v>
      </c>
      <c r="P1628" s="184">
        <f>O1628*H1628</f>
        <v>20.769210000000001</v>
      </c>
      <c r="Q1628" s="184">
        <v>0</v>
      </c>
      <c r="R1628" s="184">
        <f>Q1628*H1628</f>
        <v>0</v>
      </c>
      <c r="S1628" s="184">
        <v>2</v>
      </c>
      <c r="T1628" s="185">
        <f>S1628*H1628</f>
        <v>4.62</v>
      </c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R1628" s="186" t="s">
        <v>186</v>
      </c>
      <c r="AT1628" s="186" t="s">
        <v>181</v>
      </c>
      <c r="AU1628" s="186" t="s">
        <v>78</v>
      </c>
      <c r="AY1628" s="19" t="s">
        <v>179</v>
      </c>
      <c r="BE1628" s="187">
        <f>IF(N1628="základní",J1628,0)</f>
        <v>0</v>
      </c>
      <c r="BF1628" s="187">
        <f>IF(N1628="snížená",J1628,0)</f>
        <v>0</v>
      </c>
      <c r="BG1628" s="187">
        <f>IF(N1628="zákl. přenesená",J1628,0)</f>
        <v>0</v>
      </c>
      <c r="BH1628" s="187">
        <f>IF(N1628="sníž. přenesená",J1628,0)</f>
        <v>0</v>
      </c>
      <c r="BI1628" s="187">
        <f>IF(N1628="nulová",J1628,0)</f>
        <v>0</v>
      </c>
      <c r="BJ1628" s="19" t="s">
        <v>76</v>
      </c>
      <c r="BK1628" s="187">
        <f>ROUND(I1628*H1628,2)</f>
        <v>0</v>
      </c>
      <c r="BL1628" s="19" t="s">
        <v>186</v>
      </c>
      <c r="BM1628" s="186" t="s">
        <v>1709</v>
      </c>
    </row>
    <row r="1629" spans="1:65" s="2" customFormat="1" ht="19.5">
      <c r="A1629" s="33"/>
      <c r="B1629" s="34"/>
      <c r="C1629" s="35"/>
      <c r="D1629" s="188" t="s">
        <v>188</v>
      </c>
      <c r="E1629" s="35"/>
      <c r="F1629" s="331" t="s">
        <v>1710</v>
      </c>
      <c r="G1629" s="332"/>
      <c r="H1629" s="332"/>
      <c r="I1629" s="332"/>
      <c r="J1629" s="332"/>
      <c r="K1629" s="35"/>
      <c r="L1629" s="38"/>
      <c r="M1629" s="190"/>
      <c r="N1629" s="191"/>
      <c r="O1629" s="63"/>
      <c r="P1629" s="63"/>
      <c r="Q1629" s="63"/>
      <c r="R1629" s="63"/>
      <c r="S1629" s="63"/>
      <c r="T1629" s="64"/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T1629" s="19" t="s">
        <v>188</v>
      </c>
      <c r="AU1629" s="19" t="s">
        <v>78</v>
      </c>
    </row>
    <row r="1630" spans="1:65" s="2" customFormat="1">
      <c r="A1630" s="33"/>
      <c r="B1630" s="34"/>
      <c r="C1630" s="35"/>
      <c r="D1630" s="192" t="s">
        <v>190</v>
      </c>
      <c r="E1630" s="35"/>
      <c r="F1630" s="333" t="s">
        <v>1711</v>
      </c>
      <c r="G1630" s="332"/>
      <c r="H1630" s="332"/>
      <c r="I1630" s="332"/>
      <c r="J1630" s="332"/>
      <c r="K1630" s="35"/>
      <c r="L1630" s="38"/>
      <c r="M1630" s="190"/>
      <c r="N1630" s="191"/>
      <c r="O1630" s="63"/>
      <c r="P1630" s="63"/>
      <c r="Q1630" s="63"/>
      <c r="R1630" s="63"/>
      <c r="S1630" s="63"/>
      <c r="T1630" s="64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T1630" s="19" t="s">
        <v>190</v>
      </c>
      <c r="AU1630" s="19" t="s">
        <v>78</v>
      </c>
    </row>
    <row r="1631" spans="1:65" s="13" customFormat="1">
      <c r="B1631" s="194"/>
      <c r="C1631" s="195"/>
      <c r="D1631" s="188" t="s">
        <v>192</v>
      </c>
      <c r="E1631" s="196" t="s">
        <v>18</v>
      </c>
      <c r="F1631" s="334" t="s">
        <v>230</v>
      </c>
      <c r="G1631" s="335"/>
      <c r="H1631" s="336" t="s">
        <v>18</v>
      </c>
      <c r="I1631" s="335"/>
      <c r="J1631" s="335"/>
      <c r="K1631" s="195"/>
      <c r="L1631" s="198"/>
      <c r="M1631" s="199"/>
      <c r="N1631" s="200"/>
      <c r="O1631" s="200"/>
      <c r="P1631" s="200"/>
      <c r="Q1631" s="200"/>
      <c r="R1631" s="200"/>
      <c r="S1631" s="200"/>
      <c r="T1631" s="201"/>
      <c r="AT1631" s="202" t="s">
        <v>192</v>
      </c>
      <c r="AU1631" s="202" t="s">
        <v>78</v>
      </c>
      <c r="AV1631" s="13" t="s">
        <v>76</v>
      </c>
      <c r="AW1631" s="13" t="s">
        <v>30</v>
      </c>
      <c r="AX1631" s="13" t="s">
        <v>69</v>
      </c>
      <c r="AY1631" s="202" t="s">
        <v>179</v>
      </c>
    </row>
    <row r="1632" spans="1:65" s="14" customFormat="1">
      <c r="B1632" s="203"/>
      <c r="C1632" s="204"/>
      <c r="D1632" s="188" t="s">
        <v>192</v>
      </c>
      <c r="E1632" s="205" t="s">
        <v>18</v>
      </c>
      <c r="F1632" s="324" t="s">
        <v>1712</v>
      </c>
      <c r="G1632" s="325"/>
      <c r="H1632" s="326">
        <v>1.6259999999999999</v>
      </c>
      <c r="I1632" s="325"/>
      <c r="J1632" s="325"/>
      <c r="K1632" s="204"/>
      <c r="L1632" s="208"/>
      <c r="M1632" s="209"/>
      <c r="N1632" s="210"/>
      <c r="O1632" s="210"/>
      <c r="P1632" s="210"/>
      <c r="Q1632" s="210"/>
      <c r="R1632" s="210"/>
      <c r="S1632" s="210"/>
      <c r="T1632" s="211"/>
      <c r="AT1632" s="212" t="s">
        <v>192</v>
      </c>
      <c r="AU1632" s="212" t="s">
        <v>78</v>
      </c>
      <c r="AV1632" s="14" t="s">
        <v>78</v>
      </c>
      <c r="AW1632" s="14" t="s">
        <v>30</v>
      </c>
      <c r="AX1632" s="14" t="s">
        <v>69</v>
      </c>
      <c r="AY1632" s="212" t="s">
        <v>179</v>
      </c>
    </row>
    <row r="1633" spans="1:65" s="14" customFormat="1">
      <c r="B1633" s="203"/>
      <c r="C1633" s="204"/>
      <c r="D1633" s="188" t="s">
        <v>192</v>
      </c>
      <c r="E1633" s="205" t="s">
        <v>18</v>
      </c>
      <c r="F1633" s="324" t="s">
        <v>1713</v>
      </c>
      <c r="G1633" s="325"/>
      <c r="H1633" s="326">
        <v>2.7E-2</v>
      </c>
      <c r="I1633" s="325"/>
      <c r="J1633" s="325"/>
      <c r="K1633" s="204"/>
      <c r="L1633" s="208"/>
      <c r="M1633" s="209"/>
      <c r="N1633" s="210"/>
      <c r="O1633" s="210"/>
      <c r="P1633" s="210"/>
      <c r="Q1633" s="210"/>
      <c r="R1633" s="210"/>
      <c r="S1633" s="210"/>
      <c r="T1633" s="211"/>
      <c r="AT1633" s="212" t="s">
        <v>192</v>
      </c>
      <c r="AU1633" s="212" t="s">
        <v>78</v>
      </c>
      <c r="AV1633" s="14" t="s">
        <v>78</v>
      </c>
      <c r="AW1633" s="14" t="s">
        <v>30</v>
      </c>
      <c r="AX1633" s="14" t="s">
        <v>69</v>
      </c>
      <c r="AY1633" s="212" t="s">
        <v>179</v>
      </c>
    </row>
    <row r="1634" spans="1:65" s="14" customFormat="1">
      <c r="B1634" s="203"/>
      <c r="C1634" s="204"/>
      <c r="D1634" s="188" t="s">
        <v>192</v>
      </c>
      <c r="E1634" s="205" t="s">
        <v>18</v>
      </c>
      <c r="F1634" s="324" t="s">
        <v>1714</v>
      </c>
      <c r="G1634" s="325"/>
      <c r="H1634" s="326">
        <v>0.65700000000000003</v>
      </c>
      <c r="I1634" s="325"/>
      <c r="J1634" s="325"/>
      <c r="K1634" s="204"/>
      <c r="L1634" s="208"/>
      <c r="M1634" s="209"/>
      <c r="N1634" s="210"/>
      <c r="O1634" s="210"/>
      <c r="P1634" s="210"/>
      <c r="Q1634" s="210"/>
      <c r="R1634" s="210"/>
      <c r="S1634" s="210"/>
      <c r="T1634" s="211"/>
      <c r="AT1634" s="212" t="s">
        <v>192</v>
      </c>
      <c r="AU1634" s="212" t="s">
        <v>78</v>
      </c>
      <c r="AV1634" s="14" t="s">
        <v>78</v>
      </c>
      <c r="AW1634" s="14" t="s">
        <v>30</v>
      </c>
      <c r="AX1634" s="14" t="s">
        <v>69</v>
      </c>
      <c r="AY1634" s="212" t="s">
        <v>179</v>
      </c>
    </row>
    <row r="1635" spans="1:65" s="2" customFormat="1" ht="24.2" customHeight="1">
      <c r="A1635" s="33"/>
      <c r="B1635" s="34"/>
      <c r="C1635" s="176" t="s">
        <v>1715</v>
      </c>
      <c r="D1635" s="176" t="s">
        <v>181</v>
      </c>
      <c r="E1635" s="177" t="s">
        <v>1716</v>
      </c>
      <c r="F1635" s="327" t="s">
        <v>1717</v>
      </c>
      <c r="G1635" s="328" t="s">
        <v>184</v>
      </c>
      <c r="H1635" s="329">
        <v>6.2050000000000001</v>
      </c>
      <c r="I1635" s="330"/>
      <c r="J1635" s="330">
        <f>ROUND(I1635*H1635,2)</f>
        <v>0</v>
      </c>
      <c r="K1635" s="178" t="s">
        <v>185</v>
      </c>
      <c r="L1635" s="38"/>
      <c r="M1635" s="182" t="s">
        <v>18</v>
      </c>
      <c r="N1635" s="183" t="s">
        <v>40</v>
      </c>
      <c r="O1635" s="184">
        <v>5.5750000000000002</v>
      </c>
      <c r="P1635" s="184">
        <f>O1635*H1635</f>
        <v>34.592874999999999</v>
      </c>
      <c r="Q1635" s="184">
        <v>0</v>
      </c>
      <c r="R1635" s="184">
        <f>Q1635*H1635</f>
        <v>0</v>
      </c>
      <c r="S1635" s="184">
        <v>2</v>
      </c>
      <c r="T1635" s="185">
        <f>S1635*H1635</f>
        <v>12.41</v>
      </c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R1635" s="186" t="s">
        <v>186</v>
      </c>
      <c r="AT1635" s="186" t="s">
        <v>181</v>
      </c>
      <c r="AU1635" s="186" t="s">
        <v>78</v>
      </c>
      <c r="AY1635" s="19" t="s">
        <v>179</v>
      </c>
      <c r="BE1635" s="187">
        <f>IF(N1635="základní",J1635,0)</f>
        <v>0</v>
      </c>
      <c r="BF1635" s="187">
        <f>IF(N1635="snížená",J1635,0)</f>
        <v>0</v>
      </c>
      <c r="BG1635" s="187">
        <f>IF(N1635="zákl. přenesená",J1635,0)</f>
        <v>0</v>
      </c>
      <c r="BH1635" s="187">
        <f>IF(N1635="sníž. přenesená",J1635,0)</f>
        <v>0</v>
      </c>
      <c r="BI1635" s="187">
        <f>IF(N1635="nulová",J1635,0)</f>
        <v>0</v>
      </c>
      <c r="BJ1635" s="19" t="s">
        <v>76</v>
      </c>
      <c r="BK1635" s="187">
        <f>ROUND(I1635*H1635,2)</f>
        <v>0</v>
      </c>
      <c r="BL1635" s="19" t="s">
        <v>186</v>
      </c>
      <c r="BM1635" s="186" t="s">
        <v>1718</v>
      </c>
    </row>
    <row r="1636" spans="1:65" s="2" customFormat="1" ht="19.5">
      <c r="A1636" s="33"/>
      <c r="B1636" s="34"/>
      <c r="C1636" s="35"/>
      <c r="D1636" s="188" t="s">
        <v>188</v>
      </c>
      <c r="E1636" s="35"/>
      <c r="F1636" s="331" t="s">
        <v>1719</v>
      </c>
      <c r="G1636" s="332"/>
      <c r="H1636" s="332"/>
      <c r="I1636" s="332"/>
      <c r="J1636" s="332"/>
      <c r="K1636" s="35"/>
      <c r="L1636" s="38"/>
      <c r="M1636" s="190"/>
      <c r="N1636" s="191"/>
      <c r="O1636" s="63"/>
      <c r="P1636" s="63"/>
      <c r="Q1636" s="63"/>
      <c r="R1636" s="63"/>
      <c r="S1636" s="63"/>
      <c r="T1636" s="64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/>
      <c r="AE1636" s="33"/>
      <c r="AT1636" s="19" t="s">
        <v>188</v>
      </c>
      <c r="AU1636" s="19" t="s">
        <v>78</v>
      </c>
    </row>
    <row r="1637" spans="1:65" s="2" customFormat="1">
      <c r="A1637" s="33"/>
      <c r="B1637" s="34"/>
      <c r="C1637" s="35"/>
      <c r="D1637" s="192" t="s">
        <v>190</v>
      </c>
      <c r="E1637" s="35"/>
      <c r="F1637" s="333" t="s">
        <v>1720</v>
      </c>
      <c r="G1637" s="332"/>
      <c r="H1637" s="332"/>
      <c r="I1637" s="332"/>
      <c r="J1637" s="332"/>
      <c r="K1637" s="35"/>
      <c r="L1637" s="38"/>
      <c r="M1637" s="190"/>
      <c r="N1637" s="191"/>
      <c r="O1637" s="63"/>
      <c r="P1637" s="63"/>
      <c r="Q1637" s="63"/>
      <c r="R1637" s="63"/>
      <c r="S1637" s="63"/>
      <c r="T1637" s="64"/>
      <c r="U1637" s="33"/>
      <c r="V1637" s="33"/>
      <c r="W1637" s="33"/>
      <c r="X1637" s="33"/>
      <c r="Y1637" s="33"/>
      <c r="Z1637" s="33"/>
      <c r="AA1637" s="33"/>
      <c r="AB1637" s="33"/>
      <c r="AC1637" s="33"/>
      <c r="AD1637" s="33"/>
      <c r="AE1637" s="33"/>
      <c r="AT1637" s="19" t="s">
        <v>190</v>
      </c>
      <c r="AU1637" s="19" t="s">
        <v>78</v>
      </c>
    </row>
    <row r="1638" spans="1:65" s="13" customFormat="1">
      <c r="B1638" s="194"/>
      <c r="C1638" s="195"/>
      <c r="D1638" s="188" t="s">
        <v>192</v>
      </c>
      <c r="E1638" s="196" t="s">
        <v>18</v>
      </c>
      <c r="F1638" s="334" t="s">
        <v>230</v>
      </c>
      <c r="G1638" s="335"/>
      <c r="H1638" s="336" t="s">
        <v>18</v>
      </c>
      <c r="I1638" s="335"/>
      <c r="J1638" s="335"/>
      <c r="K1638" s="195"/>
      <c r="L1638" s="198"/>
      <c r="M1638" s="199"/>
      <c r="N1638" s="200"/>
      <c r="O1638" s="200"/>
      <c r="P1638" s="200"/>
      <c r="Q1638" s="200"/>
      <c r="R1638" s="200"/>
      <c r="S1638" s="200"/>
      <c r="T1638" s="201"/>
      <c r="AT1638" s="202" t="s">
        <v>192</v>
      </c>
      <c r="AU1638" s="202" t="s">
        <v>78</v>
      </c>
      <c r="AV1638" s="13" t="s">
        <v>76</v>
      </c>
      <c r="AW1638" s="13" t="s">
        <v>30</v>
      </c>
      <c r="AX1638" s="13" t="s">
        <v>69</v>
      </c>
      <c r="AY1638" s="202" t="s">
        <v>179</v>
      </c>
    </row>
    <row r="1639" spans="1:65" s="14" customFormat="1">
      <c r="B1639" s="203"/>
      <c r="C1639" s="204"/>
      <c r="D1639" s="188" t="s">
        <v>192</v>
      </c>
      <c r="E1639" s="205" t="s">
        <v>18</v>
      </c>
      <c r="F1639" s="324" t="s">
        <v>1721</v>
      </c>
      <c r="G1639" s="325"/>
      <c r="H1639" s="326">
        <v>1.1240000000000001</v>
      </c>
      <c r="I1639" s="325"/>
      <c r="J1639" s="325"/>
      <c r="K1639" s="204"/>
      <c r="L1639" s="208"/>
      <c r="M1639" s="209"/>
      <c r="N1639" s="210"/>
      <c r="O1639" s="210"/>
      <c r="P1639" s="210"/>
      <c r="Q1639" s="210"/>
      <c r="R1639" s="210"/>
      <c r="S1639" s="210"/>
      <c r="T1639" s="211"/>
      <c r="AT1639" s="212" t="s">
        <v>192</v>
      </c>
      <c r="AU1639" s="212" t="s">
        <v>78</v>
      </c>
      <c r="AV1639" s="14" t="s">
        <v>78</v>
      </c>
      <c r="AW1639" s="14" t="s">
        <v>30</v>
      </c>
      <c r="AX1639" s="14" t="s">
        <v>69</v>
      </c>
      <c r="AY1639" s="212" t="s">
        <v>179</v>
      </c>
    </row>
    <row r="1640" spans="1:65" s="14" customFormat="1">
      <c r="B1640" s="203"/>
      <c r="C1640" s="204"/>
      <c r="D1640" s="188" t="s">
        <v>192</v>
      </c>
      <c r="E1640" s="205" t="s">
        <v>18</v>
      </c>
      <c r="F1640" s="324" t="s">
        <v>1722</v>
      </c>
      <c r="G1640" s="325"/>
      <c r="H1640" s="326">
        <v>1.667</v>
      </c>
      <c r="I1640" s="325"/>
      <c r="J1640" s="325"/>
      <c r="K1640" s="204"/>
      <c r="L1640" s="208"/>
      <c r="M1640" s="209"/>
      <c r="N1640" s="210"/>
      <c r="O1640" s="210"/>
      <c r="P1640" s="210"/>
      <c r="Q1640" s="210"/>
      <c r="R1640" s="210"/>
      <c r="S1640" s="210"/>
      <c r="T1640" s="211"/>
      <c r="AT1640" s="212" t="s">
        <v>192</v>
      </c>
      <c r="AU1640" s="212" t="s">
        <v>78</v>
      </c>
      <c r="AV1640" s="14" t="s">
        <v>78</v>
      </c>
      <c r="AW1640" s="14" t="s">
        <v>30</v>
      </c>
      <c r="AX1640" s="14" t="s">
        <v>69</v>
      </c>
      <c r="AY1640" s="212" t="s">
        <v>179</v>
      </c>
    </row>
    <row r="1641" spans="1:65" s="14" customFormat="1">
      <c r="B1641" s="203"/>
      <c r="C1641" s="204"/>
      <c r="D1641" s="188" t="s">
        <v>192</v>
      </c>
      <c r="E1641" s="205" t="s">
        <v>18</v>
      </c>
      <c r="F1641" s="324" t="s">
        <v>1723</v>
      </c>
      <c r="G1641" s="325"/>
      <c r="H1641" s="326">
        <v>1.661</v>
      </c>
      <c r="I1641" s="325"/>
      <c r="J1641" s="325"/>
      <c r="K1641" s="204"/>
      <c r="L1641" s="208"/>
      <c r="M1641" s="209"/>
      <c r="N1641" s="210"/>
      <c r="O1641" s="210"/>
      <c r="P1641" s="210"/>
      <c r="Q1641" s="210"/>
      <c r="R1641" s="210"/>
      <c r="S1641" s="210"/>
      <c r="T1641" s="211"/>
      <c r="AT1641" s="212" t="s">
        <v>192</v>
      </c>
      <c r="AU1641" s="212" t="s">
        <v>78</v>
      </c>
      <c r="AV1641" s="14" t="s">
        <v>78</v>
      </c>
      <c r="AW1641" s="14" t="s">
        <v>30</v>
      </c>
      <c r="AX1641" s="14" t="s">
        <v>69</v>
      </c>
      <c r="AY1641" s="212" t="s">
        <v>179</v>
      </c>
    </row>
    <row r="1642" spans="1:65" s="14" customFormat="1">
      <c r="B1642" s="203"/>
      <c r="C1642" s="204"/>
      <c r="D1642" s="188" t="s">
        <v>192</v>
      </c>
      <c r="E1642" s="205" t="s">
        <v>18</v>
      </c>
      <c r="F1642" s="324" t="s">
        <v>1724</v>
      </c>
      <c r="G1642" s="325"/>
      <c r="H1642" s="326">
        <v>0.84599999999999997</v>
      </c>
      <c r="I1642" s="325"/>
      <c r="J1642" s="325"/>
      <c r="K1642" s="204"/>
      <c r="L1642" s="208"/>
      <c r="M1642" s="209"/>
      <c r="N1642" s="210"/>
      <c r="O1642" s="210"/>
      <c r="P1642" s="210"/>
      <c r="Q1642" s="210"/>
      <c r="R1642" s="210"/>
      <c r="S1642" s="210"/>
      <c r="T1642" s="211"/>
      <c r="AT1642" s="212" t="s">
        <v>192</v>
      </c>
      <c r="AU1642" s="212" t="s">
        <v>78</v>
      </c>
      <c r="AV1642" s="14" t="s">
        <v>78</v>
      </c>
      <c r="AW1642" s="14" t="s">
        <v>30</v>
      </c>
      <c r="AX1642" s="14" t="s">
        <v>69</v>
      </c>
      <c r="AY1642" s="212" t="s">
        <v>179</v>
      </c>
    </row>
    <row r="1643" spans="1:65" s="13" customFormat="1">
      <c r="B1643" s="194"/>
      <c r="C1643" s="195"/>
      <c r="D1643" s="188" t="s">
        <v>192</v>
      </c>
      <c r="E1643" s="196" t="s">
        <v>18</v>
      </c>
      <c r="F1643" s="334" t="s">
        <v>584</v>
      </c>
      <c r="G1643" s="335"/>
      <c r="H1643" s="336" t="s">
        <v>18</v>
      </c>
      <c r="I1643" s="335"/>
      <c r="J1643" s="335"/>
      <c r="K1643" s="195"/>
      <c r="L1643" s="198"/>
      <c r="M1643" s="199"/>
      <c r="N1643" s="200"/>
      <c r="O1643" s="200"/>
      <c r="P1643" s="200"/>
      <c r="Q1643" s="200"/>
      <c r="R1643" s="200"/>
      <c r="S1643" s="200"/>
      <c r="T1643" s="201"/>
      <c r="AT1643" s="202" t="s">
        <v>192</v>
      </c>
      <c r="AU1643" s="202" t="s">
        <v>78</v>
      </c>
      <c r="AV1643" s="13" t="s">
        <v>76</v>
      </c>
      <c r="AW1643" s="13" t="s">
        <v>30</v>
      </c>
      <c r="AX1643" s="13" t="s">
        <v>69</v>
      </c>
      <c r="AY1643" s="202" t="s">
        <v>179</v>
      </c>
    </row>
    <row r="1644" spans="1:65" s="14" customFormat="1">
      <c r="B1644" s="203"/>
      <c r="C1644" s="204"/>
      <c r="D1644" s="188" t="s">
        <v>192</v>
      </c>
      <c r="E1644" s="205" t="s">
        <v>18</v>
      </c>
      <c r="F1644" s="324" t="s">
        <v>1725</v>
      </c>
      <c r="G1644" s="325"/>
      <c r="H1644" s="326">
        <v>0.90700000000000003</v>
      </c>
      <c r="I1644" s="325"/>
      <c r="J1644" s="325"/>
      <c r="K1644" s="204"/>
      <c r="L1644" s="208"/>
      <c r="M1644" s="209"/>
      <c r="N1644" s="210"/>
      <c r="O1644" s="210"/>
      <c r="P1644" s="210"/>
      <c r="Q1644" s="210"/>
      <c r="R1644" s="210"/>
      <c r="S1644" s="210"/>
      <c r="T1644" s="211"/>
      <c r="AT1644" s="212" t="s">
        <v>192</v>
      </c>
      <c r="AU1644" s="212" t="s">
        <v>78</v>
      </c>
      <c r="AV1644" s="14" t="s">
        <v>78</v>
      </c>
      <c r="AW1644" s="14" t="s">
        <v>30</v>
      </c>
      <c r="AX1644" s="14" t="s">
        <v>69</v>
      </c>
      <c r="AY1644" s="212" t="s">
        <v>179</v>
      </c>
    </row>
    <row r="1645" spans="1:65" s="2" customFormat="1" ht="24.2" customHeight="1">
      <c r="A1645" s="33"/>
      <c r="B1645" s="34"/>
      <c r="C1645" s="176" t="s">
        <v>1726</v>
      </c>
      <c r="D1645" s="176" t="s">
        <v>181</v>
      </c>
      <c r="E1645" s="177" t="s">
        <v>1727</v>
      </c>
      <c r="F1645" s="327" t="s">
        <v>1728</v>
      </c>
      <c r="G1645" s="328" t="s">
        <v>289</v>
      </c>
      <c r="H1645" s="329">
        <f>SUM(H1648:H1659)</f>
        <v>87.38</v>
      </c>
      <c r="I1645" s="330"/>
      <c r="J1645" s="330">
        <f>ROUND(I1645*H1645,2)</f>
        <v>0</v>
      </c>
      <c r="K1645" s="178" t="s">
        <v>185</v>
      </c>
      <c r="L1645" s="38"/>
      <c r="M1645" s="182" t="s">
        <v>18</v>
      </c>
      <c r="N1645" s="183" t="s">
        <v>40</v>
      </c>
      <c r="O1645" s="184">
        <v>1.9</v>
      </c>
      <c r="P1645" s="184">
        <f>O1645*H1645</f>
        <v>166.02199999999999</v>
      </c>
      <c r="Q1645" s="184">
        <v>0</v>
      </c>
      <c r="R1645" s="184">
        <f>Q1645*H1645</f>
        <v>0</v>
      </c>
      <c r="S1645" s="184">
        <v>7.1999999999999995E-2</v>
      </c>
      <c r="T1645" s="185">
        <f>S1645*H1645</f>
        <v>6.2913599999999992</v>
      </c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R1645" s="186" t="s">
        <v>186</v>
      </c>
      <c r="AT1645" s="186" t="s">
        <v>181</v>
      </c>
      <c r="AU1645" s="186" t="s">
        <v>78</v>
      </c>
      <c r="AY1645" s="19" t="s">
        <v>179</v>
      </c>
      <c r="BE1645" s="187">
        <f>IF(N1645="základní",J1645,0)</f>
        <v>0</v>
      </c>
      <c r="BF1645" s="187">
        <f>IF(N1645="snížená",J1645,0)</f>
        <v>0</v>
      </c>
      <c r="BG1645" s="187">
        <f>IF(N1645="zákl. přenesená",J1645,0)</f>
        <v>0</v>
      </c>
      <c r="BH1645" s="187">
        <f>IF(N1645="sníž. přenesená",J1645,0)</f>
        <v>0</v>
      </c>
      <c r="BI1645" s="187">
        <f>IF(N1645="nulová",J1645,0)</f>
        <v>0</v>
      </c>
      <c r="BJ1645" s="19" t="s">
        <v>76</v>
      </c>
      <c r="BK1645" s="187">
        <f>ROUND(I1645*H1645,2)</f>
        <v>0</v>
      </c>
      <c r="BL1645" s="19" t="s">
        <v>186</v>
      </c>
      <c r="BM1645" s="186" t="s">
        <v>1729</v>
      </c>
    </row>
    <row r="1646" spans="1:65" s="2" customFormat="1" ht="19.5">
      <c r="A1646" s="33"/>
      <c r="B1646" s="34"/>
      <c r="C1646" s="35"/>
      <c r="D1646" s="188" t="s">
        <v>188</v>
      </c>
      <c r="E1646" s="35"/>
      <c r="F1646" s="331" t="s">
        <v>1730</v>
      </c>
      <c r="G1646" s="332"/>
      <c r="H1646" s="332"/>
      <c r="I1646" s="332"/>
      <c r="J1646" s="332"/>
      <c r="K1646" s="35"/>
      <c r="L1646" s="38"/>
      <c r="M1646" s="190"/>
      <c r="N1646" s="191"/>
      <c r="O1646" s="63"/>
      <c r="P1646" s="63"/>
      <c r="Q1646" s="63"/>
      <c r="R1646" s="63"/>
      <c r="S1646" s="63"/>
      <c r="T1646" s="64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T1646" s="19" t="s">
        <v>188</v>
      </c>
      <c r="AU1646" s="19" t="s">
        <v>78</v>
      </c>
    </row>
    <row r="1647" spans="1:65" s="2" customFormat="1">
      <c r="A1647" s="33"/>
      <c r="B1647" s="34"/>
      <c r="C1647" s="35"/>
      <c r="D1647" s="192" t="s">
        <v>190</v>
      </c>
      <c r="E1647" s="35"/>
      <c r="F1647" s="333" t="s">
        <v>1731</v>
      </c>
      <c r="G1647" s="332"/>
      <c r="H1647" s="332"/>
      <c r="I1647" s="332"/>
      <c r="J1647" s="332"/>
      <c r="K1647" s="35"/>
      <c r="L1647" s="38"/>
      <c r="M1647" s="190"/>
      <c r="N1647" s="191"/>
      <c r="O1647" s="63"/>
      <c r="P1647" s="63"/>
      <c r="Q1647" s="63"/>
      <c r="R1647" s="63"/>
      <c r="S1647" s="63"/>
      <c r="T1647" s="64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T1647" s="19" t="s">
        <v>190</v>
      </c>
      <c r="AU1647" s="19" t="s">
        <v>78</v>
      </c>
    </row>
    <row r="1648" spans="1:65" s="13" customFormat="1">
      <c r="B1648" s="194"/>
      <c r="C1648" s="195"/>
      <c r="D1648" s="188" t="s">
        <v>192</v>
      </c>
      <c r="E1648" s="196" t="s">
        <v>18</v>
      </c>
      <c r="F1648" s="334" t="s">
        <v>230</v>
      </c>
      <c r="G1648" s="335"/>
      <c r="H1648" s="336" t="s">
        <v>18</v>
      </c>
      <c r="I1648" s="335"/>
      <c r="J1648" s="335"/>
      <c r="K1648" s="195"/>
      <c r="L1648" s="198"/>
      <c r="M1648" s="199"/>
      <c r="N1648" s="200"/>
      <c r="O1648" s="200"/>
      <c r="P1648" s="200"/>
      <c r="Q1648" s="200"/>
      <c r="R1648" s="200"/>
      <c r="S1648" s="200"/>
      <c r="T1648" s="201"/>
      <c r="AT1648" s="202" t="s">
        <v>192</v>
      </c>
      <c r="AU1648" s="202" t="s">
        <v>78</v>
      </c>
      <c r="AV1648" s="13" t="s">
        <v>76</v>
      </c>
      <c r="AW1648" s="13" t="s">
        <v>30</v>
      </c>
      <c r="AX1648" s="13" t="s">
        <v>69</v>
      </c>
      <c r="AY1648" s="202" t="s">
        <v>179</v>
      </c>
    </row>
    <row r="1649" spans="1:65" s="14" customFormat="1">
      <c r="B1649" s="203"/>
      <c r="C1649" s="204"/>
      <c r="D1649" s="188" t="s">
        <v>192</v>
      </c>
      <c r="E1649" s="205" t="s">
        <v>18</v>
      </c>
      <c r="F1649" s="324" t="s">
        <v>1732</v>
      </c>
      <c r="G1649" s="325"/>
      <c r="H1649" s="326">
        <v>3.2</v>
      </c>
      <c r="I1649" s="325"/>
      <c r="J1649" s="325"/>
      <c r="K1649" s="204"/>
      <c r="L1649" s="208"/>
      <c r="M1649" s="209"/>
      <c r="N1649" s="210"/>
      <c r="O1649" s="210"/>
      <c r="P1649" s="210"/>
      <c r="Q1649" s="210"/>
      <c r="R1649" s="210"/>
      <c r="S1649" s="210"/>
      <c r="T1649" s="211"/>
      <c r="AT1649" s="212" t="s">
        <v>192</v>
      </c>
      <c r="AU1649" s="212" t="s">
        <v>78</v>
      </c>
      <c r="AV1649" s="14" t="s">
        <v>78</v>
      </c>
      <c r="AW1649" s="14" t="s">
        <v>30</v>
      </c>
      <c r="AX1649" s="14" t="s">
        <v>69</v>
      </c>
      <c r="AY1649" s="212" t="s">
        <v>179</v>
      </c>
    </row>
    <row r="1650" spans="1:65" s="14" customFormat="1">
      <c r="B1650" s="203"/>
      <c r="C1650" s="204"/>
      <c r="D1650" s="188" t="s">
        <v>192</v>
      </c>
      <c r="E1650" s="205" t="s">
        <v>18</v>
      </c>
      <c r="F1650" s="324" t="s">
        <v>5824</v>
      </c>
      <c r="G1650" s="325"/>
      <c r="H1650" s="326">
        <f>1.4+1.2+0.9+0.5</f>
        <v>3.9999999999999996</v>
      </c>
      <c r="I1650" s="325"/>
      <c r="J1650" s="325"/>
      <c r="K1650" s="204"/>
      <c r="L1650" s="208"/>
      <c r="M1650" s="209"/>
      <c r="N1650" s="210"/>
      <c r="O1650" s="210"/>
      <c r="P1650" s="210"/>
      <c r="Q1650" s="210"/>
      <c r="R1650" s="210"/>
      <c r="S1650" s="210"/>
      <c r="T1650" s="211"/>
      <c r="AT1650" s="212" t="s">
        <v>192</v>
      </c>
      <c r="AU1650" s="212" t="s">
        <v>78</v>
      </c>
      <c r="AV1650" s="14" t="s">
        <v>78</v>
      </c>
      <c r="AW1650" s="14" t="s">
        <v>30</v>
      </c>
      <c r="AX1650" s="14" t="s">
        <v>69</v>
      </c>
      <c r="AY1650" s="212" t="s">
        <v>179</v>
      </c>
    </row>
    <row r="1651" spans="1:65" s="14" customFormat="1">
      <c r="B1651" s="203"/>
      <c r="C1651" s="204"/>
      <c r="D1651" s="188" t="s">
        <v>192</v>
      </c>
      <c r="E1651" s="205" t="s">
        <v>18</v>
      </c>
      <c r="F1651" s="324" t="s">
        <v>5825</v>
      </c>
      <c r="G1651" s="325"/>
      <c r="H1651" s="326">
        <f>1.9*6</f>
        <v>11.399999999999999</v>
      </c>
      <c r="I1651" s="325"/>
      <c r="J1651" s="325"/>
      <c r="K1651" s="204"/>
      <c r="L1651" s="208"/>
      <c r="M1651" s="209"/>
      <c r="N1651" s="210"/>
      <c r="O1651" s="210"/>
      <c r="P1651" s="210"/>
      <c r="Q1651" s="210"/>
      <c r="R1651" s="210"/>
      <c r="S1651" s="210"/>
      <c r="T1651" s="211"/>
      <c r="AT1651" s="212" t="s">
        <v>192</v>
      </c>
      <c r="AU1651" s="212" t="s">
        <v>78</v>
      </c>
      <c r="AV1651" s="14" t="s">
        <v>78</v>
      </c>
      <c r="AW1651" s="14" t="s">
        <v>30</v>
      </c>
      <c r="AX1651" s="14" t="s">
        <v>69</v>
      </c>
      <c r="AY1651" s="212" t="s">
        <v>179</v>
      </c>
    </row>
    <row r="1652" spans="1:65" s="14" customFormat="1">
      <c r="B1652" s="203"/>
      <c r="C1652" s="204"/>
      <c r="D1652" s="188" t="s">
        <v>192</v>
      </c>
      <c r="E1652" s="205" t="s">
        <v>18</v>
      </c>
      <c r="F1652" s="324" t="s">
        <v>1733</v>
      </c>
      <c r="G1652" s="325"/>
      <c r="H1652" s="326">
        <v>9.1999999999999993</v>
      </c>
      <c r="I1652" s="325"/>
      <c r="J1652" s="325"/>
      <c r="K1652" s="204"/>
      <c r="L1652" s="208"/>
      <c r="M1652" s="209"/>
      <c r="N1652" s="210"/>
      <c r="O1652" s="210"/>
      <c r="P1652" s="210"/>
      <c r="Q1652" s="210"/>
      <c r="R1652" s="210"/>
      <c r="S1652" s="210"/>
      <c r="T1652" s="211"/>
      <c r="AT1652" s="212" t="s">
        <v>192</v>
      </c>
      <c r="AU1652" s="212" t="s">
        <v>78</v>
      </c>
      <c r="AV1652" s="14" t="s">
        <v>78</v>
      </c>
      <c r="AW1652" s="14" t="s">
        <v>30</v>
      </c>
      <c r="AX1652" s="14" t="s">
        <v>69</v>
      </c>
      <c r="AY1652" s="212" t="s">
        <v>179</v>
      </c>
    </row>
    <row r="1653" spans="1:65" s="14" customFormat="1">
      <c r="B1653" s="203"/>
      <c r="C1653" s="204"/>
      <c r="D1653" s="188" t="s">
        <v>192</v>
      </c>
      <c r="E1653" s="205" t="s">
        <v>18</v>
      </c>
      <c r="F1653" s="324" t="s">
        <v>5826</v>
      </c>
      <c r="G1653" s="325"/>
      <c r="H1653" s="326">
        <f>(1.65+1.65+1.65+1.7+0.68)*6</f>
        <v>43.98</v>
      </c>
      <c r="I1653" s="325"/>
      <c r="J1653" s="325"/>
      <c r="K1653" s="204"/>
      <c r="L1653" s="208"/>
      <c r="M1653" s="209"/>
      <c r="N1653" s="210"/>
      <c r="O1653" s="210"/>
      <c r="P1653" s="210"/>
      <c r="Q1653" s="210"/>
      <c r="R1653" s="210"/>
      <c r="S1653" s="210"/>
      <c r="T1653" s="211"/>
      <c r="AT1653" s="212" t="s">
        <v>192</v>
      </c>
      <c r="AU1653" s="212" t="s">
        <v>78</v>
      </c>
      <c r="AV1653" s="14" t="s">
        <v>78</v>
      </c>
      <c r="AW1653" s="14" t="s">
        <v>30</v>
      </c>
      <c r="AX1653" s="14" t="s">
        <v>69</v>
      </c>
      <c r="AY1653" s="212" t="s">
        <v>179</v>
      </c>
    </row>
    <row r="1654" spans="1:65" s="14" customFormat="1">
      <c r="B1654" s="203"/>
      <c r="C1654" s="204"/>
      <c r="D1654" s="188" t="s">
        <v>192</v>
      </c>
      <c r="E1654" s="205" t="s">
        <v>18</v>
      </c>
      <c r="F1654" s="324" t="s">
        <v>1734</v>
      </c>
      <c r="G1654" s="325"/>
      <c r="H1654" s="326">
        <v>6.8</v>
      </c>
      <c r="I1654" s="325"/>
      <c r="J1654" s="325"/>
      <c r="K1654" s="204"/>
      <c r="L1654" s="208"/>
      <c r="M1654" s="209"/>
      <c r="N1654" s="210"/>
      <c r="O1654" s="210"/>
      <c r="P1654" s="210"/>
      <c r="Q1654" s="210"/>
      <c r="R1654" s="210"/>
      <c r="S1654" s="210"/>
      <c r="T1654" s="211"/>
      <c r="AT1654" s="212" t="s">
        <v>192</v>
      </c>
      <c r="AU1654" s="212" t="s">
        <v>78</v>
      </c>
      <c r="AV1654" s="14" t="s">
        <v>78</v>
      </c>
      <c r="AW1654" s="14" t="s">
        <v>30</v>
      </c>
      <c r="AX1654" s="14" t="s">
        <v>69</v>
      </c>
      <c r="AY1654" s="212" t="s">
        <v>179</v>
      </c>
    </row>
    <row r="1655" spans="1:65" s="13" customFormat="1">
      <c r="B1655" s="194"/>
      <c r="C1655" s="195"/>
      <c r="D1655" s="188" t="s">
        <v>192</v>
      </c>
      <c r="E1655" s="196" t="s">
        <v>18</v>
      </c>
      <c r="F1655" s="334" t="s">
        <v>581</v>
      </c>
      <c r="G1655" s="335"/>
      <c r="H1655" s="336" t="s">
        <v>18</v>
      </c>
      <c r="I1655" s="335"/>
      <c r="J1655" s="335"/>
      <c r="K1655" s="195"/>
      <c r="L1655" s="198"/>
      <c r="M1655" s="199"/>
      <c r="N1655" s="200"/>
      <c r="O1655" s="200"/>
      <c r="P1655" s="200"/>
      <c r="Q1655" s="200"/>
      <c r="R1655" s="200"/>
      <c r="S1655" s="200"/>
      <c r="T1655" s="201"/>
      <c r="AT1655" s="202" t="s">
        <v>192</v>
      </c>
      <c r="AU1655" s="202" t="s">
        <v>78</v>
      </c>
      <c r="AV1655" s="13" t="s">
        <v>76</v>
      </c>
      <c r="AW1655" s="13" t="s">
        <v>30</v>
      </c>
      <c r="AX1655" s="13" t="s">
        <v>69</v>
      </c>
      <c r="AY1655" s="202" t="s">
        <v>179</v>
      </c>
    </row>
    <row r="1656" spans="1:65" s="14" customFormat="1">
      <c r="B1656" s="203"/>
      <c r="C1656" s="204"/>
      <c r="D1656" s="188" t="s">
        <v>192</v>
      </c>
      <c r="E1656" s="205" t="s">
        <v>18</v>
      </c>
      <c r="F1656" s="324" t="s">
        <v>1735</v>
      </c>
      <c r="G1656" s="325"/>
      <c r="H1656" s="326">
        <v>1.6</v>
      </c>
      <c r="I1656" s="325"/>
      <c r="J1656" s="325"/>
      <c r="K1656" s="204"/>
      <c r="L1656" s="208"/>
      <c r="M1656" s="209"/>
      <c r="N1656" s="210"/>
      <c r="O1656" s="210"/>
      <c r="P1656" s="210"/>
      <c r="Q1656" s="210"/>
      <c r="R1656" s="210"/>
      <c r="S1656" s="210"/>
      <c r="T1656" s="211"/>
      <c r="AT1656" s="212" t="s">
        <v>192</v>
      </c>
      <c r="AU1656" s="212" t="s">
        <v>78</v>
      </c>
      <c r="AV1656" s="14" t="s">
        <v>78</v>
      </c>
      <c r="AW1656" s="14" t="s">
        <v>30</v>
      </c>
      <c r="AX1656" s="14" t="s">
        <v>69</v>
      </c>
      <c r="AY1656" s="212" t="s">
        <v>179</v>
      </c>
    </row>
    <row r="1657" spans="1:65" s="13" customFormat="1">
      <c r="B1657" s="194"/>
      <c r="C1657" s="195"/>
      <c r="D1657" s="188" t="s">
        <v>192</v>
      </c>
      <c r="E1657" s="196" t="s">
        <v>18</v>
      </c>
      <c r="F1657" s="334" t="s">
        <v>584</v>
      </c>
      <c r="G1657" s="335"/>
      <c r="H1657" s="336" t="s">
        <v>18</v>
      </c>
      <c r="I1657" s="335"/>
      <c r="J1657" s="335"/>
      <c r="K1657" s="195"/>
      <c r="L1657" s="198"/>
      <c r="M1657" s="199"/>
      <c r="N1657" s="200"/>
      <c r="O1657" s="200"/>
      <c r="P1657" s="200"/>
      <c r="Q1657" s="200"/>
      <c r="R1657" s="200"/>
      <c r="S1657" s="200"/>
      <c r="T1657" s="201"/>
      <c r="AT1657" s="202" t="s">
        <v>192</v>
      </c>
      <c r="AU1657" s="202" t="s">
        <v>78</v>
      </c>
      <c r="AV1657" s="13" t="s">
        <v>76</v>
      </c>
      <c r="AW1657" s="13" t="s">
        <v>30</v>
      </c>
      <c r="AX1657" s="13" t="s">
        <v>69</v>
      </c>
      <c r="AY1657" s="202" t="s">
        <v>179</v>
      </c>
    </row>
    <row r="1658" spans="1:65" s="13" customFormat="1">
      <c r="B1658" s="194"/>
      <c r="C1658" s="195"/>
      <c r="D1658" s="188" t="s">
        <v>192</v>
      </c>
      <c r="E1658" s="196" t="s">
        <v>18</v>
      </c>
      <c r="F1658" s="334" t="s">
        <v>323</v>
      </c>
      <c r="G1658" s="335"/>
      <c r="H1658" s="336" t="s">
        <v>18</v>
      </c>
      <c r="I1658" s="335"/>
      <c r="J1658" s="335"/>
      <c r="K1658" s="195"/>
      <c r="L1658" s="198"/>
      <c r="M1658" s="199"/>
      <c r="N1658" s="200"/>
      <c r="O1658" s="200"/>
      <c r="P1658" s="200"/>
      <c r="Q1658" s="200"/>
      <c r="R1658" s="200"/>
      <c r="S1658" s="200"/>
      <c r="T1658" s="201"/>
      <c r="AT1658" s="202" t="s">
        <v>192</v>
      </c>
      <c r="AU1658" s="202" t="s">
        <v>78</v>
      </c>
      <c r="AV1658" s="13" t="s">
        <v>76</v>
      </c>
      <c r="AW1658" s="13" t="s">
        <v>30</v>
      </c>
      <c r="AX1658" s="13" t="s">
        <v>69</v>
      </c>
      <c r="AY1658" s="202" t="s">
        <v>179</v>
      </c>
    </row>
    <row r="1659" spans="1:65" s="14" customFormat="1">
      <c r="B1659" s="203"/>
      <c r="C1659" s="204"/>
      <c r="D1659" s="188" t="s">
        <v>192</v>
      </c>
      <c r="E1659" s="205" t="s">
        <v>18</v>
      </c>
      <c r="F1659" s="324" t="s">
        <v>1736</v>
      </c>
      <c r="G1659" s="325"/>
      <c r="H1659" s="326">
        <v>7.2</v>
      </c>
      <c r="I1659" s="325"/>
      <c r="J1659" s="325"/>
      <c r="K1659" s="204"/>
      <c r="L1659" s="208"/>
      <c r="M1659" s="209"/>
      <c r="N1659" s="210"/>
      <c r="O1659" s="210"/>
      <c r="P1659" s="210"/>
      <c r="Q1659" s="210"/>
      <c r="R1659" s="210"/>
      <c r="S1659" s="210"/>
      <c r="T1659" s="211"/>
      <c r="AT1659" s="212" t="s">
        <v>192</v>
      </c>
      <c r="AU1659" s="212" t="s">
        <v>78</v>
      </c>
      <c r="AV1659" s="14" t="s">
        <v>78</v>
      </c>
      <c r="AW1659" s="14" t="s">
        <v>30</v>
      </c>
      <c r="AX1659" s="14" t="s">
        <v>69</v>
      </c>
      <c r="AY1659" s="212" t="s">
        <v>179</v>
      </c>
    </row>
    <row r="1660" spans="1:65" s="2" customFormat="1" ht="24.2" customHeight="1">
      <c r="A1660" s="33"/>
      <c r="B1660" s="34"/>
      <c r="C1660" s="176" t="s">
        <v>1737</v>
      </c>
      <c r="D1660" s="176" t="s">
        <v>181</v>
      </c>
      <c r="E1660" s="177" t="s">
        <v>1738</v>
      </c>
      <c r="F1660" s="327" t="s">
        <v>1739</v>
      </c>
      <c r="G1660" s="328" t="s">
        <v>289</v>
      </c>
      <c r="H1660" s="329">
        <v>13.8</v>
      </c>
      <c r="I1660" s="330"/>
      <c r="J1660" s="330">
        <f>ROUND(I1660*H1660,2)</f>
        <v>0</v>
      </c>
      <c r="K1660" s="178" t="s">
        <v>185</v>
      </c>
      <c r="L1660" s="38"/>
      <c r="M1660" s="182" t="s">
        <v>18</v>
      </c>
      <c r="N1660" s="183" t="s">
        <v>40</v>
      </c>
      <c r="O1660" s="184">
        <v>2.2200000000000002</v>
      </c>
      <c r="P1660" s="184">
        <f>O1660*H1660</f>
        <v>30.636000000000003</v>
      </c>
      <c r="Q1660" s="184">
        <v>0</v>
      </c>
      <c r="R1660" s="184">
        <f>Q1660*H1660</f>
        <v>0</v>
      </c>
      <c r="S1660" s="184">
        <v>0.108</v>
      </c>
      <c r="T1660" s="185">
        <f>S1660*H1660</f>
        <v>1.4904000000000002</v>
      </c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R1660" s="186" t="s">
        <v>186</v>
      </c>
      <c r="AT1660" s="186" t="s">
        <v>181</v>
      </c>
      <c r="AU1660" s="186" t="s">
        <v>78</v>
      </c>
      <c r="AY1660" s="19" t="s">
        <v>179</v>
      </c>
      <c r="BE1660" s="187">
        <f>IF(N1660="základní",J1660,0)</f>
        <v>0</v>
      </c>
      <c r="BF1660" s="187">
        <f>IF(N1660="snížená",J1660,0)</f>
        <v>0</v>
      </c>
      <c r="BG1660" s="187">
        <f>IF(N1660="zákl. přenesená",J1660,0)</f>
        <v>0</v>
      </c>
      <c r="BH1660" s="187">
        <f>IF(N1660="sníž. přenesená",J1660,0)</f>
        <v>0</v>
      </c>
      <c r="BI1660" s="187">
        <f>IF(N1660="nulová",J1660,0)</f>
        <v>0</v>
      </c>
      <c r="BJ1660" s="19" t="s">
        <v>76</v>
      </c>
      <c r="BK1660" s="187">
        <f>ROUND(I1660*H1660,2)</f>
        <v>0</v>
      </c>
      <c r="BL1660" s="19" t="s">
        <v>186</v>
      </c>
      <c r="BM1660" s="186" t="s">
        <v>1740</v>
      </c>
    </row>
    <row r="1661" spans="1:65" s="2" customFormat="1" ht="19.5">
      <c r="A1661" s="33"/>
      <c r="B1661" s="34"/>
      <c r="C1661" s="35"/>
      <c r="D1661" s="188" t="s">
        <v>188</v>
      </c>
      <c r="E1661" s="35"/>
      <c r="F1661" s="331" t="s">
        <v>1741</v>
      </c>
      <c r="G1661" s="332"/>
      <c r="H1661" s="332"/>
      <c r="I1661" s="332"/>
      <c r="J1661" s="332"/>
      <c r="K1661" s="35"/>
      <c r="L1661" s="38"/>
      <c r="M1661" s="190"/>
      <c r="N1661" s="191"/>
      <c r="O1661" s="63"/>
      <c r="P1661" s="63"/>
      <c r="Q1661" s="63"/>
      <c r="R1661" s="63"/>
      <c r="S1661" s="63"/>
      <c r="T1661" s="64"/>
      <c r="U1661" s="33"/>
      <c r="V1661" s="33"/>
      <c r="W1661" s="33"/>
      <c r="X1661" s="33"/>
      <c r="Y1661" s="33"/>
      <c r="Z1661" s="33"/>
      <c r="AA1661" s="33"/>
      <c r="AB1661" s="33"/>
      <c r="AC1661" s="33"/>
      <c r="AD1661" s="33"/>
      <c r="AE1661" s="33"/>
      <c r="AT1661" s="19" t="s">
        <v>188</v>
      </c>
      <c r="AU1661" s="19" t="s">
        <v>78</v>
      </c>
    </row>
    <row r="1662" spans="1:65" s="2" customFormat="1">
      <c r="A1662" s="33"/>
      <c r="B1662" s="34"/>
      <c r="C1662" s="35"/>
      <c r="D1662" s="192" t="s">
        <v>190</v>
      </c>
      <c r="E1662" s="35"/>
      <c r="F1662" s="333" t="s">
        <v>1742</v>
      </c>
      <c r="G1662" s="332"/>
      <c r="H1662" s="332"/>
      <c r="I1662" s="332"/>
      <c r="J1662" s="332"/>
      <c r="K1662" s="35"/>
      <c r="L1662" s="38"/>
      <c r="M1662" s="190"/>
      <c r="N1662" s="191"/>
      <c r="O1662" s="63"/>
      <c r="P1662" s="63"/>
      <c r="Q1662" s="63"/>
      <c r="R1662" s="63"/>
      <c r="S1662" s="63"/>
      <c r="T1662" s="64"/>
      <c r="U1662" s="33"/>
      <c r="V1662" s="33"/>
      <c r="W1662" s="33"/>
      <c r="X1662" s="33"/>
      <c r="Y1662" s="33"/>
      <c r="Z1662" s="33"/>
      <c r="AA1662" s="33"/>
      <c r="AB1662" s="33"/>
      <c r="AC1662" s="33"/>
      <c r="AD1662" s="33"/>
      <c r="AE1662" s="33"/>
      <c r="AT1662" s="19" t="s">
        <v>190</v>
      </c>
      <c r="AU1662" s="19" t="s">
        <v>78</v>
      </c>
    </row>
    <row r="1663" spans="1:65" s="13" customFormat="1">
      <c r="B1663" s="194"/>
      <c r="C1663" s="195"/>
      <c r="D1663" s="188" t="s">
        <v>192</v>
      </c>
      <c r="E1663" s="196" t="s">
        <v>18</v>
      </c>
      <c r="F1663" s="334" t="s">
        <v>230</v>
      </c>
      <c r="G1663" s="335"/>
      <c r="H1663" s="336" t="s">
        <v>18</v>
      </c>
      <c r="I1663" s="335"/>
      <c r="J1663" s="335"/>
      <c r="K1663" s="195"/>
      <c r="L1663" s="198"/>
      <c r="M1663" s="199"/>
      <c r="N1663" s="200"/>
      <c r="O1663" s="200"/>
      <c r="P1663" s="200"/>
      <c r="Q1663" s="200"/>
      <c r="R1663" s="200"/>
      <c r="S1663" s="200"/>
      <c r="T1663" s="201"/>
      <c r="AT1663" s="202" t="s">
        <v>192</v>
      </c>
      <c r="AU1663" s="202" t="s">
        <v>78</v>
      </c>
      <c r="AV1663" s="13" t="s">
        <v>76</v>
      </c>
      <c r="AW1663" s="13" t="s">
        <v>30</v>
      </c>
      <c r="AX1663" s="13" t="s">
        <v>69</v>
      </c>
      <c r="AY1663" s="202" t="s">
        <v>179</v>
      </c>
    </row>
    <row r="1664" spans="1:65" s="14" customFormat="1">
      <c r="B1664" s="203"/>
      <c r="C1664" s="204"/>
      <c r="D1664" s="188" t="s">
        <v>192</v>
      </c>
      <c r="E1664" s="205" t="s">
        <v>18</v>
      </c>
      <c r="F1664" s="324" t="s">
        <v>1743</v>
      </c>
      <c r="G1664" s="325"/>
      <c r="H1664" s="326">
        <v>13.8</v>
      </c>
      <c r="I1664" s="325"/>
      <c r="J1664" s="325"/>
      <c r="K1664" s="204"/>
      <c r="L1664" s="208"/>
      <c r="M1664" s="209"/>
      <c r="N1664" s="210"/>
      <c r="O1664" s="210"/>
      <c r="P1664" s="210"/>
      <c r="Q1664" s="210"/>
      <c r="R1664" s="210"/>
      <c r="S1664" s="210"/>
      <c r="T1664" s="211"/>
      <c r="AT1664" s="212" t="s">
        <v>192</v>
      </c>
      <c r="AU1664" s="212" t="s">
        <v>78</v>
      </c>
      <c r="AV1664" s="14" t="s">
        <v>78</v>
      </c>
      <c r="AW1664" s="14" t="s">
        <v>30</v>
      </c>
      <c r="AX1664" s="14" t="s">
        <v>69</v>
      </c>
      <c r="AY1664" s="212" t="s">
        <v>179</v>
      </c>
    </row>
    <row r="1665" spans="1:65" s="2" customFormat="1" ht="24.2" customHeight="1">
      <c r="A1665" s="33"/>
      <c r="B1665" s="34"/>
      <c r="C1665" s="176" t="s">
        <v>1744</v>
      </c>
      <c r="D1665" s="176" t="s">
        <v>181</v>
      </c>
      <c r="E1665" s="177" t="s">
        <v>1745</v>
      </c>
      <c r="F1665" s="327" t="s">
        <v>1746</v>
      </c>
      <c r="G1665" s="328" t="s">
        <v>289</v>
      </c>
      <c r="H1665" s="329">
        <v>4.5999999999999996</v>
      </c>
      <c r="I1665" s="330"/>
      <c r="J1665" s="330">
        <f>ROUND(I1665*H1665,2)</f>
        <v>0</v>
      </c>
      <c r="K1665" s="178" t="s">
        <v>185</v>
      </c>
      <c r="L1665" s="38"/>
      <c r="M1665" s="182" t="s">
        <v>18</v>
      </c>
      <c r="N1665" s="183" t="s">
        <v>40</v>
      </c>
      <c r="O1665" s="184">
        <v>0.93</v>
      </c>
      <c r="P1665" s="184">
        <f>O1665*H1665</f>
        <v>4.2779999999999996</v>
      </c>
      <c r="Q1665" s="184">
        <v>0</v>
      </c>
      <c r="R1665" s="184">
        <f>Q1665*H1665</f>
        <v>0</v>
      </c>
      <c r="S1665" s="184">
        <v>6.5000000000000002E-2</v>
      </c>
      <c r="T1665" s="185">
        <f>S1665*H1665</f>
        <v>0.29899999999999999</v>
      </c>
      <c r="U1665" s="33"/>
      <c r="V1665" s="33"/>
      <c r="W1665" s="33"/>
      <c r="X1665" s="33"/>
      <c r="Y1665" s="33"/>
      <c r="Z1665" s="33"/>
      <c r="AA1665" s="33"/>
      <c r="AB1665" s="33"/>
      <c r="AC1665" s="33"/>
      <c r="AD1665" s="33"/>
      <c r="AE1665" s="33"/>
      <c r="AR1665" s="186" t="s">
        <v>186</v>
      </c>
      <c r="AT1665" s="186" t="s">
        <v>181</v>
      </c>
      <c r="AU1665" s="186" t="s">
        <v>78</v>
      </c>
      <c r="AY1665" s="19" t="s">
        <v>179</v>
      </c>
      <c r="BE1665" s="187">
        <f>IF(N1665="základní",J1665,0)</f>
        <v>0</v>
      </c>
      <c r="BF1665" s="187">
        <f>IF(N1665="snížená",J1665,0)</f>
        <v>0</v>
      </c>
      <c r="BG1665" s="187">
        <f>IF(N1665="zákl. přenesená",J1665,0)</f>
        <v>0</v>
      </c>
      <c r="BH1665" s="187">
        <f>IF(N1665="sníž. přenesená",J1665,0)</f>
        <v>0</v>
      </c>
      <c r="BI1665" s="187">
        <f>IF(N1665="nulová",J1665,0)</f>
        <v>0</v>
      </c>
      <c r="BJ1665" s="19" t="s">
        <v>76</v>
      </c>
      <c r="BK1665" s="187">
        <f>ROUND(I1665*H1665,2)</f>
        <v>0</v>
      </c>
      <c r="BL1665" s="19" t="s">
        <v>186</v>
      </c>
      <c r="BM1665" s="186" t="s">
        <v>1747</v>
      </c>
    </row>
    <row r="1666" spans="1:65" s="2" customFormat="1" ht="29.25">
      <c r="A1666" s="33"/>
      <c r="B1666" s="34"/>
      <c r="C1666" s="35"/>
      <c r="D1666" s="188" t="s">
        <v>188</v>
      </c>
      <c r="E1666" s="35"/>
      <c r="F1666" s="331" t="s">
        <v>1748</v>
      </c>
      <c r="G1666" s="332"/>
      <c r="H1666" s="332"/>
      <c r="I1666" s="332"/>
      <c r="J1666" s="332"/>
      <c r="K1666" s="35"/>
      <c r="L1666" s="38"/>
      <c r="M1666" s="190"/>
      <c r="N1666" s="191"/>
      <c r="O1666" s="63"/>
      <c r="P1666" s="63"/>
      <c r="Q1666" s="63"/>
      <c r="R1666" s="63"/>
      <c r="S1666" s="63"/>
      <c r="T1666" s="64"/>
      <c r="U1666" s="33"/>
      <c r="V1666" s="33"/>
      <c r="W1666" s="33"/>
      <c r="X1666" s="33"/>
      <c r="Y1666" s="33"/>
      <c r="Z1666" s="33"/>
      <c r="AA1666" s="33"/>
      <c r="AB1666" s="33"/>
      <c r="AC1666" s="33"/>
      <c r="AD1666" s="33"/>
      <c r="AE1666" s="33"/>
      <c r="AT1666" s="19" t="s">
        <v>188</v>
      </c>
      <c r="AU1666" s="19" t="s">
        <v>78</v>
      </c>
    </row>
    <row r="1667" spans="1:65" s="2" customFormat="1">
      <c r="A1667" s="33"/>
      <c r="B1667" s="34"/>
      <c r="C1667" s="35"/>
      <c r="D1667" s="192" t="s">
        <v>190</v>
      </c>
      <c r="E1667" s="35"/>
      <c r="F1667" s="333" t="s">
        <v>1749</v>
      </c>
      <c r="G1667" s="332"/>
      <c r="H1667" s="332"/>
      <c r="I1667" s="332"/>
      <c r="J1667" s="332"/>
      <c r="K1667" s="35"/>
      <c r="L1667" s="38"/>
      <c r="M1667" s="190"/>
      <c r="N1667" s="191"/>
      <c r="O1667" s="63"/>
      <c r="P1667" s="63"/>
      <c r="Q1667" s="63"/>
      <c r="R1667" s="63"/>
      <c r="S1667" s="63"/>
      <c r="T1667" s="64"/>
      <c r="U1667" s="33"/>
      <c r="V1667" s="33"/>
      <c r="W1667" s="33"/>
      <c r="X1667" s="33"/>
      <c r="Y1667" s="33"/>
      <c r="Z1667" s="33"/>
      <c r="AA1667" s="33"/>
      <c r="AB1667" s="33"/>
      <c r="AC1667" s="33"/>
      <c r="AD1667" s="33"/>
      <c r="AE1667" s="33"/>
      <c r="AT1667" s="19" t="s">
        <v>190</v>
      </c>
      <c r="AU1667" s="19" t="s">
        <v>78</v>
      </c>
    </row>
    <row r="1668" spans="1:65" s="13" customFormat="1">
      <c r="B1668" s="194"/>
      <c r="C1668" s="195"/>
      <c r="D1668" s="188" t="s">
        <v>192</v>
      </c>
      <c r="E1668" s="196" t="s">
        <v>18</v>
      </c>
      <c r="F1668" s="334" t="s">
        <v>230</v>
      </c>
      <c r="G1668" s="335"/>
      <c r="H1668" s="336" t="s">
        <v>18</v>
      </c>
      <c r="I1668" s="335"/>
      <c r="J1668" s="335"/>
      <c r="K1668" s="195"/>
      <c r="L1668" s="198"/>
      <c r="M1668" s="199"/>
      <c r="N1668" s="200"/>
      <c r="O1668" s="200"/>
      <c r="P1668" s="200"/>
      <c r="Q1668" s="200"/>
      <c r="R1668" s="200"/>
      <c r="S1668" s="200"/>
      <c r="T1668" s="201"/>
      <c r="AT1668" s="202" t="s">
        <v>192</v>
      </c>
      <c r="AU1668" s="202" t="s">
        <v>78</v>
      </c>
      <c r="AV1668" s="13" t="s">
        <v>76</v>
      </c>
      <c r="AW1668" s="13" t="s">
        <v>30</v>
      </c>
      <c r="AX1668" s="13" t="s">
        <v>69</v>
      </c>
      <c r="AY1668" s="202" t="s">
        <v>179</v>
      </c>
    </row>
    <row r="1669" spans="1:65" s="14" customFormat="1">
      <c r="B1669" s="203"/>
      <c r="C1669" s="204"/>
      <c r="D1669" s="188" t="s">
        <v>192</v>
      </c>
      <c r="E1669" s="205" t="s">
        <v>18</v>
      </c>
      <c r="F1669" s="324" t="s">
        <v>1750</v>
      </c>
      <c r="G1669" s="325"/>
      <c r="H1669" s="326">
        <v>4.5999999999999996</v>
      </c>
      <c r="I1669" s="325"/>
      <c r="J1669" s="325"/>
      <c r="K1669" s="204"/>
      <c r="L1669" s="208"/>
      <c r="M1669" s="209"/>
      <c r="N1669" s="210"/>
      <c r="O1669" s="210"/>
      <c r="P1669" s="210"/>
      <c r="Q1669" s="210"/>
      <c r="R1669" s="210"/>
      <c r="S1669" s="210"/>
      <c r="T1669" s="211"/>
      <c r="AT1669" s="212" t="s">
        <v>192</v>
      </c>
      <c r="AU1669" s="212" t="s">
        <v>78</v>
      </c>
      <c r="AV1669" s="14" t="s">
        <v>78</v>
      </c>
      <c r="AW1669" s="14" t="s">
        <v>30</v>
      </c>
      <c r="AX1669" s="14" t="s">
        <v>69</v>
      </c>
      <c r="AY1669" s="212" t="s">
        <v>179</v>
      </c>
    </row>
    <row r="1670" spans="1:65" s="2" customFormat="1" ht="24.2" customHeight="1">
      <c r="A1670" s="33"/>
      <c r="B1670" s="34"/>
      <c r="C1670" s="176" t="s">
        <v>1751</v>
      </c>
      <c r="D1670" s="176" t="s">
        <v>181</v>
      </c>
      <c r="E1670" s="177" t="s">
        <v>1752</v>
      </c>
      <c r="F1670" s="327" t="s">
        <v>1753</v>
      </c>
      <c r="G1670" s="328" t="s">
        <v>289</v>
      </c>
      <c r="H1670" s="329">
        <v>19.876000000000001</v>
      </c>
      <c r="I1670" s="330"/>
      <c r="J1670" s="330">
        <f>ROUND(I1670*H1670,2)</f>
        <v>0</v>
      </c>
      <c r="K1670" s="178" t="s">
        <v>185</v>
      </c>
      <c r="L1670" s="38"/>
      <c r="M1670" s="182" t="s">
        <v>18</v>
      </c>
      <c r="N1670" s="183" t="s">
        <v>40</v>
      </c>
      <c r="O1670" s="184">
        <v>1.9450000000000001</v>
      </c>
      <c r="P1670" s="184">
        <f>O1670*H1670</f>
        <v>38.658820000000006</v>
      </c>
      <c r="Q1670" s="184">
        <v>0</v>
      </c>
      <c r="R1670" s="184">
        <f>Q1670*H1670</f>
        <v>0</v>
      </c>
      <c r="S1670" s="184">
        <v>4.9000000000000002E-2</v>
      </c>
      <c r="T1670" s="185">
        <f>S1670*H1670</f>
        <v>0.97392400000000012</v>
      </c>
      <c r="U1670" s="33"/>
      <c r="V1670" s="33"/>
      <c r="W1670" s="33"/>
      <c r="X1670" s="33"/>
      <c r="Y1670" s="33"/>
      <c r="Z1670" s="33"/>
      <c r="AA1670" s="33"/>
      <c r="AB1670" s="33"/>
      <c r="AC1670" s="33"/>
      <c r="AD1670" s="33"/>
      <c r="AE1670" s="33"/>
      <c r="AR1670" s="186" t="s">
        <v>186</v>
      </c>
      <c r="AT1670" s="186" t="s">
        <v>181</v>
      </c>
      <c r="AU1670" s="186" t="s">
        <v>78</v>
      </c>
      <c r="AY1670" s="19" t="s">
        <v>179</v>
      </c>
      <c r="BE1670" s="187">
        <f>IF(N1670="základní",J1670,0)</f>
        <v>0</v>
      </c>
      <c r="BF1670" s="187">
        <f>IF(N1670="snížená",J1670,0)</f>
        <v>0</v>
      </c>
      <c r="BG1670" s="187">
        <f>IF(N1670="zákl. přenesená",J1670,0)</f>
        <v>0</v>
      </c>
      <c r="BH1670" s="187">
        <f>IF(N1670="sníž. přenesená",J1670,0)</f>
        <v>0</v>
      </c>
      <c r="BI1670" s="187">
        <f>IF(N1670="nulová",J1670,0)</f>
        <v>0</v>
      </c>
      <c r="BJ1670" s="19" t="s">
        <v>76</v>
      </c>
      <c r="BK1670" s="187">
        <f>ROUND(I1670*H1670,2)</f>
        <v>0</v>
      </c>
      <c r="BL1670" s="19" t="s">
        <v>186</v>
      </c>
      <c r="BM1670" s="186" t="s">
        <v>1754</v>
      </c>
    </row>
    <row r="1671" spans="1:65" s="2" customFormat="1" ht="19.5">
      <c r="A1671" s="33"/>
      <c r="B1671" s="34"/>
      <c r="C1671" s="35"/>
      <c r="D1671" s="188" t="s">
        <v>188</v>
      </c>
      <c r="E1671" s="35"/>
      <c r="F1671" s="331" t="s">
        <v>1755</v>
      </c>
      <c r="G1671" s="332"/>
      <c r="H1671" s="332"/>
      <c r="I1671" s="332"/>
      <c r="J1671" s="332"/>
      <c r="K1671" s="35"/>
      <c r="L1671" s="38"/>
      <c r="M1671" s="190"/>
      <c r="N1671" s="191"/>
      <c r="O1671" s="63"/>
      <c r="P1671" s="63"/>
      <c r="Q1671" s="63"/>
      <c r="R1671" s="63"/>
      <c r="S1671" s="63"/>
      <c r="T1671" s="64"/>
      <c r="U1671" s="33"/>
      <c r="V1671" s="33"/>
      <c r="W1671" s="33"/>
      <c r="X1671" s="33"/>
      <c r="Y1671" s="33"/>
      <c r="Z1671" s="33"/>
      <c r="AA1671" s="33"/>
      <c r="AB1671" s="33"/>
      <c r="AC1671" s="33"/>
      <c r="AD1671" s="33"/>
      <c r="AE1671" s="33"/>
      <c r="AT1671" s="19" t="s">
        <v>188</v>
      </c>
      <c r="AU1671" s="19" t="s">
        <v>78</v>
      </c>
    </row>
    <row r="1672" spans="1:65" s="2" customFormat="1">
      <c r="A1672" s="33"/>
      <c r="B1672" s="34"/>
      <c r="C1672" s="35"/>
      <c r="D1672" s="192" t="s">
        <v>190</v>
      </c>
      <c r="E1672" s="35"/>
      <c r="F1672" s="333" t="s">
        <v>1756</v>
      </c>
      <c r="G1672" s="332"/>
      <c r="H1672" s="332"/>
      <c r="I1672" s="332"/>
      <c r="J1672" s="332"/>
      <c r="K1672" s="35"/>
      <c r="L1672" s="38"/>
      <c r="M1672" s="190"/>
      <c r="N1672" s="191"/>
      <c r="O1672" s="63"/>
      <c r="P1672" s="63"/>
      <c r="Q1672" s="63"/>
      <c r="R1672" s="63"/>
      <c r="S1672" s="63"/>
      <c r="T1672" s="64"/>
      <c r="U1672" s="33"/>
      <c r="V1672" s="33"/>
      <c r="W1672" s="33"/>
      <c r="X1672" s="33"/>
      <c r="Y1672" s="33"/>
      <c r="Z1672" s="33"/>
      <c r="AA1672" s="33"/>
      <c r="AB1672" s="33"/>
      <c r="AC1672" s="33"/>
      <c r="AD1672" s="33"/>
      <c r="AE1672" s="33"/>
      <c r="AT1672" s="19" t="s">
        <v>190</v>
      </c>
      <c r="AU1672" s="19" t="s">
        <v>78</v>
      </c>
    </row>
    <row r="1673" spans="1:65" s="13" customFormat="1">
      <c r="B1673" s="194"/>
      <c r="C1673" s="195"/>
      <c r="D1673" s="188" t="s">
        <v>192</v>
      </c>
      <c r="E1673" s="196" t="s">
        <v>18</v>
      </c>
      <c r="F1673" s="334" t="s">
        <v>1643</v>
      </c>
      <c r="G1673" s="335"/>
      <c r="H1673" s="336" t="s">
        <v>18</v>
      </c>
      <c r="I1673" s="335"/>
      <c r="J1673" s="335"/>
      <c r="K1673" s="195"/>
      <c r="L1673" s="198"/>
      <c r="M1673" s="199"/>
      <c r="N1673" s="200"/>
      <c r="O1673" s="200"/>
      <c r="P1673" s="200"/>
      <c r="Q1673" s="200"/>
      <c r="R1673" s="200"/>
      <c r="S1673" s="200"/>
      <c r="T1673" s="201"/>
      <c r="AT1673" s="202" t="s">
        <v>192</v>
      </c>
      <c r="AU1673" s="202" t="s">
        <v>78</v>
      </c>
      <c r="AV1673" s="13" t="s">
        <v>76</v>
      </c>
      <c r="AW1673" s="13" t="s">
        <v>30</v>
      </c>
      <c r="AX1673" s="13" t="s">
        <v>69</v>
      </c>
      <c r="AY1673" s="202" t="s">
        <v>179</v>
      </c>
    </row>
    <row r="1674" spans="1:65" s="14" customFormat="1">
      <c r="B1674" s="203"/>
      <c r="C1674" s="204"/>
      <c r="D1674" s="188" t="s">
        <v>192</v>
      </c>
      <c r="E1674" s="205" t="s">
        <v>18</v>
      </c>
      <c r="F1674" s="324" t="s">
        <v>1757</v>
      </c>
      <c r="G1674" s="325"/>
      <c r="H1674" s="326">
        <v>19.876000000000001</v>
      </c>
      <c r="I1674" s="325"/>
      <c r="J1674" s="325"/>
      <c r="K1674" s="204"/>
      <c r="L1674" s="208"/>
      <c r="M1674" s="209"/>
      <c r="N1674" s="210"/>
      <c r="O1674" s="210"/>
      <c r="P1674" s="210"/>
      <c r="Q1674" s="210"/>
      <c r="R1674" s="210"/>
      <c r="S1674" s="210"/>
      <c r="T1674" s="211"/>
      <c r="AT1674" s="212" t="s">
        <v>192</v>
      </c>
      <c r="AU1674" s="212" t="s">
        <v>78</v>
      </c>
      <c r="AV1674" s="14" t="s">
        <v>78</v>
      </c>
      <c r="AW1674" s="14" t="s">
        <v>30</v>
      </c>
      <c r="AX1674" s="14" t="s">
        <v>69</v>
      </c>
      <c r="AY1674" s="212" t="s">
        <v>179</v>
      </c>
    </row>
    <row r="1675" spans="1:65" s="2" customFormat="1" ht="24.2" customHeight="1">
      <c r="A1675" s="33"/>
      <c r="B1675" s="34"/>
      <c r="C1675" s="176" t="s">
        <v>1758</v>
      </c>
      <c r="D1675" s="176" t="s">
        <v>181</v>
      </c>
      <c r="E1675" s="177" t="s">
        <v>1759</v>
      </c>
      <c r="F1675" s="327" t="s">
        <v>1760</v>
      </c>
      <c r="G1675" s="328" t="s">
        <v>289</v>
      </c>
      <c r="H1675" s="329">
        <v>1.98</v>
      </c>
      <c r="I1675" s="330"/>
      <c r="J1675" s="330">
        <f>ROUND(I1675*H1675,2)</f>
        <v>0</v>
      </c>
      <c r="K1675" s="178" t="s">
        <v>185</v>
      </c>
      <c r="L1675" s="38"/>
      <c r="M1675" s="182" t="s">
        <v>18</v>
      </c>
      <c r="N1675" s="183" t="s">
        <v>40</v>
      </c>
      <c r="O1675" s="184">
        <v>1.5</v>
      </c>
      <c r="P1675" s="184">
        <f>O1675*H1675</f>
        <v>2.9699999999999998</v>
      </c>
      <c r="Q1675" s="184">
        <v>1.225E-3</v>
      </c>
      <c r="R1675" s="184">
        <f>Q1675*H1675</f>
        <v>2.4254999999999997E-3</v>
      </c>
      <c r="S1675" s="184">
        <v>1.7000000000000001E-2</v>
      </c>
      <c r="T1675" s="185">
        <f>S1675*H1675</f>
        <v>3.3660000000000002E-2</v>
      </c>
      <c r="U1675" s="33"/>
      <c r="V1675" s="33"/>
      <c r="W1675" s="33"/>
      <c r="X1675" s="33"/>
      <c r="Y1675" s="33"/>
      <c r="Z1675" s="33"/>
      <c r="AA1675" s="33"/>
      <c r="AB1675" s="33"/>
      <c r="AC1675" s="33"/>
      <c r="AD1675" s="33"/>
      <c r="AE1675" s="33"/>
      <c r="AR1675" s="186" t="s">
        <v>186</v>
      </c>
      <c r="AT1675" s="186" t="s">
        <v>181</v>
      </c>
      <c r="AU1675" s="186" t="s">
        <v>78</v>
      </c>
      <c r="AY1675" s="19" t="s">
        <v>179</v>
      </c>
      <c r="BE1675" s="187">
        <f>IF(N1675="základní",J1675,0)</f>
        <v>0</v>
      </c>
      <c r="BF1675" s="187">
        <f>IF(N1675="snížená",J1675,0)</f>
        <v>0</v>
      </c>
      <c r="BG1675" s="187">
        <f>IF(N1675="zákl. přenesená",J1675,0)</f>
        <v>0</v>
      </c>
      <c r="BH1675" s="187">
        <f>IF(N1675="sníž. přenesená",J1675,0)</f>
        <v>0</v>
      </c>
      <c r="BI1675" s="187">
        <f>IF(N1675="nulová",J1675,0)</f>
        <v>0</v>
      </c>
      <c r="BJ1675" s="19" t="s">
        <v>76</v>
      </c>
      <c r="BK1675" s="187">
        <f>ROUND(I1675*H1675,2)</f>
        <v>0</v>
      </c>
      <c r="BL1675" s="19" t="s">
        <v>186</v>
      </c>
      <c r="BM1675" s="186" t="s">
        <v>1761</v>
      </c>
    </row>
    <row r="1676" spans="1:65" s="2" customFormat="1" ht="29.25">
      <c r="A1676" s="33"/>
      <c r="B1676" s="34"/>
      <c r="C1676" s="35"/>
      <c r="D1676" s="188" t="s">
        <v>188</v>
      </c>
      <c r="E1676" s="35"/>
      <c r="F1676" s="331" t="s">
        <v>1762</v>
      </c>
      <c r="G1676" s="332"/>
      <c r="H1676" s="332"/>
      <c r="I1676" s="332"/>
      <c r="J1676" s="332"/>
      <c r="K1676" s="35"/>
      <c r="L1676" s="38"/>
      <c r="M1676" s="190"/>
      <c r="N1676" s="191"/>
      <c r="O1676" s="63"/>
      <c r="P1676" s="63"/>
      <c r="Q1676" s="63"/>
      <c r="R1676" s="63"/>
      <c r="S1676" s="63"/>
      <c r="T1676" s="64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T1676" s="19" t="s">
        <v>188</v>
      </c>
      <c r="AU1676" s="19" t="s">
        <v>78</v>
      </c>
    </row>
    <row r="1677" spans="1:65" s="2" customFormat="1">
      <c r="A1677" s="33"/>
      <c r="B1677" s="34"/>
      <c r="C1677" s="35"/>
      <c r="D1677" s="192" t="s">
        <v>190</v>
      </c>
      <c r="E1677" s="35"/>
      <c r="F1677" s="333" t="s">
        <v>1763</v>
      </c>
      <c r="G1677" s="332"/>
      <c r="H1677" s="332"/>
      <c r="I1677" s="332"/>
      <c r="J1677" s="332"/>
      <c r="K1677" s="35"/>
      <c r="L1677" s="38"/>
      <c r="M1677" s="190"/>
      <c r="N1677" s="191"/>
      <c r="O1677" s="63"/>
      <c r="P1677" s="63"/>
      <c r="Q1677" s="63"/>
      <c r="R1677" s="63"/>
      <c r="S1677" s="63"/>
      <c r="T1677" s="64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T1677" s="19" t="s">
        <v>190</v>
      </c>
      <c r="AU1677" s="19" t="s">
        <v>78</v>
      </c>
    </row>
    <row r="1678" spans="1:65" s="13" customFormat="1">
      <c r="B1678" s="194"/>
      <c r="C1678" s="195"/>
      <c r="D1678" s="188" t="s">
        <v>192</v>
      </c>
      <c r="E1678" s="196" t="s">
        <v>18</v>
      </c>
      <c r="F1678" s="334" t="s">
        <v>202</v>
      </c>
      <c r="G1678" s="335"/>
      <c r="H1678" s="336" t="s">
        <v>18</v>
      </c>
      <c r="I1678" s="335"/>
      <c r="J1678" s="335"/>
      <c r="K1678" s="195"/>
      <c r="L1678" s="198"/>
      <c r="M1678" s="199"/>
      <c r="N1678" s="200"/>
      <c r="O1678" s="200"/>
      <c r="P1678" s="200"/>
      <c r="Q1678" s="200"/>
      <c r="R1678" s="200"/>
      <c r="S1678" s="200"/>
      <c r="T1678" s="201"/>
      <c r="AT1678" s="202" t="s">
        <v>192</v>
      </c>
      <c r="AU1678" s="202" t="s">
        <v>78</v>
      </c>
      <c r="AV1678" s="13" t="s">
        <v>76</v>
      </c>
      <c r="AW1678" s="13" t="s">
        <v>30</v>
      </c>
      <c r="AX1678" s="13" t="s">
        <v>69</v>
      </c>
      <c r="AY1678" s="202" t="s">
        <v>179</v>
      </c>
    </row>
    <row r="1679" spans="1:65" s="14" customFormat="1">
      <c r="B1679" s="203"/>
      <c r="C1679" s="204"/>
      <c r="D1679" s="188" t="s">
        <v>192</v>
      </c>
      <c r="E1679" s="205" t="s">
        <v>18</v>
      </c>
      <c r="F1679" s="324" t="s">
        <v>1764</v>
      </c>
      <c r="G1679" s="325"/>
      <c r="H1679" s="326">
        <v>1.98</v>
      </c>
      <c r="I1679" s="325"/>
      <c r="J1679" s="325"/>
      <c r="K1679" s="204"/>
      <c r="L1679" s="208"/>
      <c r="M1679" s="209"/>
      <c r="N1679" s="210"/>
      <c r="O1679" s="210"/>
      <c r="P1679" s="210"/>
      <c r="Q1679" s="210"/>
      <c r="R1679" s="210"/>
      <c r="S1679" s="210"/>
      <c r="T1679" s="211"/>
      <c r="AT1679" s="212" t="s">
        <v>192</v>
      </c>
      <c r="AU1679" s="212" t="s">
        <v>78</v>
      </c>
      <c r="AV1679" s="14" t="s">
        <v>78</v>
      </c>
      <c r="AW1679" s="14" t="s">
        <v>30</v>
      </c>
      <c r="AX1679" s="14" t="s">
        <v>69</v>
      </c>
      <c r="AY1679" s="212" t="s">
        <v>179</v>
      </c>
    </row>
    <row r="1680" spans="1:65" s="2" customFormat="1" ht="24.2" customHeight="1">
      <c r="A1680" s="33"/>
      <c r="B1680" s="34"/>
      <c r="C1680" s="176" t="s">
        <v>1765</v>
      </c>
      <c r="D1680" s="176" t="s">
        <v>181</v>
      </c>
      <c r="E1680" s="177" t="s">
        <v>1766</v>
      </c>
      <c r="F1680" s="327" t="s">
        <v>1767</v>
      </c>
      <c r="G1680" s="328" t="s">
        <v>289</v>
      </c>
      <c r="H1680" s="329">
        <f>H1684+H1686</f>
        <v>12.355</v>
      </c>
      <c r="I1680" s="330"/>
      <c r="J1680" s="330">
        <f>ROUND(I1680*H1680,2)</f>
        <v>0</v>
      </c>
      <c r="K1680" s="178" t="s">
        <v>185</v>
      </c>
      <c r="L1680" s="38"/>
      <c r="M1680" s="182" t="s">
        <v>18</v>
      </c>
      <c r="N1680" s="183" t="s">
        <v>40</v>
      </c>
      <c r="O1680" s="184">
        <v>2.2999999999999998</v>
      </c>
      <c r="P1680" s="184">
        <f>O1680*H1680</f>
        <v>28.416499999999999</v>
      </c>
      <c r="Q1680" s="184">
        <v>1.47E-3</v>
      </c>
      <c r="R1680" s="184">
        <f>Q1680*H1680</f>
        <v>1.816185E-2</v>
      </c>
      <c r="S1680" s="184">
        <v>3.9E-2</v>
      </c>
      <c r="T1680" s="185">
        <f>S1680*H1680</f>
        <v>0.48184500000000002</v>
      </c>
      <c r="U1680" s="33"/>
      <c r="V1680" s="33"/>
      <c r="W1680" s="33"/>
      <c r="X1680" s="33"/>
      <c r="Y1680" s="33"/>
      <c r="Z1680" s="33"/>
      <c r="AA1680" s="33"/>
      <c r="AB1680" s="33"/>
      <c r="AC1680" s="33"/>
      <c r="AD1680" s="33"/>
      <c r="AE1680" s="33"/>
      <c r="AR1680" s="186" t="s">
        <v>186</v>
      </c>
      <c r="AT1680" s="186" t="s">
        <v>181</v>
      </c>
      <c r="AU1680" s="186" t="s">
        <v>78</v>
      </c>
      <c r="AY1680" s="19" t="s">
        <v>179</v>
      </c>
      <c r="BE1680" s="187">
        <f>IF(N1680="základní",J1680,0)</f>
        <v>0</v>
      </c>
      <c r="BF1680" s="187">
        <f>IF(N1680="snížená",J1680,0)</f>
        <v>0</v>
      </c>
      <c r="BG1680" s="187">
        <f>IF(N1680="zákl. přenesená",J1680,0)</f>
        <v>0</v>
      </c>
      <c r="BH1680" s="187">
        <f>IF(N1680="sníž. přenesená",J1680,0)</f>
        <v>0</v>
      </c>
      <c r="BI1680" s="187">
        <f>IF(N1680="nulová",J1680,0)</f>
        <v>0</v>
      </c>
      <c r="BJ1680" s="19" t="s">
        <v>76</v>
      </c>
      <c r="BK1680" s="187">
        <f>ROUND(I1680*H1680,2)</f>
        <v>0</v>
      </c>
      <c r="BL1680" s="19" t="s">
        <v>186</v>
      </c>
      <c r="BM1680" s="186" t="s">
        <v>1768</v>
      </c>
    </row>
    <row r="1681" spans="1:65" s="2" customFormat="1" ht="29.25">
      <c r="A1681" s="33"/>
      <c r="B1681" s="34"/>
      <c r="C1681" s="35"/>
      <c r="D1681" s="188" t="s">
        <v>188</v>
      </c>
      <c r="E1681" s="35"/>
      <c r="F1681" s="331" t="s">
        <v>1769</v>
      </c>
      <c r="G1681" s="332"/>
      <c r="H1681" s="332"/>
      <c r="I1681" s="332"/>
      <c r="J1681" s="332"/>
      <c r="K1681" s="35"/>
      <c r="L1681" s="38"/>
      <c r="M1681" s="190"/>
      <c r="N1681" s="191"/>
      <c r="O1681" s="63"/>
      <c r="P1681" s="63"/>
      <c r="Q1681" s="63"/>
      <c r="R1681" s="63"/>
      <c r="S1681" s="63"/>
      <c r="T1681" s="64"/>
      <c r="U1681" s="33"/>
      <c r="V1681" s="33"/>
      <c r="W1681" s="33"/>
      <c r="X1681" s="33"/>
      <c r="Y1681" s="33"/>
      <c r="Z1681" s="33"/>
      <c r="AA1681" s="33"/>
      <c r="AB1681" s="33"/>
      <c r="AC1681" s="33"/>
      <c r="AD1681" s="33"/>
      <c r="AE1681" s="33"/>
      <c r="AT1681" s="19" t="s">
        <v>188</v>
      </c>
      <c r="AU1681" s="19" t="s">
        <v>78</v>
      </c>
    </row>
    <row r="1682" spans="1:65" s="2" customFormat="1">
      <c r="A1682" s="33"/>
      <c r="B1682" s="34"/>
      <c r="C1682" s="35"/>
      <c r="D1682" s="192" t="s">
        <v>190</v>
      </c>
      <c r="E1682" s="35"/>
      <c r="F1682" s="333" t="s">
        <v>1770</v>
      </c>
      <c r="G1682" s="332"/>
      <c r="H1682" s="332"/>
      <c r="I1682" s="332"/>
      <c r="J1682" s="332"/>
      <c r="K1682" s="35"/>
      <c r="L1682" s="38"/>
      <c r="M1682" s="190"/>
      <c r="N1682" s="191"/>
      <c r="O1682" s="63"/>
      <c r="P1682" s="63"/>
      <c r="Q1682" s="63"/>
      <c r="R1682" s="63"/>
      <c r="S1682" s="63"/>
      <c r="T1682" s="64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T1682" s="19" t="s">
        <v>190</v>
      </c>
      <c r="AU1682" s="19" t="s">
        <v>78</v>
      </c>
    </row>
    <row r="1683" spans="1:65" s="13" customFormat="1">
      <c r="B1683" s="194"/>
      <c r="C1683" s="195"/>
      <c r="D1683" s="188" t="s">
        <v>192</v>
      </c>
      <c r="E1683" s="196" t="s">
        <v>18</v>
      </c>
      <c r="F1683" s="334" t="s">
        <v>202</v>
      </c>
      <c r="G1683" s="335"/>
      <c r="H1683" s="336" t="s">
        <v>18</v>
      </c>
      <c r="I1683" s="335"/>
      <c r="J1683" s="335"/>
      <c r="K1683" s="195"/>
      <c r="L1683" s="198"/>
      <c r="M1683" s="199"/>
      <c r="N1683" s="200"/>
      <c r="O1683" s="200"/>
      <c r="P1683" s="200"/>
      <c r="Q1683" s="200"/>
      <c r="R1683" s="200"/>
      <c r="S1683" s="200"/>
      <c r="T1683" s="201"/>
      <c r="AT1683" s="202" t="s">
        <v>192</v>
      </c>
      <c r="AU1683" s="202" t="s">
        <v>78</v>
      </c>
      <c r="AV1683" s="13" t="s">
        <v>76</v>
      </c>
      <c r="AW1683" s="13" t="s">
        <v>30</v>
      </c>
      <c r="AX1683" s="13" t="s">
        <v>69</v>
      </c>
      <c r="AY1683" s="202" t="s">
        <v>179</v>
      </c>
    </row>
    <row r="1684" spans="1:65" s="14" customFormat="1">
      <c r="B1684" s="203"/>
      <c r="C1684" s="204"/>
      <c r="D1684" s="188" t="s">
        <v>192</v>
      </c>
      <c r="E1684" s="205" t="s">
        <v>18</v>
      </c>
      <c r="F1684" s="324" t="s">
        <v>5848</v>
      </c>
      <c r="G1684" s="325"/>
      <c r="H1684" s="326">
        <f>(0.99*4)+1+(0.79*4)</f>
        <v>8.120000000000001</v>
      </c>
      <c r="I1684" s="325"/>
      <c r="J1684" s="325"/>
      <c r="K1684" s="204"/>
      <c r="L1684" s="208"/>
      <c r="M1684" s="209"/>
      <c r="N1684" s="210"/>
      <c r="O1684" s="210"/>
      <c r="P1684" s="210"/>
      <c r="Q1684" s="210"/>
      <c r="R1684" s="210"/>
      <c r="S1684" s="210"/>
      <c r="T1684" s="211"/>
      <c r="AT1684" s="212" t="s">
        <v>192</v>
      </c>
      <c r="AU1684" s="212" t="s">
        <v>78</v>
      </c>
      <c r="AV1684" s="14" t="s">
        <v>78</v>
      </c>
      <c r="AW1684" s="14" t="s">
        <v>30</v>
      </c>
      <c r="AX1684" s="14" t="s">
        <v>69</v>
      </c>
      <c r="AY1684" s="212" t="s">
        <v>179</v>
      </c>
    </row>
    <row r="1685" spans="1:65" s="13" customFormat="1">
      <c r="B1685" s="194"/>
      <c r="C1685" s="195"/>
      <c r="D1685" s="188" t="s">
        <v>192</v>
      </c>
      <c r="E1685" s="196" t="s">
        <v>18</v>
      </c>
      <c r="F1685" s="334" t="s">
        <v>230</v>
      </c>
      <c r="G1685" s="335"/>
      <c r="H1685" s="336" t="s">
        <v>18</v>
      </c>
      <c r="I1685" s="335"/>
      <c r="J1685" s="335"/>
      <c r="K1685" s="195"/>
      <c r="L1685" s="198"/>
      <c r="M1685" s="199"/>
      <c r="N1685" s="200"/>
      <c r="O1685" s="200"/>
      <c r="P1685" s="200"/>
      <c r="Q1685" s="200"/>
      <c r="R1685" s="200"/>
      <c r="S1685" s="200"/>
      <c r="T1685" s="201"/>
      <c r="AT1685" s="202" t="s">
        <v>192</v>
      </c>
      <c r="AU1685" s="202" t="s">
        <v>78</v>
      </c>
      <c r="AV1685" s="13" t="s">
        <v>76</v>
      </c>
      <c r="AW1685" s="13" t="s">
        <v>30</v>
      </c>
      <c r="AX1685" s="13" t="s">
        <v>69</v>
      </c>
      <c r="AY1685" s="202" t="s">
        <v>179</v>
      </c>
    </row>
    <row r="1686" spans="1:65" s="14" customFormat="1">
      <c r="B1686" s="203"/>
      <c r="C1686" s="204"/>
      <c r="D1686" s="188" t="s">
        <v>192</v>
      </c>
      <c r="E1686" s="205" t="s">
        <v>18</v>
      </c>
      <c r="F1686" s="324" t="s">
        <v>1771</v>
      </c>
      <c r="G1686" s="325"/>
      <c r="H1686" s="326">
        <v>4.2350000000000003</v>
      </c>
      <c r="I1686" s="325"/>
      <c r="J1686" s="325"/>
      <c r="K1686" s="204"/>
      <c r="L1686" s="208"/>
      <c r="M1686" s="209"/>
      <c r="N1686" s="210"/>
      <c r="O1686" s="210"/>
      <c r="P1686" s="210"/>
      <c r="Q1686" s="210"/>
      <c r="R1686" s="210"/>
      <c r="S1686" s="210"/>
      <c r="T1686" s="211"/>
      <c r="AT1686" s="212" t="s">
        <v>192</v>
      </c>
      <c r="AU1686" s="212" t="s">
        <v>78</v>
      </c>
      <c r="AV1686" s="14" t="s">
        <v>78</v>
      </c>
      <c r="AW1686" s="14" t="s">
        <v>30</v>
      </c>
      <c r="AX1686" s="14" t="s">
        <v>69</v>
      </c>
      <c r="AY1686" s="212" t="s">
        <v>179</v>
      </c>
    </row>
    <row r="1687" spans="1:65" s="2" customFormat="1" ht="24.2" customHeight="1">
      <c r="A1687" s="33"/>
      <c r="B1687" s="34"/>
      <c r="C1687" s="176" t="s">
        <v>1772</v>
      </c>
      <c r="D1687" s="176" t="s">
        <v>181</v>
      </c>
      <c r="E1687" s="177" t="s">
        <v>1773</v>
      </c>
      <c r="F1687" s="327" t="s">
        <v>1774</v>
      </c>
      <c r="G1687" s="328" t="s">
        <v>289</v>
      </c>
      <c r="H1687" s="329">
        <v>0.66</v>
      </c>
      <c r="I1687" s="330"/>
      <c r="J1687" s="330">
        <f>ROUND(I1687*H1687,2)</f>
        <v>0</v>
      </c>
      <c r="K1687" s="178" t="s">
        <v>185</v>
      </c>
      <c r="L1687" s="38"/>
      <c r="M1687" s="182" t="s">
        <v>18</v>
      </c>
      <c r="N1687" s="183" t="s">
        <v>40</v>
      </c>
      <c r="O1687" s="184">
        <v>3.2</v>
      </c>
      <c r="P1687" s="184">
        <f>O1687*H1687</f>
        <v>2.1120000000000001</v>
      </c>
      <c r="Q1687" s="184">
        <v>2.807E-3</v>
      </c>
      <c r="R1687" s="184">
        <f>Q1687*H1687</f>
        <v>1.8526200000000001E-3</v>
      </c>
      <c r="S1687" s="184">
        <v>6.9000000000000006E-2</v>
      </c>
      <c r="T1687" s="185">
        <f>S1687*H1687</f>
        <v>4.5540000000000004E-2</v>
      </c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R1687" s="186" t="s">
        <v>186</v>
      </c>
      <c r="AT1687" s="186" t="s">
        <v>181</v>
      </c>
      <c r="AU1687" s="186" t="s">
        <v>78</v>
      </c>
      <c r="AY1687" s="19" t="s">
        <v>179</v>
      </c>
      <c r="BE1687" s="187">
        <f>IF(N1687="základní",J1687,0)</f>
        <v>0</v>
      </c>
      <c r="BF1687" s="187">
        <f>IF(N1687="snížená",J1687,0)</f>
        <v>0</v>
      </c>
      <c r="BG1687" s="187">
        <f>IF(N1687="zákl. přenesená",J1687,0)</f>
        <v>0</v>
      </c>
      <c r="BH1687" s="187">
        <f>IF(N1687="sníž. přenesená",J1687,0)</f>
        <v>0</v>
      </c>
      <c r="BI1687" s="187">
        <f>IF(N1687="nulová",J1687,0)</f>
        <v>0</v>
      </c>
      <c r="BJ1687" s="19" t="s">
        <v>76</v>
      </c>
      <c r="BK1687" s="187">
        <f>ROUND(I1687*H1687,2)</f>
        <v>0</v>
      </c>
      <c r="BL1687" s="19" t="s">
        <v>186</v>
      </c>
      <c r="BM1687" s="186" t="s">
        <v>1775</v>
      </c>
    </row>
    <row r="1688" spans="1:65" s="2" customFormat="1" ht="29.25">
      <c r="A1688" s="33"/>
      <c r="B1688" s="34"/>
      <c r="C1688" s="35"/>
      <c r="D1688" s="188" t="s">
        <v>188</v>
      </c>
      <c r="E1688" s="35"/>
      <c r="F1688" s="331" t="s">
        <v>1776</v>
      </c>
      <c r="G1688" s="332"/>
      <c r="H1688" s="332"/>
      <c r="I1688" s="332"/>
      <c r="J1688" s="332"/>
      <c r="K1688" s="35"/>
      <c r="L1688" s="38"/>
      <c r="M1688" s="190"/>
      <c r="N1688" s="191"/>
      <c r="O1688" s="63"/>
      <c r="P1688" s="63"/>
      <c r="Q1688" s="63"/>
      <c r="R1688" s="63"/>
      <c r="S1688" s="63"/>
      <c r="T1688" s="64"/>
      <c r="U1688" s="33"/>
      <c r="V1688" s="33"/>
      <c r="W1688" s="33"/>
      <c r="X1688" s="33"/>
      <c r="Y1688" s="33"/>
      <c r="Z1688" s="33"/>
      <c r="AA1688" s="33"/>
      <c r="AB1688" s="33"/>
      <c r="AC1688" s="33"/>
      <c r="AD1688" s="33"/>
      <c r="AE1688" s="33"/>
      <c r="AT1688" s="19" t="s">
        <v>188</v>
      </c>
      <c r="AU1688" s="19" t="s">
        <v>78</v>
      </c>
    </row>
    <row r="1689" spans="1:65" s="2" customFormat="1">
      <c r="A1689" s="33"/>
      <c r="B1689" s="34"/>
      <c r="C1689" s="35"/>
      <c r="D1689" s="192" t="s">
        <v>190</v>
      </c>
      <c r="E1689" s="35"/>
      <c r="F1689" s="333" t="s">
        <v>1777</v>
      </c>
      <c r="G1689" s="332"/>
      <c r="H1689" s="332"/>
      <c r="I1689" s="332"/>
      <c r="J1689" s="332"/>
      <c r="K1689" s="35"/>
      <c r="L1689" s="38"/>
      <c r="M1689" s="190"/>
      <c r="N1689" s="191"/>
      <c r="O1689" s="63"/>
      <c r="P1689" s="63"/>
      <c r="Q1689" s="63"/>
      <c r="R1689" s="63"/>
      <c r="S1689" s="63"/>
      <c r="T1689" s="64"/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T1689" s="19" t="s">
        <v>190</v>
      </c>
      <c r="AU1689" s="19" t="s">
        <v>78</v>
      </c>
    </row>
    <row r="1690" spans="1:65" s="13" customFormat="1">
      <c r="B1690" s="194"/>
      <c r="C1690" s="195"/>
      <c r="D1690" s="188" t="s">
        <v>192</v>
      </c>
      <c r="E1690" s="196" t="s">
        <v>18</v>
      </c>
      <c r="F1690" s="334" t="s">
        <v>202</v>
      </c>
      <c r="G1690" s="335"/>
      <c r="H1690" s="336" t="s">
        <v>18</v>
      </c>
      <c r="I1690" s="335"/>
      <c r="J1690" s="335"/>
      <c r="K1690" s="195"/>
      <c r="L1690" s="198"/>
      <c r="M1690" s="199"/>
      <c r="N1690" s="200"/>
      <c r="O1690" s="200"/>
      <c r="P1690" s="200"/>
      <c r="Q1690" s="200"/>
      <c r="R1690" s="200"/>
      <c r="S1690" s="200"/>
      <c r="T1690" s="201"/>
      <c r="AT1690" s="202" t="s">
        <v>192</v>
      </c>
      <c r="AU1690" s="202" t="s">
        <v>78</v>
      </c>
      <c r="AV1690" s="13" t="s">
        <v>76</v>
      </c>
      <c r="AW1690" s="13" t="s">
        <v>30</v>
      </c>
      <c r="AX1690" s="13" t="s">
        <v>69</v>
      </c>
      <c r="AY1690" s="202" t="s">
        <v>179</v>
      </c>
    </row>
    <row r="1691" spans="1:65" s="14" customFormat="1">
      <c r="B1691" s="203"/>
      <c r="C1691" s="204"/>
      <c r="D1691" s="188" t="s">
        <v>192</v>
      </c>
      <c r="E1691" s="205" t="s">
        <v>18</v>
      </c>
      <c r="F1691" s="324" t="s">
        <v>1778</v>
      </c>
      <c r="G1691" s="325"/>
      <c r="H1691" s="326">
        <v>0.66</v>
      </c>
      <c r="I1691" s="325"/>
      <c r="J1691" s="325"/>
      <c r="K1691" s="204"/>
      <c r="L1691" s="208"/>
      <c r="M1691" s="209"/>
      <c r="N1691" s="210"/>
      <c r="O1691" s="210"/>
      <c r="P1691" s="210"/>
      <c r="Q1691" s="210"/>
      <c r="R1691" s="210"/>
      <c r="S1691" s="210"/>
      <c r="T1691" s="211"/>
      <c r="AT1691" s="212" t="s">
        <v>192</v>
      </c>
      <c r="AU1691" s="212" t="s">
        <v>78</v>
      </c>
      <c r="AV1691" s="14" t="s">
        <v>78</v>
      </c>
      <c r="AW1691" s="14" t="s">
        <v>30</v>
      </c>
      <c r="AX1691" s="14" t="s">
        <v>69</v>
      </c>
      <c r="AY1691" s="212" t="s">
        <v>179</v>
      </c>
    </row>
    <row r="1692" spans="1:65" s="2" customFormat="1" ht="37.9" customHeight="1">
      <c r="A1692" s="33"/>
      <c r="B1692" s="34"/>
      <c r="C1692" s="176" t="s">
        <v>1779</v>
      </c>
      <c r="D1692" s="176" t="s">
        <v>181</v>
      </c>
      <c r="E1692" s="177" t="s">
        <v>1780</v>
      </c>
      <c r="F1692" s="327" t="s">
        <v>1781</v>
      </c>
      <c r="G1692" s="328" t="s">
        <v>357</v>
      </c>
      <c r="H1692" s="329">
        <v>29.4</v>
      </c>
      <c r="I1692" s="330"/>
      <c r="J1692" s="330">
        <f>ROUND(I1692*H1692,2)</f>
        <v>0</v>
      </c>
      <c r="K1692" s="178" t="s">
        <v>185</v>
      </c>
      <c r="L1692" s="38"/>
      <c r="M1692" s="182" t="s">
        <v>18</v>
      </c>
      <c r="N1692" s="183" t="s">
        <v>40</v>
      </c>
      <c r="O1692" s="184">
        <v>0.33</v>
      </c>
      <c r="P1692" s="184">
        <f>O1692*H1692</f>
        <v>9.702</v>
      </c>
      <c r="Q1692" s="184">
        <v>0</v>
      </c>
      <c r="R1692" s="184">
        <f>Q1692*H1692</f>
        <v>0</v>
      </c>
      <c r="S1692" s="184">
        <v>0.05</v>
      </c>
      <c r="T1692" s="185">
        <f>S1692*H1692</f>
        <v>1.47</v>
      </c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R1692" s="186" t="s">
        <v>186</v>
      </c>
      <c r="AT1692" s="186" t="s">
        <v>181</v>
      </c>
      <c r="AU1692" s="186" t="s">
        <v>78</v>
      </c>
      <c r="AY1692" s="19" t="s">
        <v>179</v>
      </c>
      <c r="BE1692" s="187">
        <f>IF(N1692="základní",J1692,0)</f>
        <v>0</v>
      </c>
      <c r="BF1692" s="187">
        <f>IF(N1692="snížená",J1692,0)</f>
        <v>0</v>
      </c>
      <c r="BG1692" s="187">
        <f>IF(N1692="zákl. přenesená",J1692,0)</f>
        <v>0</v>
      </c>
      <c r="BH1692" s="187">
        <f>IF(N1692="sníž. přenesená",J1692,0)</f>
        <v>0</v>
      </c>
      <c r="BI1692" s="187">
        <f>IF(N1692="nulová",J1692,0)</f>
        <v>0</v>
      </c>
      <c r="BJ1692" s="19" t="s">
        <v>76</v>
      </c>
      <c r="BK1692" s="187">
        <f>ROUND(I1692*H1692,2)</f>
        <v>0</v>
      </c>
      <c r="BL1692" s="19" t="s">
        <v>186</v>
      </c>
      <c r="BM1692" s="186" t="s">
        <v>1782</v>
      </c>
    </row>
    <row r="1693" spans="1:65" s="2" customFormat="1" ht="19.5">
      <c r="A1693" s="33"/>
      <c r="B1693" s="34"/>
      <c r="C1693" s="35"/>
      <c r="D1693" s="188" t="s">
        <v>188</v>
      </c>
      <c r="E1693" s="35"/>
      <c r="F1693" s="331" t="s">
        <v>1783</v>
      </c>
      <c r="G1693" s="332"/>
      <c r="H1693" s="332"/>
      <c r="I1693" s="332"/>
      <c r="J1693" s="332"/>
      <c r="K1693" s="35"/>
      <c r="L1693" s="38"/>
      <c r="M1693" s="190"/>
      <c r="N1693" s="191"/>
      <c r="O1693" s="63"/>
      <c r="P1693" s="63"/>
      <c r="Q1693" s="63"/>
      <c r="R1693" s="63"/>
      <c r="S1693" s="63"/>
      <c r="T1693" s="64"/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T1693" s="19" t="s">
        <v>188</v>
      </c>
      <c r="AU1693" s="19" t="s">
        <v>78</v>
      </c>
    </row>
    <row r="1694" spans="1:65" s="2" customFormat="1">
      <c r="A1694" s="33"/>
      <c r="B1694" s="34"/>
      <c r="C1694" s="35"/>
      <c r="D1694" s="192" t="s">
        <v>190</v>
      </c>
      <c r="E1694" s="35"/>
      <c r="F1694" s="333" t="s">
        <v>1784</v>
      </c>
      <c r="G1694" s="332"/>
      <c r="H1694" s="332"/>
      <c r="I1694" s="332"/>
      <c r="J1694" s="332"/>
      <c r="K1694" s="35"/>
      <c r="L1694" s="38"/>
      <c r="M1694" s="190"/>
      <c r="N1694" s="191"/>
      <c r="O1694" s="63"/>
      <c r="P1694" s="63"/>
      <c r="Q1694" s="63"/>
      <c r="R1694" s="63"/>
      <c r="S1694" s="63"/>
      <c r="T1694" s="64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T1694" s="19" t="s">
        <v>190</v>
      </c>
      <c r="AU1694" s="19" t="s">
        <v>78</v>
      </c>
    </row>
    <row r="1695" spans="1:65" s="13" customFormat="1">
      <c r="B1695" s="194"/>
      <c r="C1695" s="195"/>
      <c r="D1695" s="188" t="s">
        <v>192</v>
      </c>
      <c r="E1695" s="196" t="s">
        <v>18</v>
      </c>
      <c r="F1695" s="334" t="s">
        <v>202</v>
      </c>
      <c r="G1695" s="335"/>
      <c r="H1695" s="336" t="s">
        <v>18</v>
      </c>
      <c r="I1695" s="335"/>
      <c r="J1695" s="335"/>
      <c r="K1695" s="195"/>
      <c r="L1695" s="198"/>
      <c r="M1695" s="199"/>
      <c r="N1695" s="200"/>
      <c r="O1695" s="200"/>
      <c r="P1695" s="200"/>
      <c r="Q1695" s="200"/>
      <c r="R1695" s="200"/>
      <c r="S1695" s="200"/>
      <c r="T1695" s="201"/>
      <c r="AT1695" s="202" t="s">
        <v>192</v>
      </c>
      <c r="AU1695" s="202" t="s">
        <v>78</v>
      </c>
      <c r="AV1695" s="13" t="s">
        <v>76</v>
      </c>
      <c r="AW1695" s="13" t="s">
        <v>30</v>
      </c>
      <c r="AX1695" s="13" t="s">
        <v>69</v>
      </c>
      <c r="AY1695" s="202" t="s">
        <v>179</v>
      </c>
    </row>
    <row r="1696" spans="1:65" s="14" customFormat="1">
      <c r="B1696" s="203"/>
      <c r="C1696" s="204"/>
      <c r="D1696" s="188" t="s">
        <v>192</v>
      </c>
      <c r="E1696" s="205" t="s">
        <v>18</v>
      </c>
      <c r="F1696" s="324" t="s">
        <v>1785</v>
      </c>
      <c r="G1696" s="325"/>
      <c r="H1696" s="326">
        <v>29.4</v>
      </c>
      <c r="I1696" s="325"/>
      <c r="J1696" s="325"/>
      <c r="K1696" s="204"/>
      <c r="L1696" s="208"/>
      <c r="M1696" s="209"/>
      <c r="N1696" s="210"/>
      <c r="O1696" s="210"/>
      <c r="P1696" s="210"/>
      <c r="Q1696" s="210"/>
      <c r="R1696" s="210"/>
      <c r="S1696" s="210"/>
      <c r="T1696" s="211"/>
      <c r="AT1696" s="212" t="s">
        <v>192</v>
      </c>
      <c r="AU1696" s="212" t="s">
        <v>78</v>
      </c>
      <c r="AV1696" s="14" t="s">
        <v>78</v>
      </c>
      <c r="AW1696" s="14" t="s">
        <v>30</v>
      </c>
      <c r="AX1696" s="14" t="s">
        <v>69</v>
      </c>
      <c r="AY1696" s="212" t="s">
        <v>179</v>
      </c>
    </row>
    <row r="1697" spans="1:65" s="2" customFormat="1" ht="37.9" customHeight="1">
      <c r="A1697" s="33"/>
      <c r="B1697" s="34"/>
      <c r="C1697" s="176" t="s">
        <v>1786</v>
      </c>
      <c r="D1697" s="176" t="s">
        <v>181</v>
      </c>
      <c r="E1697" s="177" t="s">
        <v>1787</v>
      </c>
      <c r="F1697" s="327" t="s">
        <v>1788</v>
      </c>
      <c r="G1697" s="328" t="s">
        <v>357</v>
      </c>
      <c r="H1697" s="329">
        <v>208.67699999999999</v>
      </c>
      <c r="I1697" s="330"/>
      <c r="J1697" s="330">
        <f>ROUND(I1697*H1697,2)</f>
        <v>0</v>
      </c>
      <c r="K1697" s="178" t="s">
        <v>185</v>
      </c>
      <c r="L1697" s="38"/>
      <c r="M1697" s="182" t="s">
        <v>18</v>
      </c>
      <c r="N1697" s="183" t="s">
        <v>40</v>
      </c>
      <c r="O1697" s="184">
        <v>0.46200000000000002</v>
      </c>
      <c r="P1697" s="184">
        <f>O1697*H1697</f>
        <v>96.408773999999994</v>
      </c>
      <c r="Q1697" s="184">
        <v>0</v>
      </c>
      <c r="R1697" s="184">
        <f>Q1697*H1697</f>
        <v>0</v>
      </c>
      <c r="S1697" s="184">
        <v>0.05</v>
      </c>
      <c r="T1697" s="185">
        <f>S1697*H1697</f>
        <v>10.43385</v>
      </c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R1697" s="186" t="s">
        <v>186</v>
      </c>
      <c r="AT1697" s="186" t="s">
        <v>181</v>
      </c>
      <c r="AU1697" s="186" t="s">
        <v>78</v>
      </c>
      <c r="AY1697" s="19" t="s">
        <v>179</v>
      </c>
      <c r="BE1697" s="187">
        <f>IF(N1697="základní",J1697,0)</f>
        <v>0</v>
      </c>
      <c r="BF1697" s="187">
        <f>IF(N1697="snížená",J1697,0)</f>
        <v>0</v>
      </c>
      <c r="BG1697" s="187">
        <f>IF(N1697="zákl. přenesená",J1697,0)</f>
        <v>0</v>
      </c>
      <c r="BH1697" s="187">
        <f>IF(N1697="sníž. přenesená",J1697,0)</f>
        <v>0</v>
      </c>
      <c r="BI1697" s="187">
        <f>IF(N1697="nulová",J1697,0)</f>
        <v>0</v>
      </c>
      <c r="BJ1697" s="19" t="s">
        <v>76</v>
      </c>
      <c r="BK1697" s="187">
        <f>ROUND(I1697*H1697,2)</f>
        <v>0</v>
      </c>
      <c r="BL1697" s="19" t="s">
        <v>186</v>
      </c>
      <c r="BM1697" s="186" t="s">
        <v>1789</v>
      </c>
    </row>
    <row r="1698" spans="1:65" s="2" customFormat="1" ht="19.5">
      <c r="A1698" s="33"/>
      <c r="B1698" s="34"/>
      <c r="C1698" s="35"/>
      <c r="D1698" s="188" t="s">
        <v>188</v>
      </c>
      <c r="E1698" s="35"/>
      <c r="F1698" s="331" t="s">
        <v>1790</v>
      </c>
      <c r="G1698" s="332"/>
      <c r="H1698" s="332"/>
      <c r="I1698" s="332"/>
      <c r="J1698" s="332"/>
      <c r="K1698" s="35"/>
      <c r="L1698" s="38"/>
      <c r="M1698" s="190"/>
      <c r="N1698" s="191"/>
      <c r="O1698" s="63"/>
      <c r="P1698" s="63"/>
      <c r="Q1698" s="63"/>
      <c r="R1698" s="63"/>
      <c r="S1698" s="63"/>
      <c r="T1698" s="64"/>
      <c r="U1698" s="33"/>
      <c r="V1698" s="33"/>
      <c r="W1698" s="33"/>
      <c r="X1698" s="33"/>
      <c r="Y1698" s="33"/>
      <c r="Z1698" s="33"/>
      <c r="AA1698" s="33"/>
      <c r="AB1698" s="33"/>
      <c r="AC1698" s="33"/>
      <c r="AD1698" s="33"/>
      <c r="AE1698" s="33"/>
      <c r="AT1698" s="19" t="s">
        <v>188</v>
      </c>
      <c r="AU1698" s="19" t="s">
        <v>78</v>
      </c>
    </row>
    <row r="1699" spans="1:65" s="2" customFormat="1">
      <c r="A1699" s="33"/>
      <c r="B1699" s="34"/>
      <c r="C1699" s="35"/>
      <c r="D1699" s="192" t="s">
        <v>190</v>
      </c>
      <c r="E1699" s="35"/>
      <c r="F1699" s="333" t="s">
        <v>1791</v>
      </c>
      <c r="G1699" s="332"/>
      <c r="H1699" s="332"/>
      <c r="I1699" s="332"/>
      <c r="J1699" s="332"/>
      <c r="K1699" s="35"/>
      <c r="L1699" s="38"/>
      <c r="M1699" s="190"/>
      <c r="N1699" s="191"/>
      <c r="O1699" s="63"/>
      <c r="P1699" s="63"/>
      <c r="Q1699" s="63"/>
      <c r="R1699" s="63"/>
      <c r="S1699" s="63"/>
      <c r="T1699" s="64"/>
      <c r="U1699" s="33"/>
      <c r="V1699" s="33"/>
      <c r="W1699" s="33"/>
      <c r="X1699" s="33"/>
      <c r="Y1699" s="33"/>
      <c r="Z1699" s="33"/>
      <c r="AA1699" s="33"/>
      <c r="AB1699" s="33"/>
      <c r="AC1699" s="33"/>
      <c r="AD1699" s="33"/>
      <c r="AE1699" s="33"/>
      <c r="AT1699" s="19" t="s">
        <v>190</v>
      </c>
      <c r="AU1699" s="19" t="s">
        <v>78</v>
      </c>
    </row>
    <row r="1700" spans="1:65" s="13" customFormat="1">
      <c r="B1700" s="194"/>
      <c r="C1700" s="195"/>
      <c r="D1700" s="188" t="s">
        <v>192</v>
      </c>
      <c r="E1700" s="196" t="s">
        <v>18</v>
      </c>
      <c r="F1700" s="334" t="s">
        <v>1540</v>
      </c>
      <c r="G1700" s="335"/>
      <c r="H1700" s="336" t="s">
        <v>18</v>
      </c>
      <c r="I1700" s="335"/>
      <c r="J1700" s="335"/>
      <c r="K1700" s="195"/>
      <c r="L1700" s="198"/>
      <c r="M1700" s="199"/>
      <c r="N1700" s="200"/>
      <c r="O1700" s="200"/>
      <c r="P1700" s="200"/>
      <c r="Q1700" s="200"/>
      <c r="R1700" s="200"/>
      <c r="S1700" s="200"/>
      <c r="T1700" s="201"/>
      <c r="AT1700" s="202" t="s">
        <v>192</v>
      </c>
      <c r="AU1700" s="202" t="s">
        <v>78</v>
      </c>
      <c r="AV1700" s="13" t="s">
        <v>76</v>
      </c>
      <c r="AW1700" s="13" t="s">
        <v>30</v>
      </c>
      <c r="AX1700" s="13" t="s">
        <v>69</v>
      </c>
      <c r="AY1700" s="202" t="s">
        <v>179</v>
      </c>
    </row>
    <row r="1701" spans="1:65" s="14" customFormat="1">
      <c r="B1701" s="203"/>
      <c r="C1701" s="204"/>
      <c r="D1701" s="188" t="s">
        <v>192</v>
      </c>
      <c r="E1701" s="205" t="s">
        <v>18</v>
      </c>
      <c r="F1701" s="324" t="s">
        <v>1792</v>
      </c>
      <c r="G1701" s="325"/>
      <c r="H1701" s="326">
        <v>15.1</v>
      </c>
      <c r="I1701" s="325"/>
      <c r="J1701" s="325"/>
      <c r="K1701" s="204"/>
      <c r="L1701" s="208"/>
      <c r="M1701" s="209"/>
      <c r="N1701" s="210"/>
      <c r="O1701" s="210"/>
      <c r="P1701" s="210"/>
      <c r="Q1701" s="210"/>
      <c r="R1701" s="210"/>
      <c r="S1701" s="210"/>
      <c r="T1701" s="211"/>
      <c r="AT1701" s="212" t="s">
        <v>192</v>
      </c>
      <c r="AU1701" s="212" t="s">
        <v>78</v>
      </c>
      <c r="AV1701" s="14" t="s">
        <v>78</v>
      </c>
      <c r="AW1701" s="14" t="s">
        <v>30</v>
      </c>
      <c r="AX1701" s="14" t="s">
        <v>69</v>
      </c>
      <c r="AY1701" s="212" t="s">
        <v>179</v>
      </c>
    </row>
    <row r="1702" spans="1:65" s="14" customFormat="1">
      <c r="B1702" s="203"/>
      <c r="C1702" s="204"/>
      <c r="D1702" s="188" t="s">
        <v>192</v>
      </c>
      <c r="E1702" s="205" t="s">
        <v>18</v>
      </c>
      <c r="F1702" s="324" t="s">
        <v>1611</v>
      </c>
      <c r="G1702" s="325"/>
      <c r="H1702" s="326">
        <v>9.8000000000000007</v>
      </c>
      <c r="I1702" s="325"/>
      <c r="J1702" s="325"/>
      <c r="K1702" s="204"/>
      <c r="L1702" s="208"/>
      <c r="M1702" s="209"/>
      <c r="N1702" s="210"/>
      <c r="O1702" s="210"/>
      <c r="P1702" s="210"/>
      <c r="Q1702" s="210"/>
      <c r="R1702" s="210"/>
      <c r="S1702" s="210"/>
      <c r="T1702" s="211"/>
      <c r="AT1702" s="212" t="s">
        <v>192</v>
      </c>
      <c r="AU1702" s="212" t="s">
        <v>78</v>
      </c>
      <c r="AV1702" s="14" t="s">
        <v>78</v>
      </c>
      <c r="AW1702" s="14" t="s">
        <v>30</v>
      </c>
      <c r="AX1702" s="14" t="s">
        <v>69</v>
      </c>
      <c r="AY1702" s="212" t="s">
        <v>179</v>
      </c>
    </row>
    <row r="1703" spans="1:65" s="14" customFormat="1">
      <c r="B1703" s="203"/>
      <c r="C1703" s="204"/>
      <c r="D1703" s="188" t="s">
        <v>192</v>
      </c>
      <c r="E1703" s="205" t="s">
        <v>18</v>
      </c>
      <c r="F1703" s="324" t="s">
        <v>1793</v>
      </c>
      <c r="G1703" s="325"/>
      <c r="H1703" s="326">
        <v>14.74</v>
      </c>
      <c r="I1703" s="325"/>
      <c r="J1703" s="325"/>
      <c r="K1703" s="204"/>
      <c r="L1703" s="208"/>
      <c r="M1703" s="209"/>
      <c r="N1703" s="210"/>
      <c r="O1703" s="210"/>
      <c r="P1703" s="210"/>
      <c r="Q1703" s="210"/>
      <c r="R1703" s="210"/>
      <c r="S1703" s="210"/>
      <c r="T1703" s="211"/>
      <c r="AT1703" s="212" t="s">
        <v>192</v>
      </c>
      <c r="AU1703" s="212" t="s">
        <v>78</v>
      </c>
      <c r="AV1703" s="14" t="s">
        <v>78</v>
      </c>
      <c r="AW1703" s="14" t="s">
        <v>30</v>
      </c>
      <c r="AX1703" s="14" t="s">
        <v>69</v>
      </c>
      <c r="AY1703" s="212" t="s">
        <v>179</v>
      </c>
    </row>
    <row r="1704" spans="1:65" s="14" customFormat="1">
      <c r="B1704" s="203"/>
      <c r="C1704" s="204"/>
      <c r="D1704" s="188" t="s">
        <v>192</v>
      </c>
      <c r="E1704" s="205" t="s">
        <v>18</v>
      </c>
      <c r="F1704" s="324" t="s">
        <v>1794</v>
      </c>
      <c r="G1704" s="325"/>
      <c r="H1704" s="326">
        <v>18.8</v>
      </c>
      <c r="I1704" s="325"/>
      <c r="J1704" s="325"/>
      <c r="K1704" s="204"/>
      <c r="L1704" s="208"/>
      <c r="M1704" s="209"/>
      <c r="N1704" s="210"/>
      <c r="O1704" s="210"/>
      <c r="P1704" s="210"/>
      <c r="Q1704" s="210"/>
      <c r="R1704" s="210"/>
      <c r="S1704" s="210"/>
      <c r="T1704" s="211"/>
      <c r="AT1704" s="212" t="s">
        <v>192</v>
      </c>
      <c r="AU1704" s="212" t="s">
        <v>78</v>
      </c>
      <c r="AV1704" s="14" t="s">
        <v>78</v>
      </c>
      <c r="AW1704" s="14" t="s">
        <v>30</v>
      </c>
      <c r="AX1704" s="14" t="s">
        <v>69</v>
      </c>
      <c r="AY1704" s="212" t="s">
        <v>179</v>
      </c>
    </row>
    <row r="1705" spans="1:65" s="14" customFormat="1">
      <c r="B1705" s="203"/>
      <c r="C1705" s="204"/>
      <c r="D1705" s="188" t="s">
        <v>192</v>
      </c>
      <c r="E1705" s="205" t="s">
        <v>18</v>
      </c>
      <c r="F1705" s="324" t="s">
        <v>1795</v>
      </c>
      <c r="G1705" s="325"/>
      <c r="H1705" s="326">
        <v>1.1850000000000001</v>
      </c>
      <c r="I1705" s="325"/>
      <c r="J1705" s="325"/>
      <c r="K1705" s="204"/>
      <c r="L1705" s="208"/>
      <c r="M1705" s="209"/>
      <c r="N1705" s="210"/>
      <c r="O1705" s="210"/>
      <c r="P1705" s="210"/>
      <c r="Q1705" s="210"/>
      <c r="R1705" s="210"/>
      <c r="S1705" s="210"/>
      <c r="T1705" s="211"/>
      <c r="AT1705" s="212" t="s">
        <v>192</v>
      </c>
      <c r="AU1705" s="212" t="s">
        <v>78</v>
      </c>
      <c r="AV1705" s="14" t="s">
        <v>78</v>
      </c>
      <c r="AW1705" s="14" t="s">
        <v>30</v>
      </c>
      <c r="AX1705" s="14" t="s">
        <v>69</v>
      </c>
      <c r="AY1705" s="212" t="s">
        <v>179</v>
      </c>
    </row>
    <row r="1706" spans="1:65" s="14" customFormat="1">
      <c r="B1706" s="203"/>
      <c r="C1706" s="204"/>
      <c r="D1706" s="188" t="s">
        <v>192</v>
      </c>
      <c r="E1706" s="205" t="s">
        <v>18</v>
      </c>
      <c r="F1706" s="324" t="s">
        <v>1796</v>
      </c>
      <c r="G1706" s="325"/>
      <c r="H1706" s="326">
        <v>2.952</v>
      </c>
      <c r="I1706" s="325"/>
      <c r="J1706" s="325"/>
      <c r="K1706" s="204"/>
      <c r="L1706" s="208"/>
      <c r="M1706" s="209"/>
      <c r="N1706" s="210"/>
      <c r="O1706" s="210"/>
      <c r="P1706" s="210"/>
      <c r="Q1706" s="210"/>
      <c r="R1706" s="210"/>
      <c r="S1706" s="210"/>
      <c r="T1706" s="211"/>
      <c r="AT1706" s="212" t="s">
        <v>192</v>
      </c>
      <c r="AU1706" s="212" t="s">
        <v>78</v>
      </c>
      <c r="AV1706" s="14" t="s">
        <v>78</v>
      </c>
      <c r="AW1706" s="14" t="s">
        <v>30</v>
      </c>
      <c r="AX1706" s="14" t="s">
        <v>69</v>
      </c>
      <c r="AY1706" s="212" t="s">
        <v>179</v>
      </c>
    </row>
    <row r="1707" spans="1:65" s="13" customFormat="1">
      <c r="B1707" s="194"/>
      <c r="C1707" s="195"/>
      <c r="D1707" s="188" t="s">
        <v>192</v>
      </c>
      <c r="E1707" s="196" t="s">
        <v>18</v>
      </c>
      <c r="F1707" s="334" t="s">
        <v>581</v>
      </c>
      <c r="G1707" s="335"/>
      <c r="H1707" s="336" t="s">
        <v>18</v>
      </c>
      <c r="I1707" s="335"/>
      <c r="J1707" s="335"/>
      <c r="K1707" s="195"/>
      <c r="L1707" s="198"/>
      <c r="M1707" s="199"/>
      <c r="N1707" s="200"/>
      <c r="O1707" s="200"/>
      <c r="P1707" s="200"/>
      <c r="Q1707" s="200"/>
      <c r="R1707" s="200"/>
      <c r="S1707" s="200"/>
      <c r="T1707" s="201"/>
      <c r="AT1707" s="202" t="s">
        <v>192</v>
      </c>
      <c r="AU1707" s="202" t="s">
        <v>78</v>
      </c>
      <c r="AV1707" s="13" t="s">
        <v>76</v>
      </c>
      <c r="AW1707" s="13" t="s">
        <v>30</v>
      </c>
      <c r="AX1707" s="13" t="s">
        <v>69</v>
      </c>
      <c r="AY1707" s="202" t="s">
        <v>179</v>
      </c>
    </row>
    <row r="1708" spans="1:65" s="14" customFormat="1">
      <c r="B1708" s="203"/>
      <c r="C1708" s="204"/>
      <c r="D1708" s="188" t="s">
        <v>192</v>
      </c>
      <c r="E1708" s="205" t="s">
        <v>18</v>
      </c>
      <c r="F1708" s="324" t="s">
        <v>1797</v>
      </c>
      <c r="G1708" s="325"/>
      <c r="H1708" s="326">
        <v>84.9</v>
      </c>
      <c r="I1708" s="325"/>
      <c r="J1708" s="325"/>
      <c r="K1708" s="204"/>
      <c r="L1708" s="208"/>
      <c r="M1708" s="209"/>
      <c r="N1708" s="210"/>
      <c r="O1708" s="210"/>
      <c r="P1708" s="210"/>
      <c r="Q1708" s="210"/>
      <c r="R1708" s="210"/>
      <c r="S1708" s="210"/>
      <c r="T1708" s="211"/>
      <c r="AT1708" s="212" t="s">
        <v>192</v>
      </c>
      <c r="AU1708" s="212" t="s">
        <v>78</v>
      </c>
      <c r="AV1708" s="14" t="s">
        <v>78</v>
      </c>
      <c r="AW1708" s="14" t="s">
        <v>30</v>
      </c>
      <c r="AX1708" s="14" t="s">
        <v>69</v>
      </c>
      <c r="AY1708" s="212" t="s">
        <v>179</v>
      </c>
    </row>
    <row r="1709" spans="1:65" s="14" customFormat="1">
      <c r="B1709" s="203"/>
      <c r="C1709" s="204"/>
      <c r="D1709" s="188" t="s">
        <v>192</v>
      </c>
      <c r="E1709" s="205" t="s">
        <v>18</v>
      </c>
      <c r="F1709" s="324" t="s">
        <v>1798</v>
      </c>
      <c r="G1709" s="325"/>
      <c r="H1709" s="326">
        <v>8</v>
      </c>
      <c r="I1709" s="325"/>
      <c r="J1709" s="325"/>
      <c r="K1709" s="204"/>
      <c r="L1709" s="208"/>
      <c r="M1709" s="209"/>
      <c r="N1709" s="210"/>
      <c r="O1709" s="210"/>
      <c r="P1709" s="210"/>
      <c r="Q1709" s="210"/>
      <c r="R1709" s="210"/>
      <c r="S1709" s="210"/>
      <c r="T1709" s="211"/>
      <c r="AT1709" s="212" t="s">
        <v>192</v>
      </c>
      <c r="AU1709" s="212" t="s">
        <v>78</v>
      </c>
      <c r="AV1709" s="14" t="s">
        <v>78</v>
      </c>
      <c r="AW1709" s="14" t="s">
        <v>30</v>
      </c>
      <c r="AX1709" s="14" t="s">
        <v>69</v>
      </c>
      <c r="AY1709" s="212" t="s">
        <v>179</v>
      </c>
    </row>
    <row r="1710" spans="1:65" s="14" customFormat="1">
      <c r="B1710" s="203"/>
      <c r="C1710" s="204"/>
      <c r="D1710" s="188" t="s">
        <v>192</v>
      </c>
      <c r="E1710" s="205" t="s">
        <v>18</v>
      </c>
      <c r="F1710" s="324" t="s">
        <v>1616</v>
      </c>
      <c r="G1710" s="325"/>
      <c r="H1710" s="326">
        <v>21.7</v>
      </c>
      <c r="I1710" s="325"/>
      <c r="J1710" s="325"/>
      <c r="K1710" s="204"/>
      <c r="L1710" s="208"/>
      <c r="M1710" s="209"/>
      <c r="N1710" s="210"/>
      <c r="O1710" s="210"/>
      <c r="P1710" s="210"/>
      <c r="Q1710" s="210"/>
      <c r="R1710" s="210"/>
      <c r="S1710" s="210"/>
      <c r="T1710" s="211"/>
      <c r="AT1710" s="212" t="s">
        <v>192</v>
      </c>
      <c r="AU1710" s="212" t="s">
        <v>78</v>
      </c>
      <c r="AV1710" s="14" t="s">
        <v>78</v>
      </c>
      <c r="AW1710" s="14" t="s">
        <v>30</v>
      </c>
      <c r="AX1710" s="14" t="s">
        <v>69</v>
      </c>
      <c r="AY1710" s="212" t="s">
        <v>179</v>
      </c>
    </row>
    <row r="1711" spans="1:65" s="14" customFormat="1">
      <c r="B1711" s="203"/>
      <c r="C1711" s="204"/>
      <c r="D1711" s="188" t="s">
        <v>192</v>
      </c>
      <c r="E1711" s="205" t="s">
        <v>18</v>
      </c>
      <c r="F1711" s="324" t="s">
        <v>1799</v>
      </c>
      <c r="G1711" s="325"/>
      <c r="H1711" s="326">
        <v>20.2</v>
      </c>
      <c r="I1711" s="325"/>
      <c r="J1711" s="325"/>
      <c r="K1711" s="204"/>
      <c r="L1711" s="208"/>
      <c r="M1711" s="209"/>
      <c r="N1711" s="210"/>
      <c r="O1711" s="210"/>
      <c r="P1711" s="210"/>
      <c r="Q1711" s="210"/>
      <c r="R1711" s="210"/>
      <c r="S1711" s="210"/>
      <c r="T1711" s="211"/>
      <c r="AT1711" s="212" t="s">
        <v>192</v>
      </c>
      <c r="AU1711" s="212" t="s">
        <v>78</v>
      </c>
      <c r="AV1711" s="14" t="s">
        <v>78</v>
      </c>
      <c r="AW1711" s="14" t="s">
        <v>30</v>
      </c>
      <c r="AX1711" s="14" t="s">
        <v>69</v>
      </c>
      <c r="AY1711" s="212" t="s">
        <v>179</v>
      </c>
    </row>
    <row r="1712" spans="1:65" s="14" customFormat="1">
      <c r="B1712" s="203"/>
      <c r="C1712" s="204"/>
      <c r="D1712" s="188" t="s">
        <v>192</v>
      </c>
      <c r="E1712" s="205" t="s">
        <v>18</v>
      </c>
      <c r="F1712" s="324" t="s">
        <v>1800</v>
      </c>
      <c r="G1712" s="325"/>
      <c r="H1712" s="326">
        <v>10.199999999999999</v>
      </c>
      <c r="I1712" s="325"/>
      <c r="J1712" s="325"/>
      <c r="K1712" s="204"/>
      <c r="L1712" s="208"/>
      <c r="M1712" s="209"/>
      <c r="N1712" s="210"/>
      <c r="O1712" s="210"/>
      <c r="P1712" s="210"/>
      <c r="Q1712" s="210"/>
      <c r="R1712" s="210"/>
      <c r="S1712" s="210"/>
      <c r="T1712" s="211"/>
      <c r="AT1712" s="212" t="s">
        <v>192</v>
      </c>
      <c r="AU1712" s="212" t="s">
        <v>78</v>
      </c>
      <c r="AV1712" s="14" t="s">
        <v>78</v>
      </c>
      <c r="AW1712" s="14" t="s">
        <v>30</v>
      </c>
      <c r="AX1712" s="14" t="s">
        <v>69</v>
      </c>
      <c r="AY1712" s="212" t="s">
        <v>179</v>
      </c>
    </row>
    <row r="1713" spans="1:65" s="14" customFormat="1">
      <c r="B1713" s="203"/>
      <c r="C1713" s="204"/>
      <c r="D1713" s="188" t="s">
        <v>192</v>
      </c>
      <c r="E1713" s="205" t="s">
        <v>18</v>
      </c>
      <c r="F1713" s="324" t="s">
        <v>1617</v>
      </c>
      <c r="G1713" s="325"/>
      <c r="H1713" s="326">
        <v>1.1000000000000001</v>
      </c>
      <c r="I1713" s="325"/>
      <c r="J1713" s="325"/>
      <c r="K1713" s="204"/>
      <c r="L1713" s="208"/>
      <c r="M1713" s="209"/>
      <c r="N1713" s="210"/>
      <c r="O1713" s="210"/>
      <c r="P1713" s="210"/>
      <c r="Q1713" s="210"/>
      <c r="R1713" s="210"/>
      <c r="S1713" s="210"/>
      <c r="T1713" s="211"/>
      <c r="AT1713" s="212" t="s">
        <v>192</v>
      </c>
      <c r="AU1713" s="212" t="s">
        <v>78</v>
      </c>
      <c r="AV1713" s="14" t="s">
        <v>78</v>
      </c>
      <c r="AW1713" s="14" t="s">
        <v>30</v>
      </c>
      <c r="AX1713" s="14" t="s">
        <v>69</v>
      </c>
      <c r="AY1713" s="212" t="s">
        <v>179</v>
      </c>
    </row>
    <row r="1714" spans="1:65" s="2" customFormat="1" ht="37.9" customHeight="1">
      <c r="A1714" s="33"/>
      <c r="B1714" s="34"/>
      <c r="C1714" s="176" t="s">
        <v>1801</v>
      </c>
      <c r="D1714" s="176" t="s">
        <v>181</v>
      </c>
      <c r="E1714" s="177" t="s">
        <v>1802</v>
      </c>
      <c r="F1714" s="327" t="s">
        <v>1803</v>
      </c>
      <c r="G1714" s="328" t="s">
        <v>357</v>
      </c>
      <c r="H1714" s="329">
        <v>449.6</v>
      </c>
      <c r="I1714" s="330"/>
      <c r="J1714" s="330">
        <f>ROUND(I1714*H1714,2)</f>
        <v>0</v>
      </c>
      <c r="K1714" s="178" t="s">
        <v>185</v>
      </c>
      <c r="L1714" s="38"/>
      <c r="M1714" s="182" t="s">
        <v>18</v>
      </c>
      <c r="N1714" s="183" t="s">
        <v>40</v>
      </c>
      <c r="O1714" s="184">
        <v>0.26</v>
      </c>
      <c r="P1714" s="184">
        <f>O1714*H1714</f>
        <v>116.89600000000002</v>
      </c>
      <c r="Q1714" s="184">
        <v>0</v>
      </c>
      <c r="R1714" s="184">
        <f>Q1714*H1714</f>
        <v>0</v>
      </c>
      <c r="S1714" s="184">
        <v>4.5999999999999999E-2</v>
      </c>
      <c r="T1714" s="185">
        <f>S1714*H1714</f>
        <v>20.6816</v>
      </c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R1714" s="186" t="s">
        <v>186</v>
      </c>
      <c r="AT1714" s="186" t="s">
        <v>181</v>
      </c>
      <c r="AU1714" s="186" t="s">
        <v>78</v>
      </c>
      <c r="AY1714" s="19" t="s">
        <v>179</v>
      </c>
      <c r="BE1714" s="187">
        <f>IF(N1714="základní",J1714,0)</f>
        <v>0</v>
      </c>
      <c r="BF1714" s="187">
        <f>IF(N1714="snížená",J1714,0)</f>
        <v>0</v>
      </c>
      <c r="BG1714" s="187">
        <f>IF(N1714="zákl. přenesená",J1714,0)</f>
        <v>0</v>
      </c>
      <c r="BH1714" s="187">
        <f>IF(N1714="sníž. přenesená",J1714,0)</f>
        <v>0</v>
      </c>
      <c r="BI1714" s="187">
        <f>IF(N1714="nulová",J1714,0)</f>
        <v>0</v>
      </c>
      <c r="BJ1714" s="19" t="s">
        <v>76</v>
      </c>
      <c r="BK1714" s="187">
        <f>ROUND(I1714*H1714,2)</f>
        <v>0</v>
      </c>
      <c r="BL1714" s="19" t="s">
        <v>186</v>
      </c>
      <c r="BM1714" s="186" t="s">
        <v>1804</v>
      </c>
    </row>
    <row r="1715" spans="1:65" s="2" customFormat="1" ht="29.25">
      <c r="A1715" s="33"/>
      <c r="B1715" s="34"/>
      <c r="C1715" s="35"/>
      <c r="D1715" s="188" t="s">
        <v>188</v>
      </c>
      <c r="E1715" s="35"/>
      <c r="F1715" s="331" t="s">
        <v>1805</v>
      </c>
      <c r="G1715" s="332"/>
      <c r="H1715" s="332"/>
      <c r="I1715" s="332"/>
      <c r="J1715" s="332"/>
      <c r="K1715" s="35"/>
      <c r="L1715" s="38"/>
      <c r="M1715" s="190"/>
      <c r="N1715" s="191"/>
      <c r="O1715" s="63"/>
      <c r="P1715" s="63"/>
      <c r="Q1715" s="63"/>
      <c r="R1715" s="63"/>
      <c r="S1715" s="63"/>
      <c r="T1715" s="64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T1715" s="19" t="s">
        <v>188</v>
      </c>
      <c r="AU1715" s="19" t="s">
        <v>78</v>
      </c>
    </row>
    <row r="1716" spans="1:65" s="2" customFormat="1">
      <c r="A1716" s="33"/>
      <c r="B1716" s="34"/>
      <c r="C1716" s="35"/>
      <c r="D1716" s="192" t="s">
        <v>190</v>
      </c>
      <c r="E1716" s="35"/>
      <c r="F1716" s="333" t="s">
        <v>1806</v>
      </c>
      <c r="G1716" s="332"/>
      <c r="H1716" s="332"/>
      <c r="I1716" s="332"/>
      <c r="J1716" s="332"/>
      <c r="K1716" s="35"/>
      <c r="L1716" s="38"/>
      <c r="M1716" s="190"/>
      <c r="N1716" s="191"/>
      <c r="O1716" s="63"/>
      <c r="P1716" s="63"/>
      <c r="Q1716" s="63"/>
      <c r="R1716" s="63"/>
      <c r="S1716" s="63"/>
      <c r="T1716" s="64"/>
      <c r="U1716" s="33"/>
      <c r="V1716" s="33"/>
      <c r="W1716" s="33"/>
      <c r="X1716" s="33"/>
      <c r="Y1716" s="33"/>
      <c r="Z1716" s="33"/>
      <c r="AA1716" s="33"/>
      <c r="AB1716" s="33"/>
      <c r="AC1716" s="33"/>
      <c r="AD1716" s="33"/>
      <c r="AE1716" s="33"/>
      <c r="AT1716" s="19" t="s">
        <v>190</v>
      </c>
      <c r="AU1716" s="19" t="s">
        <v>78</v>
      </c>
    </row>
    <row r="1717" spans="1:65" s="13" customFormat="1">
      <c r="B1717" s="194"/>
      <c r="C1717" s="195"/>
      <c r="D1717" s="188" t="s">
        <v>192</v>
      </c>
      <c r="E1717" s="196" t="s">
        <v>18</v>
      </c>
      <c r="F1717" s="334" t="s">
        <v>202</v>
      </c>
      <c r="G1717" s="335"/>
      <c r="H1717" s="336" t="s">
        <v>18</v>
      </c>
      <c r="I1717" s="335"/>
      <c r="J1717" s="335"/>
      <c r="K1717" s="195"/>
      <c r="L1717" s="198"/>
      <c r="M1717" s="199"/>
      <c r="N1717" s="200"/>
      <c r="O1717" s="200"/>
      <c r="P1717" s="200"/>
      <c r="Q1717" s="200"/>
      <c r="R1717" s="200"/>
      <c r="S1717" s="200"/>
      <c r="T1717" s="201"/>
      <c r="AT1717" s="202" t="s">
        <v>192</v>
      </c>
      <c r="AU1717" s="202" t="s">
        <v>78</v>
      </c>
      <c r="AV1717" s="13" t="s">
        <v>76</v>
      </c>
      <c r="AW1717" s="13" t="s">
        <v>30</v>
      </c>
      <c r="AX1717" s="13" t="s">
        <v>69</v>
      </c>
      <c r="AY1717" s="202" t="s">
        <v>179</v>
      </c>
    </row>
    <row r="1718" spans="1:65" s="14" customFormat="1" ht="45">
      <c r="B1718" s="203"/>
      <c r="C1718" s="204"/>
      <c r="D1718" s="188" t="s">
        <v>192</v>
      </c>
      <c r="E1718" s="205" t="s">
        <v>18</v>
      </c>
      <c r="F1718" s="324" t="s">
        <v>1807</v>
      </c>
      <c r="G1718" s="325"/>
      <c r="H1718" s="326">
        <v>63.887999999999998</v>
      </c>
      <c r="I1718" s="325"/>
      <c r="J1718" s="325"/>
      <c r="K1718" s="204"/>
      <c r="L1718" s="208"/>
      <c r="M1718" s="209"/>
      <c r="N1718" s="210"/>
      <c r="O1718" s="210"/>
      <c r="P1718" s="210"/>
      <c r="Q1718" s="210"/>
      <c r="R1718" s="210"/>
      <c r="S1718" s="210"/>
      <c r="T1718" s="211"/>
      <c r="AT1718" s="212" t="s">
        <v>192</v>
      </c>
      <c r="AU1718" s="212" t="s">
        <v>78</v>
      </c>
      <c r="AV1718" s="14" t="s">
        <v>78</v>
      </c>
      <c r="AW1718" s="14" t="s">
        <v>30</v>
      </c>
      <c r="AX1718" s="14" t="s">
        <v>69</v>
      </c>
      <c r="AY1718" s="212" t="s">
        <v>179</v>
      </c>
    </row>
    <row r="1719" spans="1:65" s="14" customFormat="1">
      <c r="B1719" s="203"/>
      <c r="C1719" s="204"/>
      <c r="D1719" s="188" t="s">
        <v>192</v>
      </c>
      <c r="E1719" s="205" t="s">
        <v>18</v>
      </c>
      <c r="F1719" s="324" t="s">
        <v>1808</v>
      </c>
      <c r="G1719" s="325"/>
      <c r="H1719" s="326">
        <v>7.524</v>
      </c>
      <c r="I1719" s="325"/>
      <c r="J1719" s="325"/>
      <c r="K1719" s="204"/>
      <c r="L1719" s="208"/>
      <c r="M1719" s="209"/>
      <c r="N1719" s="210"/>
      <c r="O1719" s="210"/>
      <c r="P1719" s="210"/>
      <c r="Q1719" s="210"/>
      <c r="R1719" s="210"/>
      <c r="S1719" s="210"/>
      <c r="T1719" s="211"/>
      <c r="AT1719" s="212" t="s">
        <v>192</v>
      </c>
      <c r="AU1719" s="212" t="s">
        <v>78</v>
      </c>
      <c r="AV1719" s="14" t="s">
        <v>78</v>
      </c>
      <c r="AW1719" s="14" t="s">
        <v>30</v>
      </c>
      <c r="AX1719" s="14" t="s">
        <v>69</v>
      </c>
      <c r="AY1719" s="212" t="s">
        <v>179</v>
      </c>
    </row>
    <row r="1720" spans="1:65" s="13" customFormat="1">
      <c r="B1720" s="194"/>
      <c r="C1720" s="195"/>
      <c r="D1720" s="188" t="s">
        <v>192</v>
      </c>
      <c r="E1720" s="196" t="s">
        <v>18</v>
      </c>
      <c r="F1720" s="334" t="s">
        <v>230</v>
      </c>
      <c r="G1720" s="335"/>
      <c r="H1720" s="336" t="s">
        <v>18</v>
      </c>
      <c r="I1720" s="335"/>
      <c r="J1720" s="335"/>
      <c r="K1720" s="195"/>
      <c r="L1720" s="198"/>
      <c r="M1720" s="199"/>
      <c r="N1720" s="200"/>
      <c r="O1720" s="200"/>
      <c r="P1720" s="200"/>
      <c r="Q1720" s="200"/>
      <c r="R1720" s="200"/>
      <c r="S1720" s="200"/>
      <c r="T1720" s="201"/>
      <c r="AT1720" s="202" t="s">
        <v>192</v>
      </c>
      <c r="AU1720" s="202" t="s">
        <v>78</v>
      </c>
      <c r="AV1720" s="13" t="s">
        <v>76</v>
      </c>
      <c r="AW1720" s="13" t="s">
        <v>30</v>
      </c>
      <c r="AX1720" s="13" t="s">
        <v>69</v>
      </c>
      <c r="AY1720" s="202" t="s">
        <v>179</v>
      </c>
    </row>
    <row r="1721" spans="1:65" s="14" customFormat="1" ht="22.5">
      <c r="B1721" s="203"/>
      <c r="C1721" s="204"/>
      <c r="D1721" s="188" t="s">
        <v>192</v>
      </c>
      <c r="E1721" s="205" t="s">
        <v>18</v>
      </c>
      <c r="F1721" s="324" t="s">
        <v>1809</v>
      </c>
      <c r="G1721" s="325"/>
      <c r="H1721" s="326">
        <v>35.68</v>
      </c>
      <c r="I1721" s="325"/>
      <c r="J1721" s="325"/>
      <c r="K1721" s="204"/>
      <c r="L1721" s="208"/>
      <c r="M1721" s="209"/>
      <c r="N1721" s="210"/>
      <c r="O1721" s="210"/>
      <c r="P1721" s="210"/>
      <c r="Q1721" s="210"/>
      <c r="R1721" s="210"/>
      <c r="S1721" s="210"/>
      <c r="T1721" s="211"/>
      <c r="AT1721" s="212" t="s">
        <v>192</v>
      </c>
      <c r="AU1721" s="212" t="s">
        <v>78</v>
      </c>
      <c r="AV1721" s="14" t="s">
        <v>78</v>
      </c>
      <c r="AW1721" s="14" t="s">
        <v>30</v>
      </c>
      <c r="AX1721" s="14" t="s">
        <v>69</v>
      </c>
      <c r="AY1721" s="212" t="s">
        <v>179</v>
      </c>
    </row>
    <row r="1722" spans="1:65" s="14" customFormat="1" ht="33.75">
      <c r="B1722" s="203"/>
      <c r="C1722" s="204"/>
      <c r="D1722" s="188" t="s">
        <v>192</v>
      </c>
      <c r="E1722" s="205" t="s">
        <v>18</v>
      </c>
      <c r="F1722" s="324" t="s">
        <v>1810</v>
      </c>
      <c r="G1722" s="325"/>
      <c r="H1722" s="326">
        <v>34.954000000000001</v>
      </c>
      <c r="I1722" s="325"/>
      <c r="J1722" s="325"/>
      <c r="K1722" s="204"/>
      <c r="L1722" s="208"/>
      <c r="M1722" s="209"/>
      <c r="N1722" s="210"/>
      <c r="O1722" s="210"/>
      <c r="P1722" s="210"/>
      <c r="Q1722" s="210"/>
      <c r="R1722" s="210"/>
      <c r="S1722" s="210"/>
      <c r="T1722" s="211"/>
      <c r="AT1722" s="212" t="s">
        <v>192</v>
      </c>
      <c r="AU1722" s="212" t="s">
        <v>78</v>
      </c>
      <c r="AV1722" s="14" t="s">
        <v>78</v>
      </c>
      <c r="AW1722" s="14" t="s">
        <v>30</v>
      </c>
      <c r="AX1722" s="14" t="s">
        <v>69</v>
      </c>
      <c r="AY1722" s="212" t="s">
        <v>179</v>
      </c>
    </row>
    <row r="1723" spans="1:65" s="13" customFormat="1">
      <c r="B1723" s="194"/>
      <c r="C1723" s="195"/>
      <c r="D1723" s="188" t="s">
        <v>192</v>
      </c>
      <c r="E1723" s="196" t="s">
        <v>18</v>
      </c>
      <c r="F1723" s="334" t="s">
        <v>1811</v>
      </c>
      <c r="G1723" s="335"/>
      <c r="H1723" s="336" t="s">
        <v>18</v>
      </c>
      <c r="I1723" s="335"/>
      <c r="J1723" s="335"/>
      <c r="K1723" s="195"/>
      <c r="L1723" s="198"/>
      <c r="M1723" s="199"/>
      <c r="N1723" s="200"/>
      <c r="O1723" s="200"/>
      <c r="P1723" s="200"/>
      <c r="Q1723" s="200"/>
      <c r="R1723" s="200"/>
      <c r="S1723" s="200"/>
      <c r="T1723" s="201"/>
      <c r="AT1723" s="202" t="s">
        <v>192</v>
      </c>
      <c r="AU1723" s="202" t="s">
        <v>78</v>
      </c>
      <c r="AV1723" s="13" t="s">
        <v>76</v>
      </c>
      <c r="AW1723" s="13" t="s">
        <v>30</v>
      </c>
      <c r="AX1723" s="13" t="s">
        <v>69</v>
      </c>
      <c r="AY1723" s="202" t="s">
        <v>179</v>
      </c>
    </row>
    <row r="1724" spans="1:65" s="14" customFormat="1" ht="45">
      <c r="B1724" s="203"/>
      <c r="C1724" s="204"/>
      <c r="D1724" s="188" t="s">
        <v>192</v>
      </c>
      <c r="E1724" s="205" t="s">
        <v>18</v>
      </c>
      <c r="F1724" s="324" t="s">
        <v>1812</v>
      </c>
      <c r="G1724" s="325"/>
      <c r="H1724" s="326">
        <v>43.847000000000001</v>
      </c>
      <c r="I1724" s="325"/>
      <c r="J1724" s="325"/>
      <c r="K1724" s="204"/>
      <c r="L1724" s="208"/>
      <c r="M1724" s="209"/>
      <c r="N1724" s="210"/>
      <c r="O1724" s="210"/>
      <c r="P1724" s="210"/>
      <c r="Q1724" s="210"/>
      <c r="R1724" s="210"/>
      <c r="S1724" s="210"/>
      <c r="T1724" s="211"/>
      <c r="AT1724" s="212" t="s">
        <v>192</v>
      </c>
      <c r="AU1724" s="212" t="s">
        <v>78</v>
      </c>
      <c r="AV1724" s="14" t="s">
        <v>78</v>
      </c>
      <c r="AW1724" s="14" t="s">
        <v>30</v>
      </c>
      <c r="AX1724" s="14" t="s">
        <v>69</v>
      </c>
      <c r="AY1724" s="212" t="s">
        <v>179</v>
      </c>
    </row>
    <row r="1725" spans="1:65" s="14" customFormat="1">
      <c r="B1725" s="203"/>
      <c r="C1725" s="204"/>
      <c r="D1725" s="188" t="s">
        <v>192</v>
      </c>
      <c r="E1725" s="205" t="s">
        <v>18</v>
      </c>
      <c r="F1725" s="324" t="s">
        <v>1813</v>
      </c>
      <c r="G1725" s="325"/>
      <c r="H1725" s="326">
        <v>5.2080000000000002</v>
      </c>
      <c r="I1725" s="325"/>
      <c r="J1725" s="325"/>
      <c r="K1725" s="204"/>
      <c r="L1725" s="208"/>
      <c r="M1725" s="209"/>
      <c r="N1725" s="210"/>
      <c r="O1725" s="210"/>
      <c r="P1725" s="210"/>
      <c r="Q1725" s="210"/>
      <c r="R1725" s="210"/>
      <c r="S1725" s="210"/>
      <c r="T1725" s="211"/>
      <c r="AT1725" s="212" t="s">
        <v>192</v>
      </c>
      <c r="AU1725" s="212" t="s">
        <v>78</v>
      </c>
      <c r="AV1725" s="14" t="s">
        <v>78</v>
      </c>
      <c r="AW1725" s="14" t="s">
        <v>30</v>
      </c>
      <c r="AX1725" s="14" t="s">
        <v>69</v>
      </c>
      <c r="AY1725" s="212" t="s">
        <v>179</v>
      </c>
    </row>
    <row r="1726" spans="1:65" s="14" customFormat="1" ht="22.5">
      <c r="B1726" s="203"/>
      <c r="C1726" s="204"/>
      <c r="D1726" s="188" t="s">
        <v>192</v>
      </c>
      <c r="E1726" s="205" t="s">
        <v>18</v>
      </c>
      <c r="F1726" s="324" t="s">
        <v>1814</v>
      </c>
      <c r="G1726" s="325"/>
      <c r="H1726" s="326">
        <v>9.766</v>
      </c>
      <c r="I1726" s="325"/>
      <c r="J1726" s="325"/>
      <c r="K1726" s="204"/>
      <c r="L1726" s="208"/>
      <c r="M1726" s="209"/>
      <c r="N1726" s="210"/>
      <c r="O1726" s="210"/>
      <c r="P1726" s="210"/>
      <c r="Q1726" s="210"/>
      <c r="R1726" s="210"/>
      <c r="S1726" s="210"/>
      <c r="T1726" s="211"/>
      <c r="AT1726" s="212" t="s">
        <v>192</v>
      </c>
      <c r="AU1726" s="212" t="s">
        <v>78</v>
      </c>
      <c r="AV1726" s="14" t="s">
        <v>78</v>
      </c>
      <c r="AW1726" s="14" t="s">
        <v>30</v>
      </c>
      <c r="AX1726" s="14" t="s">
        <v>69</v>
      </c>
      <c r="AY1726" s="212" t="s">
        <v>179</v>
      </c>
    </row>
    <row r="1727" spans="1:65" s="14" customFormat="1" ht="22.5">
      <c r="B1727" s="203"/>
      <c r="C1727" s="204"/>
      <c r="D1727" s="188" t="s">
        <v>192</v>
      </c>
      <c r="E1727" s="205" t="s">
        <v>18</v>
      </c>
      <c r="F1727" s="324" t="s">
        <v>1815</v>
      </c>
      <c r="G1727" s="325"/>
      <c r="H1727" s="326">
        <v>31.77</v>
      </c>
      <c r="I1727" s="325"/>
      <c r="J1727" s="325"/>
      <c r="K1727" s="204"/>
      <c r="L1727" s="208"/>
      <c r="M1727" s="209"/>
      <c r="N1727" s="210"/>
      <c r="O1727" s="210"/>
      <c r="P1727" s="210"/>
      <c r="Q1727" s="210"/>
      <c r="R1727" s="210"/>
      <c r="S1727" s="210"/>
      <c r="T1727" s="211"/>
      <c r="AT1727" s="212" t="s">
        <v>192</v>
      </c>
      <c r="AU1727" s="212" t="s">
        <v>78</v>
      </c>
      <c r="AV1727" s="14" t="s">
        <v>78</v>
      </c>
      <c r="AW1727" s="14" t="s">
        <v>30</v>
      </c>
      <c r="AX1727" s="14" t="s">
        <v>69</v>
      </c>
      <c r="AY1727" s="212" t="s">
        <v>179</v>
      </c>
    </row>
    <row r="1728" spans="1:65" s="14" customFormat="1" ht="22.5">
      <c r="B1728" s="203"/>
      <c r="C1728" s="204"/>
      <c r="D1728" s="188" t="s">
        <v>192</v>
      </c>
      <c r="E1728" s="205" t="s">
        <v>18</v>
      </c>
      <c r="F1728" s="324" t="s">
        <v>1816</v>
      </c>
      <c r="G1728" s="325"/>
      <c r="H1728" s="326">
        <v>8.5549999999999997</v>
      </c>
      <c r="I1728" s="325"/>
      <c r="J1728" s="325"/>
      <c r="K1728" s="204"/>
      <c r="L1728" s="208"/>
      <c r="M1728" s="209"/>
      <c r="N1728" s="210"/>
      <c r="O1728" s="210"/>
      <c r="P1728" s="210"/>
      <c r="Q1728" s="210"/>
      <c r="R1728" s="210"/>
      <c r="S1728" s="210"/>
      <c r="T1728" s="211"/>
      <c r="AT1728" s="212" t="s">
        <v>192</v>
      </c>
      <c r="AU1728" s="212" t="s">
        <v>78</v>
      </c>
      <c r="AV1728" s="14" t="s">
        <v>78</v>
      </c>
      <c r="AW1728" s="14" t="s">
        <v>30</v>
      </c>
      <c r="AX1728" s="14" t="s">
        <v>69</v>
      </c>
      <c r="AY1728" s="212" t="s">
        <v>179</v>
      </c>
    </row>
    <row r="1729" spans="1:65" s="14" customFormat="1" ht="22.5">
      <c r="B1729" s="203"/>
      <c r="C1729" s="204"/>
      <c r="D1729" s="188" t="s">
        <v>192</v>
      </c>
      <c r="E1729" s="205" t="s">
        <v>18</v>
      </c>
      <c r="F1729" s="324" t="s">
        <v>1817</v>
      </c>
      <c r="G1729" s="325"/>
      <c r="H1729" s="326">
        <v>24.681999999999999</v>
      </c>
      <c r="I1729" s="325"/>
      <c r="J1729" s="325"/>
      <c r="K1729" s="204"/>
      <c r="L1729" s="208"/>
      <c r="M1729" s="209"/>
      <c r="N1729" s="210"/>
      <c r="O1729" s="210"/>
      <c r="P1729" s="210"/>
      <c r="Q1729" s="210"/>
      <c r="R1729" s="210"/>
      <c r="S1729" s="210"/>
      <c r="T1729" s="211"/>
      <c r="AT1729" s="212" t="s">
        <v>192</v>
      </c>
      <c r="AU1729" s="212" t="s">
        <v>78</v>
      </c>
      <c r="AV1729" s="14" t="s">
        <v>78</v>
      </c>
      <c r="AW1729" s="14" t="s">
        <v>30</v>
      </c>
      <c r="AX1729" s="14" t="s">
        <v>69</v>
      </c>
      <c r="AY1729" s="212" t="s">
        <v>179</v>
      </c>
    </row>
    <row r="1730" spans="1:65" s="14" customFormat="1" ht="22.5">
      <c r="B1730" s="203"/>
      <c r="C1730" s="204"/>
      <c r="D1730" s="188" t="s">
        <v>192</v>
      </c>
      <c r="E1730" s="205" t="s">
        <v>18</v>
      </c>
      <c r="F1730" s="324" t="s">
        <v>1818</v>
      </c>
      <c r="G1730" s="325"/>
      <c r="H1730" s="326">
        <v>4.0190000000000001</v>
      </c>
      <c r="I1730" s="325"/>
      <c r="J1730" s="325"/>
      <c r="K1730" s="204"/>
      <c r="L1730" s="208"/>
      <c r="M1730" s="209"/>
      <c r="N1730" s="210"/>
      <c r="O1730" s="210"/>
      <c r="P1730" s="210"/>
      <c r="Q1730" s="210"/>
      <c r="R1730" s="210"/>
      <c r="S1730" s="210"/>
      <c r="T1730" s="211"/>
      <c r="AT1730" s="212" t="s">
        <v>192</v>
      </c>
      <c r="AU1730" s="212" t="s">
        <v>78</v>
      </c>
      <c r="AV1730" s="14" t="s">
        <v>78</v>
      </c>
      <c r="AW1730" s="14" t="s">
        <v>30</v>
      </c>
      <c r="AX1730" s="14" t="s">
        <v>69</v>
      </c>
      <c r="AY1730" s="212" t="s">
        <v>179</v>
      </c>
    </row>
    <row r="1731" spans="1:65" s="14" customFormat="1">
      <c r="B1731" s="203"/>
      <c r="C1731" s="204"/>
      <c r="D1731" s="188" t="s">
        <v>192</v>
      </c>
      <c r="E1731" s="205" t="s">
        <v>18</v>
      </c>
      <c r="F1731" s="324" t="s">
        <v>1819</v>
      </c>
      <c r="G1731" s="325"/>
      <c r="H1731" s="326">
        <v>3.0550000000000002</v>
      </c>
      <c r="I1731" s="325"/>
      <c r="J1731" s="325"/>
      <c r="K1731" s="204"/>
      <c r="L1731" s="208"/>
      <c r="M1731" s="209"/>
      <c r="N1731" s="210"/>
      <c r="O1731" s="210"/>
      <c r="P1731" s="210"/>
      <c r="Q1731" s="210"/>
      <c r="R1731" s="210"/>
      <c r="S1731" s="210"/>
      <c r="T1731" s="211"/>
      <c r="AT1731" s="212" t="s">
        <v>192</v>
      </c>
      <c r="AU1731" s="212" t="s">
        <v>78</v>
      </c>
      <c r="AV1731" s="14" t="s">
        <v>78</v>
      </c>
      <c r="AW1731" s="14" t="s">
        <v>30</v>
      </c>
      <c r="AX1731" s="14" t="s">
        <v>69</v>
      </c>
      <c r="AY1731" s="212" t="s">
        <v>179</v>
      </c>
    </row>
    <row r="1732" spans="1:65" s="14" customFormat="1" ht="33.75">
      <c r="B1732" s="203"/>
      <c r="C1732" s="204"/>
      <c r="D1732" s="188" t="s">
        <v>192</v>
      </c>
      <c r="E1732" s="205" t="s">
        <v>18</v>
      </c>
      <c r="F1732" s="324" t="s">
        <v>1820</v>
      </c>
      <c r="G1732" s="325"/>
      <c r="H1732" s="326">
        <v>36.69</v>
      </c>
      <c r="I1732" s="325"/>
      <c r="J1732" s="325"/>
      <c r="K1732" s="204"/>
      <c r="L1732" s="208"/>
      <c r="M1732" s="209"/>
      <c r="N1732" s="210"/>
      <c r="O1732" s="210"/>
      <c r="P1732" s="210"/>
      <c r="Q1732" s="210"/>
      <c r="R1732" s="210"/>
      <c r="S1732" s="210"/>
      <c r="T1732" s="211"/>
      <c r="AT1732" s="212" t="s">
        <v>192</v>
      </c>
      <c r="AU1732" s="212" t="s">
        <v>78</v>
      </c>
      <c r="AV1732" s="14" t="s">
        <v>78</v>
      </c>
      <c r="AW1732" s="14" t="s">
        <v>30</v>
      </c>
      <c r="AX1732" s="14" t="s">
        <v>69</v>
      </c>
      <c r="AY1732" s="212" t="s">
        <v>179</v>
      </c>
    </row>
    <row r="1733" spans="1:65" s="13" customFormat="1">
      <c r="B1733" s="194"/>
      <c r="C1733" s="195"/>
      <c r="D1733" s="188" t="s">
        <v>192</v>
      </c>
      <c r="E1733" s="196" t="s">
        <v>18</v>
      </c>
      <c r="F1733" s="334" t="s">
        <v>581</v>
      </c>
      <c r="G1733" s="335"/>
      <c r="H1733" s="336" t="s">
        <v>18</v>
      </c>
      <c r="I1733" s="335"/>
      <c r="J1733" s="335"/>
      <c r="K1733" s="195"/>
      <c r="L1733" s="198"/>
      <c r="M1733" s="199"/>
      <c r="N1733" s="200"/>
      <c r="O1733" s="200"/>
      <c r="P1733" s="200"/>
      <c r="Q1733" s="200"/>
      <c r="R1733" s="200"/>
      <c r="S1733" s="200"/>
      <c r="T1733" s="201"/>
      <c r="AT1733" s="202" t="s">
        <v>192</v>
      </c>
      <c r="AU1733" s="202" t="s">
        <v>78</v>
      </c>
      <c r="AV1733" s="13" t="s">
        <v>76</v>
      </c>
      <c r="AW1733" s="13" t="s">
        <v>30</v>
      </c>
      <c r="AX1733" s="13" t="s">
        <v>69</v>
      </c>
      <c r="AY1733" s="202" t="s">
        <v>179</v>
      </c>
    </row>
    <row r="1734" spans="1:65" s="14" customFormat="1" ht="33.75">
      <c r="B1734" s="203"/>
      <c r="C1734" s="204"/>
      <c r="D1734" s="188" t="s">
        <v>192</v>
      </c>
      <c r="E1734" s="205" t="s">
        <v>18</v>
      </c>
      <c r="F1734" s="324" t="s">
        <v>1821</v>
      </c>
      <c r="G1734" s="325"/>
      <c r="H1734" s="326">
        <v>59.581000000000003</v>
      </c>
      <c r="I1734" s="325"/>
      <c r="J1734" s="325"/>
      <c r="K1734" s="204"/>
      <c r="L1734" s="208"/>
      <c r="M1734" s="209"/>
      <c r="N1734" s="210"/>
      <c r="O1734" s="210"/>
      <c r="P1734" s="210"/>
      <c r="Q1734" s="210"/>
      <c r="R1734" s="210"/>
      <c r="S1734" s="210"/>
      <c r="T1734" s="211"/>
      <c r="AT1734" s="212" t="s">
        <v>192</v>
      </c>
      <c r="AU1734" s="212" t="s">
        <v>78</v>
      </c>
      <c r="AV1734" s="14" t="s">
        <v>78</v>
      </c>
      <c r="AW1734" s="14" t="s">
        <v>30</v>
      </c>
      <c r="AX1734" s="14" t="s">
        <v>69</v>
      </c>
      <c r="AY1734" s="212" t="s">
        <v>179</v>
      </c>
    </row>
    <row r="1735" spans="1:65" s="14" customFormat="1" ht="33.75">
      <c r="B1735" s="203"/>
      <c r="C1735" s="204"/>
      <c r="D1735" s="188" t="s">
        <v>192</v>
      </c>
      <c r="E1735" s="205" t="s">
        <v>18</v>
      </c>
      <c r="F1735" s="324" t="s">
        <v>1822</v>
      </c>
      <c r="G1735" s="325"/>
      <c r="H1735" s="326">
        <v>71.995000000000005</v>
      </c>
      <c r="I1735" s="325"/>
      <c r="J1735" s="325"/>
      <c r="K1735" s="204"/>
      <c r="L1735" s="208"/>
      <c r="M1735" s="209"/>
      <c r="N1735" s="210"/>
      <c r="O1735" s="210"/>
      <c r="P1735" s="210"/>
      <c r="Q1735" s="210"/>
      <c r="R1735" s="210"/>
      <c r="S1735" s="210"/>
      <c r="T1735" s="211"/>
      <c r="AT1735" s="212" t="s">
        <v>192</v>
      </c>
      <c r="AU1735" s="212" t="s">
        <v>78</v>
      </c>
      <c r="AV1735" s="14" t="s">
        <v>78</v>
      </c>
      <c r="AW1735" s="14" t="s">
        <v>30</v>
      </c>
      <c r="AX1735" s="14" t="s">
        <v>69</v>
      </c>
      <c r="AY1735" s="212" t="s">
        <v>179</v>
      </c>
    </row>
    <row r="1736" spans="1:65" s="14" customFormat="1">
      <c r="B1736" s="203"/>
      <c r="C1736" s="204"/>
      <c r="D1736" s="188" t="s">
        <v>192</v>
      </c>
      <c r="E1736" s="205" t="s">
        <v>18</v>
      </c>
      <c r="F1736" s="324" t="s">
        <v>1823</v>
      </c>
      <c r="G1736" s="325"/>
      <c r="H1736" s="326">
        <v>1.698</v>
      </c>
      <c r="I1736" s="325"/>
      <c r="J1736" s="325"/>
      <c r="K1736" s="204"/>
      <c r="L1736" s="208"/>
      <c r="M1736" s="209"/>
      <c r="N1736" s="210"/>
      <c r="O1736" s="210"/>
      <c r="P1736" s="210"/>
      <c r="Q1736" s="210"/>
      <c r="R1736" s="210"/>
      <c r="S1736" s="210"/>
      <c r="T1736" s="211"/>
      <c r="AT1736" s="212" t="s">
        <v>192</v>
      </c>
      <c r="AU1736" s="212" t="s">
        <v>78</v>
      </c>
      <c r="AV1736" s="14" t="s">
        <v>78</v>
      </c>
      <c r="AW1736" s="14" t="s">
        <v>30</v>
      </c>
      <c r="AX1736" s="14" t="s">
        <v>69</v>
      </c>
      <c r="AY1736" s="212" t="s">
        <v>179</v>
      </c>
    </row>
    <row r="1737" spans="1:65" s="14" customFormat="1">
      <c r="B1737" s="203"/>
      <c r="C1737" s="204"/>
      <c r="D1737" s="188" t="s">
        <v>192</v>
      </c>
      <c r="E1737" s="205" t="s">
        <v>18</v>
      </c>
      <c r="F1737" s="324" t="s">
        <v>1824</v>
      </c>
      <c r="G1737" s="325"/>
      <c r="H1737" s="326">
        <v>0.85899999999999999</v>
      </c>
      <c r="I1737" s="325"/>
      <c r="J1737" s="325"/>
      <c r="K1737" s="204"/>
      <c r="L1737" s="208"/>
      <c r="M1737" s="209"/>
      <c r="N1737" s="210"/>
      <c r="O1737" s="210"/>
      <c r="P1737" s="210"/>
      <c r="Q1737" s="210"/>
      <c r="R1737" s="210"/>
      <c r="S1737" s="210"/>
      <c r="T1737" s="211"/>
      <c r="AT1737" s="212" t="s">
        <v>192</v>
      </c>
      <c r="AU1737" s="212" t="s">
        <v>78</v>
      </c>
      <c r="AV1737" s="14" t="s">
        <v>78</v>
      </c>
      <c r="AW1737" s="14" t="s">
        <v>30</v>
      </c>
      <c r="AX1737" s="14" t="s">
        <v>69</v>
      </c>
      <c r="AY1737" s="212" t="s">
        <v>179</v>
      </c>
    </row>
    <row r="1738" spans="1:65" s="14" customFormat="1">
      <c r="B1738" s="203"/>
      <c r="C1738" s="204"/>
      <c r="D1738" s="188" t="s">
        <v>192</v>
      </c>
      <c r="E1738" s="205" t="s">
        <v>18</v>
      </c>
      <c r="F1738" s="324" t="s">
        <v>1825</v>
      </c>
      <c r="G1738" s="325"/>
      <c r="H1738" s="326">
        <v>5.8289999999999997</v>
      </c>
      <c r="I1738" s="325"/>
      <c r="J1738" s="325"/>
      <c r="K1738" s="204"/>
      <c r="L1738" s="208"/>
      <c r="M1738" s="209"/>
      <c r="N1738" s="210"/>
      <c r="O1738" s="210"/>
      <c r="P1738" s="210"/>
      <c r="Q1738" s="210"/>
      <c r="R1738" s="210"/>
      <c r="S1738" s="210"/>
      <c r="T1738" s="211"/>
      <c r="AT1738" s="212" t="s">
        <v>192</v>
      </c>
      <c r="AU1738" s="212" t="s">
        <v>78</v>
      </c>
      <c r="AV1738" s="14" t="s">
        <v>78</v>
      </c>
      <c r="AW1738" s="14" t="s">
        <v>30</v>
      </c>
      <c r="AX1738" s="14" t="s">
        <v>69</v>
      </c>
      <c r="AY1738" s="212" t="s">
        <v>179</v>
      </c>
    </row>
    <row r="1739" spans="1:65" s="2" customFormat="1" ht="37.9" customHeight="1">
      <c r="A1739" s="33"/>
      <c r="B1739" s="34"/>
      <c r="C1739" s="176" t="s">
        <v>1826</v>
      </c>
      <c r="D1739" s="176" t="s">
        <v>181</v>
      </c>
      <c r="E1739" s="177" t="s">
        <v>1827</v>
      </c>
      <c r="F1739" s="327" t="s">
        <v>1828</v>
      </c>
      <c r="G1739" s="328" t="s">
        <v>357</v>
      </c>
      <c r="H1739" s="329">
        <v>257.95299999999997</v>
      </c>
      <c r="I1739" s="330"/>
      <c r="J1739" s="330">
        <f>ROUND(I1739*H1739,2)</f>
        <v>0</v>
      </c>
      <c r="K1739" s="178" t="s">
        <v>185</v>
      </c>
      <c r="L1739" s="38"/>
      <c r="M1739" s="182" t="s">
        <v>18</v>
      </c>
      <c r="N1739" s="183" t="s">
        <v>40</v>
      </c>
      <c r="O1739" s="184">
        <v>0.06</v>
      </c>
      <c r="P1739" s="184">
        <f>O1739*H1739</f>
        <v>15.477179999999997</v>
      </c>
      <c r="Q1739" s="184">
        <v>0</v>
      </c>
      <c r="R1739" s="184">
        <f>Q1739*H1739</f>
        <v>0</v>
      </c>
      <c r="S1739" s="184">
        <v>1.6E-2</v>
      </c>
      <c r="T1739" s="185">
        <f>S1739*H1739</f>
        <v>4.1272479999999998</v>
      </c>
      <c r="U1739" s="33"/>
      <c r="V1739" s="33"/>
      <c r="W1739" s="33"/>
      <c r="X1739" s="33"/>
      <c r="Y1739" s="33"/>
      <c r="Z1739" s="33"/>
      <c r="AA1739" s="33"/>
      <c r="AB1739" s="33"/>
      <c r="AC1739" s="33"/>
      <c r="AD1739" s="33"/>
      <c r="AE1739" s="33"/>
      <c r="AR1739" s="186" t="s">
        <v>186</v>
      </c>
      <c r="AT1739" s="186" t="s">
        <v>181</v>
      </c>
      <c r="AU1739" s="186" t="s">
        <v>78</v>
      </c>
      <c r="AY1739" s="19" t="s">
        <v>179</v>
      </c>
      <c r="BE1739" s="187">
        <f>IF(N1739="základní",J1739,0)</f>
        <v>0</v>
      </c>
      <c r="BF1739" s="187">
        <f>IF(N1739="snížená",J1739,0)</f>
        <v>0</v>
      </c>
      <c r="BG1739" s="187">
        <f>IF(N1739="zákl. přenesená",J1739,0)</f>
        <v>0</v>
      </c>
      <c r="BH1739" s="187">
        <f>IF(N1739="sníž. přenesená",J1739,0)</f>
        <v>0</v>
      </c>
      <c r="BI1739" s="187">
        <f>IF(N1739="nulová",J1739,0)</f>
        <v>0</v>
      </c>
      <c r="BJ1739" s="19" t="s">
        <v>76</v>
      </c>
      <c r="BK1739" s="187">
        <f>ROUND(I1739*H1739,2)</f>
        <v>0</v>
      </c>
      <c r="BL1739" s="19" t="s">
        <v>186</v>
      </c>
      <c r="BM1739" s="186" t="s">
        <v>1829</v>
      </c>
    </row>
    <row r="1740" spans="1:65" s="2" customFormat="1" ht="29.25">
      <c r="A1740" s="33"/>
      <c r="B1740" s="34"/>
      <c r="C1740" s="35"/>
      <c r="D1740" s="188" t="s">
        <v>188</v>
      </c>
      <c r="E1740" s="35"/>
      <c r="F1740" s="331" t="s">
        <v>1830</v>
      </c>
      <c r="G1740" s="332"/>
      <c r="H1740" s="332"/>
      <c r="I1740" s="332"/>
      <c r="J1740" s="332"/>
      <c r="K1740" s="35"/>
      <c r="L1740" s="38"/>
      <c r="M1740" s="190"/>
      <c r="N1740" s="191"/>
      <c r="O1740" s="63"/>
      <c r="P1740" s="63"/>
      <c r="Q1740" s="63"/>
      <c r="R1740" s="63"/>
      <c r="S1740" s="63"/>
      <c r="T1740" s="64"/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T1740" s="19" t="s">
        <v>188</v>
      </c>
      <c r="AU1740" s="19" t="s">
        <v>78</v>
      </c>
    </row>
    <row r="1741" spans="1:65" s="2" customFormat="1">
      <c r="A1741" s="33"/>
      <c r="B1741" s="34"/>
      <c r="C1741" s="35"/>
      <c r="D1741" s="192" t="s">
        <v>190</v>
      </c>
      <c r="E1741" s="35"/>
      <c r="F1741" s="333" t="s">
        <v>1831</v>
      </c>
      <c r="G1741" s="332"/>
      <c r="H1741" s="332"/>
      <c r="I1741" s="332"/>
      <c r="J1741" s="332"/>
      <c r="K1741" s="35"/>
      <c r="L1741" s="38"/>
      <c r="M1741" s="190"/>
      <c r="N1741" s="191"/>
      <c r="O1741" s="63"/>
      <c r="P1741" s="63"/>
      <c r="Q1741" s="63"/>
      <c r="R1741" s="63"/>
      <c r="S1741" s="63"/>
      <c r="T1741" s="64"/>
      <c r="U1741" s="33"/>
      <c r="V1741" s="33"/>
      <c r="W1741" s="33"/>
      <c r="X1741" s="33"/>
      <c r="Y1741" s="33"/>
      <c r="Z1741" s="33"/>
      <c r="AA1741" s="33"/>
      <c r="AB1741" s="33"/>
      <c r="AC1741" s="33"/>
      <c r="AD1741" s="33"/>
      <c r="AE1741" s="33"/>
      <c r="AT1741" s="19" t="s">
        <v>190</v>
      </c>
      <c r="AU1741" s="19" t="s">
        <v>78</v>
      </c>
    </row>
    <row r="1742" spans="1:65" s="13" customFormat="1">
      <c r="B1742" s="194"/>
      <c r="C1742" s="195"/>
      <c r="D1742" s="188" t="s">
        <v>192</v>
      </c>
      <c r="E1742" s="196" t="s">
        <v>18</v>
      </c>
      <c r="F1742" s="334" t="s">
        <v>1330</v>
      </c>
      <c r="G1742" s="335"/>
      <c r="H1742" s="336" t="s">
        <v>18</v>
      </c>
      <c r="I1742" s="335"/>
      <c r="J1742" s="335"/>
      <c r="K1742" s="195"/>
      <c r="L1742" s="198"/>
      <c r="M1742" s="199"/>
      <c r="N1742" s="200"/>
      <c r="O1742" s="200"/>
      <c r="P1742" s="200"/>
      <c r="Q1742" s="200"/>
      <c r="R1742" s="200"/>
      <c r="S1742" s="200"/>
      <c r="T1742" s="201"/>
      <c r="AT1742" s="202" t="s">
        <v>192</v>
      </c>
      <c r="AU1742" s="202" t="s">
        <v>78</v>
      </c>
      <c r="AV1742" s="13" t="s">
        <v>76</v>
      </c>
      <c r="AW1742" s="13" t="s">
        <v>30</v>
      </c>
      <c r="AX1742" s="13" t="s">
        <v>69</v>
      </c>
      <c r="AY1742" s="202" t="s">
        <v>179</v>
      </c>
    </row>
    <row r="1743" spans="1:65" s="13" customFormat="1">
      <c r="B1743" s="194"/>
      <c r="C1743" s="195"/>
      <c r="D1743" s="188" t="s">
        <v>192</v>
      </c>
      <c r="E1743" s="196" t="s">
        <v>18</v>
      </c>
      <c r="F1743" s="334" t="s">
        <v>1331</v>
      </c>
      <c r="G1743" s="335"/>
      <c r="H1743" s="336" t="s">
        <v>18</v>
      </c>
      <c r="I1743" s="335"/>
      <c r="J1743" s="335"/>
      <c r="K1743" s="195"/>
      <c r="L1743" s="198"/>
      <c r="M1743" s="199"/>
      <c r="N1743" s="200"/>
      <c r="O1743" s="200"/>
      <c r="P1743" s="200"/>
      <c r="Q1743" s="200"/>
      <c r="R1743" s="200"/>
      <c r="S1743" s="200"/>
      <c r="T1743" s="201"/>
      <c r="AT1743" s="202" t="s">
        <v>192</v>
      </c>
      <c r="AU1743" s="202" t="s">
        <v>78</v>
      </c>
      <c r="AV1743" s="13" t="s">
        <v>76</v>
      </c>
      <c r="AW1743" s="13" t="s">
        <v>30</v>
      </c>
      <c r="AX1743" s="13" t="s">
        <v>69</v>
      </c>
      <c r="AY1743" s="202" t="s">
        <v>179</v>
      </c>
    </row>
    <row r="1744" spans="1:65" s="14" customFormat="1" ht="22.5">
      <c r="B1744" s="203"/>
      <c r="C1744" s="204"/>
      <c r="D1744" s="188" t="s">
        <v>192</v>
      </c>
      <c r="E1744" s="205" t="s">
        <v>18</v>
      </c>
      <c r="F1744" s="324" t="s">
        <v>1332</v>
      </c>
      <c r="G1744" s="325"/>
      <c r="H1744" s="326">
        <v>110.148</v>
      </c>
      <c r="I1744" s="325"/>
      <c r="J1744" s="325"/>
      <c r="K1744" s="204"/>
      <c r="L1744" s="208"/>
      <c r="M1744" s="209"/>
      <c r="N1744" s="210"/>
      <c r="O1744" s="210"/>
      <c r="P1744" s="210"/>
      <c r="Q1744" s="210"/>
      <c r="R1744" s="210"/>
      <c r="S1744" s="210"/>
      <c r="T1744" s="211"/>
      <c r="AT1744" s="212" t="s">
        <v>192</v>
      </c>
      <c r="AU1744" s="212" t="s">
        <v>78</v>
      </c>
      <c r="AV1744" s="14" t="s">
        <v>78</v>
      </c>
      <c r="AW1744" s="14" t="s">
        <v>30</v>
      </c>
      <c r="AX1744" s="14" t="s">
        <v>69</v>
      </c>
      <c r="AY1744" s="212" t="s">
        <v>179</v>
      </c>
    </row>
    <row r="1745" spans="1:65" s="14" customFormat="1" ht="33.75">
      <c r="B1745" s="203"/>
      <c r="C1745" s="204"/>
      <c r="D1745" s="188" t="s">
        <v>192</v>
      </c>
      <c r="E1745" s="205" t="s">
        <v>18</v>
      </c>
      <c r="F1745" s="324" t="s">
        <v>1333</v>
      </c>
      <c r="G1745" s="325"/>
      <c r="H1745" s="326">
        <v>90.998999999999995</v>
      </c>
      <c r="I1745" s="325"/>
      <c r="J1745" s="325"/>
      <c r="K1745" s="204"/>
      <c r="L1745" s="208"/>
      <c r="M1745" s="209"/>
      <c r="N1745" s="210"/>
      <c r="O1745" s="210"/>
      <c r="P1745" s="210"/>
      <c r="Q1745" s="210"/>
      <c r="R1745" s="210"/>
      <c r="S1745" s="210"/>
      <c r="T1745" s="211"/>
      <c r="AT1745" s="212" t="s">
        <v>192</v>
      </c>
      <c r="AU1745" s="212" t="s">
        <v>78</v>
      </c>
      <c r="AV1745" s="14" t="s">
        <v>78</v>
      </c>
      <c r="AW1745" s="14" t="s">
        <v>30</v>
      </c>
      <c r="AX1745" s="14" t="s">
        <v>69</v>
      </c>
      <c r="AY1745" s="212" t="s">
        <v>179</v>
      </c>
    </row>
    <row r="1746" spans="1:65" s="14" customFormat="1" ht="22.5">
      <c r="B1746" s="203"/>
      <c r="C1746" s="204"/>
      <c r="D1746" s="188" t="s">
        <v>192</v>
      </c>
      <c r="E1746" s="205" t="s">
        <v>18</v>
      </c>
      <c r="F1746" s="324" t="s">
        <v>1334</v>
      </c>
      <c r="G1746" s="325"/>
      <c r="H1746" s="326">
        <v>93.951999999999998</v>
      </c>
      <c r="I1746" s="325"/>
      <c r="J1746" s="325"/>
      <c r="K1746" s="204"/>
      <c r="L1746" s="208"/>
      <c r="M1746" s="209"/>
      <c r="N1746" s="210"/>
      <c r="O1746" s="210"/>
      <c r="P1746" s="210"/>
      <c r="Q1746" s="210"/>
      <c r="R1746" s="210"/>
      <c r="S1746" s="210"/>
      <c r="T1746" s="211"/>
      <c r="AT1746" s="212" t="s">
        <v>192</v>
      </c>
      <c r="AU1746" s="212" t="s">
        <v>78</v>
      </c>
      <c r="AV1746" s="14" t="s">
        <v>78</v>
      </c>
      <c r="AW1746" s="14" t="s">
        <v>30</v>
      </c>
      <c r="AX1746" s="14" t="s">
        <v>69</v>
      </c>
      <c r="AY1746" s="212" t="s">
        <v>179</v>
      </c>
    </row>
    <row r="1747" spans="1:65" s="14" customFormat="1">
      <c r="B1747" s="203"/>
      <c r="C1747" s="204"/>
      <c r="D1747" s="188" t="s">
        <v>192</v>
      </c>
      <c r="E1747" s="205" t="s">
        <v>18</v>
      </c>
      <c r="F1747" s="324" t="s">
        <v>1335</v>
      </c>
      <c r="G1747" s="325"/>
      <c r="H1747" s="326">
        <v>96.929000000000002</v>
      </c>
      <c r="I1747" s="325"/>
      <c r="J1747" s="325"/>
      <c r="K1747" s="204"/>
      <c r="L1747" s="208"/>
      <c r="M1747" s="209"/>
      <c r="N1747" s="210"/>
      <c r="O1747" s="210"/>
      <c r="P1747" s="210"/>
      <c r="Q1747" s="210"/>
      <c r="R1747" s="210"/>
      <c r="S1747" s="210"/>
      <c r="T1747" s="211"/>
      <c r="AT1747" s="212" t="s">
        <v>192</v>
      </c>
      <c r="AU1747" s="212" t="s">
        <v>78</v>
      </c>
      <c r="AV1747" s="14" t="s">
        <v>78</v>
      </c>
      <c r="AW1747" s="14" t="s">
        <v>30</v>
      </c>
      <c r="AX1747" s="14" t="s">
        <v>69</v>
      </c>
      <c r="AY1747" s="212" t="s">
        <v>179</v>
      </c>
    </row>
    <row r="1748" spans="1:65" s="13" customFormat="1">
      <c r="B1748" s="194"/>
      <c r="C1748" s="195"/>
      <c r="D1748" s="188" t="s">
        <v>192</v>
      </c>
      <c r="E1748" s="196" t="s">
        <v>18</v>
      </c>
      <c r="F1748" s="334" t="s">
        <v>1336</v>
      </c>
      <c r="G1748" s="335"/>
      <c r="H1748" s="336" t="s">
        <v>18</v>
      </c>
      <c r="I1748" s="335"/>
      <c r="J1748" s="335"/>
      <c r="K1748" s="195"/>
      <c r="L1748" s="198"/>
      <c r="M1748" s="199"/>
      <c r="N1748" s="200"/>
      <c r="O1748" s="200"/>
      <c r="P1748" s="200"/>
      <c r="Q1748" s="200"/>
      <c r="R1748" s="200"/>
      <c r="S1748" s="200"/>
      <c r="T1748" s="201"/>
      <c r="AT1748" s="202" t="s">
        <v>192</v>
      </c>
      <c r="AU1748" s="202" t="s">
        <v>78</v>
      </c>
      <c r="AV1748" s="13" t="s">
        <v>76</v>
      </c>
      <c r="AW1748" s="13" t="s">
        <v>30</v>
      </c>
      <c r="AX1748" s="13" t="s">
        <v>69</v>
      </c>
      <c r="AY1748" s="202" t="s">
        <v>179</v>
      </c>
    </row>
    <row r="1749" spans="1:65" s="14" customFormat="1" ht="33.75">
      <c r="B1749" s="203"/>
      <c r="C1749" s="204"/>
      <c r="D1749" s="188" t="s">
        <v>192</v>
      </c>
      <c r="E1749" s="205" t="s">
        <v>18</v>
      </c>
      <c r="F1749" s="324" t="s">
        <v>1337</v>
      </c>
      <c r="G1749" s="325"/>
      <c r="H1749" s="326">
        <v>-55.848999999999997</v>
      </c>
      <c r="I1749" s="325"/>
      <c r="J1749" s="325"/>
      <c r="K1749" s="204"/>
      <c r="L1749" s="208"/>
      <c r="M1749" s="209"/>
      <c r="N1749" s="210"/>
      <c r="O1749" s="210"/>
      <c r="P1749" s="210"/>
      <c r="Q1749" s="210"/>
      <c r="R1749" s="210"/>
      <c r="S1749" s="210"/>
      <c r="T1749" s="211"/>
      <c r="AT1749" s="212" t="s">
        <v>192</v>
      </c>
      <c r="AU1749" s="212" t="s">
        <v>78</v>
      </c>
      <c r="AV1749" s="14" t="s">
        <v>78</v>
      </c>
      <c r="AW1749" s="14" t="s">
        <v>30</v>
      </c>
      <c r="AX1749" s="14" t="s">
        <v>69</v>
      </c>
      <c r="AY1749" s="212" t="s">
        <v>179</v>
      </c>
    </row>
    <row r="1750" spans="1:65" s="14" customFormat="1">
      <c r="B1750" s="203"/>
      <c r="C1750" s="204"/>
      <c r="D1750" s="188" t="s">
        <v>192</v>
      </c>
      <c r="E1750" s="205" t="s">
        <v>18</v>
      </c>
      <c r="F1750" s="324" t="s">
        <v>1338</v>
      </c>
      <c r="G1750" s="325"/>
      <c r="H1750" s="326">
        <v>-78.225999999999999</v>
      </c>
      <c r="I1750" s="325"/>
      <c r="J1750" s="325"/>
      <c r="K1750" s="204"/>
      <c r="L1750" s="208"/>
      <c r="M1750" s="209"/>
      <c r="N1750" s="210"/>
      <c r="O1750" s="210"/>
      <c r="P1750" s="210"/>
      <c r="Q1750" s="210"/>
      <c r="R1750" s="210"/>
      <c r="S1750" s="210"/>
      <c r="T1750" s="211"/>
      <c r="AT1750" s="212" t="s">
        <v>192</v>
      </c>
      <c r="AU1750" s="212" t="s">
        <v>78</v>
      </c>
      <c r="AV1750" s="14" t="s">
        <v>78</v>
      </c>
      <c r="AW1750" s="14" t="s">
        <v>30</v>
      </c>
      <c r="AX1750" s="14" t="s">
        <v>69</v>
      </c>
      <c r="AY1750" s="212" t="s">
        <v>179</v>
      </c>
    </row>
    <row r="1751" spans="1:65" s="2" customFormat="1" ht="37.9" customHeight="1">
      <c r="A1751" s="33"/>
      <c r="B1751" s="34"/>
      <c r="C1751" s="176" t="s">
        <v>1832</v>
      </c>
      <c r="D1751" s="176" t="s">
        <v>181</v>
      </c>
      <c r="E1751" s="177" t="s">
        <v>1833</v>
      </c>
      <c r="F1751" s="327" t="s">
        <v>1834</v>
      </c>
      <c r="G1751" s="328" t="s">
        <v>357</v>
      </c>
      <c r="H1751" s="329">
        <v>55.848999999999997</v>
      </c>
      <c r="I1751" s="330"/>
      <c r="J1751" s="330">
        <f>ROUND(I1751*H1751,2)</f>
        <v>0</v>
      </c>
      <c r="K1751" s="178" t="s">
        <v>185</v>
      </c>
      <c r="L1751" s="38"/>
      <c r="M1751" s="182" t="s">
        <v>18</v>
      </c>
      <c r="N1751" s="183" t="s">
        <v>40</v>
      </c>
      <c r="O1751" s="184">
        <v>0.22</v>
      </c>
      <c r="P1751" s="184">
        <f>O1751*H1751</f>
        <v>12.286779999999998</v>
      </c>
      <c r="Q1751" s="184">
        <v>0</v>
      </c>
      <c r="R1751" s="184">
        <f>Q1751*H1751</f>
        <v>0</v>
      </c>
      <c r="S1751" s="184">
        <v>5.8999999999999997E-2</v>
      </c>
      <c r="T1751" s="185">
        <f>S1751*H1751</f>
        <v>3.2950909999999998</v>
      </c>
      <c r="U1751" s="33"/>
      <c r="V1751" s="33"/>
      <c r="W1751" s="33"/>
      <c r="X1751" s="33"/>
      <c r="Y1751" s="33"/>
      <c r="Z1751" s="33"/>
      <c r="AA1751" s="33"/>
      <c r="AB1751" s="33"/>
      <c r="AC1751" s="33"/>
      <c r="AD1751" s="33"/>
      <c r="AE1751" s="33"/>
      <c r="AR1751" s="186" t="s">
        <v>186</v>
      </c>
      <c r="AT1751" s="186" t="s">
        <v>181</v>
      </c>
      <c r="AU1751" s="186" t="s">
        <v>78</v>
      </c>
      <c r="AY1751" s="19" t="s">
        <v>179</v>
      </c>
      <c r="BE1751" s="187">
        <f>IF(N1751="základní",J1751,0)</f>
        <v>0</v>
      </c>
      <c r="BF1751" s="187">
        <f>IF(N1751="snížená",J1751,0)</f>
        <v>0</v>
      </c>
      <c r="BG1751" s="187">
        <f>IF(N1751="zákl. přenesená",J1751,0)</f>
        <v>0</v>
      </c>
      <c r="BH1751" s="187">
        <f>IF(N1751="sníž. přenesená",J1751,0)</f>
        <v>0</v>
      </c>
      <c r="BI1751" s="187">
        <f>IF(N1751="nulová",J1751,0)</f>
        <v>0</v>
      </c>
      <c r="BJ1751" s="19" t="s">
        <v>76</v>
      </c>
      <c r="BK1751" s="187">
        <f>ROUND(I1751*H1751,2)</f>
        <v>0</v>
      </c>
      <c r="BL1751" s="19" t="s">
        <v>186</v>
      </c>
      <c r="BM1751" s="186" t="s">
        <v>1835</v>
      </c>
    </row>
    <row r="1752" spans="1:65" s="2" customFormat="1" ht="29.25">
      <c r="A1752" s="33"/>
      <c r="B1752" s="34"/>
      <c r="C1752" s="35"/>
      <c r="D1752" s="188" t="s">
        <v>188</v>
      </c>
      <c r="E1752" s="35"/>
      <c r="F1752" s="331" t="s">
        <v>1836</v>
      </c>
      <c r="G1752" s="332"/>
      <c r="H1752" s="332"/>
      <c r="I1752" s="332"/>
      <c r="J1752" s="332"/>
      <c r="K1752" s="35"/>
      <c r="L1752" s="38"/>
      <c r="M1752" s="190"/>
      <c r="N1752" s="191"/>
      <c r="O1752" s="63"/>
      <c r="P1752" s="63"/>
      <c r="Q1752" s="63"/>
      <c r="R1752" s="63"/>
      <c r="S1752" s="63"/>
      <c r="T1752" s="64"/>
      <c r="U1752" s="33"/>
      <c r="V1752" s="33"/>
      <c r="W1752" s="33"/>
      <c r="X1752" s="33"/>
      <c r="Y1752" s="33"/>
      <c r="Z1752" s="33"/>
      <c r="AA1752" s="33"/>
      <c r="AB1752" s="33"/>
      <c r="AC1752" s="33"/>
      <c r="AD1752" s="33"/>
      <c r="AE1752" s="33"/>
      <c r="AT1752" s="19" t="s">
        <v>188</v>
      </c>
      <c r="AU1752" s="19" t="s">
        <v>78</v>
      </c>
    </row>
    <row r="1753" spans="1:65" s="2" customFormat="1">
      <c r="A1753" s="33"/>
      <c r="B1753" s="34"/>
      <c r="C1753" s="35"/>
      <c r="D1753" s="192" t="s">
        <v>190</v>
      </c>
      <c r="E1753" s="35"/>
      <c r="F1753" s="333" t="s">
        <v>1837</v>
      </c>
      <c r="G1753" s="332"/>
      <c r="H1753" s="332"/>
      <c r="I1753" s="332"/>
      <c r="J1753" s="332"/>
      <c r="K1753" s="35"/>
      <c r="L1753" s="38"/>
      <c r="M1753" s="190"/>
      <c r="N1753" s="191"/>
      <c r="O1753" s="63"/>
      <c r="P1753" s="63"/>
      <c r="Q1753" s="63"/>
      <c r="R1753" s="63"/>
      <c r="S1753" s="63"/>
      <c r="T1753" s="64"/>
      <c r="U1753" s="33"/>
      <c r="V1753" s="33"/>
      <c r="W1753" s="33"/>
      <c r="X1753" s="33"/>
      <c r="Y1753" s="33"/>
      <c r="Z1753" s="33"/>
      <c r="AA1753" s="33"/>
      <c r="AB1753" s="33"/>
      <c r="AC1753" s="33"/>
      <c r="AD1753" s="33"/>
      <c r="AE1753" s="33"/>
      <c r="AT1753" s="19" t="s">
        <v>190</v>
      </c>
      <c r="AU1753" s="19" t="s">
        <v>78</v>
      </c>
    </row>
    <row r="1754" spans="1:65" s="13" customFormat="1">
      <c r="B1754" s="194"/>
      <c r="C1754" s="195"/>
      <c r="D1754" s="188" t="s">
        <v>192</v>
      </c>
      <c r="E1754" s="196" t="s">
        <v>18</v>
      </c>
      <c r="F1754" s="334" t="s">
        <v>230</v>
      </c>
      <c r="G1754" s="335"/>
      <c r="H1754" s="336" t="s">
        <v>18</v>
      </c>
      <c r="I1754" s="335"/>
      <c r="J1754" s="335"/>
      <c r="K1754" s="195"/>
      <c r="L1754" s="198"/>
      <c r="M1754" s="199"/>
      <c r="N1754" s="200"/>
      <c r="O1754" s="200"/>
      <c r="P1754" s="200"/>
      <c r="Q1754" s="200"/>
      <c r="R1754" s="200"/>
      <c r="S1754" s="200"/>
      <c r="T1754" s="201"/>
      <c r="AT1754" s="202" t="s">
        <v>192</v>
      </c>
      <c r="AU1754" s="202" t="s">
        <v>78</v>
      </c>
      <c r="AV1754" s="13" t="s">
        <v>76</v>
      </c>
      <c r="AW1754" s="13" t="s">
        <v>30</v>
      </c>
      <c r="AX1754" s="13" t="s">
        <v>69</v>
      </c>
      <c r="AY1754" s="202" t="s">
        <v>179</v>
      </c>
    </row>
    <row r="1755" spans="1:65" s="14" customFormat="1" ht="33.75">
      <c r="B1755" s="203"/>
      <c r="C1755" s="204"/>
      <c r="D1755" s="188" t="s">
        <v>192</v>
      </c>
      <c r="E1755" s="205" t="s">
        <v>18</v>
      </c>
      <c r="F1755" s="324" t="s">
        <v>1838</v>
      </c>
      <c r="G1755" s="325"/>
      <c r="H1755" s="326">
        <v>55.848999999999997</v>
      </c>
      <c r="I1755" s="325"/>
      <c r="J1755" s="325"/>
      <c r="K1755" s="204"/>
      <c r="L1755" s="208"/>
      <c r="M1755" s="209"/>
      <c r="N1755" s="210"/>
      <c r="O1755" s="210"/>
      <c r="P1755" s="210"/>
      <c r="Q1755" s="210"/>
      <c r="R1755" s="210"/>
      <c r="S1755" s="210"/>
      <c r="T1755" s="211"/>
      <c r="AT1755" s="212" t="s">
        <v>192</v>
      </c>
      <c r="AU1755" s="212" t="s">
        <v>78</v>
      </c>
      <c r="AV1755" s="14" t="s">
        <v>78</v>
      </c>
      <c r="AW1755" s="14" t="s">
        <v>30</v>
      </c>
      <c r="AX1755" s="14" t="s">
        <v>69</v>
      </c>
      <c r="AY1755" s="212" t="s">
        <v>179</v>
      </c>
    </row>
    <row r="1756" spans="1:65" s="2" customFormat="1" ht="24.2" customHeight="1">
      <c r="A1756" s="33"/>
      <c r="B1756" s="34"/>
      <c r="C1756" s="176" t="s">
        <v>1839</v>
      </c>
      <c r="D1756" s="176" t="s">
        <v>181</v>
      </c>
      <c r="E1756" s="177" t="s">
        <v>1840</v>
      </c>
      <c r="F1756" s="327" t="s">
        <v>1841</v>
      </c>
      <c r="G1756" s="328" t="s">
        <v>357</v>
      </c>
      <c r="H1756" s="329">
        <v>21.614999999999998</v>
      </c>
      <c r="I1756" s="330"/>
      <c r="J1756" s="330">
        <f>ROUND(I1756*H1756,2)</f>
        <v>0</v>
      </c>
      <c r="K1756" s="178" t="s">
        <v>185</v>
      </c>
      <c r="L1756" s="38"/>
      <c r="M1756" s="182" t="s">
        <v>18</v>
      </c>
      <c r="N1756" s="183" t="s">
        <v>40</v>
      </c>
      <c r="O1756" s="184">
        <v>0.3</v>
      </c>
      <c r="P1756" s="184">
        <f>O1756*H1756</f>
        <v>6.4844999999999997</v>
      </c>
      <c r="Q1756" s="184">
        <v>0</v>
      </c>
      <c r="R1756" s="184">
        <f>Q1756*H1756</f>
        <v>0</v>
      </c>
      <c r="S1756" s="184">
        <v>6.8000000000000005E-2</v>
      </c>
      <c r="T1756" s="185">
        <f>S1756*H1756</f>
        <v>1.4698199999999999</v>
      </c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R1756" s="186" t="s">
        <v>186</v>
      </c>
      <c r="AT1756" s="186" t="s">
        <v>181</v>
      </c>
      <c r="AU1756" s="186" t="s">
        <v>78</v>
      </c>
      <c r="AY1756" s="19" t="s">
        <v>179</v>
      </c>
      <c r="BE1756" s="187">
        <f>IF(N1756="základní",J1756,0)</f>
        <v>0</v>
      </c>
      <c r="BF1756" s="187">
        <f>IF(N1756="snížená",J1756,0)</f>
        <v>0</v>
      </c>
      <c r="BG1756" s="187">
        <f>IF(N1756="zákl. přenesená",J1756,0)</f>
        <v>0</v>
      </c>
      <c r="BH1756" s="187">
        <f>IF(N1756="sníž. přenesená",J1756,0)</f>
        <v>0</v>
      </c>
      <c r="BI1756" s="187">
        <f>IF(N1756="nulová",J1756,0)</f>
        <v>0</v>
      </c>
      <c r="BJ1756" s="19" t="s">
        <v>76</v>
      </c>
      <c r="BK1756" s="187">
        <f>ROUND(I1756*H1756,2)</f>
        <v>0</v>
      </c>
      <c r="BL1756" s="19" t="s">
        <v>186</v>
      </c>
      <c r="BM1756" s="186" t="s">
        <v>1842</v>
      </c>
    </row>
    <row r="1757" spans="1:65" s="2" customFormat="1" ht="29.25">
      <c r="A1757" s="33"/>
      <c r="B1757" s="34"/>
      <c r="C1757" s="35"/>
      <c r="D1757" s="188" t="s">
        <v>188</v>
      </c>
      <c r="E1757" s="35"/>
      <c r="F1757" s="331" t="s">
        <v>1843</v>
      </c>
      <c r="G1757" s="332"/>
      <c r="H1757" s="332"/>
      <c r="I1757" s="332"/>
      <c r="J1757" s="332"/>
      <c r="K1757" s="35"/>
      <c r="L1757" s="38"/>
      <c r="M1757" s="190"/>
      <c r="N1757" s="191"/>
      <c r="O1757" s="63"/>
      <c r="P1757" s="63"/>
      <c r="Q1757" s="63"/>
      <c r="R1757" s="63"/>
      <c r="S1757" s="63"/>
      <c r="T1757" s="64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T1757" s="19" t="s">
        <v>188</v>
      </c>
      <c r="AU1757" s="19" t="s">
        <v>78</v>
      </c>
    </row>
    <row r="1758" spans="1:65" s="2" customFormat="1">
      <c r="A1758" s="33"/>
      <c r="B1758" s="34"/>
      <c r="C1758" s="35"/>
      <c r="D1758" s="192" t="s">
        <v>190</v>
      </c>
      <c r="E1758" s="35"/>
      <c r="F1758" s="333" t="s">
        <v>1844</v>
      </c>
      <c r="G1758" s="332"/>
      <c r="H1758" s="332"/>
      <c r="I1758" s="332"/>
      <c r="J1758" s="332"/>
      <c r="K1758" s="35"/>
      <c r="L1758" s="38"/>
      <c r="M1758" s="190"/>
      <c r="N1758" s="191"/>
      <c r="O1758" s="63"/>
      <c r="P1758" s="63"/>
      <c r="Q1758" s="63"/>
      <c r="R1758" s="63"/>
      <c r="S1758" s="63"/>
      <c r="T1758" s="64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T1758" s="19" t="s">
        <v>190</v>
      </c>
      <c r="AU1758" s="19" t="s">
        <v>78</v>
      </c>
    </row>
    <row r="1759" spans="1:65" s="13" customFormat="1">
      <c r="B1759" s="194"/>
      <c r="C1759" s="195"/>
      <c r="D1759" s="188" t="s">
        <v>192</v>
      </c>
      <c r="E1759" s="196" t="s">
        <v>18</v>
      </c>
      <c r="F1759" s="334" t="s">
        <v>1845</v>
      </c>
      <c r="G1759" s="335"/>
      <c r="H1759" s="336" t="s">
        <v>18</v>
      </c>
      <c r="I1759" s="335"/>
      <c r="J1759" s="335"/>
      <c r="K1759" s="195"/>
      <c r="L1759" s="198"/>
      <c r="M1759" s="199"/>
      <c r="N1759" s="200"/>
      <c r="O1759" s="200"/>
      <c r="P1759" s="200"/>
      <c r="Q1759" s="200"/>
      <c r="R1759" s="200"/>
      <c r="S1759" s="200"/>
      <c r="T1759" s="201"/>
      <c r="AT1759" s="202" t="s">
        <v>192</v>
      </c>
      <c r="AU1759" s="202" t="s">
        <v>78</v>
      </c>
      <c r="AV1759" s="13" t="s">
        <v>76</v>
      </c>
      <c r="AW1759" s="13" t="s">
        <v>30</v>
      </c>
      <c r="AX1759" s="13" t="s">
        <v>69</v>
      </c>
      <c r="AY1759" s="202" t="s">
        <v>179</v>
      </c>
    </row>
    <row r="1760" spans="1:65" s="14" customFormat="1">
      <c r="B1760" s="203"/>
      <c r="C1760" s="204"/>
      <c r="D1760" s="188" t="s">
        <v>192</v>
      </c>
      <c r="E1760" s="205" t="s">
        <v>18</v>
      </c>
      <c r="F1760" s="324" t="s">
        <v>1846</v>
      </c>
      <c r="G1760" s="325"/>
      <c r="H1760" s="326">
        <v>1.85</v>
      </c>
      <c r="I1760" s="325"/>
      <c r="J1760" s="325"/>
      <c r="K1760" s="204"/>
      <c r="L1760" s="208"/>
      <c r="M1760" s="209"/>
      <c r="N1760" s="210"/>
      <c r="O1760" s="210"/>
      <c r="P1760" s="210"/>
      <c r="Q1760" s="210"/>
      <c r="R1760" s="210"/>
      <c r="S1760" s="210"/>
      <c r="T1760" s="211"/>
      <c r="AT1760" s="212" t="s">
        <v>192</v>
      </c>
      <c r="AU1760" s="212" t="s">
        <v>78</v>
      </c>
      <c r="AV1760" s="14" t="s">
        <v>78</v>
      </c>
      <c r="AW1760" s="14" t="s">
        <v>30</v>
      </c>
      <c r="AX1760" s="14" t="s">
        <v>69</v>
      </c>
      <c r="AY1760" s="212" t="s">
        <v>179</v>
      </c>
    </row>
    <row r="1761" spans="1:65" s="14" customFormat="1">
      <c r="B1761" s="203"/>
      <c r="C1761" s="204"/>
      <c r="D1761" s="188" t="s">
        <v>192</v>
      </c>
      <c r="E1761" s="205" t="s">
        <v>18</v>
      </c>
      <c r="F1761" s="324" t="s">
        <v>1847</v>
      </c>
      <c r="G1761" s="325"/>
      <c r="H1761" s="326">
        <v>8.4</v>
      </c>
      <c r="I1761" s="325"/>
      <c r="J1761" s="325"/>
      <c r="K1761" s="204"/>
      <c r="L1761" s="208"/>
      <c r="M1761" s="209"/>
      <c r="N1761" s="210"/>
      <c r="O1761" s="210"/>
      <c r="P1761" s="210"/>
      <c r="Q1761" s="210"/>
      <c r="R1761" s="210"/>
      <c r="S1761" s="210"/>
      <c r="T1761" s="211"/>
      <c r="AT1761" s="212" t="s">
        <v>192</v>
      </c>
      <c r="AU1761" s="212" t="s">
        <v>78</v>
      </c>
      <c r="AV1761" s="14" t="s">
        <v>78</v>
      </c>
      <c r="AW1761" s="14" t="s">
        <v>30</v>
      </c>
      <c r="AX1761" s="14" t="s">
        <v>69</v>
      </c>
      <c r="AY1761" s="212" t="s">
        <v>179</v>
      </c>
    </row>
    <row r="1762" spans="1:65" s="14" customFormat="1">
      <c r="B1762" s="203"/>
      <c r="C1762" s="204"/>
      <c r="D1762" s="188" t="s">
        <v>192</v>
      </c>
      <c r="E1762" s="205" t="s">
        <v>18</v>
      </c>
      <c r="F1762" s="324" t="s">
        <v>1848</v>
      </c>
      <c r="G1762" s="325"/>
      <c r="H1762" s="326">
        <v>4.93</v>
      </c>
      <c r="I1762" s="325"/>
      <c r="J1762" s="325"/>
      <c r="K1762" s="204"/>
      <c r="L1762" s="208"/>
      <c r="M1762" s="209"/>
      <c r="N1762" s="210"/>
      <c r="O1762" s="210"/>
      <c r="P1762" s="210"/>
      <c r="Q1762" s="210"/>
      <c r="R1762" s="210"/>
      <c r="S1762" s="210"/>
      <c r="T1762" s="211"/>
      <c r="AT1762" s="212" t="s">
        <v>192</v>
      </c>
      <c r="AU1762" s="212" t="s">
        <v>78</v>
      </c>
      <c r="AV1762" s="14" t="s">
        <v>78</v>
      </c>
      <c r="AW1762" s="14" t="s">
        <v>30</v>
      </c>
      <c r="AX1762" s="14" t="s">
        <v>69</v>
      </c>
      <c r="AY1762" s="212" t="s">
        <v>179</v>
      </c>
    </row>
    <row r="1763" spans="1:65" s="14" customFormat="1">
      <c r="B1763" s="203"/>
      <c r="C1763" s="204"/>
      <c r="D1763" s="188" t="s">
        <v>192</v>
      </c>
      <c r="E1763" s="205" t="s">
        <v>18</v>
      </c>
      <c r="F1763" s="324" t="s">
        <v>1849</v>
      </c>
      <c r="G1763" s="325"/>
      <c r="H1763" s="326">
        <v>3.5249999999999999</v>
      </c>
      <c r="I1763" s="325"/>
      <c r="J1763" s="325"/>
      <c r="K1763" s="204"/>
      <c r="L1763" s="208"/>
      <c r="M1763" s="209"/>
      <c r="N1763" s="210"/>
      <c r="O1763" s="210"/>
      <c r="P1763" s="210"/>
      <c r="Q1763" s="210"/>
      <c r="R1763" s="210"/>
      <c r="S1763" s="210"/>
      <c r="T1763" s="211"/>
      <c r="AT1763" s="212" t="s">
        <v>192</v>
      </c>
      <c r="AU1763" s="212" t="s">
        <v>78</v>
      </c>
      <c r="AV1763" s="14" t="s">
        <v>78</v>
      </c>
      <c r="AW1763" s="14" t="s">
        <v>30</v>
      </c>
      <c r="AX1763" s="14" t="s">
        <v>69</v>
      </c>
      <c r="AY1763" s="212" t="s">
        <v>179</v>
      </c>
    </row>
    <row r="1764" spans="1:65" s="14" customFormat="1">
      <c r="B1764" s="203"/>
      <c r="C1764" s="204"/>
      <c r="D1764" s="188" t="s">
        <v>192</v>
      </c>
      <c r="E1764" s="205" t="s">
        <v>18</v>
      </c>
      <c r="F1764" s="324" t="s">
        <v>1850</v>
      </c>
      <c r="G1764" s="325"/>
      <c r="H1764" s="326">
        <v>2.91</v>
      </c>
      <c r="I1764" s="325"/>
      <c r="J1764" s="325"/>
      <c r="K1764" s="204"/>
      <c r="L1764" s="208"/>
      <c r="M1764" s="209"/>
      <c r="N1764" s="210"/>
      <c r="O1764" s="210"/>
      <c r="P1764" s="210"/>
      <c r="Q1764" s="210"/>
      <c r="R1764" s="210"/>
      <c r="S1764" s="210"/>
      <c r="T1764" s="211"/>
      <c r="AT1764" s="212" t="s">
        <v>192</v>
      </c>
      <c r="AU1764" s="212" t="s">
        <v>78</v>
      </c>
      <c r="AV1764" s="14" t="s">
        <v>78</v>
      </c>
      <c r="AW1764" s="14" t="s">
        <v>30</v>
      </c>
      <c r="AX1764" s="14" t="s">
        <v>69</v>
      </c>
      <c r="AY1764" s="212" t="s">
        <v>179</v>
      </c>
    </row>
    <row r="1765" spans="1:65" s="2" customFormat="1" ht="24.2" customHeight="1">
      <c r="A1765" s="33"/>
      <c r="B1765" s="34"/>
      <c r="C1765" s="176" t="s">
        <v>1851</v>
      </c>
      <c r="D1765" s="176" t="s">
        <v>181</v>
      </c>
      <c r="E1765" s="177" t="s">
        <v>1852</v>
      </c>
      <c r="F1765" s="327" t="s">
        <v>1853</v>
      </c>
      <c r="G1765" s="328" t="s">
        <v>184</v>
      </c>
      <c r="H1765" s="329">
        <f>SUM(H1768:H1770)</f>
        <v>10.65536</v>
      </c>
      <c r="I1765" s="330"/>
      <c r="J1765" s="330">
        <f>ROUND(I1765*H1765,2)</f>
        <v>0</v>
      </c>
      <c r="K1765" s="178" t="s">
        <v>185</v>
      </c>
      <c r="L1765" s="38"/>
      <c r="M1765" s="182" t="s">
        <v>18</v>
      </c>
      <c r="N1765" s="183" t="s">
        <v>40</v>
      </c>
      <c r="O1765" s="184">
        <v>37.229999999999997</v>
      </c>
      <c r="P1765" s="184">
        <f>O1765*H1765</f>
        <v>396.69905279999995</v>
      </c>
      <c r="Q1765" s="184">
        <v>0.50375000000000003</v>
      </c>
      <c r="R1765" s="184">
        <f>Q1765*H1765</f>
        <v>5.3676376000000001</v>
      </c>
      <c r="S1765" s="184">
        <v>1.95</v>
      </c>
      <c r="T1765" s="185">
        <f>S1765*H1765</f>
        <v>20.777951999999999</v>
      </c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R1765" s="186" t="s">
        <v>186</v>
      </c>
      <c r="AT1765" s="186" t="s">
        <v>181</v>
      </c>
      <c r="AU1765" s="186" t="s">
        <v>78</v>
      </c>
      <c r="AY1765" s="19" t="s">
        <v>179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76</v>
      </c>
      <c r="BK1765" s="187">
        <f>ROUND(I1765*H1765,2)</f>
        <v>0</v>
      </c>
      <c r="BL1765" s="19" t="s">
        <v>186</v>
      </c>
      <c r="BM1765" s="186" t="s">
        <v>1854</v>
      </c>
    </row>
    <row r="1766" spans="1:65" s="2" customFormat="1">
      <c r="A1766" s="33"/>
      <c r="B1766" s="34"/>
      <c r="C1766" s="35"/>
      <c r="D1766" s="188" t="s">
        <v>188</v>
      </c>
      <c r="E1766" s="35"/>
      <c r="F1766" s="331" t="s">
        <v>1855</v>
      </c>
      <c r="G1766" s="332"/>
      <c r="H1766" s="332"/>
      <c r="I1766" s="332"/>
      <c r="J1766" s="332"/>
      <c r="K1766" s="35"/>
      <c r="L1766" s="38"/>
      <c r="M1766" s="190"/>
      <c r="N1766" s="191"/>
      <c r="O1766" s="63"/>
      <c r="P1766" s="63"/>
      <c r="Q1766" s="63"/>
      <c r="R1766" s="63"/>
      <c r="S1766" s="63"/>
      <c r="T1766" s="64"/>
      <c r="U1766" s="33"/>
      <c r="V1766" s="33"/>
      <c r="W1766" s="33"/>
      <c r="X1766" s="33"/>
      <c r="Y1766" s="33"/>
      <c r="Z1766" s="33"/>
      <c r="AA1766" s="33"/>
      <c r="AB1766" s="33"/>
      <c r="AC1766" s="33"/>
      <c r="AD1766" s="33"/>
      <c r="AE1766" s="33"/>
      <c r="AT1766" s="19" t="s">
        <v>188</v>
      </c>
      <c r="AU1766" s="19" t="s">
        <v>78</v>
      </c>
    </row>
    <row r="1767" spans="1:65" s="2" customFormat="1">
      <c r="A1767" s="33"/>
      <c r="B1767" s="34"/>
      <c r="C1767" s="35"/>
      <c r="D1767" s="192" t="s">
        <v>190</v>
      </c>
      <c r="E1767" s="35"/>
      <c r="F1767" s="333" t="s">
        <v>1856</v>
      </c>
      <c r="G1767" s="332"/>
      <c r="H1767" s="332"/>
      <c r="I1767" s="332"/>
      <c r="J1767" s="332"/>
      <c r="K1767" s="35"/>
      <c r="L1767" s="38"/>
      <c r="M1767" s="190"/>
      <c r="N1767" s="191"/>
      <c r="O1767" s="63"/>
      <c r="P1767" s="63"/>
      <c r="Q1767" s="63"/>
      <c r="R1767" s="63"/>
      <c r="S1767" s="63"/>
      <c r="T1767" s="64"/>
      <c r="U1767" s="33"/>
      <c r="V1767" s="33"/>
      <c r="W1767" s="33"/>
      <c r="X1767" s="33"/>
      <c r="Y1767" s="33"/>
      <c r="Z1767" s="33"/>
      <c r="AA1767" s="33"/>
      <c r="AB1767" s="33"/>
      <c r="AC1767" s="33"/>
      <c r="AD1767" s="33"/>
      <c r="AE1767" s="33"/>
      <c r="AT1767" s="19" t="s">
        <v>190</v>
      </c>
      <c r="AU1767" s="19" t="s">
        <v>78</v>
      </c>
    </row>
    <row r="1768" spans="1:65" s="14" customFormat="1">
      <c r="B1768" s="203"/>
      <c r="C1768" s="204"/>
      <c r="D1768" s="188" t="s">
        <v>192</v>
      </c>
      <c r="E1768" s="205" t="s">
        <v>18</v>
      </c>
      <c r="F1768" s="324" t="s">
        <v>5827</v>
      </c>
      <c r="G1768" s="325"/>
      <c r="H1768" s="326">
        <f>449.6/100*8*0.1</f>
        <v>3.5968000000000004</v>
      </c>
      <c r="I1768" s="325"/>
      <c r="J1768" s="325"/>
      <c r="K1768" s="204"/>
      <c r="L1768" s="208"/>
      <c r="M1768" s="209"/>
      <c r="N1768" s="210"/>
      <c r="O1768" s="210"/>
      <c r="P1768" s="210"/>
      <c r="Q1768" s="210"/>
      <c r="R1768" s="210"/>
      <c r="S1768" s="210"/>
      <c r="T1768" s="211"/>
      <c r="AT1768" s="212" t="s">
        <v>192</v>
      </c>
      <c r="AU1768" s="212" t="s">
        <v>78</v>
      </c>
      <c r="AV1768" s="14" t="s">
        <v>78</v>
      </c>
      <c r="AW1768" s="14" t="s">
        <v>30</v>
      </c>
      <c r="AX1768" s="14" t="s">
        <v>69</v>
      </c>
      <c r="AY1768" s="212" t="s">
        <v>179</v>
      </c>
    </row>
    <row r="1769" spans="1:65" s="14" customFormat="1" ht="22.5">
      <c r="B1769" s="203"/>
      <c r="C1769" s="204"/>
      <c r="D1769" s="188" t="s">
        <v>192</v>
      </c>
      <c r="E1769" s="205" t="s">
        <v>18</v>
      </c>
      <c r="F1769" s="324" t="s">
        <v>5828</v>
      </c>
      <c r="G1769" s="325"/>
      <c r="H1769" s="326">
        <f>(336.179+55.849)/100*20*0.1</f>
        <v>7.84056</v>
      </c>
      <c r="I1769" s="325"/>
      <c r="J1769" s="325"/>
      <c r="K1769" s="204"/>
      <c r="L1769" s="208"/>
      <c r="M1769" s="209"/>
      <c r="N1769" s="210"/>
      <c r="O1769" s="210"/>
      <c r="P1769" s="210"/>
      <c r="Q1769" s="210"/>
      <c r="R1769" s="210"/>
      <c r="S1769" s="210"/>
      <c r="T1769" s="211"/>
      <c r="AT1769" s="212" t="s">
        <v>192</v>
      </c>
      <c r="AU1769" s="212" t="s">
        <v>78</v>
      </c>
      <c r="AV1769" s="14" t="s">
        <v>78</v>
      </c>
      <c r="AW1769" s="14" t="s">
        <v>30</v>
      </c>
      <c r="AX1769" s="14" t="s">
        <v>69</v>
      </c>
      <c r="AY1769" s="212" t="s">
        <v>179</v>
      </c>
    </row>
    <row r="1770" spans="1:65" s="14" customFormat="1">
      <c r="B1770" s="203"/>
      <c r="C1770" s="204"/>
      <c r="D1770" s="188" t="s">
        <v>192</v>
      </c>
      <c r="E1770" s="205" t="s">
        <v>18</v>
      </c>
      <c r="F1770" s="324" t="s">
        <v>1857</v>
      </c>
      <c r="G1770" s="325"/>
      <c r="H1770" s="326">
        <v>-0.78200000000000003</v>
      </c>
      <c r="I1770" s="325"/>
      <c r="J1770" s="325"/>
      <c r="K1770" s="204"/>
      <c r="L1770" s="208"/>
      <c r="M1770" s="209"/>
      <c r="N1770" s="210"/>
      <c r="O1770" s="210"/>
      <c r="P1770" s="210"/>
      <c r="Q1770" s="210"/>
      <c r="R1770" s="210"/>
      <c r="S1770" s="210"/>
      <c r="T1770" s="211"/>
      <c r="AT1770" s="212" t="s">
        <v>192</v>
      </c>
      <c r="AU1770" s="212" t="s">
        <v>78</v>
      </c>
      <c r="AV1770" s="14" t="s">
        <v>78</v>
      </c>
      <c r="AW1770" s="14" t="s">
        <v>30</v>
      </c>
      <c r="AX1770" s="14" t="s">
        <v>69</v>
      </c>
      <c r="AY1770" s="212" t="s">
        <v>179</v>
      </c>
    </row>
    <row r="1771" spans="1:65" s="2" customFormat="1" ht="16.5" customHeight="1">
      <c r="A1771" s="33"/>
      <c r="B1771" s="34"/>
      <c r="C1771" s="213" t="s">
        <v>1858</v>
      </c>
      <c r="D1771" s="213" t="s">
        <v>286</v>
      </c>
      <c r="E1771" s="214" t="s">
        <v>1859</v>
      </c>
      <c r="F1771" s="340" t="s">
        <v>1860</v>
      </c>
      <c r="G1771" s="341" t="s">
        <v>281</v>
      </c>
      <c r="H1771" s="342">
        <f>H1773</f>
        <v>3412.2637499999996</v>
      </c>
      <c r="I1771" s="343"/>
      <c r="J1771" s="343">
        <f>ROUND(I1771*H1771,2)</f>
        <v>0</v>
      </c>
      <c r="K1771" s="215" t="s">
        <v>185</v>
      </c>
      <c r="L1771" s="219"/>
      <c r="M1771" s="220" t="s">
        <v>18</v>
      </c>
      <c r="N1771" s="221" t="s">
        <v>40</v>
      </c>
      <c r="O1771" s="184">
        <v>0</v>
      </c>
      <c r="P1771" s="184">
        <f>O1771*H1771</f>
        <v>0</v>
      </c>
      <c r="Q1771" s="184">
        <v>4.1000000000000003E-3</v>
      </c>
      <c r="R1771" s="184">
        <f>Q1771*H1771</f>
        <v>13.990281375</v>
      </c>
      <c r="S1771" s="184">
        <v>0</v>
      </c>
      <c r="T1771" s="185">
        <f>S1771*H1771</f>
        <v>0</v>
      </c>
      <c r="U1771" s="33"/>
      <c r="V1771" s="33"/>
      <c r="W1771" s="33"/>
      <c r="X1771" s="33"/>
      <c r="Y1771" s="33"/>
      <c r="Z1771" s="33"/>
      <c r="AA1771" s="33"/>
      <c r="AB1771" s="33"/>
      <c r="AC1771" s="33"/>
      <c r="AD1771" s="33"/>
      <c r="AE1771" s="33"/>
      <c r="AR1771" s="186" t="s">
        <v>250</v>
      </c>
      <c r="AT1771" s="186" t="s">
        <v>286</v>
      </c>
      <c r="AU1771" s="186" t="s">
        <v>78</v>
      </c>
      <c r="AY1771" s="19" t="s">
        <v>179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76</v>
      </c>
      <c r="BK1771" s="187">
        <f>ROUND(I1771*H1771,2)</f>
        <v>0</v>
      </c>
      <c r="BL1771" s="19" t="s">
        <v>186</v>
      </c>
      <c r="BM1771" s="186" t="s">
        <v>1861</v>
      </c>
    </row>
    <row r="1772" spans="1:65" s="2" customFormat="1">
      <c r="A1772" s="33"/>
      <c r="B1772" s="34"/>
      <c r="C1772" s="35"/>
      <c r="D1772" s="188" t="s">
        <v>188</v>
      </c>
      <c r="E1772" s="35"/>
      <c r="F1772" s="331" t="s">
        <v>1860</v>
      </c>
      <c r="G1772" s="332"/>
      <c r="H1772" s="332"/>
      <c r="I1772" s="332"/>
      <c r="J1772" s="332"/>
      <c r="K1772" s="35"/>
      <c r="L1772" s="38"/>
      <c r="M1772" s="190"/>
      <c r="N1772" s="191"/>
      <c r="O1772" s="63"/>
      <c r="P1772" s="63"/>
      <c r="Q1772" s="63"/>
      <c r="R1772" s="63"/>
      <c r="S1772" s="63"/>
      <c r="T1772" s="64"/>
      <c r="U1772" s="33"/>
      <c r="V1772" s="33"/>
      <c r="W1772" s="33"/>
      <c r="X1772" s="33"/>
      <c r="Y1772" s="33"/>
      <c r="Z1772" s="33"/>
      <c r="AA1772" s="33"/>
      <c r="AB1772" s="33"/>
      <c r="AC1772" s="33"/>
      <c r="AD1772" s="33"/>
      <c r="AE1772" s="33"/>
      <c r="AT1772" s="19" t="s">
        <v>188</v>
      </c>
      <c r="AU1772" s="19" t="s">
        <v>78</v>
      </c>
    </row>
    <row r="1773" spans="1:65" s="14" customFormat="1">
      <c r="B1773" s="203"/>
      <c r="C1773" s="204"/>
      <c r="D1773" s="188" t="s">
        <v>192</v>
      </c>
      <c r="E1773" s="204"/>
      <c r="F1773" s="324" t="s">
        <v>5829</v>
      </c>
      <c r="G1773" s="325"/>
      <c r="H1773" s="326">
        <f>10.655*320.25</f>
        <v>3412.2637499999996</v>
      </c>
      <c r="I1773" s="325"/>
      <c r="J1773" s="325"/>
      <c r="K1773" s="204"/>
      <c r="L1773" s="208"/>
      <c r="M1773" s="209"/>
      <c r="N1773" s="210"/>
      <c r="O1773" s="210"/>
      <c r="P1773" s="210"/>
      <c r="Q1773" s="210"/>
      <c r="R1773" s="210"/>
      <c r="S1773" s="210"/>
      <c r="T1773" s="211"/>
      <c r="AT1773" s="212" t="s">
        <v>192</v>
      </c>
      <c r="AU1773" s="212" t="s">
        <v>78</v>
      </c>
      <c r="AV1773" s="14" t="s">
        <v>78</v>
      </c>
      <c r="AW1773" s="14" t="s">
        <v>4</v>
      </c>
      <c r="AX1773" s="14" t="s">
        <v>76</v>
      </c>
      <c r="AY1773" s="212" t="s">
        <v>179</v>
      </c>
    </row>
    <row r="1774" spans="1:65" s="2" customFormat="1" ht="16.5" customHeight="1">
      <c r="A1774" s="33"/>
      <c r="B1774" s="34"/>
      <c r="C1774" s="176" t="s">
        <v>1862</v>
      </c>
      <c r="D1774" s="176" t="s">
        <v>181</v>
      </c>
      <c r="E1774" s="177" t="s">
        <v>1863</v>
      </c>
      <c r="F1774" s="327" t="s">
        <v>1864</v>
      </c>
      <c r="G1774" s="328" t="s">
        <v>1865</v>
      </c>
      <c r="H1774" s="329">
        <v>1</v>
      </c>
      <c r="I1774" s="330"/>
      <c r="J1774" s="330">
        <f>ROUND(I1774*H1774,2)</f>
        <v>0</v>
      </c>
      <c r="K1774" s="178" t="s">
        <v>18</v>
      </c>
      <c r="L1774" s="38"/>
      <c r="M1774" s="182" t="s">
        <v>18</v>
      </c>
      <c r="N1774" s="183" t="s">
        <v>40</v>
      </c>
      <c r="O1774" s="184">
        <v>0</v>
      </c>
      <c r="P1774" s="184">
        <f>O1774*H1774</f>
        <v>0</v>
      </c>
      <c r="Q1774" s="184">
        <v>0</v>
      </c>
      <c r="R1774" s="184">
        <f>Q1774*H1774</f>
        <v>0</v>
      </c>
      <c r="S1774" s="184">
        <v>0</v>
      </c>
      <c r="T1774" s="185">
        <f>S1774*H1774</f>
        <v>0</v>
      </c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R1774" s="186" t="s">
        <v>186</v>
      </c>
      <c r="AT1774" s="186" t="s">
        <v>181</v>
      </c>
      <c r="AU1774" s="186" t="s">
        <v>78</v>
      </c>
      <c r="AY1774" s="19" t="s">
        <v>179</v>
      </c>
      <c r="BE1774" s="187">
        <f>IF(N1774="základní",J1774,0)</f>
        <v>0</v>
      </c>
      <c r="BF1774" s="187">
        <f>IF(N1774="snížená",J1774,0)</f>
        <v>0</v>
      </c>
      <c r="BG1774" s="187">
        <f>IF(N1774="zákl. přenesená",J1774,0)</f>
        <v>0</v>
      </c>
      <c r="BH1774" s="187">
        <f>IF(N1774="sníž. přenesená",J1774,0)</f>
        <v>0</v>
      </c>
      <c r="BI1774" s="187">
        <f>IF(N1774="nulová",J1774,0)</f>
        <v>0</v>
      </c>
      <c r="BJ1774" s="19" t="s">
        <v>76</v>
      </c>
      <c r="BK1774" s="187">
        <f>ROUND(I1774*H1774,2)</f>
        <v>0</v>
      </c>
      <c r="BL1774" s="19" t="s">
        <v>186</v>
      </c>
      <c r="BM1774" s="186" t="s">
        <v>1866</v>
      </c>
    </row>
    <row r="1775" spans="1:65" s="2" customFormat="1">
      <c r="A1775" s="33"/>
      <c r="B1775" s="34"/>
      <c r="C1775" s="35"/>
      <c r="D1775" s="188" t="s">
        <v>188</v>
      </c>
      <c r="E1775" s="35"/>
      <c r="F1775" s="331" t="s">
        <v>1864</v>
      </c>
      <c r="G1775" s="332"/>
      <c r="H1775" s="332"/>
      <c r="I1775" s="332"/>
      <c r="J1775" s="332"/>
      <c r="K1775" s="35"/>
      <c r="L1775" s="38"/>
      <c r="M1775" s="190"/>
      <c r="N1775" s="191"/>
      <c r="O1775" s="63"/>
      <c r="P1775" s="63"/>
      <c r="Q1775" s="63"/>
      <c r="R1775" s="63"/>
      <c r="S1775" s="63"/>
      <c r="T1775" s="64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T1775" s="19" t="s">
        <v>188</v>
      </c>
      <c r="AU1775" s="19" t="s">
        <v>78</v>
      </c>
    </row>
    <row r="1776" spans="1:65" s="2" customFormat="1" ht="21.75" customHeight="1">
      <c r="A1776" s="33"/>
      <c r="B1776" s="34"/>
      <c r="C1776" s="176" t="s">
        <v>1867</v>
      </c>
      <c r="D1776" s="176" t="s">
        <v>181</v>
      </c>
      <c r="E1776" s="177" t="s">
        <v>1868</v>
      </c>
      <c r="F1776" s="327" t="s">
        <v>1869</v>
      </c>
      <c r="G1776" s="328" t="s">
        <v>1865</v>
      </c>
      <c r="H1776" s="329">
        <v>1</v>
      </c>
      <c r="I1776" s="330"/>
      <c r="J1776" s="330">
        <f>ROUND(I1776*H1776,2)</f>
        <v>0</v>
      </c>
      <c r="K1776" s="178" t="s">
        <v>18</v>
      </c>
      <c r="L1776" s="38"/>
      <c r="M1776" s="182" t="s">
        <v>18</v>
      </c>
      <c r="N1776" s="183" t="s">
        <v>40</v>
      </c>
      <c r="O1776" s="184">
        <v>0</v>
      </c>
      <c r="P1776" s="184">
        <f>O1776*H1776</f>
        <v>0</v>
      </c>
      <c r="Q1776" s="184">
        <v>0</v>
      </c>
      <c r="R1776" s="184">
        <f>Q1776*H1776</f>
        <v>0</v>
      </c>
      <c r="S1776" s="184">
        <v>0</v>
      </c>
      <c r="T1776" s="185">
        <f>S1776*H1776</f>
        <v>0</v>
      </c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33"/>
      <c r="AE1776" s="33"/>
      <c r="AR1776" s="186" t="s">
        <v>186</v>
      </c>
      <c r="AT1776" s="186" t="s">
        <v>181</v>
      </c>
      <c r="AU1776" s="186" t="s">
        <v>78</v>
      </c>
      <c r="AY1776" s="19" t="s">
        <v>179</v>
      </c>
      <c r="BE1776" s="187">
        <f>IF(N1776="základní",J1776,0)</f>
        <v>0</v>
      </c>
      <c r="BF1776" s="187">
        <f>IF(N1776="snížená",J1776,0)</f>
        <v>0</v>
      </c>
      <c r="BG1776" s="187">
        <f>IF(N1776="zákl. přenesená",J1776,0)</f>
        <v>0</v>
      </c>
      <c r="BH1776" s="187">
        <f>IF(N1776="sníž. přenesená",J1776,0)</f>
        <v>0</v>
      </c>
      <c r="BI1776" s="187">
        <f>IF(N1776="nulová",J1776,0)</f>
        <v>0</v>
      </c>
      <c r="BJ1776" s="19" t="s">
        <v>76</v>
      </c>
      <c r="BK1776" s="187">
        <f>ROUND(I1776*H1776,2)</f>
        <v>0</v>
      </c>
      <c r="BL1776" s="19" t="s">
        <v>186</v>
      </c>
      <c r="BM1776" s="186" t="s">
        <v>1870</v>
      </c>
    </row>
    <row r="1777" spans="1:65" s="2" customFormat="1">
      <c r="A1777" s="33"/>
      <c r="B1777" s="34"/>
      <c r="C1777" s="35"/>
      <c r="D1777" s="188" t="s">
        <v>188</v>
      </c>
      <c r="E1777" s="35"/>
      <c r="F1777" s="331" t="s">
        <v>1869</v>
      </c>
      <c r="G1777" s="332"/>
      <c r="H1777" s="332"/>
      <c r="I1777" s="332"/>
      <c r="J1777" s="332"/>
      <c r="K1777" s="35"/>
      <c r="L1777" s="38"/>
      <c r="M1777" s="190"/>
      <c r="N1777" s="191"/>
      <c r="O1777" s="63"/>
      <c r="P1777" s="63"/>
      <c r="Q1777" s="63"/>
      <c r="R1777" s="63"/>
      <c r="S1777" s="63"/>
      <c r="T1777" s="64"/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T1777" s="19" t="s">
        <v>188</v>
      </c>
      <c r="AU1777" s="19" t="s">
        <v>78</v>
      </c>
    </row>
    <row r="1778" spans="1:65" s="12" customFormat="1" ht="22.9" customHeight="1">
      <c r="B1778" s="161"/>
      <c r="C1778" s="162"/>
      <c r="D1778" s="163" t="s">
        <v>68</v>
      </c>
      <c r="E1778" s="174" t="s">
        <v>1871</v>
      </c>
      <c r="F1778" s="337" t="s">
        <v>1872</v>
      </c>
      <c r="G1778" s="338"/>
      <c r="H1778" s="338"/>
      <c r="I1778" s="338"/>
      <c r="J1778" s="339">
        <f>BK1778</f>
        <v>0</v>
      </c>
      <c r="K1778" s="162"/>
      <c r="L1778" s="166"/>
      <c r="M1778" s="167"/>
      <c r="N1778" s="168"/>
      <c r="O1778" s="168"/>
      <c r="P1778" s="169">
        <f>SUM(P1779:P1827)</f>
        <v>1109.4635999999998</v>
      </c>
      <c r="Q1778" s="168"/>
      <c r="R1778" s="169">
        <f>SUM(R1779:R1827)</f>
        <v>0</v>
      </c>
      <c r="S1778" s="168"/>
      <c r="T1778" s="170">
        <f>SUM(T1779:T1827)</f>
        <v>0</v>
      </c>
      <c r="AR1778" s="171" t="s">
        <v>76</v>
      </c>
      <c r="AT1778" s="172" t="s">
        <v>68</v>
      </c>
      <c r="AU1778" s="172" t="s">
        <v>76</v>
      </c>
      <c r="AY1778" s="171" t="s">
        <v>179</v>
      </c>
      <c r="BK1778" s="173">
        <f>SUM(BK1779:BK1827)</f>
        <v>0</v>
      </c>
    </row>
    <row r="1779" spans="1:65" s="2" customFormat="1" ht="24.2" customHeight="1">
      <c r="A1779" s="33"/>
      <c r="B1779" s="34"/>
      <c r="C1779" s="176" t="s">
        <v>1873</v>
      </c>
      <c r="D1779" s="176" t="s">
        <v>181</v>
      </c>
      <c r="E1779" s="177" t="s">
        <v>1874</v>
      </c>
      <c r="F1779" s="327" t="s">
        <v>1875</v>
      </c>
      <c r="G1779" s="328" t="s">
        <v>253</v>
      </c>
      <c r="H1779" s="329">
        <v>687.4</v>
      </c>
      <c r="I1779" s="330"/>
      <c r="J1779" s="330">
        <f>ROUND(I1779*H1779,2)</f>
        <v>0</v>
      </c>
      <c r="K1779" s="178" t="s">
        <v>185</v>
      </c>
      <c r="L1779" s="38"/>
      <c r="M1779" s="182" t="s">
        <v>18</v>
      </c>
      <c r="N1779" s="183" t="s">
        <v>40</v>
      </c>
      <c r="O1779" s="184">
        <v>1.411</v>
      </c>
      <c r="P1779" s="184">
        <f>O1779*H1779</f>
        <v>969.92139999999995</v>
      </c>
      <c r="Q1779" s="184">
        <v>0</v>
      </c>
      <c r="R1779" s="184">
        <f>Q1779*H1779</f>
        <v>0</v>
      </c>
      <c r="S1779" s="184">
        <v>0</v>
      </c>
      <c r="T1779" s="185">
        <f>S1779*H1779</f>
        <v>0</v>
      </c>
      <c r="U1779" s="33"/>
      <c r="V1779" s="33"/>
      <c r="W1779" s="33"/>
      <c r="X1779" s="33"/>
      <c r="Y1779" s="33"/>
      <c r="Z1779" s="33"/>
      <c r="AA1779" s="33"/>
      <c r="AB1779" s="33"/>
      <c r="AC1779" s="33"/>
      <c r="AD1779" s="33"/>
      <c r="AE1779" s="33"/>
      <c r="AR1779" s="186" t="s">
        <v>186</v>
      </c>
      <c r="AT1779" s="186" t="s">
        <v>181</v>
      </c>
      <c r="AU1779" s="186" t="s">
        <v>78</v>
      </c>
      <c r="AY1779" s="19" t="s">
        <v>179</v>
      </c>
      <c r="BE1779" s="187">
        <f>IF(N1779="základní",J1779,0)</f>
        <v>0</v>
      </c>
      <c r="BF1779" s="187">
        <f>IF(N1779="snížená",J1779,0)</f>
        <v>0</v>
      </c>
      <c r="BG1779" s="187">
        <f>IF(N1779="zákl. přenesená",J1779,0)</f>
        <v>0</v>
      </c>
      <c r="BH1779" s="187">
        <f>IF(N1779="sníž. přenesená",J1779,0)</f>
        <v>0</v>
      </c>
      <c r="BI1779" s="187">
        <f>IF(N1779="nulová",J1779,0)</f>
        <v>0</v>
      </c>
      <c r="BJ1779" s="19" t="s">
        <v>76</v>
      </c>
      <c r="BK1779" s="187">
        <f>ROUND(I1779*H1779,2)</f>
        <v>0</v>
      </c>
      <c r="BL1779" s="19" t="s">
        <v>186</v>
      </c>
      <c r="BM1779" s="186" t="s">
        <v>1876</v>
      </c>
    </row>
    <row r="1780" spans="1:65" s="2" customFormat="1" ht="19.5">
      <c r="A1780" s="33"/>
      <c r="B1780" s="34"/>
      <c r="C1780" s="35"/>
      <c r="D1780" s="188" t="s">
        <v>188</v>
      </c>
      <c r="E1780" s="35"/>
      <c r="F1780" s="331" t="s">
        <v>1877</v>
      </c>
      <c r="G1780" s="332"/>
      <c r="H1780" s="332"/>
      <c r="I1780" s="332"/>
      <c r="J1780" s="332"/>
      <c r="K1780" s="35"/>
      <c r="L1780" s="38"/>
      <c r="M1780" s="190"/>
      <c r="N1780" s="191"/>
      <c r="O1780" s="63"/>
      <c r="P1780" s="63"/>
      <c r="Q1780" s="63"/>
      <c r="R1780" s="63"/>
      <c r="S1780" s="63"/>
      <c r="T1780" s="64"/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T1780" s="19" t="s">
        <v>188</v>
      </c>
      <c r="AU1780" s="19" t="s">
        <v>78</v>
      </c>
    </row>
    <row r="1781" spans="1:65" s="2" customFormat="1">
      <c r="A1781" s="33"/>
      <c r="B1781" s="34"/>
      <c r="C1781" s="35"/>
      <c r="D1781" s="192" t="s">
        <v>190</v>
      </c>
      <c r="E1781" s="35"/>
      <c r="F1781" s="333" t="s">
        <v>1878</v>
      </c>
      <c r="G1781" s="332"/>
      <c r="H1781" s="332"/>
      <c r="I1781" s="332"/>
      <c r="J1781" s="332"/>
      <c r="K1781" s="35"/>
      <c r="L1781" s="38"/>
      <c r="M1781" s="190"/>
      <c r="N1781" s="191"/>
      <c r="O1781" s="63"/>
      <c r="P1781" s="63"/>
      <c r="Q1781" s="63"/>
      <c r="R1781" s="63"/>
      <c r="S1781" s="63"/>
      <c r="T1781" s="64"/>
      <c r="U1781" s="33"/>
      <c r="V1781" s="33"/>
      <c r="W1781" s="33"/>
      <c r="X1781" s="33"/>
      <c r="Y1781" s="33"/>
      <c r="Z1781" s="33"/>
      <c r="AA1781" s="33"/>
      <c r="AB1781" s="33"/>
      <c r="AC1781" s="33"/>
      <c r="AD1781" s="33"/>
      <c r="AE1781" s="33"/>
      <c r="AT1781" s="19" t="s">
        <v>190</v>
      </c>
      <c r="AU1781" s="19" t="s">
        <v>78</v>
      </c>
    </row>
    <row r="1782" spans="1:65" s="2" customFormat="1" ht="24.2" customHeight="1">
      <c r="A1782" s="33"/>
      <c r="B1782" s="34"/>
      <c r="C1782" s="176" t="s">
        <v>1879</v>
      </c>
      <c r="D1782" s="176" t="s">
        <v>181</v>
      </c>
      <c r="E1782" s="177" t="s">
        <v>1880</v>
      </c>
      <c r="F1782" s="327" t="s">
        <v>1881</v>
      </c>
      <c r="G1782" s="328" t="s">
        <v>253</v>
      </c>
      <c r="H1782" s="329">
        <v>687.4</v>
      </c>
      <c r="I1782" s="330"/>
      <c r="J1782" s="330">
        <f>ROUND(I1782*H1782,2)</f>
        <v>0</v>
      </c>
      <c r="K1782" s="178" t="s">
        <v>185</v>
      </c>
      <c r="L1782" s="38"/>
      <c r="M1782" s="182" t="s">
        <v>18</v>
      </c>
      <c r="N1782" s="183" t="s">
        <v>40</v>
      </c>
      <c r="O1782" s="184">
        <v>0.125</v>
      </c>
      <c r="P1782" s="184">
        <f>O1782*H1782</f>
        <v>85.924999999999997</v>
      </c>
      <c r="Q1782" s="184">
        <v>0</v>
      </c>
      <c r="R1782" s="184">
        <f>Q1782*H1782</f>
        <v>0</v>
      </c>
      <c r="S1782" s="184">
        <v>0</v>
      </c>
      <c r="T1782" s="185">
        <f>S1782*H1782</f>
        <v>0</v>
      </c>
      <c r="U1782" s="33"/>
      <c r="V1782" s="33"/>
      <c r="W1782" s="33"/>
      <c r="X1782" s="33"/>
      <c r="Y1782" s="33"/>
      <c r="Z1782" s="33"/>
      <c r="AA1782" s="33"/>
      <c r="AB1782" s="33"/>
      <c r="AC1782" s="33"/>
      <c r="AD1782" s="33"/>
      <c r="AE1782" s="33"/>
      <c r="AR1782" s="186" t="s">
        <v>186</v>
      </c>
      <c r="AT1782" s="186" t="s">
        <v>181</v>
      </c>
      <c r="AU1782" s="186" t="s">
        <v>78</v>
      </c>
      <c r="AY1782" s="19" t="s">
        <v>179</v>
      </c>
      <c r="BE1782" s="187">
        <f>IF(N1782="základní",J1782,0)</f>
        <v>0</v>
      </c>
      <c r="BF1782" s="187">
        <f>IF(N1782="snížená",J1782,0)</f>
        <v>0</v>
      </c>
      <c r="BG1782" s="187">
        <f>IF(N1782="zákl. přenesená",J1782,0)</f>
        <v>0</v>
      </c>
      <c r="BH1782" s="187">
        <f>IF(N1782="sníž. přenesená",J1782,0)</f>
        <v>0</v>
      </c>
      <c r="BI1782" s="187">
        <f>IF(N1782="nulová",J1782,0)</f>
        <v>0</v>
      </c>
      <c r="BJ1782" s="19" t="s">
        <v>76</v>
      </c>
      <c r="BK1782" s="187">
        <f>ROUND(I1782*H1782,2)</f>
        <v>0</v>
      </c>
      <c r="BL1782" s="19" t="s">
        <v>186</v>
      </c>
      <c r="BM1782" s="186" t="s">
        <v>1882</v>
      </c>
    </row>
    <row r="1783" spans="1:65" s="2" customFormat="1" ht="19.5">
      <c r="A1783" s="33"/>
      <c r="B1783" s="34"/>
      <c r="C1783" s="35"/>
      <c r="D1783" s="188" t="s">
        <v>188</v>
      </c>
      <c r="E1783" s="35"/>
      <c r="F1783" s="331" t="s">
        <v>1883</v>
      </c>
      <c r="G1783" s="332"/>
      <c r="H1783" s="332"/>
      <c r="I1783" s="332"/>
      <c r="J1783" s="332"/>
      <c r="K1783" s="35"/>
      <c r="L1783" s="38"/>
      <c r="M1783" s="190"/>
      <c r="N1783" s="191"/>
      <c r="O1783" s="63"/>
      <c r="P1783" s="63"/>
      <c r="Q1783" s="63"/>
      <c r="R1783" s="63"/>
      <c r="S1783" s="63"/>
      <c r="T1783" s="64"/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T1783" s="19" t="s">
        <v>188</v>
      </c>
      <c r="AU1783" s="19" t="s">
        <v>78</v>
      </c>
    </row>
    <row r="1784" spans="1:65" s="2" customFormat="1">
      <c r="A1784" s="33"/>
      <c r="B1784" s="34"/>
      <c r="C1784" s="35"/>
      <c r="D1784" s="192" t="s">
        <v>190</v>
      </c>
      <c r="E1784" s="35"/>
      <c r="F1784" s="333" t="s">
        <v>1884</v>
      </c>
      <c r="G1784" s="332"/>
      <c r="H1784" s="332"/>
      <c r="I1784" s="332"/>
      <c r="J1784" s="332"/>
      <c r="K1784" s="35"/>
      <c r="L1784" s="38"/>
      <c r="M1784" s="190"/>
      <c r="N1784" s="191"/>
      <c r="O1784" s="63"/>
      <c r="P1784" s="63"/>
      <c r="Q1784" s="63"/>
      <c r="R1784" s="63"/>
      <c r="S1784" s="63"/>
      <c r="T1784" s="64"/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T1784" s="19" t="s">
        <v>190</v>
      </c>
      <c r="AU1784" s="19" t="s">
        <v>78</v>
      </c>
    </row>
    <row r="1785" spans="1:65" s="2" customFormat="1" ht="24.2" customHeight="1">
      <c r="A1785" s="33"/>
      <c r="B1785" s="34"/>
      <c r="C1785" s="176" t="s">
        <v>1885</v>
      </c>
      <c r="D1785" s="176" t="s">
        <v>181</v>
      </c>
      <c r="E1785" s="177" t="s">
        <v>1886</v>
      </c>
      <c r="F1785" s="327" t="s">
        <v>1887</v>
      </c>
      <c r="G1785" s="328" t="s">
        <v>253</v>
      </c>
      <c r="H1785" s="329">
        <f>H1788</f>
        <v>8936.1999999999989</v>
      </c>
      <c r="I1785" s="330"/>
      <c r="J1785" s="330">
        <f>ROUND(I1785*H1785,2)</f>
        <v>0</v>
      </c>
      <c r="K1785" s="178" t="s">
        <v>185</v>
      </c>
      <c r="L1785" s="38"/>
      <c r="M1785" s="182" t="s">
        <v>18</v>
      </c>
      <c r="N1785" s="183" t="s">
        <v>40</v>
      </c>
      <c r="O1785" s="184">
        <v>6.0000000000000001E-3</v>
      </c>
      <c r="P1785" s="184">
        <f>O1785*H1785</f>
        <v>53.617199999999997</v>
      </c>
      <c r="Q1785" s="184">
        <v>0</v>
      </c>
      <c r="R1785" s="184">
        <f>Q1785*H1785</f>
        <v>0</v>
      </c>
      <c r="S1785" s="184">
        <v>0</v>
      </c>
      <c r="T1785" s="185">
        <f>S1785*H1785</f>
        <v>0</v>
      </c>
      <c r="U1785" s="33"/>
      <c r="V1785" s="33"/>
      <c r="W1785" s="33"/>
      <c r="X1785" s="33"/>
      <c r="Y1785" s="33"/>
      <c r="Z1785" s="33"/>
      <c r="AA1785" s="33"/>
      <c r="AB1785" s="33"/>
      <c r="AC1785" s="33"/>
      <c r="AD1785" s="33"/>
      <c r="AE1785" s="33"/>
      <c r="AR1785" s="186" t="s">
        <v>186</v>
      </c>
      <c r="AT1785" s="186" t="s">
        <v>181</v>
      </c>
      <c r="AU1785" s="186" t="s">
        <v>78</v>
      </c>
      <c r="AY1785" s="19" t="s">
        <v>179</v>
      </c>
      <c r="BE1785" s="187">
        <f>IF(N1785="základní",J1785,0)</f>
        <v>0</v>
      </c>
      <c r="BF1785" s="187">
        <f>IF(N1785="snížená",J1785,0)</f>
        <v>0</v>
      </c>
      <c r="BG1785" s="187">
        <f>IF(N1785="zákl. přenesená",J1785,0)</f>
        <v>0</v>
      </c>
      <c r="BH1785" s="187">
        <f>IF(N1785="sníž. přenesená",J1785,0)</f>
        <v>0</v>
      </c>
      <c r="BI1785" s="187">
        <f>IF(N1785="nulová",J1785,0)</f>
        <v>0</v>
      </c>
      <c r="BJ1785" s="19" t="s">
        <v>76</v>
      </c>
      <c r="BK1785" s="187">
        <f>ROUND(I1785*H1785,2)</f>
        <v>0</v>
      </c>
      <c r="BL1785" s="19" t="s">
        <v>186</v>
      </c>
      <c r="BM1785" s="186" t="s">
        <v>1888</v>
      </c>
    </row>
    <row r="1786" spans="1:65" s="2" customFormat="1" ht="29.25">
      <c r="A1786" s="33"/>
      <c r="B1786" s="34"/>
      <c r="C1786" s="35"/>
      <c r="D1786" s="188" t="s">
        <v>188</v>
      </c>
      <c r="E1786" s="35"/>
      <c r="F1786" s="331" t="s">
        <v>1889</v>
      </c>
      <c r="G1786" s="332"/>
      <c r="H1786" s="332"/>
      <c r="I1786" s="332"/>
      <c r="J1786" s="332"/>
      <c r="K1786" s="35"/>
      <c r="L1786" s="38"/>
      <c r="M1786" s="190"/>
      <c r="N1786" s="191"/>
      <c r="O1786" s="63"/>
      <c r="P1786" s="63"/>
      <c r="Q1786" s="63"/>
      <c r="R1786" s="63"/>
      <c r="S1786" s="63"/>
      <c r="T1786" s="64"/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T1786" s="19" t="s">
        <v>188</v>
      </c>
      <c r="AU1786" s="19" t="s">
        <v>78</v>
      </c>
    </row>
    <row r="1787" spans="1:65" s="2" customFormat="1">
      <c r="A1787" s="33"/>
      <c r="B1787" s="34"/>
      <c r="C1787" s="35"/>
      <c r="D1787" s="192" t="s">
        <v>190</v>
      </c>
      <c r="E1787" s="35"/>
      <c r="F1787" s="333" t="s">
        <v>1890</v>
      </c>
      <c r="G1787" s="332"/>
      <c r="H1787" s="332"/>
      <c r="I1787" s="332"/>
      <c r="J1787" s="332"/>
      <c r="K1787" s="35"/>
      <c r="L1787" s="38"/>
      <c r="M1787" s="190"/>
      <c r="N1787" s="191"/>
      <c r="O1787" s="63"/>
      <c r="P1787" s="63"/>
      <c r="Q1787" s="63"/>
      <c r="R1787" s="63"/>
      <c r="S1787" s="63"/>
      <c r="T1787" s="64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T1787" s="19" t="s">
        <v>190</v>
      </c>
      <c r="AU1787" s="19" t="s">
        <v>78</v>
      </c>
    </row>
    <row r="1788" spans="1:65" s="14" customFormat="1">
      <c r="B1788" s="203"/>
      <c r="C1788" s="204"/>
      <c r="D1788" s="188" t="s">
        <v>192</v>
      </c>
      <c r="E1788" s="204"/>
      <c r="F1788" s="324" t="s">
        <v>5830</v>
      </c>
      <c r="G1788" s="325"/>
      <c r="H1788" s="326">
        <f>687.4*13</f>
        <v>8936.1999999999989</v>
      </c>
      <c r="I1788" s="325"/>
      <c r="J1788" s="325"/>
      <c r="K1788" s="204"/>
      <c r="L1788" s="208"/>
      <c r="M1788" s="209"/>
      <c r="N1788" s="210"/>
      <c r="O1788" s="210"/>
      <c r="P1788" s="210"/>
      <c r="Q1788" s="210"/>
      <c r="R1788" s="210"/>
      <c r="S1788" s="210"/>
      <c r="T1788" s="211"/>
      <c r="AT1788" s="212" t="s">
        <v>192</v>
      </c>
      <c r="AU1788" s="212" t="s">
        <v>78</v>
      </c>
      <c r="AV1788" s="14" t="s">
        <v>78</v>
      </c>
      <c r="AW1788" s="14" t="s">
        <v>4</v>
      </c>
      <c r="AX1788" s="14" t="s">
        <v>76</v>
      </c>
      <c r="AY1788" s="212" t="s">
        <v>179</v>
      </c>
    </row>
    <row r="1789" spans="1:65" s="2" customFormat="1" ht="37.9" customHeight="1">
      <c r="A1789" s="33"/>
      <c r="B1789" s="34"/>
      <c r="C1789" s="176" t="s">
        <v>1891</v>
      </c>
      <c r="D1789" s="176" t="s">
        <v>181</v>
      </c>
      <c r="E1789" s="177" t="s">
        <v>1892</v>
      </c>
      <c r="F1789" s="327" t="s">
        <v>1893</v>
      </c>
      <c r="G1789" s="328" t="s">
        <v>253</v>
      </c>
      <c r="H1789" s="329">
        <v>27.527999999999999</v>
      </c>
      <c r="I1789" s="330"/>
      <c r="J1789" s="330">
        <f>ROUND(I1789*H1789,2)</f>
        <v>0</v>
      </c>
      <c r="K1789" s="178" t="s">
        <v>185</v>
      </c>
      <c r="L1789" s="38"/>
      <c r="M1789" s="182" t="s">
        <v>18</v>
      </c>
      <c r="N1789" s="183" t="s">
        <v>40</v>
      </c>
      <c r="O1789" s="184">
        <v>0</v>
      </c>
      <c r="P1789" s="184">
        <f>O1789*H1789</f>
        <v>0</v>
      </c>
      <c r="Q1789" s="184">
        <v>0</v>
      </c>
      <c r="R1789" s="184">
        <f>Q1789*H1789</f>
        <v>0</v>
      </c>
      <c r="S1789" s="184">
        <v>0</v>
      </c>
      <c r="T1789" s="185">
        <f>S1789*H1789</f>
        <v>0</v>
      </c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R1789" s="186" t="s">
        <v>186</v>
      </c>
      <c r="AT1789" s="186" t="s">
        <v>181</v>
      </c>
      <c r="AU1789" s="186" t="s">
        <v>78</v>
      </c>
      <c r="AY1789" s="19" t="s">
        <v>179</v>
      </c>
      <c r="BE1789" s="187">
        <f>IF(N1789="základní",J1789,0)</f>
        <v>0</v>
      </c>
      <c r="BF1789" s="187">
        <f>IF(N1789="snížená",J1789,0)</f>
        <v>0</v>
      </c>
      <c r="BG1789" s="187">
        <f>IF(N1789="zákl. přenesená",J1789,0)</f>
        <v>0</v>
      </c>
      <c r="BH1789" s="187">
        <f>IF(N1789="sníž. přenesená",J1789,0)</f>
        <v>0</v>
      </c>
      <c r="BI1789" s="187">
        <f>IF(N1789="nulová",J1789,0)</f>
        <v>0</v>
      </c>
      <c r="BJ1789" s="19" t="s">
        <v>76</v>
      </c>
      <c r="BK1789" s="187">
        <f>ROUND(I1789*H1789,2)</f>
        <v>0</v>
      </c>
      <c r="BL1789" s="19" t="s">
        <v>186</v>
      </c>
      <c r="BM1789" s="186" t="s">
        <v>1894</v>
      </c>
    </row>
    <row r="1790" spans="1:65" s="2" customFormat="1" ht="29.25">
      <c r="A1790" s="33"/>
      <c r="B1790" s="34"/>
      <c r="C1790" s="35"/>
      <c r="D1790" s="188" t="s">
        <v>188</v>
      </c>
      <c r="E1790" s="35"/>
      <c r="F1790" s="331" t="s">
        <v>1895</v>
      </c>
      <c r="G1790" s="332"/>
      <c r="H1790" s="332"/>
      <c r="I1790" s="332"/>
      <c r="J1790" s="332"/>
      <c r="K1790" s="35"/>
      <c r="L1790" s="38"/>
      <c r="M1790" s="190"/>
      <c r="N1790" s="191"/>
      <c r="O1790" s="63"/>
      <c r="P1790" s="63"/>
      <c r="Q1790" s="63"/>
      <c r="R1790" s="63"/>
      <c r="S1790" s="63"/>
      <c r="T1790" s="64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T1790" s="19" t="s">
        <v>188</v>
      </c>
      <c r="AU1790" s="19" t="s">
        <v>78</v>
      </c>
    </row>
    <row r="1791" spans="1:65" s="2" customFormat="1">
      <c r="A1791" s="33"/>
      <c r="B1791" s="34"/>
      <c r="C1791" s="35"/>
      <c r="D1791" s="192" t="s">
        <v>190</v>
      </c>
      <c r="E1791" s="35"/>
      <c r="F1791" s="333" t="s">
        <v>1896</v>
      </c>
      <c r="G1791" s="332"/>
      <c r="H1791" s="332"/>
      <c r="I1791" s="332"/>
      <c r="J1791" s="332"/>
      <c r="K1791" s="35"/>
      <c r="L1791" s="38"/>
      <c r="M1791" s="190"/>
      <c r="N1791" s="191"/>
      <c r="O1791" s="63"/>
      <c r="P1791" s="63"/>
      <c r="Q1791" s="63"/>
      <c r="R1791" s="63"/>
      <c r="S1791" s="63"/>
      <c r="T1791" s="64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T1791" s="19" t="s">
        <v>190</v>
      </c>
      <c r="AU1791" s="19" t="s">
        <v>78</v>
      </c>
    </row>
    <row r="1792" spans="1:65" s="14" customFormat="1">
      <c r="B1792" s="203"/>
      <c r="C1792" s="204"/>
      <c r="D1792" s="188" t="s">
        <v>192</v>
      </c>
      <c r="E1792" s="205" t="s">
        <v>18</v>
      </c>
      <c r="F1792" s="324" t="s">
        <v>1897</v>
      </c>
      <c r="G1792" s="325"/>
      <c r="H1792" s="326">
        <v>27.527999999999999</v>
      </c>
      <c r="I1792" s="325"/>
      <c r="J1792" s="325"/>
      <c r="K1792" s="204"/>
      <c r="L1792" s="208"/>
      <c r="M1792" s="209"/>
      <c r="N1792" s="210"/>
      <c r="O1792" s="210"/>
      <c r="P1792" s="210"/>
      <c r="Q1792" s="210"/>
      <c r="R1792" s="210"/>
      <c r="S1792" s="210"/>
      <c r="T1792" s="211"/>
      <c r="AT1792" s="212" t="s">
        <v>192</v>
      </c>
      <c r="AU1792" s="212" t="s">
        <v>78</v>
      </c>
      <c r="AV1792" s="14" t="s">
        <v>78</v>
      </c>
      <c r="AW1792" s="14" t="s">
        <v>30</v>
      </c>
      <c r="AX1792" s="14" t="s">
        <v>69</v>
      </c>
      <c r="AY1792" s="212" t="s">
        <v>179</v>
      </c>
    </row>
    <row r="1793" spans="1:65" s="2" customFormat="1" ht="37.9" customHeight="1">
      <c r="A1793" s="33"/>
      <c r="B1793" s="34"/>
      <c r="C1793" s="176" t="s">
        <v>1898</v>
      </c>
      <c r="D1793" s="176" t="s">
        <v>181</v>
      </c>
      <c r="E1793" s="177" t="s">
        <v>1899</v>
      </c>
      <c r="F1793" s="327" t="s">
        <v>1900</v>
      </c>
      <c r="G1793" s="328" t="s">
        <v>253</v>
      </c>
      <c r="H1793" s="329">
        <v>33.292000000000002</v>
      </c>
      <c r="I1793" s="330"/>
      <c r="J1793" s="330">
        <f>ROUND(I1793*H1793,2)</f>
        <v>0</v>
      </c>
      <c r="K1793" s="178" t="s">
        <v>185</v>
      </c>
      <c r="L1793" s="38"/>
      <c r="M1793" s="182" t="s">
        <v>18</v>
      </c>
      <c r="N1793" s="183" t="s">
        <v>40</v>
      </c>
      <c r="O1793" s="184">
        <v>0</v>
      </c>
      <c r="P1793" s="184">
        <f>O1793*H1793</f>
        <v>0</v>
      </c>
      <c r="Q1793" s="184">
        <v>0</v>
      </c>
      <c r="R1793" s="184">
        <f>Q1793*H1793</f>
        <v>0</v>
      </c>
      <c r="S1793" s="184">
        <v>0</v>
      </c>
      <c r="T1793" s="185">
        <f>S1793*H1793</f>
        <v>0</v>
      </c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R1793" s="186" t="s">
        <v>186</v>
      </c>
      <c r="AT1793" s="186" t="s">
        <v>181</v>
      </c>
      <c r="AU1793" s="186" t="s">
        <v>78</v>
      </c>
      <c r="AY1793" s="19" t="s">
        <v>179</v>
      </c>
      <c r="BE1793" s="187">
        <f>IF(N1793="základní",J1793,0)</f>
        <v>0</v>
      </c>
      <c r="BF1793" s="187">
        <f>IF(N1793="snížená",J1793,0)</f>
        <v>0</v>
      </c>
      <c r="BG1793" s="187">
        <f>IF(N1793="zákl. přenesená",J1793,0)</f>
        <v>0</v>
      </c>
      <c r="BH1793" s="187">
        <f>IF(N1793="sníž. přenesená",J1793,0)</f>
        <v>0</v>
      </c>
      <c r="BI1793" s="187">
        <f>IF(N1793="nulová",J1793,0)</f>
        <v>0</v>
      </c>
      <c r="BJ1793" s="19" t="s">
        <v>76</v>
      </c>
      <c r="BK1793" s="187">
        <f>ROUND(I1793*H1793,2)</f>
        <v>0</v>
      </c>
      <c r="BL1793" s="19" t="s">
        <v>186</v>
      </c>
      <c r="BM1793" s="186" t="s">
        <v>1901</v>
      </c>
    </row>
    <row r="1794" spans="1:65" s="2" customFormat="1" ht="29.25">
      <c r="A1794" s="33"/>
      <c r="B1794" s="34"/>
      <c r="C1794" s="35"/>
      <c r="D1794" s="188" t="s">
        <v>188</v>
      </c>
      <c r="E1794" s="35"/>
      <c r="F1794" s="331" t="s">
        <v>1902</v>
      </c>
      <c r="G1794" s="332"/>
      <c r="H1794" s="332"/>
      <c r="I1794" s="332"/>
      <c r="J1794" s="332"/>
      <c r="K1794" s="35"/>
      <c r="L1794" s="38"/>
      <c r="M1794" s="190"/>
      <c r="N1794" s="191"/>
      <c r="O1794" s="63"/>
      <c r="P1794" s="63"/>
      <c r="Q1794" s="63"/>
      <c r="R1794" s="63"/>
      <c r="S1794" s="63"/>
      <c r="T1794" s="64"/>
      <c r="U1794" s="33"/>
      <c r="V1794" s="33"/>
      <c r="W1794" s="33"/>
      <c r="X1794" s="33"/>
      <c r="Y1794" s="33"/>
      <c r="Z1794" s="33"/>
      <c r="AA1794" s="33"/>
      <c r="AB1794" s="33"/>
      <c r="AC1794" s="33"/>
      <c r="AD1794" s="33"/>
      <c r="AE1794" s="33"/>
      <c r="AT1794" s="19" t="s">
        <v>188</v>
      </c>
      <c r="AU1794" s="19" t="s">
        <v>78</v>
      </c>
    </row>
    <row r="1795" spans="1:65" s="2" customFormat="1">
      <c r="A1795" s="33"/>
      <c r="B1795" s="34"/>
      <c r="C1795" s="35"/>
      <c r="D1795" s="192" t="s">
        <v>190</v>
      </c>
      <c r="E1795" s="35"/>
      <c r="F1795" s="333" t="s">
        <v>1903</v>
      </c>
      <c r="G1795" s="332"/>
      <c r="H1795" s="332"/>
      <c r="I1795" s="332"/>
      <c r="J1795" s="332"/>
      <c r="K1795" s="35"/>
      <c r="L1795" s="38"/>
      <c r="M1795" s="190"/>
      <c r="N1795" s="191"/>
      <c r="O1795" s="63"/>
      <c r="P1795" s="63"/>
      <c r="Q1795" s="63"/>
      <c r="R1795" s="63"/>
      <c r="S1795" s="63"/>
      <c r="T1795" s="64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T1795" s="19" t="s">
        <v>190</v>
      </c>
      <c r="AU1795" s="19" t="s">
        <v>78</v>
      </c>
    </row>
    <row r="1796" spans="1:65" s="14" customFormat="1">
      <c r="B1796" s="203"/>
      <c r="C1796" s="204"/>
      <c r="D1796" s="188" t="s">
        <v>192</v>
      </c>
      <c r="E1796" s="205" t="s">
        <v>18</v>
      </c>
      <c r="F1796" s="324" t="s">
        <v>1904</v>
      </c>
      <c r="G1796" s="325"/>
      <c r="H1796" s="326">
        <v>33.292000000000002</v>
      </c>
      <c r="I1796" s="325"/>
      <c r="J1796" s="325"/>
      <c r="K1796" s="204"/>
      <c r="L1796" s="208"/>
      <c r="M1796" s="209"/>
      <c r="N1796" s="210"/>
      <c r="O1796" s="210"/>
      <c r="P1796" s="210"/>
      <c r="Q1796" s="210"/>
      <c r="R1796" s="210"/>
      <c r="S1796" s="210"/>
      <c r="T1796" s="211"/>
      <c r="AT1796" s="212" t="s">
        <v>192</v>
      </c>
      <c r="AU1796" s="212" t="s">
        <v>78</v>
      </c>
      <c r="AV1796" s="14" t="s">
        <v>78</v>
      </c>
      <c r="AW1796" s="14" t="s">
        <v>30</v>
      </c>
      <c r="AX1796" s="14" t="s">
        <v>69</v>
      </c>
      <c r="AY1796" s="212" t="s">
        <v>179</v>
      </c>
    </row>
    <row r="1797" spans="1:65" s="2" customFormat="1" ht="33" customHeight="1">
      <c r="A1797" s="33"/>
      <c r="B1797" s="34"/>
      <c r="C1797" s="176" t="s">
        <v>1905</v>
      </c>
      <c r="D1797" s="176" t="s">
        <v>181</v>
      </c>
      <c r="E1797" s="177" t="s">
        <v>1906</v>
      </c>
      <c r="F1797" s="327" t="s">
        <v>1907</v>
      </c>
      <c r="G1797" s="328" t="s">
        <v>253</v>
      </c>
      <c r="H1797" s="329">
        <f>SUM(H1800:H1804)</f>
        <v>235.30560000000003</v>
      </c>
      <c r="I1797" s="330"/>
      <c r="J1797" s="330">
        <f>ROUND(I1797*H1797,2)</f>
        <v>0</v>
      </c>
      <c r="K1797" s="178" t="s">
        <v>185</v>
      </c>
      <c r="L1797" s="38"/>
      <c r="M1797" s="182" t="s">
        <v>18</v>
      </c>
      <c r="N1797" s="183" t="s">
        <v>40</v>
      </c>
      <c r="O1797" s="184">
        <v>0</v>
      </c>
      <c r="P1797" s="184">
        <f>O1797*H1797</f>
        <v>0</v>
      </c>
      <c r="Q1797" s="184">
        <v>0</v>
      </c>
      <c r="R1797" s="184">
        <f>Q1797*H1797</f>
        <v>0</v>
      </c>
      <c r="S1797" s="184">
        <v>0</v>
      </c>
      <c r="T1797" s="185">
        <f>S1797*H1797</f>
        <v>0</v>
      </c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R1797" s="186" t="s">
        <v>186</v>
      </c>
      <c r="AT1797" s="186" t="s">
        <v>181</v>
      </c>
      <c r="AU1797" s="186" t="s">
        <v>78</v>
      </c>
      <c r="AY1797" s="19" t="s">
        <v>179</v>
      </c>
      <c r="BE1797" s="187">
        <f>IF(N1797="základní",J1797,0)</f>
        <v>0</v>
      </c>
      <c r="BF1797" s="187">
        <f>IF(N1797="snížená",J1797,0)</f>
        <v>0</v>
      </c>
      <c r="BG1797" s="187">
        <f>IF(N1797="zákl. přenesená",J1797,0)</f>
        <v>0</v>
      </c>
      <c r="BH1797" s="187">
        <f>IF(N1797="sníž. přenesená",J1797,0)</f>
        <v>0</v>
      </c>
      <c r="BI1797" s="187">
        <f>IF(N1797="nulová",J1797,0)</f>
        <v>0</v>
      </c>
      <c r="BJ1797" s="19" t="s">
        <v>76</v>
      </c>
      <c r="BK1797" s="187">
        <f>ROUND(I1797*H1797,2)</f>
        <v>0</v>
      </c>
      <c r="BL1797" s="19" t="s">
        <v>186</v>
      </c>
      <c r="BM1797" s="186" t="s">
        <v>1908</v>
      </c>
    </row>
    <row r="1798" spans="1:65" s="2" customFormat="1" ht="29.25">
      <c r="A1798" s="33"/>
      <c r="B1798" s="34"/>
      <c r="C1798" s="35"/>
      <c r="D1798" s="188" t="s">
        <v>188</v>
      </c>
      <c r="E1798" s="35"/>
      <c r="F1798" s="331" t="s">
        <v>1909</v>
      </c>
      <c r="G1798" s="332"/>
      <c r="H1798" s="332"/>
      <c r="I1798" s="332"/>
      <c r="J1798" s="332"/>
      <c r="K1798" s="35"/>
      <c r="L1798" s="38"/>
      <c r="M1798" s="190"/>
      <c r="N1798" s="191"/>
      <c r="O1798" s="63"/>
      <c r="P1798" s="63"/>
      <c r="Q1798" s="63"/>
      <c r="R1798" s="63"/>
      <c r="S1798" s="63"/>
      <c r="T1798" s="64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T1798" s="19" t="s">
        <v>188</v>
      </c>
      <c r="AU1798" s="19" t="s">
        <v>78</v>
      </c>
    </row>
    <row r="1799" spans="1:65" s="2" customFormat="1">
      <c r="A1799" s="33"/>
      <c r="B1799" s="34"/>
      <c r="C1799" s="35"/>
      <c r="D1799" s="192" t="s">
        <v>190</v>
      </c>
      <c r="E1799" s="35"/>
      <c r="F1799" s="333" t="s">
        <v>1910</v>
      </c>
      <c r="G1799" s="332"/>
      <c r="H1799" s="332"/>
      <c r="I1799" s="332"/>
      <c r="J1799" s="332"/>
      <c r="K1799" s="35"/>
      <c r="L1799" s="38"/>
      <c r="M1799" s="190"/>
      <c r="N1799" s="191"/>
      <c r="O1799" s="63"/>
      <c r="P1799" s="63"/>
      <c r="Q1799" s="63"/>
      <c r="R1799" s="63"/>
      <c r="S1799" s="63"/>
      <c r="T1799" s="64"/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T1799" s="19" t="s">
        <v>190</v>
      </c>
      <c r="AU1799" s="19" t="s">
        <v>78</v>
      </c>
    </row>
    <row r="1800" spans="1:65" s="14" customFormat="1" ht="22.5">
      <c r="B1800" s="203"/>
      <c r="C1800" s="204"/>
      <c r="D1800" s="188" t="s">
        <v>192</v>
      </c>
      <c r="E1800" s="205" t="s">
        <v>18</v>
      </c>
      <c r="F1800" s="324" t="s">
        <v>5831</v>
      </c>
      <c r="G1800" s="325"/>
      <c r="H1800" s="326">
        <f>4.091+6.379+41.472+3.515+3.642+0.327+0.299+1.47+10.434+20.682+5.379+3.295+15.85</f>
        <v>116.83500000000001</v>
      </c>
      <c r="I1800" s="325"/>
      <c r="J1800" s="325"/>
      <c r="K1800" s="204"/>
      <c r="L1800" s="208"/>
      <c r="M1800" s="209"/>
      <c r="N1800" s="210"/>
      <c r="O1800" s="210"/>
      <c r="P1800" s="210"/>
      <c r="Q1800" s="210"/>
      <c r="R1800" s="210"/>
      <c r="S1800" s="210"/>
      <c r="T1800" s="211"/>
      <c r="AT1800" s="212" t="s">
        <v>192</v>
      </c>
      <c r="AU1800" s="212" t="s">
        <v>78</v>
      </c>
      <c r="AV1800" s="14" t="s">
        <v>78</v>
      </c>
      <c r="AW1800" s="14" t="s">
        <v>30</v>
      </c>
      <c r="AX1800" s="14" t="s">
        <v>69</v>
      </c>
      <c r="AY1800" s="212" t="s">
        <v>179</v>
      </c>
    </row>
    <row r="1801" spans="1:65" s="14" customFormat="1" ht="33.75">
      <c r="B1801" s="203"/>
      <c r="C1801" s="204"/>
      <c r="D1801" s="188" t="s">
        <v>192</v>
      </c>
      <c r="E1801" s="205" t="s">
        <v>18</v>
      </c>
      <c r="F1801" s="324" t="s">
        <v>5832</v>
      </c>
      <c r="G1801" s="325"/>
      <c r="H1801" s="326">
        <f>(252.396+2.85+4.548+0.457+4.62+10.596+5.314+1.49+12.028)/100*40</f>
        <v>117.71960000000001</v>
      </c>
      <c r="I1801" s="325"/>
      <c r="J1801" s="325"/>
      <c r="K1801" s="204"/>
      <c r="L1801" s="208"/>
      <c r="M1801" s="209"/>
      <c r="N1801" s="210"/>
      <c r="O1801" s="210"/>
      <c r="P1801" s="210"/>
      <c r="Q1801" s="210"/>
      <c r="R1801" s="210"/>
      <c r="S1801" s="210"/>
      <c r="T1801" s="211"/>
      <c r="AT1801" s="212" t="s">
        <v>192</v>
      </c>
      <c r="AU1801" s="212" t="s">
        <v>78</v>
      </c>
      <c r="AV1801" s="14" t="s">
        <v>78</v>
      </c>
      <c r="AW1801" s="14" t="s">
        <v>30</v>
      </c>
      <c r="AX1801" s="14" t="s">
        <v>69</v>
      </c>
      <c r="AY1801" s="212" t="s">
        <v>179</v>
      </c>
    </row>
    <row r="1802" spans="1:65" s="13" customFormat="1">
      <c r="B1802" s="194"/>
      <c r="C1802" s="195"/>
      <c r="D1802" s="188" t="s">
        <v>192</v>
      </c>
      <c r="E1802" s="196" t="s">
        <v>18</v>
      </c>
      <c r="F1802" s="334" t="s">
        <v>584</v>
      </c>
      <c r="G1802" s="335"/>
      <c r="H1802" s="336" t="s">
        <v>18</v>
      </c>
      <c r="I1802" s="335"/>
      <c r="J1802" s="335"/>
      <c r="K1802" s="195"/>
      <c r="L1802" s="198"/>
      <c r="M1802" s="199"/>
      <c r="N1802" s="200"/>
      <c r="O1802" s="200"/>
      <c r="P1802" s="200"/>
      <c r="Q1802" s="200"/>
      <c r="R1802" s="200"/>
      <c r="S1802" s="200"/>
      <c r="T1802" s="201"/>
      <c r="AT1802" s="202" t="s">
        <v>192</v>
      </c>
      <c r="AU1802" s="202" t="s">
        <v>78</v>
      </c>
      <c r="AV1802" s="13" t="s">
        <v>76</v>
      </c>
      <c r="AW1802" s="13" t="s">
        <v>30</v>
      </c>
      <c r="AX1802" s="13" t="s">
        <v>69</v>
      </c>
      <c r="AY1802" s="202" t="s">
        <v>179</v>
      </c>
    </row>
    <row r="1803" spans="1:65" s="14" customFormat="1" ht="22.5">
      <c r="B1803" s="203"/>
      <c r="C1803" s="204"/>
      <c r="D1803" s="188" t="s">
        <v>192</v>
      </c>
      <c r="E1803" s="205" t="s">
        <v>18</v>
      </c>
      <c r="F1803" s="324" t="s">
        <v>1911</v>
      </c>
      <c r="G1803" s="325"/>
      <c r="H1803" s="326">
        <v>2.613</v>
      </c>
      <c r="I1803" s="325"/>
      <c r="J1803" s="325"/>
      <c r="K1803" s="204"/>
      <c r="L1803" s="208"/>
      <c r="M1803" s="209"/>
      <c r="N1803" s="210"/>
      <c r="O1803" s="210"/>
      <c r="P1803" s="210"/>
      <c r="Q1803" s="210"/>
      <c r="R1803" s="210"/>
      <c r="S1803" s="210"/>
      <c r="T1803" s="211"/>
      <c r="AT1803" s="212" t="s">
        <v>192</v>
      </c>
      <c r="AU1803" s="212" t="s">
        <v>78</v>
      </c>
      <c r="AV1803" s="14" t="s">
        <v>78</v>
      </c>
      <c r="AW1803" s="14" t="s">
        <v>30</v>
      </c>
      <c r="AX1803" s="14" t="s">
        <v>69</v>
      </c>
      <c r="AY1803" s="212" t="s">
        <v>179</v>
      </c>
    </row>
    <row r="1804" spans="1:65" s="14" customFormat="1">
      <c r="B1804" s="203"/>
      <c r="C1804" s="204"/>
      <c r="D1804" s="188" t="s">
        <v>192</v>
      </c>
      <c r="E1804" s="205" t="s">
        <v>18</v>
      </c>
      <c r="F1804" s="324" t="s">
        <v>1912</v>
      </c>
      <c r="G1804" s="325"/>
      <c r="H1804" s="326">
        <v>-1.8620000000000001</v>
      </c>
      <c r="I1804" s="325"/>
      <c r="J1804" s="325"/>
      <c r="K1804" s="204"/>
      <c r="L1804" s="208"/>
      <c r="M1804" s="209"/>
      <c r="N1804" s="210"/>
      <c r="O1804" s="210"/>
      <c r="P1804" s="210"/>
      <c r="Q1804" s="210"/>
      <c r="R1804" s="210"/>
      <c r="S1804" s="210"/>
      <c r="T1804" s="211"/>
      <c r="AT1804" s="212" t="s">
        <v>192</v>
      </c>
      <c r="AU1804" s="212" t="s">
        <v>78</v>
      </c>
      <c r="AV1804" s="14" t="s">
        <v>78</v>
      </c>
      <c r="AW1804" s="14" t="s">
        <v>30</v>
      </c>
      <c r="AX1804" s="14" t="s">
        <v>69</v>
      </c>
      <c r="AY1804" s="212" t="s">
        <v>179</v>
      </c>
    </row>
    <row r="1805" spans="1:65" s="2" customFormat="1" ht="37.9" customHeight="1">
      <c r="A1805" s="33"/>
      <c r="B1805" s="34"/>
      <c r="C1805" s="176" t="s">
        <v>1913</v>
      </c>
      <c r="D1805" s="176" t="s">
        <v>181</v>
      </c>
      <c r="E1805" s="177" t="s">
        <v>1914</v>
      </c>
      <c r="F1805" s="327" t="s">
        <v>1915</v>
      </c>
      <c r="G1805" s="328" t="s">
        <v>253</v>
      </c>
      <c r="H1805" s="329">
        <v>24.483000000000001</v>
      </c>
      <c r="I1805" s="330"/>
      <c r="J1805" s="330">
        <f>ROUND(I1805*H1805,2)</f>
        <v>0</v>
      </c>
      <c r="K1805" s="178" t="s">
        <v>185</v>
      </c>
      <c r="L1805" s="38"/>
      <c r="M1805" s="182" t="s">
        <v>18</v>
      </c>
      <c r="N1805" s="183" t="s">
        <v>40</v>
      </c>
      <c r="O1805" s="184">
        <v>0</v>
      </c>
      <c r="P1805" s="184">
        <f>O1805*H1805</f>
        <v>0</v>
      </c>
      <c r="Q1805" s="184">
        <v>0</v>
      </c>
      <c r="R1805" s="184">
        <f>Q1805*H1805</f>
        <v>0</v>
      </c>
      <c r="S1805" s="184">
        <v>0</v>
      </c>
      <c r="T1805" s="185">
        <f>S1805*H1805</f>
        <v>0</v>
      </c>
      <c r="U1805" s="33"/>
      <c r="V1805" s="33"/>
      <c r="W1805" s="33"/>
      <c r="X1805" s="33"/>
      <c r="Y1805" s="33"/>
      <c r="Z1805" s="33"/>
      <c r="AA1805" s="33"/>
      <c r="AB1805" s="33"/>
      <c r="AC1805" s="33"/>
      <c r="AD1805" s="33"/>
      <c r="AE1805" s="33"/>
      <c r="AR1805" s="186" t="s">
        <v>186</v>
      </c>
      <c r="AT1805" s="186" t="s">
        <v>181</v>
      </c>
      <c r="AU1805" s="186" t="s">
        <v>78</v>
      </c>
      <c r="AY1805" s="19" t="s">
        <v>179</v>
      </c>
      <c r="BE1805" s="187">
        <f>IF(N1805="základní",J1805,0)</f>
        <v>0</v>
      </c>
      <c r="BF1805" s="187">
        <f>IF(N1805="snížená",J1805,0)</f>
        <v>0</v>
      </c>
      <c r="BG1805" s="187">
        <f>IF(N1805="zákl. přenesená",J1805,0)</f>
        <v>0</v>
      </c>
      <c r="BH1805" s="187">
        <f>IF(N1805="sníž. přenesená",J1805,0)</f>
        <v>0</v>
      </c>
      <c r="BI1805" s="187">
        <f>IF(N1805="nulová",J1805,0)</f>
        <v>0</v>
      </c>
      <c r="BJ1805" s="19" t="s">
        <v>76</v>
      </c>
      <c r="BK1805" s="187">
        <f>ROUND(I1805*H1805,2)</f>
        <v>0</v>
      </c>
      <c r="BL1805" s="19" t="s">
        <v>186</v>
      </c>
      <c r="BM1805" s="186" t="s">
        <v>1916</v>
      </c>
    </row>
    <row r="1806" spans="1:65" s="2" customFormat="1" ht="29.25">
      <c r="A1806" s="33"/>
      <c r="B1806" s="34"/>
      <c r="C1806" s="35"/>
      <c r="D1806" s="188" t="s">
        <v>188</v>
      </c>
      <c r="E1806" s="35"/>
      <c r="F1806" s="331" t="s">
        <v>1917</v>
      </c>
      <c r="G1806" s="332"/>
      <c r="H1806" s="332"/>
      <c r="I1806" s="332"/>
      <c r="J1806" s="332"/>
      <c r="K1806" s="35"/>
      <c r="L1806" s="38"/>
      <c r="M1806" s="190"/>
      <c r="N1806" s="191"/>
      <c r="O1806" s="63"/>
      <c r="P1806" s="63"/>
      <c r="Q1806" s="63"/>
      <c r="R1806" s="63"/>
      <c r="S1806" s="63"/>
      <c r="T1806" s="64"/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T1806" s="19" t="s">
        <v>188</v>
      </c>
      <c r="AU1806" s="19" t="s">
        <v>78</v>
      </c>
    </row>
    <row r="1807" spans="1:65" s="2" customFormat="1">
      <c r="A1807" s="33"/>
      <c r="B1807" s="34"/>
      <c r="C1807" s="35"/>
      <c r="D1807" s="192" t="s">
        <v>190</v>
      </c>
      <c r="E1807" s="35"/>
      <c r="F1807" s="333" t="s">
        <v>1918</v>
      </c>
      <c r="G1807" s="332"/>
      <c r="H1807" s="332"/>
      <c r="I1807" s="332"/>
      <c r="J1807" s="332"/>
      <c r="K1807" s="35"/>
      <c r="L1807" s="38"/>
      <c r="M1807" s="190"/>
      <c r="N1807" s="191"/>
      <c r="O1807" s="63"/>
      <c r="P1807" s="63"/>
      <c r="Q1807" s="63"/>
      <c r="R1807" s="63"/>
      <c r="S1807" s="63"/>
      <c r="T1807" s="64"/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T1807" s="19" t="s">
        <v>190</v>
      </c>
      <c r="AU1807" s="19" t="s">
        <v>78</v>
      </c>
    </row>
    <row r="1808" spans="1:65" s="14" customFormat="1">
      <c r="B1808" s="203"/>
      <c r="C1808" s="204"/>
      <c r="D1808" s="188" t="s">
        <v>192</v>
      </c>
      <c r="E1808" s="205" t="s">
        <v>18</v>
      </c>
      <c r="F1808" s="324" t="s">
        <v>1919</v>
      </c>
      <c r="G1808" s="325"/>
      <c r="H1808" s="326">
        <v>24.483000000000001</v>
      </c>
      <c r="I1808" s="325"/>
      <c r="J1808" s="325"/>
      <c r="K1808" s="204"/>
      <c r="L1808" s="208"/>
      <c r="M1808" s="209"/>
      <c r="N1808" s="210"/>
      <c r="O1808" s="210"/>
      <c r="P1808" s="210"/>
      <c r="Q1808" s="210"/>
      <c r="R1808" s="210"/>
      <c r="S1808" s="210"/>
      <c r="T1808" s="211"/>
      <c r="AT1808" s="212" t="s">
        <v>192</v>
      </c>
      <c r="AU1808" s="212" t="s">
        <v>78</v>
      </c>
      <c r="AV1808" s="14" t="s">
        <v>78</v>
      </c>
      <c r="AW1808" s="14" t="s">
        <v>30</v>
      </c>
      <c r="AX1808" s="14" t="s">
        <v>69</v>
      </c>
      <c r="AY1808" s="212" t="s">
        <v>179</v>
      </c>
    </row>
    <row r="1809" spans="1:65" s="2" customFormat="1" ht="44.25" customHeight="1">
      <c r="A1809" s="33"/>
      <c r="B1809" s="34"/>
      <c r="C1809" s="176" t="s">
        <v>1920</v>
      </c>
      <c r="D1809" s="176" t="s">
        <v>181</v>
      </c>
      <c r="E1809" s="177" t="s">
        <v>1921</v>
      </c>
      <c r="F1809" s="327" t="s">
        <v>1922</v>
      </c>
      <c r="G1809" s="328" t="s">
        <v>253</v>
      </c>
      <c r="H1809" s="329">
        <v>45.601999999999997</v>
      </c>
      <c r="I1809" s="330"/>
      <c r="J1809" s="330">
        <f>ROUND(I1809*H1809,2)</f>
        <v>0</v>
      </c>
      <c r="K1809" s="178" t="s">
        <v>185</v>
      </c>
      <c r="L1809" s="38"/>
      <c r="M1809" s="182" t="s">
        <v>18</v>
      </c>
      <c r="N1809" s="183" t="s">
        <v>40</v>
      </c>
      <c r="O1809" s="184">
        <v>0</v>
      </c>
      <c r="P1809" s="184">
        <f>O1809*H1809</f>
        <v>0</v>
      </c>
      <c r="Q1809" s="184">
        <v>0</v>
      </c>
      <c r="R1809" s="184">
        <f>Q1809*H1809</f>
        <v>0</v>
      </c>
      <c r="S1809" s="184">
        <v>0</v>
      </c>
      <c r="T1809" s="185">
        <f>S1809*H1809</f>
        <v>0</v>
      </c>
      <c r="U1809" s="33"/>
      <c r="V1809" s="33"/>
      <c r="W1809" s="33"/>
      <c r="X1809" s="33"/>
      <c r="Y1809" s="33"/>
      <c r="Z1809" s="33"/>
      <c r="AA1809" s="33"/>
      <c r="AB1809" s="33"/>
      <c r="AC1809" s="33"/>
      <c r="AD1809" s="33"/>
      <c r="AE1809" s="33"/>
      <c r="AR1809" s="186" t="s">
        <v>186</v>
      </c>
      <c r="AT1809" s="186" t="s">
        <v>181</v>
      </c>
      <c r="AU1809" s="186" t="s">
        <v>78</v>
      </c>
      <c r="AY1809" s="19" t="s">
        <v>179</v>
      </c>
      <c r="BE1809" s="187">
        <f>IF(N1809="základní",J1809,0)</f>
        <v>0</v>
      </c>
      <c r="BF1809" s="187">
        <f>IF(N1809="snížená",J1809,0)</f>
        <v>0</v>
      </c>
      <c r="BG1809" s="187">
        <f>IF(N1809="zákl. přenesená",J1809,0)</f>
        <v>0</v>
      </c>
      <c r="BH1809" s="187">
        <f>IF(N1809="sníž. přenesená",J1809,0)</f>
        <v>0</v>
      </c>
      <c r="BI1809" s="187">
        <f>IF(N1809="nulová",J1809,0)</f>
        <v>0</v>
      </c>
      <c r="BJ1809" s="19" t="s">
        <v>76</v>
      </c>
      <c r="BK1809" s="187">
        <f>ROUND(I1809*H1809,2)</f>
        <v>0</v>
      </c>
      <c r="BL1809" s="19" t="s">
        <v>186</v>
      </c>
      <c r="BM1809" s="186" t="s">
        <v>1923</v>
      </c>
    </row>
    <row r="1810" spans="1:65" s="2" customFormat="1" ht="29.25">
      <c r="A1810" s="33"/>
      <c r="B1810" s="34"/>
      <c r="C1810" s="35"/>
      <c r="D1810" s="188" t="s">
        <v>188</v>
      </c>
      <c r="E1810" s="35"/>
      <c r="F1810" s="331" t="s">
        <v>1924</v>
      </c>
      <c r="G1810" s="332"/>
      <c r="H1810" s="332"/>
      <c r="I1810" s="332"/>
      <c r="J1810" s="332"/>
      <c r="K1810" s="35"/>
      <c r="L1810" s="38"/>
      <c r="M1810" s="190"/>
      <c r="N1810" s="191"/>
      <c r="O1810" s="63"/>
      <c r="P1810" s="63"/>
      <c r="Q1810" s="63"/>
      <c r="R1810" s="63"/>
      <c r="S1810" s="63"/>
      <c r="T1810" s="64"/>
      <c r="U1810" s="33"/>
      <c r="V1810" s="33"/>
      <c r="W1810" s="33"/>
      <c r="X1810" s="33"/>
      <c r="Y1810" s="33"/>
      <c r="Z1810" s="33"/>
      <c r="AA1810" s="33"/>
      <c r="AB1810" s="33"/>
      <c r="AC1810" s="33"/>
      <c r="AD1810" s="33"/>
      <c r="AE1810" s="33"/>
      <c r="AT1810" s="19" t="s">
        <v>188</v>
      </c>
      <c r="AU1810" s="19" t="s">
        <v>78</v>
      </c>
    </row>
    <row r="1811" spans="1:65" s="2" customFormat="1">
      <c r="A1811" s="33"/>
      <c r="B1811" s="34"/>
      <c r="C1811" s="35"/>
      <c r="D1811" s="192" t="s">
        <v>190</v>
      </c>
      <c r="E1811" s="35"/>
      <c r="F1811" s="333" t="s">
        <v>1925</v>
      </c>
      <c r="G1811" s="332"/>
      <c r="H1811" s="332"/>
      <c r="I1811" s="332"/>
      <c r="J1811" s="332"/>
      <c r="K1811" s="35"/>
      <c r="L1811" s="38"/>
      <c r="M1811" s="190"/>
      <c r="N1811" s="191"/>
      <c r="O1811" s="63"/>
      <c r="P1811" s="63"/>
      <c r="Q1811" s="63"/>
      <c r="R1811" s="63"/>
      <c r="S1811" s="63"/>
      <c r="T1811" s="64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T1811" s="19" t="s">
        <v>190</v>
      </c>
      <c r="AU1811" s="19" t="s">
        <v>78</v>
      </c>
    </row>
    <row r="1812" spans="1:65" s="14" customFormat="1">
      <c r="B1812" s="203"/>
      <c r="C1812" s="204"/>
      <c r="D1812" s="188" t="s">
        <v>192</v>
      </c>
      <c r="E1812" s="205" t="s">
        <v>18</v>
      </c>
      <c r="F1812" s="324" t="s">
        <v>1926</v>
      </c>
      <c r="G1812" s="325"/>
      <c r="H1812" s="326">
        <v>46.728999999999999</v>
      </c>
      <c r="I1812" s="325"/>
      <c r="J1812" s="325"/>
      <c r="K1812" s="204"/>
      <c r="L1812" s="208"/>
      <c r="M1812" s="209"/>
      <c r="N1812" s="210"/>
      <c r="O1812" s="210"/>
      <c r="P1812" s="210"/>
      <c r="Q1812" s="210"/>
      <c r="R1812" s="210"/>
      <c r="S1812" s="210"/>
      <c r="T1812" s="211"/>
      <c r="AT1812" s="212" t="s">
        <v>192</v>
      </c>
      <c r="AU1812" s="212" t="s">
        <v>78</v>
      </c>
      <c r="AV1812" s="14" t="s">
        <v>78</v>
      </c>
      <c r="AW1812" s="14" t="s">
        <v>30</v>
      </c>
      <c r="AX1812" s="14" t="s">
        <v>69</v>
      </c>
      <c r="AY1812" s="212" t="s">
        <v>179</v>
      </c>
    </row>
    <row r="1813" spans="1:65" s="13" customFormat="1">
      <c r="B1813" s="194"/>
      <c r="C1813" s="195"/>
      <c r="D1813" s="188" t="s">
        <v>192</v>
      </c>
      <c r="E1813" s="196" t="s">
        <v>18</v>
      </c>
      <c r="F1813" s="334" t="s">
        <v>584</v>
      </c>
      <c r="G1813" s="335"/>
      <c r="H1813" s="336" t="s">
        <v>18</v>
      </c>
      <c r="I1813" s="335"/>
      <c r="J1813" s="335"/>
      <c r="K1813" s="195"/>
      <c r="L1813" s="198"/>
      <c r="M1813" s="199"/>
      <c r="N1813" s="200"/>
      <c r="O1813" s="200"/>
      <c r="P1813" s="200"/>
      <c r="Q1813" s="200"/>
      <c r="R1813" s="200"/>
      <c r="S1813" s="200"/>
      <c r="T1813" s="201"/>
      <c r="AT1813" s="202" t="s">
        <v>192</v>
      </c>
      <c r="AU1813" s="202" t="s">
        <v>78</v>
      </c>
      <c r="AV1813" s="13" t="s">
        <v>76</v>
      </c>
      <c r="AW1813" s="13" t="s">
        <v>30</v>
      </c>
      <c r="AX1813" s="13" t="s">
        <v>69</v>
      </c>
      <c r="AY1813" s="202" t="s">
        <v>179</v>
      </c>
    </row>
    <row r="1814" spans="1:65" s="14" customFormat="1" ht="33.75">
      <c r="B1814" s="203"/>
      <c r="C1814" s="204"/>
      <c r="D1814" s="188" t="s">
        <v>192</v>
      </c>
      <c r="E1814" s="205" t="s">
        <v>18</v>
      </c>
      <c r="F1814" s="324" t="s">
        <v>1927</v>
      </c>
      <c r="G1814" s="325"/>
      <c r="H1814" s="326">
        <v>0.12</v>
      </c>
      <c r="I1814" s="325"/>
      <c r="J1814" s="325"/>
      <c r="K1814" s="204"/>
      <c r="L1814" s="208"/>
      <c r="M1814" s="209"/>
      <c r="N1814" s="210"/>
      <c r="O1814" s="210"/>
      <c r="P1814" s="210"/>
      <c r="Q1814" s="210"/>
      <c r="R1814" s="210"/>
      <c r="S1814" s="210"/>
      <c r="T1814" s="211"/>
      <c r="AT1814" s="212" t="s">
        <v>192</v>
      </c>
      <c r="AU1814" s="212" t="s">
        <v>78</v>
      </c>
      <c r="AV1814" s="14" t="s">
        <v>78</v>
      </c>
      <c r="AW1814" s="14" t="s">
        <v>30</v>
      </c>
      <c r="AX1814" s="14" t="s">
        <v>69</v>
      </c>
      <c r="AY1814" s="212" t="s">
        <v>179</v>
      </c>
    </row>
    <row r="1815" spans="1:65" s="14" customFormat="1">
      <c r="B1815" s="203"/>
      <c r="C1815" s="204"/>
      <c r="D1815" s="188" t="s">
        <v>192</v>
      </c>
      <c r="E1815" s="205" t="s">
        <v>18</v>
      </c>
      <c r="F1815" s="324" t="s">
        <v>1928</v>
      </c>
      <c r="G1815" s="325"/>
      <c r="H1815" s="326">
        <v>-0.48799999999999999</v>
      </c>
      <c r="I1815" s="325"/>
      <c r="J1815" s="325"/>
      <c r="K1815" s="204"/>
      <c r="L1815" s="208"/>
      <c r="M1815" s="209"/>
      <c r="N1815" s="210"/>
      <c r="O1815" s="210"/>
      <c r="P1815" s="210"/>
      <c r="Q1815" s="210"/>
      <c r="R1815" s="210"/>
      <c r="S1815" s="210"/>
      <c r="T1815" s="211"/>
      <c r="AT1815" s="212" t="s">
        <v>192</v>
      </c>
      <c r="AU1815" s="212" t="s">
        <v>78</v>
      </c>
      <c r="AV1815" s="14" t="s">
        <v>78</v>
      </c>
      <c r="AW1815" s="14" t="s">
        <v>30</v>
      </c>
      <c r="AX1815" s="14" t="s">
        <v>69</v>
      </c>
      <c r="AY1815" s="212" t="s">
        <v>179</v>
      </c>
    </row>
    <row r="1816" spans="1:65" s="14" customFormat="1">
      <c r="B1816" s="203"/>
      <c r="C1816" s="204"/>
      <c r="D1816" s="188" t="s">
        <v>192</v>
      </c>
      <c r="E1816" s="205" t="s">
        <v>18</v>
      </c>
      <c r="F1816" s="324" t="s">
        <v>1929</v>
      </c>
      <c r="G1816" s="325"/>
      <c r="H1816" s="326">
        <v>-0.75900000000000001</v>
      </c>
      <c r="I1816" s="325"/>
      <c r="J1816" s="325"/>
      <c r="K1816" s="204"/>
      <c r="L1816" s="208"/>
      <c r="M1816" s="209"/>
      <c r="N1816" s="210"/>
      <c r="O1816" s="210"/>
      <c r="P1816" s="210"/>
      <c r="Q1816" s="210"/>
      <c r="R1816" s="210"/>
      <c r="S1816" s="210"/>
      <c r="T1816" s="211"/>
      <c r="AT1816" s="212" t="s">
        <v>192</v>
      </c>
      <c r="AU1816" s="212" t="s">
        <v>78</v>
      </c>
      <c r="AV1816" s="14" t="s">
        <v>78</v>
      </c>
      <c r="AW1816" s="14" t="s">
        <v>30</v>
      </c>
      <c r="AX1816" s="14" t="s">
        <v>69</v>
      </c>
      <c r="AY1816" s="212" t="s">
        <v>179</v>
      </c>
    </row>
    <row r="1817" spans="1:65" s="2" customFormat="1" ht="44.25" customHeight="1">
      <c r="A1817" s="33"/>
      <c r="B1817" s="34"/>
      <c r="C1817" s="176" t="s">
        <v>1930</v>
      </c>
      <c r="D1817" s="176" t="s">
        <v>181</v>
      </c>
      <c r="E1817" s="177" t="s">
        <v>1931</v>
      </c>
      <c r="F1817" s="327" t="s">
        <v>255</v>
      </c>
      <c r="G1817" s="328" t="s">
        <v>253</v>
      </c>
      <c r="H1817" s="329">
        <f>SUM(H1820:H1824)</f>
        <v>230.14400000000003</v>
      </c>
      <c r="I1817" s="330"/>
      <c r="J1817" s="330">
        <f>ROUND(I1817*H1817,2)</f>
        <v>0</v>
      </c>
      <c r="K1817" s="178" t="s">
        <v>185</v>
      </c>
      <c r="L1817" s="38"/>
      <c r="M1817" s="182" t="s">
        <v>18</v>
      </c>
      <c r="N1817" s="183" t="s">
        <v>40</v>
      </c>
      <c r="O1817" s="184">
        <v>0</v>
      </c>
      <c r="P1817" s="184">
        <f>O1817*H1817</f>
        <v>0</v>
      </c>
      <c r="Q1817" s="184">
        <v>0</v>
      </c>
      <c r="R1817" s="184">
        <f>Q1817*H1817</f>
        <v>0</v>
      </c>
      <c r="S1817" s="184">
        <v>0</v>
      </c>
      <c r="T1817" s="185">
        <f>S1817*H1817</f>
        <v>0</v>
      </c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R1817" s="186" t="s">
        <v>186</v>
      </c>
      <c r="AT1817" s="186" t="s">
        <v>181</v>
      </c>
      <c r="AU1817" s="186" t="s">
        <v>78</v>
      </c>
      <c r="AY1817" s="19" t="s">
        <v>179</v>
      </c>
      <c r="BE1817" s="187">
        <f>IF(N1817="základní",J1817,0)</f>
        <v>0</v>
      </c>
      <c r="BF1817" s="187">
        <f>IF(N1817="snížená",J1817,0)</f>
        <v>0</v>
      </c>
      <c r="BG1817" s="187">
        <f>IF(N1817="zákl. přenesená",J1817,0)</f>
        <v>0</v>
      </c>
      <c r="BH1817" s="187">
        <f>IF(N1817="sníž. přenesená",J1817,0)</f>
        <v>0</v>
      </c>
      <c r="BI1817" s="187">
        <f>IF(N1817="nulová",J1817,0)</f>
        <v>0</v>
      </c>
      <c r="BJ1817" s="19" t="s">
        <v>76</v>
      </c>
      <c r="BK1817" s="187">
        <f>ROUND(I1817*H1817,2)</f>
        <v>0</v>
      </c>
      <c r="BL1817" s="19" t="s">
        <v>186</v>
      </c>
      <c r="BM1817" s="186" t="s">
        <v>1932</v>
      </c>
    </row>
    <row r="1818" spans="1:65" s="2" customFormat="1" ht="29.25">
      <c r="A1818" s="33"/>
      <c r="B1818" s="34"/>
      <c r="C1818" s="35"/>
      <c r="D1818" s="188" t="s">
        <v>188</v>
      </c>
      <c r="E1818" s="35"/>
      <c r="F1818" s="331" t="s">
        <v>255</v>
      </c>
      <c r="G1818" s="332"/>
      <c r="H1818" s="332"/>
      <c r="I1818" s="332"/>
      <c r="J1818" s="332"/>
      <c r="K1818" s="35"/>
      <c r="L1818" s="38"/>
      <c r="M1818" s="190"/>
      <c r="N1818" s="191"/>
      <c r="O1818" s="63"/>
      <c r="P1818" s="63"/>
      <c r="Q1818" s="63"/>
      <c r="R1818" s="63"/>
      <c r="S1818" s="63"/>
      <c r="T1818" s="64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T1818" s="19" t="s">
        <v>188</v>
      </c>
      <c r="AU1818" s="19" t="s">
        <v>78</v>
      </c>
    </row>
    <row r="1819" spans="1:65" s="2" customFormat="1">
      <c r="A1819" s="33"/>
      <c r="B1819" s="34"/>
      <c r="C1819" s="35"/>
      <c r="D1819" s="192" t="s">
        <v>190</v>
      </c>
      <c r="E1819" s="35"/>
      <c r="F1819" s="333" t="s">
        <v>1933</v>
      </c>
      <c r="G1819" s="332"/>
      <c r="H1819" s="332"/>
      <c r="I1819" s="332"/>
      <c r="J1819" s="332"/>
      <c r="K1819" s="35"/>
      <c r="L1819" s="38"/>
      <c r="M1819" s="190"/>
      <c r="N1819" s="191"/>
      <c r="O1819" s="63"/>
      <c r="P1819" s="63"/>
      <c r="Q1819" s="63"/>
      <c r="R1819" s="63"/>
      <c r="S1819" s="63"/>
      <c r="T1819" s="64"/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T1819" s="19" t="s">
        <v>190</v>
      </c>
      <c r="AU1819" s="19" t="s">
        <v>78</v>
      </c>
    </row>
    <row r="1820" spans="1:65" s="14" customFormat="1">
      <c r="B1820" s="203"/>
      <c r="C1820" s="204"/>
      <c r="D1820" s="188" t="s">
        <v>192</v>
      </c>
      <c r="E1820" s="205" t="s">
        <v>18</v>
      </c>
      <c r="F1820" s="324">
        <v>68.561000000000007</v>
      </c>
      <c r="G1820" s="325"/>
      <c r="H1820" s="326">
        <v>68.561000000000007</v>
      </c>
      <c r="I1820" s="325"/>
      <c r="J1820" s="325"/>
      <c r="K1820" s="204"/>
      <c r="L1820" s="208"/>
      <c r="M1820" s="209"/>
      <c r="N1820" s="210"/>
      <c r="O1820" s="210"/>
      <c r="P1820" s="210"/>
      <c r="Q1820" s="210"/>
      <c r="R1820" s="210"/>
      <c r="S1820" s="210"/>
      <c r="T1820" s="211"/>
      <c r="AT1820" s="212" t="s">
        <v>192</v>
      </c>
      <c r="AU1820" s="212" t="s">
        <v>78</v>
      </c>
      <c r="AV1820" s="14" t="s">
        <v>78</v>
      </c>
      <c r="AW1820" s="14" t="s">
        <v>30</v>
      </c>
      <c r="AX1820" s="14" t="s">
        <v>69</v>
      </c>
      <c r="AY1820" s="212" t="s">
        <v>179</v>
      </c>
    </row>
    <row r="1821" spans="1:65" s="14" customFormat="1" ht="33.75">
      <c r="B1821" s="203"/>
      <c r="C1821" s="204"/>
      <c r="D1821" s="188" t="s">
        <v>192</v>
      </c>
      <c r="E1821" s="205" t="s">
        <v>18</v>
      </c>
      <c r="F1821" s="324" t="s">
        <v>1934</v>
      </c>
      <c r="G1821" s="325"/>
      <c r="H1821" s="326">
        <v>158.57900000000001</v>
      </c>
      <c r="I1821" s="325"/>
      <c r="J1821" s="325"/>
      <c r="K1821" s="204"/>
      <c r="L1821" s="208"/>
      <c r="M1821" s="209"/>
      <c r="N1821" s="210"/>
      <c r="O1821" s="210"/>
      <c r="P1821" s="210"/>
      <c r="Q1821" s="210"/>
      <c r="R1821" s="210"/>
      <c r="S1821" s="210"/>
      <c r="T1821" s="211"/>
      <c r="AT1821" s="212" t="s">
        <v>192</v>
      </c>
      <c r="AU1821" s="212" t="s">
        <v>78</v>
      </c>
      <c r="AV1821" s="14" t="s">
        <v>78</v>
      </c>
      <c r="AW1821" s="14" t="s">
        <v>30</v>
      </c>
      <c r="AX1821" s="14" t="s">
        <v>69</v>
      </c>
      <c r="AY1821" s="212" t="s">
        <v>179</v>
      </c>
    </row>
    <row r="1822" spans="1:65" s="13" customFormat="1">
      <c r="B1822" s="194"/>
      <c r="C1822" s="195"/>
      <c r="D1822" s="188" t="s">
        <v>192</v>
      </c>
      <c r="E1822" s="196" t="s">
        <v>18</v>
      </c>
      <c r="F1822" s="334" t="s">
        <v>584</v>
      </c>
      <c r="G1822" s="335"/>
      <c r="H1822" s="336" t="s">
        <v>18</v>
      </c>
      <c r="I1822" s="335"/>
      <c r="J1822" s="335"/>
      <c r="K1822" s="195"/>
      <c r="L1822" s="198"/>
      <c r="M1822" s="199"/>
      <c r="N1822" s="200"/>
      <c r="O1822" s="200"/>
      <c r="P1822" s="200"/>
      <c r="Q1822" s="200"/>
      <c r="R1822" s="200"/>
      <c r="S1822" s="200"/>
      <c r="T1822" s="201"/>
      <c r="AT1822" s="202" t="s">
        <v>192</v>
      </c>
      <c r="AU1822" s="202" t="s">
        <v>78</v>
      </c>
      <c r="AV1822" s="13" t="s">
        <v>76</v>
      </c>
      <c r="AW1822" s="13" t="s">
        <v>30</v>
      </c>
      <c r="AX1822" s="13" t="s">
        <v>69</v>
      </c>
      <c r="AY1822" s="202" t="s">
        <v>179</v>
      </c>
    </row>
    <row r="1823" spans="1:65" s="14" customFormat="1" ht="22.5">
      <c r="B1823" s="203"/>
      <c r="C1823" s="204"/>
      <c r="D1823" s="188" t="s">
        <v>192</v>
      </c>
      <c r="E1823" s="205" t="s">
        <v>18</v>
      </c>
      <c r="F1823" s="324" t="s">
        <v>1935</v>
      </c>
      <c r="G1823" s="325"/>
      <c r="H1823" s="326">
        <v>3.919</v>
      </c>
      <c r="I1823" s="325"/>
      <c r="J1823" s="325"/>
      <c r="K1823" s="204"/>
      <c r="L1823" s="208"/>
      <c r="M1823" s="209"/>
      <c r="N1823" s="210"/>
      <c r="O1823" s="210"/>
      <c r="P1823" s="210"/>
      <c r="Q1823" s="210"/>
      <c r="R1823" s="210"/>
      <c r="S1823" s="210"/>
      <c r="T1823" s="211"/>
      <c r="AT1823" s="212" t="s">
        <v>192</v>
      </c>
      <c r="AU1823" s="212" t="s">
        <v>78</v>
      </c>
      <c r="AV1823" s="14" t="s">
        <v>78</v>
      </c>
      <c r="AW1823" s="14" t="s">
        <v>30</v>
      </c>
      <c r="AX1823" s="14" t="s">
        <v>69</v>
      </c>
      <c r="AY1823" s="212" t="s">
        <v>179</v>
      </c>
    </row>
    <row r="1824" spans="1:65" s="14" customFormat="1">
      <c r="B1824" s="203"/>
      <c r="C1824" s="204"/>
      <c r="D1824" s="188" t="s">
        <v>192</v>
      </c>
      <c r="E1824" s="205" t="s">
        <v>18</v>
      </c>
      <c r="F1824" s="324" t="s">
        <v>1936</v>
      </c>
      <c r="G1824" s="325"/>
      <c r="H1824" s="326">
        <v>-0.91500000000000004</v>
      </c>
      <c r="I1824" s="325"/>
      <c r="J1824" s="325"/>
      <c r="K1824" s="204"/>
      <c r="L1824" s="208"/>
      <c r="M1824" s="209"/>
      <c r="N1824" s="210"/>
      <c r="O1824" s="210"/>
      <c r="P1824" s="210"/>
      <c r="Q1824" s="210"/>
      <c r="R1824" s="210"/>
      <c r="S1824" s="210"/>
      <c r="T1824" s="211"/>
      <c r="AT1824" s="212" t="s">
        <v>192</v>
      </c>
      <c r="AU1824" s="212" t="s">
        <v>78</v>
      </c>
      <c r="AV1824" s="14" t="s">
        <v>78</v>
      </c>
      <c r="AW1824" s="14" t="s">
        <v>30</v>
      </c>
      <c r="AX1824" s="14" t="s">
        <v>69</v>
      </c>
      <c r="AY1824" s="212" t="s">
        <v>179</v>
      </c>
    </row>
    <row r="1825" spans="1:65" s="2" customFormat="1" ht="44.25" customHeight="1">
      <c r="A1825" s="33"/>
      <c r="B1825" s="34"/>
      <c r="C1825" s="176" t="s">
        <v>1937</v>
      </c>
      <c r="D1825" s="176" t="s">
        <v>181</v>
      </c>
      <c r="E1825" s="177" t="s">
        <v>1938</v>
      </c>
      <c r="F1825" s="327" t="s">
        <v>1939</v>
      </c>
      <c r="G1825" s="328" t="s">
        <v>253</v>
      </c>
      <c r="H1825" s="329">
        <v>1.3280000000000001</v>
      </c>
      <c r="I1825" s="330"/>
      <c r="J1825" s="330">
        <f>ROUND(I1825*H1825,2)</f>
        <v>0</v>
      </c>
      <c r="K1825" s="178" t="s">
        <v>185</v>
      </c>
      <c r="L1825" s="38"/>
      <c r="M1825" s="182" t="s">
        <v>18</v>
      </c>
      <c r="N1825" s="183" t="s">
        <v>40</v>
      </c>
      <c r="O1825" s="184">
        <v>0</v>
      </c>
      <c r="P1825" s="184">
        <f>O1825*H1825</f>
        <v>0</v>
      </c>
      <c r="Q1825" s="184">
        <v>0</v>
      </c>
      <c r="R1825" s="184">
        <f>Q1825*H1825</f>
        <v>0</v>
      </c>
      <c r="S1825" s="184">
        <v>0</v>
      </c>
      <c r="T1825" s="185">
        <f>S1825*H1825</f>
        <v>0</v>
      </c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R1825" s="186" t="s">
        <v>186</v>
      </c>
      <c r="AT1825" s="186" t="s">
        <v>181</v>
      </c>
      <c r="AU1825" s="186" t="s">
        <v>78</v>
      </c>
      <c r="AY1825" s="19" t="s">
        <v>179</v>
      </c>
      <c r="BE1825" s="187">
        <f>IF(N1825="základní",J1825,0)</f>
        <v>0</v>
      </c>
      <c r="BF1825" s="187">
        <f>IF(N1825="snížená",J1825,0)</f>
        <v>0</v>
      </c>
      <c r="BG1825" s="187">
        <f>IF(N1825="zákl. přenesená",J1825,0)</f>
        <v>0</v>
      </c>
      <c r="BH1825" s="187">
        <f>IF(N1825="sníž. přenesená",J1825,0)</f>
        <v>0</v>
      </c>
      <c r="BI1825" s="187">
        <f>IF(N1825="nulová",J1825,0)</f>
        <v>0</v>
      </c>
      <c r="BJ1825" s="19" t="s">
        <v>76</v>
      </c>
      <c r="BK1825" s="187">
        <f>ROUND(I1825*H1825,2)</f>
        <v>0</v>
      </c>
      <c r="BL1825" s="19" t="s">
        <v>186</v>
      </c>
      <c r="BM1825" s="186" t="s">
        <v>1940</v>
      </c>
    </row>
    <row r="1826" spans="1:65" s="2" customFormat="1" ht="29.25">
      <c r="A1826" s="33"/>
      <c r="B1826" s="34"/>
      <c r="C1826" s="35"/>
      <c r="D1826" s="188" t="s">
        <v>188</v>
      </c>
      <c r="E1826" s="35"/>
      <c r="F1826" s="331" t="s">
        <v>1939</v>
      </c>
      <c r="G1826" s="332"/>
      <c r="H1826" s="332"/>
      <c r="I1826" s="332"/>
      <c r="J1826" s="332"/>
      <c r="K1826" s="35"/>
      <c r="L1826" s="38"/>
      <c r="M1826" s="190"/>
      <c r="N1826" s="191"/>
      <c r="O1826" s="63"/>
      <c r="P1826" s="63"/>
      <c r="Q1826" s="63"/>
      <c r="R1826" s="63"/>
      <c r="S1826" s="63"/>
      <c r="T1826" s="64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T1826" s="19" t="s">
        <v>188</v>
      </c>
      <c r="AU1826" s="19" t="s">
        <v>78</v>
      </c>
    </row>
    <row r="1827" spans="1:65" s="2" customFormat="1">
      <c r="A1827" s="33"/>
      <c r="B1827" s="34"/>
      <c r="C1827" s="35"/>
      <c r="D1827" s="192" t="s">
        <v>190</v>
      </c>
      <c r="E1827" s="35"/>
      <c r="F1827" s="333" t="s">
        <v>1941</v>
      </c>
      <c r="G1827" s="332"/>
      <c r="H1827" s="332"/>
      <c r="I1827" s="332"/>
      <c r="J1827" s="332"/>
      <c r="K1827" s="35"/>
      <c r="L1827" s="38"/>
      <c r="M1827" s="190"/>
      <c r="N1827" s="191"/>
      <c r="O1827" s="63"/>
      <c r="P1827" s="63"/>
      <c r="Q1827" s="63"/>
      <c r="R1827" s="63"/>
      <c r="S1827" s="63"/>
      <c r="T1827" s="64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T1827" s="19" t="s">
        <v>190</v>
      </c>
      <c r="AU1827" s="19" t="s">
        <v>78</v>
      </c>
    </row>
    <row r="1828" spans="1:65" s="12" customFormat="1" ht="22.9" customHeight="1">
      <c r="B1828" s="161"/>
      <c r="C1828" s="162"/>
      <c r="D1828" s="163" t="s">
        <v>68</v>
      </c>
      <c r="E1828" s="174" t="s">
        <v>1942</v>
      </c>
      <c r="F1828" s="337" t="s">
        <v>1943</v>
      </c>
      <c r="G1828" s="338"/>
      <c r="H1828" s="338"/>
      <c r="I1828" s="338"/>
      <c r="J1828" s="339">
        <f>BK1828</f>
        <v>0</v>
      </c>
      <c r="K1828" s="162"/>
      <c r="L1828" s="166"/>
      <c r="M1828" s="167"/>
      <c r="N1828" s="168"/>
      <c r="O1828" s="168"/>
      <c r="P1828" s="169">
        <f>SUM(P1829:P1831)</f>
        <v>275.70690000000002</v>
      </c>
      <c r="Q1828" s="168"/>
      <c r="R1828" s="169">
        <f>SUM(R1829:R1831)</f>
        <v>0</v>
      </c>
      <c r="S1828" s="168"/>
      <c r="T1828" s="170">
        <f>SUM(T1829:T1831)</f>
        <v>0</v>
      </c>
      <c r="AR1828" s="171" t="s">
        <v>76</v>
      </c>
      <c r="AT1828" s="172" t="s">
        <v>68</v>
      </c>
      <c r="AU1828" s="172" t="s">
        <v>76</v>
      </c>
      <c r="AY1828" s="171" t="s">
        <v>179</v>
      </c>
      <c r="BK1828" s="173">
        <f>SUM(BK1829:BK1831)</f>
        <v>0</v>
      </c>
    </row>
    <row r="1829" spans="1:65" s="2" customFormat="1" ht="21.75" customHeight="1">
      <c r="A1829" s="33"/>
      <c r="B1829" s="34"/>
      <c r="C1829" s="176" t="s">
        <v>1944</v>
      </c>
      <c r="D1829" s="176" t="s">
        <v>181</v>
      </c>
      <c r="E1829" s="177" t="s">
        <v>1945</v>
      </c>
      <c r="F1829" s="327" t="s">
        <v>1946</v>
      </c>
      <c r="G1829" s="328" t="s">
        <v>253</v>
      </c>
      <c r="H1829" s="329">
        <v>674.1</v>
      </c>
      <c r="I1829" s="330"/>
      <c r="J1829" s="330">
        <f>ROUND(I1829*H1829,2)</f>
        <v>0</v>
      </c>
      <c r="K1829" s="178" t="s">
        <v>185</v>
      </c>
      <c r="L1829" s="38"/>
      <c r="M1829" s="182" t="s">
        <v>18</v>
      </c>
      <c r="N1829" s="183" t="s">
        <v>40</v>
      </c>
      <c r="O1829" s="184">
        <v>0.40899999999999997</v>
      </c>
      <c r="P1829" s="184">
        <f>O1829*H1829</f>
        <v>275.70690000000002</v>
      </c>
      <c r="Q1829" s="184">
        <v>0</v>
      </c>
      <c r="R1829" s="184">
        <f>Q1829*H1829</f>
        <v>0</v>
      </c>
      <c r="S1829" s="184">
        <v>0</v>
      </c>
      <c r="T1829" s="185">
        <f>S1829*H1829</f>
        <v>0</v>
      </c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R1829" s="186" t="s">
        <v>186</v>
      </c>
      <c r="AT1829" s="186" t="s">
        <v>181</v>
      </c>
      <c r="AU1829" s="186" t="s">
        <v>78</v>
      </c>
      <c r="AY1829" s="19" t="s">
        <v>179</v>
      </c>
      <c r="BE1829" s="187">
        <f>IF(N1829="základní",J1829,0)</f>
        <v>0</v>
      </c>
      <c r="BF1829" s="187">
        <f>IF(N1829="snížená",J1829,0)</f>
        <v>0</v>
      </c>
      <c r="BG1829" s="187">
        <f>IF(N1829="zákl. přenesená",J1829,0)</f>
        <v>0</v>
      </c>
      <c r="BH1829" s="187">
        <f>IF(N1829="sníž. přenesená",J1829,0)</f>
        <v>0</v>
      </c>
      <c r="BI1829" s="187">
        <f>IF(N1829="nulová",J1829,0)</f>
        <v>0</v>
      </c>
      <c r="BJ1829" s="19" t="s">
        <v>76</v>
      </c>
      <c r="BK1829" s="187">
        <f>ROUND(I1829*H1829,2)</f>
        <v>0</v>
      </c>
      <c r="BL1829" s="19" t="s">
        <v>186</v>
      </c>
      <c r="BM1829" s="186" t="s">
        <v>1947</v>
      </c>
    </row>
    <row r="1830" spans="1:65" s="2" customFormat="1" ht="39">
      <c r="A1830" s="33"/>
      <c r="B1830" s="34"/>
      <c r="C1830" s="35"/>
      <c r="D1830" s="188" t="s">
        <v>188</v>
      </c>
      <c r="E1830" s="35"/>
      <c r="F1830" s="331" t="s">
        <v>1948</v>
      </c>
      <c r="G1830" s="332"/>
      <c r="H1830" s="332"/>
      <c r="I1830" s="332"/>
      <c r="J1830" s="332"/>
      <c r="K1830" s="35"/>
      <c r="L1830" s="38"/>
      <c r="M1830" s="190"/>
      <c r="N1830" s="191"/>
      <c r="O1830" s="63"/>
      <c r="P1830" s="63"/>
      <c r="Q1830" s="63"/>
      <c r="R1830" s="63"/>
      <c r="S1830" s="63"/>
      <c r="T1830" s="64"/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T1830" s="19" t="s">
        <v>188</v>
      </c>
      <c r="AU1830" s="19" t="s">
        <v>78</v>
      </c>
    </row>
    <row r="1831" spans="1:65" s="2" customFormat="1">
      <c r="A1831" s="33"/>
      <c r="B1831" s="34"/>
      <c r="C1831" s="35"/>
      <c r="D1831" s="192" t="s">
        <v>190</v>
      </c>
      <c r="E1831" s="35"/>
      <c r="F1831" s="333" t="s">
        <v>1949</v>
      </c>
      <c r="G1831" s="332"/>
      <c r="H1831" s="332"/>
      <c r="I1831" s="332"/>
      <c r="J1831" s="332"/>
      <c r="K1831" s="35"/>
      <c r="L1831" s="38"/>
      <c r="M1831" s="190"/>
      <c r="N1831" s="191"/>
      <c r="O1831" s="63"/>
      <c r="P1831" s="63"/>
      <c r="Q1831" s="63"/>
      <c r="R1831" s="63"/>
      <c r="S1831" s="63"/>
      <c r="T1831" s="64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T1831" s="19" t="s">
        <v>190</v>
      </c>
      <c r="AU1831" s="19" t="s">
        <v>78</v>
      </c>
    </row>
    <row r="1832" spans="1:65" s="12" customFormat="1" ht="25.9" customHeight="1">
      <c r="B1832" s="161"/>
      <c r="C1832" s="162"/>
      <c r="D1832" s="163" t="s">
        <v>68</v>
      </c>
      <c r="E1832" s="164" t="s">
        <v>1950</v>
      </c>
      <c r="F1832" s="344" t="s">
        <v>1951</v>
      </c>
      <c r="G1832" s="338"/>
      <c r="H1832" s="338"/>
      <c r="I1832" s="338"/>
      <c r="J1832" s="345">
        <f>BK1832</f>
        <v>0</v>
      </c>
      <c r="K1832" s="162"/>
      <c r="L1832" s="166"/>
      <c r="M1832" s="167"/>
      <c r="N1832" s="168"/>
      <c r="O1832" s="168"/>
      <c r="P1832" s="169">
        <f>P1833+P1938+P1969+P2163+P2172+P2451+P2633+P2735+P2823+P2929+P3003+P3313+P3565+P3766</f>
        <v>4027.9231442600008</v>
      </c>
      <c r="Q1832" s="168"/>
      <c r="R1832" s="169">
        <f>R1833+R1938+R1969+R2163+R2172+R2451+R2633+R2735+R2823+R2929+R3003+R3313+R3565+R3766</f>
        <v>107.38093600054611</v>
      </c>
      <c r="S1832" s="168"/>
      <c r="T1832" s="170">
        <f>T1833+T1938+T1969+T2163+T2172+T2451+T2633+T2735+T2823+T2929+T3003+T3313+T3565+T3766</f>
        <v>63.07900635</v>
      </c>
      <c r="AR1832" s="171" t="s">
        <v>78</v>
      </c>
      <c r="AT1832" s="172" t="s">
        <v>68</v>
      </c>
      <c r="AU1832" s="172" t="s">
        <v>69</v>
      </c>
      <c r="AY1832" s="171" t="s">
        <v>179</v>
      </c>
      <c r="BK1832" s="173">
        <f>BK1833+BK1938+BK1969+BK2163+BK2172+BK2451+BK2633+BK2735+BK2823+BK2929+BK3003+BK3313+BK3565+BK3766</f>
        <v>0</v>
      </c>
    </row>
    <row r="1833" spans="1:65" s="12" customFormat="1" ht="22.9" customHeight="1">
      <c r="B1833" s="161"/>
      <c r="C1833" s="162"/>
      <c r="D1833" s="163" t="s">
        <v>68</v>
      </c>
      <c r="E1833" s="174" t="s">
        <v>1952</v>
      </c>
      <c r="F1833" s="337" t="s">
        <v>1953</v>
      </c>
      <c r="G1833" s="338"/>
      <c r="H1833" s="338"/>
      <c r="I1833" s="338"/>
      <c r="J1833" s="339">
        <f>BK1833</f>
        <v>0</v>
      </c>
      <c r="K1833" s="162"/>
      <c r="L1833" s="166"/>
      <c r="M1833" s="167"/>
      <c r="N1833" s="168"/>
      <c r="O1833" s="168"/>
      <c r="P1833" s="169">
        <f>SUM(P1834:P1937)</f>
        <v>143.48159200000001</v>
      </c>
      <c r="Q1833" s="168"/>
      <c r="R1833" s="169">
        <f>SUM(R1834:R1937)</f>
        <v>3.0961242312499997</v>
      </c>
      <c r="S1833" s="168"/>
      <c r="T1833" s="170">
        <f>SUM(T1834:T1937)</f>
        <v>1.3276119999999998</v>
      </c>
      <c r="AR1833" s="171" t="s">
        <v>78</v>
      </c>
      <c r="AT1833" s="172" t="s">
        <v>68</v>
      </c>
      <c r="AU1833" s="172" t="s">
        <v>76</v>
      </c>
      <c r="AY1833" s="171" t="s">
        <v>179</v>
      </c>
      <c r="BK1833" s="173">
        <f>SUM(BK1834:BK1937)</f>
        <v>0</v>
      </c>
    </row>
    <row r="1834" spans="1:65" s="2" customFormat="1" ht="24.2" customHeight="1">
      <c r="A1834" s="33"/>
      <c r="B1834" s="34"/>
      <c r="C1834" s="176" t="s">
        <v>1954</v>
      </c>
      <c r="D1834" s="176" t="s">
        <v>181</v>
      </c>
      <c r="E1834" s="177" t="s">
        <v>1955</v>
      </c>
      <c r="F1834" s="327" t="s">
        <v>1956</v>
      </c>
      <c r="G1834" s="328" t="s">
        <v>357</v>
      </c>
      <c r="H1834" s="329">
        <v>163.93299999999999</v>
      </c>
      <c r="I1834" s="330"/>
      <c r="J1834" s="330">
        <f>ROUND(I1834*H1834,2)</f>
        <v>0</v>
      </c>
      <c r="K1834" s="178" t="s">
        <v>185</v>
      </c>
      <c r="L1834" s="38"/>
      <c r="M1834" s="182" t="s">
        <v>18</v>
      </c>
      <c r="N1834" s="183" t="s">
        <v>40</v>
      </c>
      <c r="O1834" s="184">
        <v>2.4E-2</v>
      </c>
      <c r="P1834" s="184">
        <f>O1834*H1834</f>
        <v>3.9343919999999999</v>
      </c>
      <c r="Q1834" s="184">
        <v>0</v>
      </c>
      <c r="R1834" s="184">
        <f>Q1834*H1834</f>
        <v>0</v>
      </c>
      <c r="S1834" s="184">
        <v>0</v>
      </c>
      <c r="T1834" s="185">
        <f>S1834*H1834</f>
        <v>0</v>
      </c>
      <c r="U1834" s="33"/>
      <c r="V1834" s="33"/>
      <c r="W1834" s="33"/>
      <c r="X1834" s="33"/>
      <c r="Y1834" s="33"/>
      <c r="Z1834" s="33"/>
      <c r="AA1834" s="33"/>
      <c r="AB1834" s="33"/>
      <c r="AC1834" s="33"/>
      <c r="AD1834" s="33"/>
      <c r="AE1834" s="33"/>
      <c r="AR1834" s="186" t="s">
        <v>311</v>
      </c>
      <c r="AT1834" s="186" t="s">
        <v>181</v>
      </c>
      <c r="AU1834" s="186" t="s">
        <v>78</v>
      </c>
      <c r="AY1834" s="19" t="s">
        <v>179</v>
      </c>
      <c r="BE1834" s="187">
        <f>IF(N1834="základní",J1834,0)</f>
        <v>0</v>
      </c>
      <c r="BF1834" s="187">
        <f>IF(N1834="snížená",J1834,0)</f>
        <v>0</v>
      </c>
      <c r="BG1834" s="187">
        <f>IF(N1834="zákl. přenesená",J1834,0)</f>
        <v>0</v>
      </c>
      <c r="BH1834" s="187">
        <f>IF(N1834="sníž. přenesená",J1834,0)</f>
        <v>0</v>
      </c>
      <c r="BI1834" s="187">
        <f>IF(N1834="nulová",J1834,0)</f>
        <v>0</v>
      </c>
      <c r="BJ1834" s="19" t="s">
        <v>76</v>
      </c>
      <c r="BK1834" s="187">
        <f>ROUND(I1834*H1834,2)</f>
        <v>0</v>
      </c>
      <c r="BL1834" s="19" t="s">
        <v>311</v>
      </c>
      <c r="BM1834" s="186" t="s">
        <v>1957</v>
      </c>
    </row>
    <row r="1835" spans="1:65" s="2" customFormat="1" ht="19.5">
      <c r="A1835" s="33"/>
      <c r="B1835" s="34"/>
      <c r="C1835" s="35"/>
      <c r="D1835" s="188" t="s">
        <v>188</v>
      </c>
      <c r="E1835" s="35"/>
      <c r="F1835" s="331" t="s">
        <v>1958</v>
      </c>
      <c r="G1835" s="332"/>
      <c r="H1835" s="332"/>
      <c r="I1835" s="332"/>
      <c r="J1835" s="332"/>
      <c r="K1835" s="35"/>
      <c r="L1835" s="38"/>
      <c r="M1835" s="190"/>
      <c r="N1835" s="191"/>
      <c r="O1835" s="63"/>
      <c r="P1835" s="63"/>
      <c r="Q1835" s="63"/>
      <c r="R1835" s="63"/>
      <c r="S1835" s="63"/>
      <c r="T1835" s="64"/>
      <c r="U1835" s="33"/>
      <c r="V1835" s="33"/>
      <c r="W1835" s="33"/>
      <c r="X1835" s="33"/>
      <c r="Y1835" s="33"/>
      <c r="Z1835" s="33"/>
      <c r="AA1835" s="33"/>
      <c r="AB1835" s="33"/>
      <c r="AC1835" s="33"/>
      <c r="AD1835" s="33"/>
      <c r="AE1835" s="33"/>
      <c r="AT1835" s="19" t="s">
        <v>188</v>
      </c>
      <c r="AU1835" s="19" t="s">
        <v>78</v>
      </c>
    </row>
    <row r="1836" spans="1:65" s="2" customFormat="1">
      <c r="A1836" s="33"/>
      <c r="B1836" s="34"/>
      <c r="C1836" s="35"/>
      <c r="D1836" s="192" t="s">
        <v>190</v>
      </c>
      <c r="E1836" s="35"/>
      <c r="F1836" s="333" t="s">
        <v>1959</v>
      </c>
      <c r="G1836" s="332"/>
      <c r="H1836" s="332"/>
      <c r="I1836" s="332"/>
      <c r="J1836" s="332"/>
      <c r="K1836" s="35"/>
      <c r="L1836" s="38"/>
      <c r="M1836" s="190"/>
      <c r="N1836" s="191"/>
      <c r="O1836" s="63"/>
      <c r="P1836" s="63"/>
      <c r="Q1836" s="63"/>
      <c r="R1836" s="63"/>
      <c r="S1836" s="63"/>
      <c r="T1836" s="64"/>
      <c r="U1836" s="33"/>
      <c r="V1836" s="33"/>
      <c r="W1836" s="33"/>
      <c r="X1836" s="33"/>
      <c r="Y1836" s="33"/>
      <c r="Z1836" s="33"/>
      <c r="AA1836" s="33"/>
      <c r="AB1836" s="33"/>
      <c r="AC1836" s="33"/>
      <c r="AD1836" s="33"/>
      <c r="AE1836" s="33"/>
      <c r="AT1836" s="19" t="s">
        <v>190</v>
      </c>
      <c r="AU1836" s="19" t="s">
        <v>78</v>
      </c>
    </row>
    <row r="1837" spans="1:65" s="13" customFormat="1">
      <c r="B1837" s="194"/>
      <c r="C1837" s="195"/>
      <c r="D1837" s="188" t="s">
        <v>192</v>
      </c>
      <c r="E1837" s="196" t="s">
        <v>18</v>
      </c>
      <c r="F1837" s="334" t="s">
        <v>320</v>
      </c>
      <c r="G1837" s="335"/>
      <c r="H1837" s="336" t="s">
        <v>18</v>
      </c>
      <c r="I1837" s="335"/>
      <c r="J1837" s="335"/>
      <c r="K1837" s="195"/>
      <c r="L1837" s="198"/>
      <c r="M1837" s="199"/>
      <c r="N1837" s="200"/>
      <c r="O1837" s="200"/>
      <c r="P1837" s="200"/>
      <c r="Q1837" s="200"/>
      <c r="R1837" s="200"/>
      <c r="S1837" s="200"/>
      <c r="T1837" s="201"/>
      <c r="AT1837" s="202" t="s">
        <v>192</v>
      </c>
      <c r="AU1837" s="202" t="s">
        <v>78</v>
      </c>
      <c r="AV1837" s="13" t="s">
        <v>76</v>
      </c>
      <c r="AW1837" s="13" t="s">
        <v>30</v>
      </c>
      <c r="AX1837" s="13" t="s">
        <v>69</v>
      </c>
      <c r="AY1837" s="202" t="s">
        <v>179</v>
      </c>
    </row>
    <row r="1838" spans="1:65" s="14" customFormat="1">
      <c r="B1838" s="203"/>
      <c r="C1838" s="204"/>
      <c r="D1838" s="188" t="s">
        <v>192</v>
      </c>
      <c r="E1838" s="205" t="s">
        <v>18</v>
      </c>
      <c r="F1838" s="324" t="s">
        <v>1006</v>
      </c>
      <c r="G1838" s="325"/>
      <c r="H1838" s="326">
        <v>30.27</v>
      </c>
      <c r="I1838" s="325"/>
      <c r="J1838" s="325"/>
      <c r="K1838" s="204"/>
      <c r="L1838" s="208"/>
      <c r="M1838" s="209"/>
      <c r="N1838" s="210"/>
      <c r="O1838" s="210"/>
      <c r="P1838" s="210"/>
      <c r="Q1838" s="210"/>
      <c r="R1838" s="210"/>
      <c r="S1838" s="210"/>
      <c r="T1838" s="211"/>
      <c r="AT1838" s="212" t="s">
        <v>192</v>
      </c>
      <c r="AU1838" s="212" t="s">
        <v>78</v>
      </c>
      <c r="AV1838" s="14" t="s">
        <v>78</v>
      </c>
      <c r="AW1838" s="14" t="s">
        <v>30</v>
      </c>
      <c r="AX1838" s="14" t="s">
        <v>69</v>
      </c>
      <c r="AY1838" s="212" t="s">
        <v>179</v>
      </c>
    </row>
    <row r="1839" spans="1:65" s="13" customFormat="1">
      <c r="B1839" s="194"/>
      <c r="C1839" s="195"/>
      <c r="D1839" s="188" t="s">
        <v>192</v>
      </c>
      <c r="E1839" s="196" t="s">
        <v>18</v>
      </c>
      <c r="F1839" s="334" t="s">
        <v>323</v>
      </c>
      <c r="G1839" s="335"/>
      <c r="H1839" s="336" t="s">
        <v>18</v>
      </c>
      <c r="I1839" s="335"/>
      <c r="J1839" s="335"/>
      <c r="K1839" s="195"/>
      <c r="L1839" s="198"/>
      <c r="M1839" s="199"/>
      <c r="N1839" s="200"/>
      <c r="O1839" s="200"/>
      <c r="P1839" s="200"/>
      <c r="Q1839" s="200"/>
      <c r="R1839" s="200"/>
      <c r="S1839" s="200"/>
      <c r="T1839" s="201"/>
      <c r="AT1839" s="202" t="s">
        <v>192</v>
      </c>
      <c r="AU1839" s="202" t="s">
        <v>78</v>
      </c>
      <c r="AV1839" s="13" t="s">
        <v>76</v>
      </c>
      <c r="AW1839" s="13" t="s">
        <v>30</v>
      </c>
      <c r="AX1839" s="13" t="s">
        <v>69</v>
      </c>
      <c r="AY1839" s="202" t="s">
        <v>179</v>
      </c>
    </row>
    <row r="1840" spans="1:65" s="14" customFormat="1" ht="33.75">
      <c r="B1840" s="203"/>
      <c r="C1840" s="204"/>
      <c r="D1840" s="188" t="s">
        <v>192</v>
      </c>
      <c r="E1840" s="205" t="s">
        <v>18</v>
      </c>
      <c r="F1840" s="324" t="s">
        <v>1960</v>
      </c>
      <c r="G1840" s="325"/>
      <c r="H1840" s="326">
        <v>95.164000000000001</v>
      </c>
      <c r="I1840" s="325"/>
      <c r="J1840" s="325"/>
      <c r="K1840" s="204"/>
      <c r="L1840" s="208"/>
      <c r="M1840" s="209"/>
      <c r="N1840" s="210"/>
      <c r="O1840" s="210"/>
      <c r="P1840" s="210"/>
      <c r="Q1840" s="210"/>
      <c r="R1840" s="210"/>
      <c r="S1840" s="210"/>
      <c r="T1840" s="211"/>
      <c r="AT1840" s="212" t="s">
        <v>192</v>
      </c>
      <c r="AU1840" s="212" t="s">
        <v>78</v>
      </c>
      <c r="AV1840" s="14" t="s">
        <v>78</v>
      </c>
      <c r="AW1840" s="14" t="s">
        <v>30</v>
      </c>
      <c r="AX1840" s="14" t="s">
        <v>69</v>
      </c>
      <c r="AY1840" s="212" t="s">
        <v>179</v>
      </c>
    </row>
    <row r="1841" spans="1:65" s="14" customFormat="1" ht="33.75">
      <c r="B1841" s="203"/>
      <c r="C1841" s="204"/>
      <c r="D1841" s="188" t="s">
        <v>192</v>
      </c>
      <c r="E1841" s="205" t="s">
        <v>18</v>
      </c>
      <c r="F1841" s="324" t="s">
        <v>1961</v>
      </c>
      <c r="G1841" s="325"/>
      <c r="H1841" s="326">
        <v>38.499000000000002</v>
      </c>
      <c r="I1841" s="325"/>
      <c r="J1841" s="325"/>
      <c r="K1841" s="204"/>
      <c r="L1841" s="208"/>
      <c r="M1841" s="209"/>
      <c r="N1841" s="210"/>
      <c r="O1841" s="210"/>
      <c r="P1841" s="210"/>
      <c r="Q1841" s="210"/>
      <c r="R1841" s="210"/>
      <c r="S1841" s="210"/>
      <c r="T1841" s="211"/>
      <c r="AT1841" s="212" t="s">
        <v>192</v>
      </c>
      <c r="AU1841" s="212" t="s">
        <v>78</v>
      </c>
      <c r="AV1841" s="14" t="s">
        <v>78</v>
      </c>
      <c r="AW1841" s="14" t="s">
        <v>30</v>
      </c>
      <c r="AX1841" s="14" t="s">
        <v>69</v>
      </c>
      <c r="AY1841" s="212" t="s">
        <v>179</v>
      </c>
    </row>
    <row r="1842" spans="1:65" s="2" customFormat="1" ht="16.5" customHeight="1">
      <c r="A1842" s="33"/>
      <c r="B1842" s="34"/>
      <c r="C1842" s="213" t="s">
        <v>1962</v>
      </c>
      <c r="D1842" s="213" t="s">
        <v>286</v>
      </c>
      <c r="E1842" s="214" t="s">
        <v>1963</v>
      </c>
      <c r="F1842" s="340" t="s">
        <v>1964</v>
      </c>
      <c r="G1842" s="341" t="s">
        <v>253</v>
      </c>
      <c r="H1842" s="342">
        <v>4.9000000000000002E-2</v>
      </c>
      <c r="I1842" s="343"/>
      <c r="J1842" s="343">
        <f>ROUND(I1842*H1842,2)</f>
        <v>0</v>
      </c>
      <c r="K1842" s="215" t="s">
        <v>185</v>
      </c>
      <c r="L1842" s="219"/>
      <c r="M1842" s="220" t="s">
        <v>18</v>
      </c>
      <c r="N1842" s="221" t="s">
        <v>40</v>
      </c>
      <c r="O1842" s="184">
        <v>0</v>
      </c>
      <c r="P1842" s="184">
        <f>O1842*H1842</f>
        <v>0</v>
      </c>
      <c r="Q1842" s="184">
        <v>1</v>
      </c>
      <c r="R1842" s="184">
        <f>Q1842*H1842</f>
        <v>4.9000000000000002E-2</v>
      </c>
      <c r="S1842" s="184">
        <v>0</v>
      </c>
      <c r="T1842" s="185">
        <f>S1842*H1842</f>
        <v>0</v>
      </c>
      <c r="U1842" s="33"/>
      <c r="V1842" s="33"/>
      <c r="W1842" s="33"/>
      <c r="X1842" s="33"/>
      <c r="Y1842" s="33"/>
      <c r="Z1842" s="33"/>
      <c r="AA1842" s="33"/>
      <c r="AB1842" s="33"/>
      <c r="AC1842" s="33"/>
      <c r="AD1842" s="33"/>
      <c r="AE1842" s="33"/>
      <c r="AR1842" s="186" t="s">
        <v>442</v>
      </c>
      <c r="AT1842" s="186" t="s">
        <v>286</v>
      </c>
      <c r="AU1842" s="186" t="s">
        <v>78</v>
      </c>
      <c r="AY1842" s="19" t="s">
        <v>179</v>
      </c>
      <c r="BE1842" s="187">
        <f>IF(N1842="základní",J1842,0)</f>
        <v>0</v>
      </c>
      <c r="BF1842" s="187">
        <f>IF(N1842="snížená",J1842,0)</f>
        <v>0</v>
      </c>
      <c r="BG1842" s="187">
        <f>IF(N1842="zákl. přenesená",J1842,0)</f>
        <v>0</v>
      </c>
      <c r="BH1842" s="187">
        <f>IF(N1842="sníž. přenesená",J1842,0)</f>
        <v>0</v>
      </c>
      <c r="BI1842" s="187">
        <f>IF(N1842="nulová",J1842,0)</f>
        <v>0</v>
      </c>
      <c r="BJ1842" s="19" t="s">
        <v>76</v>
      </c>
      <c r="BK1842" s="187">
        <f>ROUND(I1842*H1842,2)</f>
        <v>0</v>
      </c>
      <c r="BL1842" s="19" t="s">
        <v>311</v>
      </c>
      <c r="BM1842" s="186" t="s">
        <v>1965</v>
      </c>
    </row>
    <row r="1843" spans="1:65" s="2" customFormat="1">
      <c r="A1843" s="33"/>
      <c r="B1843" s="34"/>
      <c r="C1843" s="35"/>
      <c r="D1843" s="188" t="s">
        <v>188</v>
      </c>
      <c r="E1843" s="35"/>
      <c r="F1843" s="331" t="s">
        <v>1964</v>
      </c>
      <c r="G1843" s="332"/>
      <c r="H1843" s="332"/>
      <c r="I1843" s="332"/>
      <c r="J1843" s="332"/>
      <c r="K1843" s="35"/>
      <c r="L1843" s="38"/>
      <c r="M1843" s="190"/>
      <c r="N1843" s="191"/>
      <c r="O1843" s="63"/>
      <c r="P1843" s="63"/>
      <c r="Q1843" s="63"/>
      <c r="R1843" s="63"/>
      <c r="S1843" s="63"/>
      <c r="T1843" s="64"/>
      <c r="U1843" s="33"/>
      <c r="V1843" s="33"/>
      <c r="W1843" s="33"/>
      <c r="X1843" s="33"/>
      <c r="Y1843" s="33"/>
      <c r="Z1843" s="33"/>
      <c r="AA1843" s="33"/>
      <c r="AB1843" s="33"/>
      <c r="AC1843" s="33"/>
      <c r="AD1843" s="33"/>
      <c r="AE1843" s="33"/>
      <c r="AT1843" s="19" t="s">
        <v>188</v>
      </c>
      <c r="AU1843" s="19" t="s">
        <v>78</v>
      </c>
    </row>
    <row r="1844" spans="1:65" s="14" customFormat="1">
      <c r="B1844" s="203"/>
      <c r="C1844" s="204"/>
      <c r="D1844" s="188" t="s">
        <v>192</v>
      </c>
      <c r="E1844" s="204"/>
      <c r="F1844" s="324" t="s">
        <v>1966</v>
      </c>
      <c r="G1844" s="325"/>
      <c r="H1844" s="326">
        <v>4.9000000000000002E-2</v>
      </c>
      <c r="I1844" s="325"/>
      <c r="J1844" s="325"/>
      <c r="K1844" s="204"/>
      <c r="L1844" s="208"/>
      <c r="M1844" s="209"/>
      <c r="N1844" s="210"/>
      <c r="O1844" s="210"/>
      <c r="P1844" s="210"/>
      <c r="Q1844" s="210"/>
      <c r="R1844" s="210"/>
      <c r="S1844" s="210"/>
      <c r="T1844" s="211"/>
      <c r="AT1844" s="212" t="s">
        <v>192</v>
      </c>
      <c r="AU1844" s="212" t="s">
        <v>78</v>
      </c>
      <c r="AV1844" s="14" t="s">
        <v>78</v>
      </c>
      <c r="AW1844" s="14" t="s">
        <v>4</v>
      </c>
      <c r="AX1844" s="14" t="s">
        <v>76</v>
      </c>
      <c r="AY1844" s="212" t="s">
        <v>179</v>
      </c>
    </row>
    <row r="1845" spans="1:65" s="2" customFormat="1" ht="24.2" customHeight="1">
      <c r="A1845" s="33"/>
      <c r="B1845" s="34"/>
      <c r="C1845" s="176" t="s">
        <v>1967</v>
      </c>
      <c r="D1845" s="176" t="s">
        <v>181</v>
      </c>
      <c r="E1845" s="177" t="s">
        <v>1968</v>
      </c>
      <c r="F1845" s="327" t="s">
        <v>1969</v>
      </c>
      <c r="G1845" s="328" t="s">
        <v>357</v>
      </c>
      <c r="H1845" s="329">
        <v>50.058999999999997</v>
      </c>
      <c r="I1845" s="330"/>
      <c r="J1845" s="330">
        <f>ROUND(I1845*H1845,2)</f>
        <v>0</v>
      </c>
      <c r="K1845" s="178" t="s">
        <v>185</v>
      </c>
      <c r="L1845" s="38"/>
      <c r="M1845" s="182" t="s">
        <v>18</v>
      </c>
      <c r="N1845" s="183" t="s">
        <v>40</v>
      </c>
      <c r="O1845" s="184">
        <v>5.3999999999999999E-2</v>
      </c>
      <c r="P1845" s="184">
        <f>O1845*H1845</f>
        <v>2.7031859999999996</v>
      </c>
      <c r="Q1845" s="184">
        <v>0</v>
      </c>
      <c r="R1845" s="184">
        <f>Q1845*H1845</f>
        <v>0</v>
      </c>
      <c r="S1845" s="184">
        <v>0</v>
      </c>
      <c r="T1845" s="185">
        <f>S1845*H1845</f>
        <v>0</v>
      </c>
      <c r="U1845" s="33"/>
      <c r="V1845" s="33"/>
      <c r="W1845" s="33"/>
      <c r="X1845" s="33"/>
      <c r="Y1845" s="33"/>
      <c r="Z1845" s="33"/>
      <c r="AA1845" s="33"/>
      <c r="AB1845" s="33"/>
      <c r="AC1845" s="33"/>
      <c r="AD1845" s="33"/>
      <c r="AE1845" s="33"/>
      <c r="AR1845" s="186" t="s">
        <v>311</v>
      </c>
      <c r="AT1845" s="186" t="s">
        <v>181</v>
      </c>
      <c r="AU1845" s="186" t="s">
        <v>78</v>
      </c>
      <c r="AY1845" s="19" t="s">
        <v>179</v>
      </c>
      <c r="BE1845" s="187">
        <f>IF(N1845="základní",J1845,0)</f>
        <v>0</v>
      </c>
      <c r="BF1845" s="187">
        <f>IF(N1845="snížená",J1845,0)</f>
        <v>0</v>
      </c>
      <c r="BG1845" s="187">
        <f>IF(N1845="zákl. přenesená",J1845,0)</f>
        <v>0</v>
      </c>
      <c r="BH1845" s="187">
        <f>IF(N1845="sníž. přenesená",J1845,0)</f>
        <v>0</v>
      </c>
      <c r="BI1845" s="187">
        <f>IF(N1845="nulová",J1845,0)</f>
        <v>0</v>
      </c>
      <c r="BJ1845" s="19" t="s">
        <v>76</v>
      </c>
      <c r="BK1845" s="187">
        <f>ROUND(I1845*H1845,2)</f>
        <v>0</v>
      </c>
      <c r="BL1845" s="19" t="s">
        <v>311</v>
      </c>
      <c r="BM1845" s="186" t="s">
        <v>1970</v>
      </c>
    </row>
    <row r="1846" spans="1:65" s="2" customFormat="1" ht="19.5">
      <c r="A1846" s="33"/>
      <c r="B1846" s="34"/>
      <c r="C1846" s="35"/>
      <c r="D1846" s="188" t="s">
        <v>188</v>
      </c>
      <c r="E1846" s="35"/>
      <c r="F1846" s="331" t="s">
        <v>1971</v>
      </c>
      <c r="G1846" s="332"/>
      <c r="H1846" s="332"/>
      <c r="I1846" s="332"/>
      <c r="J1846" s="332"/>
      <c r="K1846" s="35"/>
      <c r="L1846" s="38"/>
      <c r="M1846" s="190"/>
      <c r="N1846" s="191"/>
      <c r="O1846" s="63"/>
      <c r="P1846" s="63"/>
      <c r="Q1846" s="63"/>
      <c r="R1846" s="63"/>
      <c r="S1846" s="63"/>
      <c r="T1846" s="64"/>
      <c r="U1846" s="33"/>
      <c r="V1846" s="33"/>
      <c r="W1846" s="33"/>
      <c r="X1846" s="33"/>
      <c r="Y1846" s="33"/>
      <c r="Z1846" s="33"/>
      <c r="AA1846" s="33"/>
      <c r="AB1846" s="33"/>
      <c r="AC1846" s="33"/>
      <c r="AD1846" s="33"/>
      <c r="AE1846" s="33"/>
      <c r="AT1846" s="19" t="s">
        <v>188</v>
      </c>
      <c r="AU1846" s="19" t="s">
        <v>78</v>
      </c>
    </row>
    <row r="1847" spans="1:65" s="2" customFormat="1">
      <c r="A1847" s="33"/>
      <c r="B1847" s="34"/>
      <c r="C1847" s="35"/>
      <c r="D1847" s="192" t="s">
        <v>190</v>
      </c>
      <c r="E1847" s="35"/>
      <c r="F1847" s="333" t="s">
        <v>1972</v>
      </c>
      <c r="G1847" s="332"/>
      <c r="H1847" s="332"/>
      <c r="I1847" s="332"/>
      <c r="J1847" s="332"/>
      <c r="K1847" s="35"/>
      <c r="L1847" s="38"/>
      <c r="M1847" s="190"/>
      <c r="N1847" s="191"/>
      <c r="O1847" s="63"/>
      <c r="P1847" s="63"/>
      <c r="Q1847" s="63"/>
      <c r="R1847" s="63"/>
      <c r="S1847" s="63"/>
      <c r="T1847" s="64"/>
      <c r="U1847" s="33"/>
      <c r="V1847" s="33"/>
      <c r="W1847" s="33"/>
      <c r="X1847" s="33"/>
      <c r="Y1847" s="33"/>
      <c r="Z1847" s="33"/>
      <c r="AA1847" s="33"/>
      <c r="AB1847" s="33"/>
      <c r="AC1847" s="33"/>
      <c r="AD1847" s="33"/>
      <c r="AE1847" s="33"/>
      <c r="AT1847" s="19" t="s">
        <v>190</v>
      </c>
      <c r="AU1847" s="19" t="s">
        <v>78</v>
      </c>
    </row>
    <row r="1848" spans="1:65" s="13" customFormat="1">
      <c r="B1848" s="194"/>
      <c r="C1848" s="195"/>
      <c r="D1848" s="188" t="s">
        <v>192</v>
      </c>
      <c r="E1848" s="196" t="s">
        <v>18</v>
      </c>
      <c r="F1848" s="334" t="s">
        <v>320</v>
      </c>
      <c r="G1848" s="335"/>
      <c r="H1848" s="336" t="s">
        <v>18</v>
      </c>
      <c r="I1848" s="335"/>
      <c r="J1848" s="335"/>
      <c r="K1848" s="195"/>
      <c r="L1848" s="198"/>
      <c r="M1848" s="199"/>
      <c r="N1848" s="200"/>
      <c r="O1848" s="200"/>
      <c r="P1848" s="200"/>
      <c r="Q1848" s="200"/>
      <c r="R1848" s="200"/>
      <c r="S1848" s="200"/>
      <c r="T1848" s="201"/>
      <c r="AT1848" s="202" t="s">
        <v>192</v>
      </c>
      <c r="AU1848" s="202" t="s">
        <v>78</v>
      </c>
      <c r="AV1848" s="13" t="s">
        <v>76</v>
      </c>
      <c r="AW1848" s="13" t="s">
        <v>30</v>
      </c>
      <c r="AX1848" s="13" t="s">
        <v>69</v>
      </c>
      <c r="AY1848" s="202" t="s">
        <v>179</v>
      </c>
    </row>
    <row r="1849" spans="1:65" s="14" customFormat="1" ht="22.5">
      <c r="B1849" s="203"/>
      <c r="C1849" s="204"/>
      <c r="D1849" s="188" t="s">
        <v>192</v>
      </c>
      <c r="E1849" s="205" t="s">
        <v>18</v>
      </c>
      <c r="F1849" s="324" t="s">
        <v>1973</v>
      </c>
      <c r="G1849" s="325"/>
      <c r="H1849" s="326">
        <v>4.7519999999999998</v>
      </c>
      <c r="I1849" s="325"/>
      <c r="J1849" s="325"/>
      <c r="K1849" s="204"/>
      <c r="L1849" s="208"/>
      <c r="M1849" s="209"/>
      <c r="N1849" s="210"/>
      <c r="O1849" s="210"/>
      <c r="P1849" s="210"/>
      <c r="Q1849" s="210"/>
      <c r="R1849" s="210"/>
      <c r="S1849" s="210"/>
      <c r="T1849" s="211"/>
      <c r="AT1849" s="212" t="s">
        <v>192</v>
      </c>
      <c r="AU1849" s="212" t="s">
        <v>78</v>
      </c>
      <c r="AV1849" s="14" t="s">
        <v>78</v>
      </c>
      <c r="AW1849" s="14" t="s">
        <v>30</v>
      </c>
      <c r="AX1849" s="14" t="s">
        <v>69</v>
      </c>
      <c r="AY1849" s="212" t="s">
        <v>179</v>
      </c>
    </row>
    <row r="1850" spans="1:65" s="13" customFormat="1">
      <c r="B1850" s="194"/>
      <c r="C1850" s="195"/>
      <c r="D1850" s="188" t="s">
        <v>192</v>
      </c>
      <c r="E1850" s="196" t="s">
        <v>18</v>
      </c>
      <c r="F1850" s="334" t="s">
        <v>323</v>
      </c>
      <c r="G1850" s="335"/>
      <c r="H1850" s="336" t="s">
        <v>18</v>
      </c>
      <c r="I1850" s="335"/>
      <c r="J1850" s="335"/>
      <c r="K1850" s="195"/>
      <c r="L1850" s="198"/>
      <c r="M1850" s="199"/>
      <c r="N1850" s="200"/>
      <c r="O1850" s="200"/>
      <c r="P1850" s="200"/>
      <c r="Q1850" s="200"/>
      <c r="R1850" s="200"/>
      <c r="S1850" s="200"/>
      <c r="T1850" s="201"/>
      <c r="AT1850" s="202" t="s">
        <v>192</v>
      </c>
      <c r="AU1850" s="202" t="s">
        <v>78</v>
      </c>
      <c r="AV1850" s="13" t="s">
        <v>76</v>
      </c>
      <c r="AW1850" s="13" t="s">
        <v>30</v>
      </c>
      <c r="AX1850" s="13" t="s">
        <v>69</v>
      </c>
      <c r="AY1850" s="202" t="s">
        <v>179</v>
      </c>
    </row>
    <row r="1851" spans="1:65" s="13" customFormat="1">
      <c r="B1851" s="194"/>
      <c r="C1851" s="195"/>
      <c r="D1851" s="188" t="s">
        <v>192</v>
      </c>
      <c r="E1851" s="196" t="s">
        <v>18</v>
      </c>
      <c r="F1851" s="334" t="s">
        <v>1974</v>
      </c>
      <c r="G1851" s="335"/>
      <c r="H1851" s="336" t="s">
        <v>18</v>
      </c>
      <c r="I1851" s="335"/>
      <c r="J1851" s="335"/>
      <c r="K1851" s="195"/>
      <c r="L1851" s="198"/>
      <c r="M1851" s="199"/>
      <c r="N1851" s="200"/>
      <c r="O1851" s="200"/>
      <c r="P1851" s="200"/>
      <c r="Q1851" s="200"/>
      <c r="R1851" s="200"/>
      <c r="S1851" s="200"/>
      <c r="T1851" s="201"/>
      <c r="AT1851" s="202" t="s">
        <v>192</v>
      </c>
      <c r="AU1851" s="202" t="s">
        <v>78</v>
      </c>
      <c r="AV1851" s="13" t="s">
        <v>76</v>
      </c>
      <c r="AW1851" s="13" t="s">
        <v>30</v>
      </c>
      <c r="AX1851" s="13" t="s">
        <v>69</v>
      </c>
      <c r="AY1851" s="202" t="s">
        <v>179</v>
      </c>
    </row>
    <row r="1852" spans="1:65" s="14" customFormat="1" ht="33.75">
      <c r="B1852" s="203"/>
      <c r="C1852" s="204"/>
      <c r="D1852" s="188" t="s">
        <v>192</v>
      </c>
      <c r="E1852" s="205" t="s">
        <v>18</v>
      </c>
      <c r="F1852" s="324" t="s">
        <v>1975</v>
      </c>
      <c r="G1852" s="325"/>
      <c r="H1852" s="326">
        <v>15.731999999999999</v>
      </c>
      <c r="I1852" s="325"/>
      <c r="J1852" s="325"/>
      <c r="K1852" s="204"/>
      <c r="L1852" s="208"/>
      <c r="M1852" s="209"/>
      <c r="N1852" s="210"/>
      <c r="O1852" s="210"/>
      <c r="P1852" s="210"/>
      <c r="Q1852" s="210"/>
      <c r="R1852" s="210"/>
      <c r="S1852" s="210"/>
      <c r="T1852" s="211"/>
      <c r="AT1852" s="212" t="s">
        <v>192</v>
      </c>
      <c r="AU1852" s="212" t="s">
        <v>78</v>
      </c>
      <c r="AV1852" s="14" t="s">
        <v>78</v>
      </c>
      <c r="AW1852" s="14" t="s">
        <v>30</v>
      </c>
      <c r="AX1852" s="14" t="s">
        <v>69</v>
      </c>
      <c r="AY1852" s="212" t="s">
        <v>179</v>
      </c>
    </row>
    <row r="1853" spans="1:65" s="14" customFormat="1" ht="33.75">
      <c r="B1853" s="203"/>
      <c r="C1853" s="204"/>
      <c r="D1853" s="188" t="s">
        <v>192</v>
      </c>
      <c r="E1853" s="205" t="s">
        <v>18</v>
      </c>
      <c r="F1853" s="324" t="s">
        <v>1976</v>
      </c>
      <c r="G1853" s="325"/>
      <c r="H1853" s="326">
        <v>23.66</v>
      </c>
      <c r="I1853" s="325"/>
      <c r="J1853" s="325"/>
      <c r="K1853" s="204"/>
      <c r="L1853" s="208"/>
      <c r="M1853" s="209"/>
      <c r="N1853" s="210"/>
      <c r="O1853" s="210"/>
      <c r="P1853" s="210"/>
      <c r="Q1853" s="210"/>
      <c r="R1853" s="210"/>
      <c r="S1853" s="210"/>
      <c r="T1853" s="211"/>
      <c r="AT1853" s="212" t="s">
        <v>192</v>
      </c>
      <c r="AU1853" s="212" t="s">
        <v>78</v>
      </c>
      <c r="AV1853" s="14" t="s">
        <v>78</v>
      </c>
      <c r="AW1853" s="14" t="s">
        <v>30</v>
      </c>
      <c r="AX1853" s="14" t="s">
        <v>69</v>
      </c>
      <c r="AY1853" s="212" t="s">
        <v>179</v>
      </c>
    </row>
    <row r="1854" spans="1:65" s="14" customFormat="1">
      <c r="B1854" s="203"/>
      <c r="C1854" s="204"/>
      <c r="D1854" s="188" t="s">
        <v>192</v>
      </c>
      <c r="E1854" s="205" t="s">
        <v>18</v>
      </c>
      <c r="F1854" s="324" t="s">
        <v>1977</v>
      </c>
      <c r="G1854" s="325"/>
      <c r="H1854" s="326">
        <v>5.915</v>
      </c>
      <c r="I1854" s="325"/>
      <c r="J1854" s="325"/>
      <c r="K1854" s="204"/>
      <c r="L1854" s="208"/>
      <c r="M1854" s="209"/>
      <c r="N1854" s="210"/>
      <c r="O1854" s="210"/>
      <c r="P1854" s="210"/>
      <c r="Q1854" s="210"/>
      <c r="R1854" s="210"/>
      <c r="S1854" s="210"/>
      <c r="T1854" s="211"/>
      <c r="AT1854" s="212" t="s">
        <v>192</v>
      </c>
      <c r="AU1854" s="212" t="s">
        <v>78</v>
      </c>
      <c r="AV1854" s="14" t="s">
        <v>78</v>
      </c>
      <c r="AW1854" s="14" t="s">
        <v>30</v>
      </c>
      <c r="AX1854" s="14" t="s">
        <v>69</v>
      </c>
      <c r="AY1854" s="212" t="s">
        <v>179</v>
      </c>
    </row>
    <row r="1855" spans="1:65" s="2" customFormat="1" ht="16.5" customHeight="1">
      <c r="A1855" s="33"/>
      <c r="B1855" s="34"/>
      <c r="C1855" s="213" t="s">
        <v>1978</v>
      </c>
      <c r="D1855" s="213" t="s">
        <v>286</v>
      </c>
      <c r="E1855" s="214" t="s">
        <v>1963</v>
      </c>
      <c r="F1855" s="340" t="s">
        <v>1964</v>
      </c>
      <c r="G1855" s="341" t="s">
        <v>253</v>
      </c>
      <c r="H1855" s="342">
        <v>1.7000000000000001E-2</v>
      </c>
      <c r="I1855" s="343"/>
      <c r="J1855" s="343">
        <f>ROUND(I1855*H1855,2)</f>
        <v>0</v>
      </c>
      <c r="K1855" s="215" t="s">
        <v>185</v>
      </c>
      <c r="L1855" s="219"/>
      <c r="M1855" s="220" t="s">
        <v>18</v>
      </c>
      <c r="N1855" s="221" t="s">
        <v>40</v>
      </c>
      <c r="O1855" s="184">
        <v>0</v>
      </c>
      <c r="P1855" s="184">
        <f>O1855*H1855</f>
        <v>0</v>
      </c>
      <c r="Q1855" s="184">
        <v>1</v>
      </c>
      <c r="R1855" s="184">
        <f>Q1855*H1855</f>
        <v>1.7000000000000001E-2</v>
      </c>
      <c r="S1855" s="184">
        <v>0</v>
      </c>
      <c r="T1855" s="185">
        <f>S1855*H1855</f>
        <v>0</v>
      </c>
      <c r="U1855" s="33"/>
      <c r="V1855" s="33"/>
      <c r="W1855" s="33"/>
      <c r="X1855" s="33"/>
      <c r="Y1855" s="33"/>
      <c r="Z1855" s="33"/>
      <c r="AA1855" s="33"/>
      <c r="AB1855" s="33"/>
      <c r="AC1855" s="33"/>
      <c r="AD1855" s="33"/>
      <c r="AE1855" s="33"/>
      <c r="AR1855" s="186" t="s">
        <v>442</v>
      </c>
      <c r="AT1855" s="186" t="s">
        <v>286</v>
      </c>
      <c r="AU1855" s="186" t="s">
        <v>78</v>
      </c>
      <c r="AY1855" s="19" t="s">
        <v>179</v>
      </c>
      <c r="BE1855" s="187">
        <f>IF(N1855="základní",J1855,0)</f>
        <v>0</v>
      </c>
      <c r="BF1855" s="187">
        <f>IF(N1855="snížená",J1855,0)</f>
        <v>0</v>
      </c>
      <c r="BG1855" s="187">
        <f>IF(N1855="zákl. přenesená",J1855,0)</f>
        <v>0</v>
      </c>
      <c r="BH1855" s="187">
        <f>IF(N1855="sníž. přenesená",J1855,0)</f>
        <v>0</v>
      </c>
      <c r="BI1855" s="187">
        <f>IF(N1855="nulová",J1855,0)</f>
        <v>0</v>
      </c>
      <c r="BJ1855" s="19" t="s">
        <v>76</v>
      </c>
      <c r="BK1855" s="187">
        <f>ROUND(I1855*H1855,2)</f>
        <v>0</v>
      </c>
      <c r="BL1855" s="19" t="s">
        <v>311</v>
      </c>
      <c r="BM1855" s="186" t="s">
        <v>1979</v>
      </c>
    </row>
    <row r="1856" spans="1:65" s="2" customFormat="1">
      <c r="A1856" s="33"/>
      <c r="B1856" s="34"/>
      <c r="C1856" s="35"/>
      <c r="D1856" s="188" t="s">
        <v>188</v>
      </c>
      <c r="E1856" s="35"/>
      <c r="F1856" s="331" t="s">
        <v>1964</v>
      </c>
      <c r="G1856" s="332"/>
      <c r="H1856" s="332"/>
      <c r="I1856" s="332"/>
      <c r="J1856" s="332"/>
      <c r="K1856" s="35"/>
      <c r="L1856" s="38"/>
      <c r="M1856" s="190"/>
      <c r="N1856" s="191"/>
      <c r="O1856" s="63"/>
      <c r="P1856" s="63"/>
      <c r="Q1856" s="63"/>
      <c r="R1856" s="63"/>
      <c r="S1856" s="63"/>
      <c r="T1856" s="64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T1856" s="19" t="s">
        <v>188</v>
      </c>
      <c r="AU1856" s="19" t="s">
        <v>78</v>
      </c>
    </row>
    <row r="1857" spans="1:65" s="14" customFormat="1">
      <c r="B1857" s="203"/>
      <c r="C1857" s="204"/>
      <c r="D1857" s="188" t="s">
        <v>192</v>
      </c>
      <c r="E1857" s="204"/>
      <c r="F1857" s="324" t="s">
        <v>1980</v>
      </c>
      <c r="G1857" s="325"/>
      <c r="H1857" s="326">
        <v>1.7000000000000001E-2</v>
      </c>
      <c r="I1857" s="325"/>
      <c r="J1857" s="325"/>
      <c r="K1857" s="204"/>
      <c r="L1857" s="208"/>
      <c r="M1857" s="209"/>
      <c r="N1857" s="210"/>
      <c r="O1857" s="210"/>
      <c r="P1857" s="210"/>
      <c r="Q1857" s="210"/>
      <c r="R1857" s="210"/>
      <c r="S1857" s="210"/>
      <c r="T1857" s="211"/>
      <c r="AT1857" s="212" t="s">
        <v>192</v>
      </c>
      <c r="AU1857" s="212" t="s">
        <v>78</v>
      </c>
      <c r="AV1857" s="14" t="s">
        <v>78</v>
      </c>
      <c r="AW1857" s="14" t="s">
        <v>4</v>
      </c>
      <c r="AX1857" s="14" t="s">
        <v>76</v>
      </c>
      <c r="AY1857" s="212" t="s">
        <v>179</v>
      </c>
    </row>
    <row r="1858" spans="1:65" s="2" customFormat="1" ht="24.2" customHeight="1">
      <c r="A1858" s="33"/>
      <c r="B1858" s="34"/>
      <c r="C1858" s="176" t="s">
        <v>1981</v>
      </c>
      <c r="D1858" s="176" t="s">
        <v>181</v>
      </c>
      <c r="E1858" s="177" t="s">
        <v>1982</v>
      </c>
      <c r="F1858" s="327" t="s">
        <v>1983</v>
      </c>
      <c r="G1858" s="328" t="s">
        <v>357</v>
      </c>
      <c r="H1858" s="329">
        <v>327.86599999999999</v>
      </c>
      <c r="I1858" s="330"/>
      <c r="J1858" s="330">
        <f>ROUND(I1858*H1858,2)</f>
        <v>0</v>
      </c>
      <c r="K1858" s="178" t="s">
        <v>185</v>
      </c>
      <c r="L1858" s="38"/>
      <c r="M1858" s="182" t="s">
        <v>18</v>
      </c>
      <c r="N1858" s="183" t="s">
        <v>40</v>
      </c>
      <c r="O1858" s="184">
        <v>0.222</v>
      </c>
      <c r="P1858" s="184">
        <f>O1858*H1858</f>
        <v>72.786252000000005</v>
      </c>
      <c r="Q1858" s="184">
        <v>3.9825E-4</v>
      </c>
      <c r="R1858" s="184">
        <f>Q1858*H1858</f>
        <v>0.13057263450000001</v>
      </c>
      <c r="S1858" s="184">
        <v>0</v>
      </c>
      <c r="T1858" s="185">
        <f>S1858*H1858</f>
        <v>0</v>
      </c>
      <c r="U1858" s="33"/>
      <c r="V1858" s="33"/>
      <c r="W1858" s="33"/>
      <c r="X1858" s="33"/>
      <c r="Y1858" s="33"/>
      <c r="Z1858" s="33"/>
      <c r="AA1858" s="33"/>
      <c r="AB1858" s="33"/>
      <c r="AC1858" s="33"/>
      <c r="AD1858" s="33"/>
      <c r="AE1858" s="33"/>
      <c r="AR1858" s="186" t="s">
        <v>311</v>
      </c>
      <c r="AT1858" s="186" t="s">
        <v>181</v>
      </c>
      <c r="AU1858" s="186" t="s">
        <v>78</v>
      </c>
      <c r="AY1858" s="19" t="s">
        <v>179</v>
      </c>
      <c r="BE1858" s="187">
        <f>IF(N1858="základní",J1858,0)</f>
        <v>0</v>
      </c>
      <c r="BF1858" s="187">
        <f>IF(N1858="snížená",J1858,0)</f>
        <v>0</v>
      </c>
      <c r="BG1858" s="187">
        <f>IF(N1858="zákl. přenesená",J1858,0)</f>
        <v>0</v>
      </c>
      <c r="BH1858" s="187">
        <f>IF(N1858="sníž. přenesená",J1858,0)</f>
        <v>0</v>
      </c>
      <c r="BI1858" s="187">
        <f>IF(N1858="nulová",J1858,0)</f>
        <v>0</v>
      </c>
      <c r="BJ1858" s="19" t="s">
        <v>76</v>
      </c>
      <c r="BK1858" s="187">
        <f>ROUND(I1858*H1858,2)</f>
        <v>0</v>
      </c>
      <c r="BL1858" s="19" t="s">
        <v>311</v>
      </c>
      <c r="BM1858" s="186" t="s">
        <v>1984</v>
      </c>
    </row>
    <row r="1859" spans="1:65" s="2" customFormat="1" ht="19.5">
      <c r="A1859" s="33"/>
      <c r="B1859" s="34"/>
      <c r="C1859" s="35"/>
      <c r="D1859" s="188" t="s">
        <v>188</v>
      </c>
      <c r="E1859" s="35"/>
      <c r="F1859" s="331" t="s">
        <v>1985</v>
      </c>
      <c r="G1859" s="332"/>
      <c r="H1859" s="332"/>
      <c r="I1859" s="332"/>
      <c r="J1859" s="332"/>
      <c r="K1859" s="35"/>
      <c r="L1859" s="38"/>
      <c r="M1859" s="190"/>
      <c r="N1859" s="191"/>
      <c r="O1859" s="63"/>
      <c r="P1859" s="63"/>
      <c r="Q1859" s="63"/>
      <c r="R1859" s="63"/>
      <c r="S1859" s="63"/>
      <c r="T1859" s="64"/>
      <c r="U1859" s="33"/>
      <c r="V1859" s="33"/>
      <c r="W1859" s="33"/>
      <c r="X1859" s="33"/>
      <c r="Y1859" s="33"/>
      <c r="Z1859" s="33"/>
      <c r="AA1859" s="33"/>
      <c r="AB1859" s="33"/>
      <c r="AC1859" s="33"/>
      <c r="AD1859" s="33"/>
      <c r="AE1859" s="33"/>
      <c r="AT1859" s="19" t="s">
        <v>188</v>
      </c>
      <c r="AU1859" s="19" t="s">
        <v>78</v>
      </c>
    </row>
    <row r="1860" spans="1:65" s="2" customFormat="1">
      <c r="A1860" s="33"/>
      <c r="B1860" s="34"/>
      <c r="C1860" s="35"/>
      <c r="D1860" s="192" t="s">
        <v>190</v>
      </c>
      <c r="E1860" s="35"/>
      <c r="F1860" s="333" t="s">
        <v>1986</v>
      </c>
      <c r="G1860" s="332"/>
      <c r="H1860" s="332"/>
      <c r="I1860" s="332"/>
      <c r="J1860" s="332"/>
      <c r="K1860" s="35"/>
      <c r="L1860" s="38"/>
      <c r="M1860" s="190"/>
      <c r="N1860" s="191"/>
      <c r="O1860" s="63"/>
      <c r="P1860" s="63"/>
      <c r="Q1860" s="63"/>
      <c r="R1860" s="63"/>
      <c r="S1860" s="63"/>
      <c r="T1860" s="64"/>
      <c r="U1860" s="33"/>
      <c r="V1860" s="33"/>
      <c r="W1860" s="33"/>
      <c r="X1860" s="33"/>
      <c r="Y1860" s="33"/>
      <c r="Z1860" s="33"/>
      <c r="AA1860" s="33"/>
      <c r="AB1860" s="33"/>
      <c r="AC1860" s="33"/>
      <c r="AD1860" s="33"/>
      <c r="AE1860" s="33"/>
      <c r="AT1860" s="19" t="s">
        <v>190</v>
      </c>
      <c r="AU1860" s="19" t="s">
        <v>78</v>
      </c>
    </row>
    <row r="1861" spans="1:65" s="13" customFormat="1">
      <c r="B1861" s="194"/>
      <c r="C1861" s="195"/>
      <c r="D1861" s="188" t="s">
        <v>192</v>
      </c>
      <c r="E1861" s="196" t="s">
        <v>18</v>
      </c>
      <c r="F1861" s="334" t="s">
        <v>320</v>
      </c>
      <c r="G1861" s="335"/>
      <c r="H1861" s="336" t="s">
        <v>18</v>
      </c>
      <c r="I1861" s="335"/>
      <c r="J1861" s="335"/>
      <c r="K1861" s="195"/>
      <c r="L1861" s="198"/>
      <c r="M1861" s="199"/>
      <c r="N1861" s="200"/>
      <c r="O1861" s="200"/>
      <c r="P1861" s="200"/>
      <c r="Q1861" s="200"/>
      <c r="R1861" s="200"/>
      <c r="S1861" s="200"/>
      <c r="T1861" s="201"/>
      <c r="AT1861" s="202" t="s">
        <v>192</v>
      </c>
      <c r="AU1861" s="202" t="s">
        <v>78</v>
      </c>
      <c r="AV1861" s="13" t="s">
        <v>76</v>
      </c>
      <c r="AW1861" s="13" t="s">
        <v>30</v>
      </c>
      <c r="AX1861" s="13" t="s">
        <v>69</v>
      </c>
      <c r="AY1861" s="202" t="s">
        <v>179</v>
      </c>
    </row>
    <row r="1862" spans="1:65" s="14" customFormat="1">
      <c r="B1862" s="203"/>
      <c r="C1862" s="204"/>
      <c r="D1862" s="188" t="s">
        <v>192</v>
      </c>
      <c r="E1862" s="205" t="s">
        <v>18</v>
      </c>
      <c r="F1862" s="324" t="s">
        <v>1987</v>
      </c>
      <c r="G1862" s="325"/>
      <c r="H1862" s="326">
        <v>60.54</v>
      </c>
      <c r="I1862" s="325"/>
      <c r="J1862" s="325"/>
      <c r="K1862" s="204"/>
      <c r="L1862" s="208"/>
      <c r="M1862" s="209"/>
      <c r="N1862" s="210"/>
      <c r="O1862" s="210"/>
      <c r="P1862" s="210"/>
      <c r="Q1862" s="210"/>
      <c r="R1862" s="210"/>
      <c r="S1862" s="210"/>
      <c r="T1862" s="211"/>
      <c r="AT1862" s="212" t="s">
        <v>192</v>
      </c>
      <c r="AU1862" s="212" t="s">
        <v>78</v>
      </c>
      <c r="AV1862" s="14" t="s">
        <v>78</v>
      </c>
      <c r="AW1862" s="14" t="s">
        <v>30</v>
      </c>
      <c r="AX1862" s="14" t="s">
        <v>69</v>
      </c>
      <c r="AY1862" s="212" t="s">
        <v>179</v>
      </c>
    </row>
    <row r="1863" spans="1:65" s="13" customFormat="1">
      <c r="B1863" s="194"/>
      <c r="C1863" s="195"/>
      <c r="D1863" s="188" t="s">
        <v>192</v>
      </c>
      <c r="E1863" s="196" t="s">
        <v>18</v>
      </c>
      <c r="F1863" s="334" t="s">
        <v>323</v>
      </c>
      <c r="G1863" s="335"/>
      <c r="H1863" s="336" t="s">
        <v>18</v>
      </c>
      <c r="I1863" s="335"/>
      <c r="J1863" s="335"/>
      <c r="K1863" s="195"/>
      <c r="L1863" s="198"/>
      <c r="M1863" s="199"/>
      <c r="N1863" s="200"/>
      <c r="O1863" s="200"/>
      <c r="P1863" s="200"/>
      <c r="Q1863" s="200"/>
      <c r="R1863" s="200"/>
      <c r="S1863" s="200"/>
      <c r="T1863" s="201"/>
      <c r="AT1863" s="202" t="s">
        <v>192</v>
      </c>
      <c r="AU1863" s="202" t="s">
        <v>78</v>
      </c>
      <c r="AV1863" s="13" t="s">
        <v>76</v>
      </c>
      <c r="AW1863" s="13" t="s">
        <v>30</v>
      </c>
      <c r="AX1863" s="13" t="s">
        <v>69</v>
      </c>
      <c r="AY1863" s="202" t="s">
        <v>179</v>
      </c>
    </row>
    <row r="1864" spans="1:65" s="14" customFormat="1" ht="33.75">
      <c r="B1864" s="203"/>
      <c r="C1864" s="204"/>
      <c r="D1864" s="188" t="s">
        <v>192</v>
      </c>
      <c r="E1864" s="205" t="s">
        <v>18</v>
      </c>
      <c r="F1864" s="324" t="s">
        <v>1988</v>
      </c>
      <c r="G1864" s="325"/>
      <c r="H1864" s="326">
        <v>190.328</v>
      </c>
      <c r="I1864" s="325"/>
      <c r="J1864" s="325"/>
      <c r="K1864" s="204"/>
      <c r="L1864" s="208"/>
      <c r="M1864" s="209"/>
      <c r="N1864" s="210"/>
      <c r="O1864" s="210"/>
      <c r="P1864" s="210"/>
      <c r="Q1864" s="210"/>
      <c r="R1864" s="210"/>
      <c r="S1864" s="210"/>
      <c r="T1864" s="211"/>
      <c r="AT1864" s="212" t="s">
        <v>192</v>
      </c>
      <c r="AU1864" s="212" t="s">
        <v>78</v>
      </c>
      <c r="AV1864" s="14" t="s">
        <v>78</v>
      </c>
      <c r="AW1864" s="14" t="s">
        <v>30</v>
      </c>
      <c r="AX1864" s="14" t="s">
        <v>69</v>
      </c>
      <c r="AY1864" s="212" t="s">
        <v>179</v>
      </c>
    </row>
    <row r="1865" spans="1:65" s="14" customFormat="1" ht="33.75">
      <c r="B1865" s="203"/>
      <c r="C1865" s="204"/>
      <c r="D1865" s="188" t="s">
        <v>192</v>
      </c>
      <c r="E1865" s="205" t="s">
        <v>18</v>
      </c>
      <c r="F1865" s="324" t="s">
        <v>1989</v>
      </c>
      <c r="G1865" s="325"/>
      <c r="H1865" s="326">
        <v>76.998000000000005</v>
      </c>
      <c r="I1865" s="325"/>
      <c r="J1865" s="325"/>
      <c r="K1865" s="204"/>
      <c r="L1865" s="208"/>
      <c r="M1865" s="209"/>
      <c r="N1865" s="210"/>
      <c r="O1865" s="210"/>
      <c r="P1865" s="210"/>
      <c r="Q1865" s="210"/>
      <c r="R1865" s="210"/>
      <c r="S1865" s="210"/>
      <c r="T1865" s="211"/>
      <c r="AT1865" s="212" t="s">
        <v>192</v>
      </c>
      <c r="AU1865" s="212" t="s">
        <v>78</v>
      </c>
      <c r="AV1865" s="14" t="s">
        <v>78</v>
      </c>
      <c r="AW1865" s="14" t="s">
        <v>30</v>
      </c>
      <c r="AX1865" s="14" t="s">
        <v>69</v>
      </c>
      <c r="AY1865" s="212" t="s">
        <v>179</v>
      </c>
    </row>
    <row r="1866" spans="1:65" s="2" customFormat="1" ht="49.15" customHeight="1">
      <c r="A1866" s="33"/>
      <c r="B1866" s="34"/>
      <c r="C1866" s="213" t="s">
        <v>1990</v>
      </c>
      <c r="D1866" s="213" t="s">
        <v>286</v>
      </c>
      <c r="E1866" s="214" t="s">
        <v>1991</v>
      </c>
      <c r="F1866" s="340" t="s">
        <v>1992</v>
      </c>
      <c r="G1866" s="341" t="s">
        <v>357</v>
      </c>
      <c r="H1866" s="342">
        <v>367.18700000000001</v>
      </c>
      <c r="I1866" s="343"/>
      <c r="J1866" s="343">
        <f>ROUND(I1866*H1866,2)</f>
        <v>0</v>
      </c>
      <c r="K1866" s="215" t="s">
        <v>185</v>
      </c>
      <c r="L1866" s="219"/>
      <c r="M1866" s="220" t="s">
        <v>18</v>
      </c>
      <c r="N1866" s="221" t="s">
        <v>40</v>
      </c>
      <c r="O1866" s="184">
        <v>0</v>
      </c>
      <c r="P1866" s="184">
        <f>O1866*H1866</f>
        <v>0</v>
      </c>
      <c r="Q1866" s="184">
        <v>6.4000000000000003E-3</v>
      </c>
      <c r="R1866" s="184">
        <f>Q1866*H1866</f>
        <v>2.3499968</v>
      </c>
      <c r="S1866" s="184">
        <v>0</v>
      </c>
      <c r="T1866" s="185">
        <f>S1866*H1866</f>
        <v>0</v>
      </c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R1866" s="186" t="s">
        <v>442</v>
      </c>
      <c r="AT1866" s="186" t="s">
        <v>286</v>
      </c>
      <c r="AU1866" s="186" t="s">
        <v>78</v>
      </c>
      <c r="AY1866" s="19" t="s">
        <v>179</v>
      </c>
      <c r="BE1866" s="187">
        <f>IF(N1866="základní",J1866,0)</f>
        <v>0</v>
      </c>
      <c r="BF1866" s="187">
        <f>IF(N1866="snížená",J1866,0)</f>
        <v>0</v>
      </c>
      <c r="BG1866" s="187">
        <f>IF(N1866="zákl. přenesená",J1866,0)</f>
        <v>0</v>
      </c>
      <c r="BH1866" s="187">
        <f>IF(N1866="sníž. přenesená",J1866,0)</f>
        <v>0</v>
      </c>
      <c r="BI1866" s="187">
        <f>IF(N1866="nulová",J1866,0)</f>
        <v>0</v>
      </c>
      <c r="BJ1866" s="19" t="s">
        <v>76</v>
      </c>
      <c r="BK1866" s="187">
        <f>ROUND(I1866*H1866,2)</f>
        <v>0</v>
      </c>
      <c r="BL1866" s="19" t="s">
        <v>311</v>
      </c>
      <c r="BM1866" s="186" t="s">
        <v>1993</v>
      </c>
    </row>
    <row r="1867" spans="1:65" s="2" customFormat="1" ht="29.25">
      <c r="A1867" s="33"/>
      <c r="B1867" s="34"/>
      <c r="C1867" s="35"/>
      <c r="D1867" s="188" t="s">
        <v>188</v>
      </c>
      <c r="E1867" s="35"/>
      <c r="F1867" s="331" t="s">
        <v>1992</v>
      </c>
      <c r="G1867" s="332"/>
      <c r="H1867" s="332"/>
      <c r="I1867" s="332"/>
      <c r="J1867" s="332"/>
      <c r="K1867" s="35"/>
      <c r="L1867" s="38"/>
      <c r="M1867" s="190"/>
      <c r="N1867" s="191"/>
      <c r="O1867" s="63"/>
      <c r="P1867" s="63"/>
      <c r="Q1867" s="63"/>
      <c r="R1867" s="63"/>
      <c r="S1867" s="63"/>
      <c r="T1867" s="64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T1867" s="19" t="s">
        <v>188</v>
      </c>
      <c r="AU1867" s="19" t="s">
        <v>78</v>
      </c>
    </row>
    <row r="1868" spans="1:65" s="14" customFormat="1" ht="22.5">
      <c r="B1868" s="203"/>
      <c r="C1868" s="204"/>
      <c r="D1868" s="188" t="s">
        <v>192</v>
      </c>
      <c r="E1868" s="204"/>
      <c r="F1868" s="324" t="s">
        <v>1994</v>
      </c>
      <c r="G1868" s="325"/>
      <c r="H1868" s="326">
        <v>367.18700000000001</v>
      </c>
      <c r="I1868" s="325"/>
      <c r="J1868" s="325"/>
      <c r="K1868" s="204"/>
      <c r="L1868" s="208"/>
      <c r="M1868" s="209"/>
      <c r="N1868" s="210"/>
      <c r="O1868" s="210"/>
      <c r="P1868" s="210"/>
      <c r="Q1868" s="210"/>
      <c r="R1868" s="210"/>
      <c r="S1868" s="210"/>
      <c r="T1868" s="211"/>
      <c r="AT1868" s="212" t="s">
        <v>192</v>
      </c>
      <c r="AU1868" s="212" t="s">
        <v>78</v>
      </c>
      <c r="AV1868" s="14" t="s">
        <v>78</v>
      </c>
      <c r="AW1868" s="14" t="s">
        <v>4</v>
      </c>
      <c r="AX1868" s="14" t="s">
        <v>76</v>
      </c>
      <c r="AY1868" s="212" t="s">
        <v>179</v>
      </c>
    </row>
    <row r="1869" spans="1:65" s="2" customFormat="1" ht="33" customHeight="1">
      <c r="A1869" s="33"/>
      <c r="B1869" s="34"/>
      <c r="C1869" s="176" t="s">
        <v>1995</v>
      </c>
      <c r="D1869" s="176" t="s">
        <v>181</v>
      </c>
      <c r="E1869" s="177" t="s">
        <v>1996</v>
      </c>
      <c r="F1869" s="327" t="s">
        <v>1997</v>
      </c>
      <c r="G1869" s="328" t="s">
        <v>357</v>
      </c>
      <c r="H1869" s="329">
        <v>120.69199999999999</v>
      </c>
      <c r="I1869" s="330"/>
      <c r="J1869" s="330">
        <f>ROUND(I1869*H1869,2)</f>
        <v>0</v>
      </c>
      <c r="K1869" s="178" t="s">
        <v>185</v>
      </c>
      <c r="L1869" s="38"/>
      <c r="M1869" s="182" t="s">
        <v>18</v>
      </c>
      <c r="N1869" s="183" t="s">
        <v>40</v>
      </c>
      <c r="O1869" s="184">
        <v>0.105</v>
      </c>
      <c r="P1869" s="184">
        <f>O1869*H1869</f>
        <v>12.672659999999999</v>
      </c>
      <c r="Q1869" s="184">
        <v>0</v>
      </c>
      <c r="R1869" s="184">
        <f>Q1869*H1869</f>
        <v>0</v>
      </c>
      <c r="S1869" s="184">
        <v>1.0999999999999999E-2</v>
      </c>
      <c r="T1869" s="185">
        <f>S1869*H1869</f>
        <v>1.3276119999999998</v>
      </c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R1869" s="186" t="s">
        <v>311</v>
      </c>
      <c r="AT1869" s="186" t="s">
        <v>181</v>
      </c>
      <c r="AU1869" s="186" t="s">
        <v>78</v>
      </c>
      <c r="AY1869" s="19" t="s">
        <v>179</v>
      </c>
      <c r="BE1869" s="187">
        <f>IF(N1869="základní",J1869,0)</f>
        <v>0</v>
      </c>
      <c r="BF1869" s="187">
        <f>IF(N1869="snížená",J1869,0)</f>
        <v>0</v>
      </c>
      <c r="BG1869" s="187">
        <f>IF(N1869="zákl. přenesená",J1869,0)</f>
        <v>0</v>
      </c>
      <c r="BH1869" s="187">
        <f>IF(N1869="sníž. přenesená",J1869,0)</f>
        <v>0</v>
      </c>
      <c r="BI1869" s="187">
        <f>IF(N1869="nulová",J1869,0)</f>
        <v>0</v>
      </c>
      <c r="BJ1869" s="19" t="s">
        <v>76</v>
      </c>
      <c r="BK1869" s="187">
        <f>ROUND(I1869*H1869,2)</f>
        <v>0</v>
      </c>
      <c r="BL1869" s="19" t="s">
        <v>311</v>
      </c>
      <c r="BM1869" s="186" t="s">
        <v>1998</v>
      </c>
    </row>
    <row r="1870" spans="1:65" s="2" customFormat="1" ht="19.5">
      <c r="A1870" s="33"/>
      <c r="B1870" s="34"/>
      <c r="C1870" s="35"/>
      <c r="D1870" s="188" t="s">
        <v>188</v>
      </c>
      <c r="E1870" s="35"/>
      <c r="F1870" s="331" t="s">
        <v>1999</v>
      </c>
      <c r="G1870" s="332"/>
      <c r="H1870" s="332"/>
      <c r="I1870" s="332"/>
      <c r="J1870" s="332"/>
      <c r="K1870" s="35"/>
      <c r="L1870" s="38"/>
      <c r="M1870" s="190"/>
      <c r="N1870" s="191"/>
      <c r="O1870" s="63"/>
      <c r="P1870" s="63"/>
      <c r="Q1870" s="63"/>
      <c r="R1870" s="63"/>
      <c r="S1870" s="63"/>
      <c r="T1870" s="64"/>
      <c r="U1870" s="33"/>
      <c r="V1870" s="33"/>
      <c r="W1870" s="33"/>
      <c r="X1870" s="33"/>
      <c r="Y1870" s="33"/>
      <c r="Z1870" s="33"/>
      <c r="AA1870" s="33"/>
      <c r="AB1870" s="33"/>
      <c r="AC1870" s="33"/>
      <c r="AD1870" s="33"/>
      <c r="AE1870" s="33"/>
      <c r="AT1870" s="19" t="s">
        <v>188</v>
      </c>
      <c r="AU1870" s="19" t="s">
        <v>78</v>
      </c>
    </row>
    <row r="1871" spans="1:65" s="2" customFormat="1">
      <c r="A1871" s="33"/>
      <c r="B1871" s="34"/>
      <c r="C1871" s="35"/>
      <c r="D1871" s="192" t="s">
        <v>190</v>
      </c>
      <c r="E1871" s="35"/>
      <c r="F1871" s="333" t="s">
        <v>2000</v>
      </c>
      <c r="G1871" s="332"/>
      <c r="H1871" s="332"/>
      <c r="I1871" s="332"/>
      <c r="J1871" s="332"/>
      <c r="K1871" s="35"/>
      <c r="L1871" s="38"/>
      <c r="M1871" s="190"/>
      <c r="N1871" s="191"/>
      <c r="O1871" s="63"/>
      <c r="P1871" s="63"/>
      <c r="Q1871" s="63"/>
      <c r="R1871" s="63"/>
      <c r="S1871" s="63"/>
      <c r="T1871" s="64"/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T1871" s="19" t="s">
        <v>190</v>
      </c>
      <c r="AU1871" s="19" t="s">
        <v>78</v>
      </c>
    </row>
    <row r="1872" spans="1:65" s="13" customFormat="1">
      <c r="B1872" s="194"/>
      <c r="C1872" s="195"/>
      <c r="D1872" s="188" t="s">
        <v>192</v>
      </c>
      <c r="E1872" s="196" t="s">
        <v>18</v>
      </c>
      <c r="F1872" s="334" t="s">
        <v>202</v>
      </c>
      <c r="G1872" s="335"/>
      <c r="H1872" s="336" t="s">
        <v>18</v>
      </c>
      <c r="I1872" s="335"/>
      <c r="J1872" s="335"/>
      <c r="K1872" s="195"/>
      <c r="L1872" s="198"/>
      <c r="M1872" s="199"/>
      <c r="N1872" s="200"/>
      <c r="O1872" s="200"/>
      <c r="P1872" s="200"/>
      <c r="Q1872" s="200"/>
      <c r="R1872" s="200"/>
      <c r="S1872" s="200"/>
      <c r="T1872" s="201"/>
      <c r="AT1872" s="202" t="s">
        <v>192</v>
      </c>
      <c r="AU1872" s="202" t="s">
        <v>78</v>
      </c>
      <c r="AV1872" s="13" t="s">
        <v>76</v>
      </c>
      <c r="AW1872" s="13" t="s">
        <v>30</v>
      </c>
      <c r="AX1872" s="13" t="s">
        <v>69</v>
      </c>
      <c r="AY1872" s="202" t="s">
        <v>179</v>
      </c>
    </row>
    <row r="1873" spans="1:65" s="14" customFormat="1">
      <c r="B1873" s="203"/>
      <c r="C1873" s="204"/>
      <c r="D1873" s="188" t="s">
        <v>192</v>
      </c>
      <c r="E1873" s="205" t="s">
        <v>18</v>
      </c>
      <c r="F1873" s="324" t="s">
        <v>2001</v>
      </c>
      <c r="G1873" s="325"/>
      <c r="H1873" s="326">
        <v>7.4560000000000004</v>
      </c>
      <c r="I1873" s="325"/>
      <c r="J1873" s="325"/>
      <c r="K1873" s="204"/>
      <c r="L1873" s="208"/>
      <c r="M1873" s="209"/>
      <c r="N1873" s="210"/>
      <c r="O1873" s="210"/>
      <c r="P1873" s="210"/>
      <c r="Q1873" s="210"/>
      <c r="R1873" s="210"/>
      <c r="S1873" s="210"/>
      <c r="T1873" s="211"/>
      <c r="AT1873" s="212" t="s">
        <v>192</v>
      </c>
      <c r="AU1873" s="212" t="s">
        <v>78</v>
      </c>
      <c r="AV1873" s="14" t="s">
        <v>78</v>
      </c>
      <c r="AW1873" s="14" t="s">
        <v>30</v>
      </c>
      <c r="AX1873" s="14" t="s">
        <v>69</v>
      </c>
      <c r="AY1873" s="212" t="s">
        <v>179</v>
      </c>
    </row>
    <row r="1874" spans="1:65" s="14" customFormat="1" ht="22.5">
      <c r="B1874" s="203"/>
      <c r="C1874" s="204"/>
      <c r="D1874" s="188" t="s">
        <v>192</v>
      </c>
      <c r="E1874" s="205" t="s">
        <v>18</v>
      </c>
      <c r="F1874" s="324" t="s">
        <v>2002</v>
      </c>
      <c r="G1874" s="325"/>
      <c r="H1874" s="326">
        <v>29.009</v>
      </c>
      <c r="I1874" s="325"/>
      <c r="J1874" s="325"/>
      <c r="K1874" s="204"/>
      <c r="L1874" s="208"/>
      <c r="M1874" s="209"/>
      <c r="N1874" s="210"/>
      <c r="O1874" s="210"/>
      <c r="P1874" s="210"/>
      <c r="Q1874" s="210"/>
      <c r="R1874" s="210"/>
      <c r="S1874" s="210"/>
      <c r="T1874" s="211"/>
      <c r="AT1874" s="212" t="s">
        <v>192</v>
      </c>
      <c r="AU1874" s="212" t="s">
        <v>78</v>
      </c>
      <c r="AV1874" s="14" t="s">
        <v>78</v>
      </c>
      <c r="AW1874" s="14" t="s">
        <v>30</v>
      </c>
      <c r="AX1874" s="14" t="s">
        <v>69</v>
      </c>
      <c r="AY1874" s="212" t="s">
        <v>179</v>
      </c>
    </row>
    <row r="1875" spans="1:65" s="13" customFormat="1">
      <c r="B1875" s="194"/>
      <c r="C1875" s="195"/>
      <c r="D1875" s="188" t="s">
        <v>192</v>
      </c>
      <c r="E1875" s="196" t="s">
        <v>18</v>
      </c>
      <c r="F1875" s="334" t="s">
        <v>230</v>
      </c>
      <c r="G1875" s="335"/>
      <c r="H1875" s="336" t="s">
        <v>18</v>
      </c>
      <c r="I1875" s="335"/>
      <c r="J1875" s="335"/>
      <c r="K1875" s="195"/>
      <c r="L1875" s="198"/>
      <c r="M1875" s="199"/>
      <c r="N1875" s="200"/>
      <c r="O1875" s="200"/>
      <c r="P1875" s="200"/>
      <c r="Q1875" s="200"/>
      <c r="R1875" s="200"/>
      <c r="S1875" s="200"/>
      <c r="T1875" s="201"/>
      <c r="AT1875" s="202" t="s">
        <v>192</v>
      </c>
      <c r="AU1875" s="202" t="s">
        <v>78</v>
      </c>
      <c r="AV1875" s="13" t="s">
        <v>76</v>
      </c>
      <c r="AW1875" s="13" t="s">
        <v>30</v>
      </c>
      <c r="AX1875" s="13" t="s">
        <v>69</v>
      </c>
      <c r="AY1875" s="202" t="s">
        <v>179</v>
      </c>
    </row>
    <row r="1876" spans="1:65" s="14" customFormat="1">
      <c r="B1876" s="203"/>
      <c r="C1876" s="204"/>
      <c r="D1876" s="188" t="s">
        <v>192</v>
      </c>
      <c r="E1876" s="205" t="s">
        <v>18</v>
      </c>
      <c r="F1876" s="324" t="s">
        <v>2003</v>
      </c>
      <c r="G1876" s="325"/>
      <c r="H1876" s="326">
        <v>11.8</v>
      </c>
      <c r="I1876" s="325"/>
      <c r="J1876" s="325"/>
      <c r="K1876" s="204"/>
      <c r="L1876" s="208"/>
      <c r="M1876" s="209"/>
      <c r="N1876" s="210"/>
      <c r="O1876" s="210"/>
      <c r="P1876" s="210"/>
      <c r="Q1876" s="210"/>
      <c r="R1876" s="210"/>
      <c r="S1876" s="210"/>
      <c r="T1876" s="211"/>
      <c r="AT1876" s="212" t="s">
        <v>192</v>
      </c>
      <c r="AU1876" s="212" t="s">
        <v>78</v>
      </c>
      <c r="AV1876" s="14" t="s">
        <v>78</v>
      </c>
      <c r="AW1876" s="14" t="s">
        <v>30</v>
      </c>
      <c r="AX1876" s="14" t="s">
        <v>69</v>
      </c>
      <c r="AY1876" s="212" t="s">
        <v>179</v>
      </c>
    </row>
    <row r="1877" spans="1:65" s="14" customFormat="1">
      <c r="B1877" s="203"/>
      <c r="C1877" s="204"/>
      <c r="D1877" s="188" t="s">
        <v>192</v>
      </c>
      <c r="E1877" s="205" t="s">
        <v>18</v>
      </c>
      <c r="F1877" s="324" t="s">
        <v>2004</v>
      </c>
      <c r="G1877" s="325"/>
      <c r="H1877" s="326">
        <v>28.8</v>
      </c>
      <c r="I1877" s="325"/>
      <c r="J1877" s="325"/>
      <c r="K1877" s="204"/>
      <c r="L1877" s="208"/>
      <c r="M1877" s="209"/>
      <c r="N1877" s="210"/>
      <c r="O1877" s="210"/>
      <c r="P1877" s="210"/>
      <c r="Q1877" s="210"/>
      <c r="R1877" s="210"/>
      <c r="S1877" s="210"/>
      <c r="T1877" s="211"/>
      <c r="AT1877" s="212" t="s">
        <v>192</v>
      </c>
      <c r="AU1877" s="212" t="s">
        <v>78</v>
      </c>
      <c r="AV1877" s="14" t="s">
        <v>78</v>
      </c>
      <c r="AW1877" s="14" t="s">
        <v>30</v>
      </c>
      <c r="AX1877" s="14" t="s">
        <v>69</v>
      </c>
      <c r="AY1877" s="212" t="s">
        <v>179</v>
      </c>
    </row>
    <row r="1878" spans="1:65" s="14" customFormat="1">
      <c r="B1878" s="203"/>
      <c r="C1878" s="204"/>
      <c r="D1878" s="188" t="s">
        <v>192</v>
      </c>
      <c r="E1878" s="205" t="s">
        <v>18</v>
      </c>
      <c r="F1878" s="324" t="s">
        <v>2005</v>
      </c>
      <c r="G1878" s="325"/>
      <c r="H1878" s="326">
        <v>7.6440000000000001</v>
      </c>
      <c r="I1878" s="325"/>
      <c r="J1878" s="325"/>
      <c r="K1878" s="204"/>
      <c r="L1878" s="208"/>
      <c r="M1878" s="209"/>
      <c r="N1878" s="210"/>
      <c r="O1878" s="210"/>
      <c r="P1878" s="210"/>
      <c r="Q1878" s="210"/>
      <c r="R1878" s="210"/>
      <c r="S1878" s="210"/>
      <c r="T1878" s="211"/>
      <c r="AT1878" s="212" t="s">
        <v>192</v>
      </c>
      <c r="AU1878" s="212" t="s">
        <v>78</v>
      </c>
      <c r="AV1878" s="14" t="s">
        <v>78</v>
      </c>
      <c r="AW1878" s="14" t="s">
        <v>30</v>
      </c>
      <c r="AX1878" s="14" t="s">
        <v>69</v>
      </c>
      <c r="AY1878" s="212" t="s">
        <v>179</v>
      </c>
    </row>
    <row r="1879" spans="1:65" s="14" customFormat="1">
      <c r="B1879" s="203"/>
      <c r="C1879" s="204"/>
      <c r="D1879" s="188" t="s">
        <v>192</v>
      </c>
      <c r="E1879" s="205" t="s">
        <v>18</v>
      </c>
      <c r="F1879" s="324" t="s">
        <v>1611</v>
      </c>
      <c r="G1879" s="325"/>
      <c r="H1879" s="326">
        <v>9.8000000000000007</v>
      </c>
      <c r="I1879" s="325"/>
      <c r="J1879" s="325"/>
      <c r="K1879" s="204"/>
      <c r="L1879" s="208"/>
      <c r="M1879" s="209"/>
      <c r="N1879" s="210"/>
      <c r="O1879" s="210"/>
      <c r="P1879" s="210"/>
      <c r="Q1879" s="210"/>
      <c r="R1879" s="210"/>
      <c r="S1879" s="210"/>
      <c r="T1879" s="211"/>
      <c r="AT1879" s="212" t="s">
        <v>192</v>
      </c>
      <c r="AU1879" s="212" t="s">
        <v>78</v>
      </c>
      <c r="AV1879" s="14" t="s">
        <v>78</v>
      </c>
      <c r="AW1879" s="14" t="s">
        <v>30</v>
      </c>
      <c r="AX1879" s="14" t="s">
        <v>69</v>
      </c>
      <c r="AY1879" s="212" t="s">
        <v>179</v>
      </c>
    </row>
    <row r="1880" spans="1:65" s="14" customFormat="1">
      <c r="B1880" s="203"/>
      <c r="C1880" s="204"/>
      <c r="D1880" s="188" t="s">
        <v>192</v>
      </c>
      <c r="E1880" s="205" t="s">
        <v>18</v>
      </c>
      <c r="F1880" s="324" t="s">
        <v>2006</v>
      </c>
      <c r="G1880" s="325"/>
      <c r="H1880" s="326">
        <v>14.27</v>
      </c>
      <c r="I1880" s="325"/>
      <c r="J1880" s="325"/>
      <c r="K1880" s="204"/>
      <c r="L1880" s="208"/>
      <c r="M1880" s="209"/>
      <c r="N1880" s="210"/>
      <c r="O1880" s="210"/>
      <c r="P1880" s="210"/>
      <c r="Q1880" s="210"/>
      <c r="R1880" s="210"/>
      <c r="S1880" s="210"/>
      <c r="T1880" s="211"/>
      <c r="AT1880" s="212" t="s">
        <v>192</v>
      </c>
      <c r="AU1880" s="212" t="s">
        <v>78</v>
      </c>
      <c r="AV1880" s="14" t="s">
        <v>78</v>
      </c>
      <c r="AW1880" s="14" t="s">
        <v>30</v>
      </c>
      <c r="AX1880" s="14" t="s">
        <v>69</v>
      </c>
      <c r="AY1880" s="212" t="s">
        <v>179</v>
      </c>
    </row>
    <row r="1881" spans="1:65" s="14" customFormat="1">
      <c r="B1881" s="203"/>
      <c r="C1881" s="204"/>
      <c r="D1881" s="188" t="s">
        <v>192</v>
      </c>
      <c r="E1881" s="205" t="s">
        <v>18</v>
      </c>
      <c r="F1881" s="324" t="s">
        <v>1795</v>
      </c>
      <c r="G1881" s="325"/>
      <c r="H1881" s="326">
        <v>1.1850000000000001</v>
      </c>
      <c r="I1881" s="325"/>
      <c r="J1881" s="325"/>
      <c r="K1881" s="204"/>
      <c r="L1881" s="208"/>
      <c r="M1881" s="209"/>
      <c r="N1881" s="210"/>
      <c r="O1881" s="210"/>
      <c r="P1881" s="210"/>
      <c r="Q1881" s="210"/>
      <c r="R1881" s="210"/>
      <c r="S1881" s="210"/>
      <c r="T1881" s="211"/>
      <c r="AT1881" s="212" t="s">
        <v>192</v>
      </c>
      <c r="AU1881" s="212" t="s">
        <v>78</v>
      </c>
      <c r="AV1881" s="14" t="s">
        <v>78</v>
      </c>
      <c r="AW1881" s="14" t="s">
        <v>30</v>
      </c>
      <c r="AX1881" s="14" t="s">
        <v>69</v>
      </c>
      <c r="AY1881" s="212" t="s">
        <v>179</v>
      </c>
    </row>
    <row r="1882" spans="1:65" s="14" customFormat="1">
      <c r="B1882" s="203"/>
      <c r="C1882" s="204"/>
      <c r="D1882" s="188" t="s">
        <v>192</v>
      </c>
      <c r="E1882" s="205" t="s">
        <v>18</v>
      </c>
      <c r="F1882" s="324" t="s">
        <v>2007</v>
      </c>
      <c r="G1882" s="325"/>
      <c r="H1882" s="326">
        <v>10.728</v>
      </c>
      <c r="I1882" s="325"/>
      <c r="J1882" s="325"/>
      <c r="K1882" s="204"/>
      <c r="L1882" s="208"/>
      <c r="M1882" s="209"/>
      <c r="N1882" s="210"/>
      <c r="O1882" s="210"/>
      <c r="P1882" s="210"/>
      <c r="Q1882" s="210"/>
      <c r="R1882" s="210"/>
      <c r="S1882" s="210"/>
      <c r="T1882" s="211"/>
      <c r="AT1882" s="212" t="s">
        <v>192</v>
      </c>
      <c r="AU1882" s="212" t="s">
        <v>78</v>
      </c>
      <c r="AV1882" s="14" t="s">
        <v>78</v>
      </c>
      <c r="AW1882" s="14" t="s">
        <v>30</v>
      </c>
      <c r="AX1882" s="14" t="s">
        <v>69</v>
      </c>
      <c r="AY1882" s="212" t="s">
        <v>179</v>
      </c>
    </row>
    <row r="1883" spans="1:65" s="2" customFormat="1" ht="24.2" customHeight="1">
      <c r="A1883" s="33"/>
      <c r="B1883" s="34"/>
      <c r="C1883" s="176" t="s">
        <v>2008</v>
      </c>
      <c r="D1883" s="176" t="s">
        <v>181</v>
      </c>
      <c r="E1883" s="177" t="s">
        <v>2009</v>
      </c>
      <c r="F1883" s="327" t="s">
        <v>2010</v>
      </c>
      <c r="G1883" s="328" t="s">
        <v>357</v>
      </c>
      <c r="H1883" s="329">
        <v>50.058999999999997</v>
      </c>
      <c r="I1883" s="330"/>
      <c r="J1883" s="330">
        <f>ROUND(I1883*H1883,2)</f>
        <v>0</v>
      </c>
      <c r="K1883" s="178" t="s">
        <v>185</v>
      </c>
      <c r="L1883" s="38"/>
      <c r="M1883" s="182" t="s">
        <v>18</v>
      </c>
      <c r="N1883" s="183" t="s">
        <v>40</v>
      </c>
      <c r="O1883" s="184">
        <v>0.26</v>
      </c>
      <c r="P1883" s="184">
        <f>O1883*H1883</f>
        <v>13.01534</v>
      </c>
      <c r="Q1883" s="184">
        <v>3.9825E-4</v>
      </c>
      <c r="R1883" s="184">
        <f>Q1883*H1883</f>
        <v>1.9935996750000001E-2</v>
      </c>
      <c r="S1883" s="184">
        <v>0</v>
      </c>
      <c r="T1883" s="185">
        <f>S1883*H1883</f>
        <v>0</v>
      </c>
      <c r="U1883" s="33"/>
      <c r="V1883" s="33"/>
      <c r="W1883" s="33"/>
      <c r="X1883" s="33"/>
      <c r="Y1883" s="33"/>
      <c r="Z1883" s="33"/>
      <c r="AA1883" s="33"/>
      <c r="AB1883" s="33"/>
      <c r="AC1883" s="33"/>
      <c r="AD1883" s="33"/>
      <c r="AE1883" s="33"/>
      <c r="AR1883" s="186" t="s">
        <v>311</v>
      </c>
      <c r="AT1883" s="186" t="s">
        <v>181</v>
      </c>
      <c r="AU1883" s="186" t="s">
        <v>78</v>
      </c>
      <c r="AY1883" s="19" t="s">
        <v>179</v>
      </c>
      <c r="BE1883" s="187">
        <f>IF(N1883="základní",J1883,0)</f>
        <v>0</v>
      </c>
      <c r="BF1883" s="187">
        <f>IF(N1883="snížená",J1883,0)</f>
        <v>0</v>
      </c>
      <c r="BG1883" s="187">
        <f>IF(N1883="zákl. přenesená",J1883,0)</f>
        <v>0</v>
      </c>
      <c r="BH1883" s="187">
        <f>IF(N1883="sníž. přenesená",J1883,0)</f>
        <v>0</v>
      </c>
      <c r="BI1883" s="187">
        <f>IF(N1883="nulová",J1883,0)</f>
        <v>0</v>
      </c>
      <c r="BJ1883" s="19" t="s">
        <v>76</v>
      </c>
      <c r="BK1883" s="187">
        <f>ROUND(I1883*H1883,2)</f>
        <v>0</v>
      </c>
      <c r="BL1883" s="19" t="s">
        <v>311</v>
      </c>
      <c r="BM1883" s="186" t="s">
        <v>2011</v>
      </c>
    </row>
    <row r="1884" spans="1:65" s="2" customFormat="1" ht="19.5">
      <c r="A1884" s="33"/>
      <c r="B1884" s="34"/>
      <c r="C1884" s="35"/>
      <c r="D1884" s="188" t="s">
        <v>188</v>
      </c>
      <c r="E1884" s="35"/>
      <c r="F1884" s="331" t="s">
        <v>2012</v>
      </c>
      <c r="G1884" s="332"/>
      <c r="H1884" s="332"/>
      <c r="I1884" s="332"/>
      <c r="J1884" s="332"/>
      <c r="K1884" s="35"/>
      <c r="L1884" s="38"/>
      <c r="M1884" s="190"/>
      <c r="N1884" s="191"/>
      <c r="O1884" s="63"/>
      <c r="P1884" s="63"/>
      <c r="Q1884" s="63"/>
      <c r="R1884" s="63"/>
      <c r="S1884" s="63"/>
      <c r="T1884" s="64"/>
      <c r="U1884" s="33"/>
      <c r="V1884" s="33"/>
      <c r="W1884" s="33"/>
      <c r="X1884" s="33"/>
      <c r="Y1884" s="33"/>
      <c r="Z1884" s="33"/>
      <c r="AA1884" s="33"/>
      <c r="AB1884" s="33"/>
      <c r="AC1884" s="33"/>
      <c r="AD1884" s="33"/>
      <c r="AE1884" s="33"/>
      <c r="AT1884" s="19" t="s">
        <v>188</v>
      </c>
      <c r="AU1884" s="19" t="s">
        <v>78</v>
      </c>
    </row>
    <row r="1885" spans="1:65" s="2" customFormat="1">
      <c r="A1885" s="33"/>
      <c r="B1885" s="34"/>
      <c r="C1885" s="35"/>
      <c r="D1885" s="192" t="s">
        <v>190</v>
      </c>
      <c r="E1885" s="35"/>
      <c r="F1885" s="333" t="s">
        <v>2013</v>
      </c>
      <c r="G1885" s="332"/>
      <c r="H1885" s="332"/>
      <c r="I1885" s="332"/>
      <c r="J1885" s="332"/>
      <c r="K1885" s="35"/>
      <c r="L1885" s="38"/>
      <c r="M1885" s="190"/>
      <c r="N1885" s="191"/>
      <c r="O1885" s="63"/>
      <c r="P1885" s="63"/>
      <c r="Q1885" s="63"/>
      <c r="R1885" s="63"/>
      <c r="S1885" s="63"/>
      <c r="T1885" s="64"/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T1885" s="19" t="s">
        <v>190</v>
      </c>
      <c r="AU1885" s="19" t="s">
        <v>78</v>
      </c>
    </row>
    <row r="1886" spans="1:65" s="13" customFormat="1">
      <c r="B1886" s="194"/>
      <c r="C1886" s="195"/>
      <c r="D1886" s="188" t="s">
        <v>192</v>
      </c>
      <c r="E1886" s="196" t="s">
        <v>18</v>
      </c>
      <c r="F1886" s="334" t="s">
        <v>320</v>
      </c>
      <c r="G1886" s="335"/>
      <c r="H1886" s="336" t="s">
        <v>18</v>
      </c>
      <c r="I1886" s="335"/>
      <c r="J1886" s="335"/>
      <c r="K1886" s="195"/>
      <c r="L1886" s="198"/>
      <c r="M1886" s="199"/>
      <c r="N1886" s="200"/>
      <c r="O1886" s="200"/>
      <c r="P1886" s="200"/>
      <c r="Q1886" s="200"/>
      <c r="R1886" s="200"/>
      <c r="S1886" s="200"/>
      <c r="T1886" s="201"/>
      <c r="AT1886" s="202" t="s">
        <v>192</v>
      </c>
      <c r="AU1886" s="202" t="s">
        <v>78</v>
      </c>
      <c r="AV1886" s="13" t="s">
        <v>76</v>
      </c>
      <c r="AW1886" s="13" t="s">
        <v>30</v>
      </c>
      <c r="AX1886" s="13" t="s">
        <v>69</v>
      </c>
      <c r="AY1886" s="202" t="s">
        <v>179</v>
      </c>
    </row>
    <row r="1887" spans="1:65" s="14" customFormat="1" ht="22.5">
      <c r="B1887" s="203"/>
      <c r="C1887" s="204"/>
      <c r="D1887" s="188" t="s">
        <v>192</v>
      </c>
      <c r="E1887" s="205" t="s">
        <v>18</v>
      </c>
      <c r="F1887" s="324" t="s">
        <v>1973</v>
      </c>
      <c r="G1887" s="325"/>
      <c r="H1887" s="326">
        <v>4.7519999999999998</v>
      </c>
      <c r="I1887" s="325"/>
      <c r="J1887" s="325"/>
      <c r="K1887" s="204"/>
      <c r="L1887" s="208"/>
      <c r="M1887" s="209"/>
      <c r="N1887" s="210"/>
      <c r="O1887" s="210"/>
      <c r="P1887" s="210"/>
      <c r="Q1887" s="210"/>
      <c r="R1887" s="210"/>
      <c r="S1887" s="210"/>
      <c r="T1887" s="211"/>
      <c r="AT1887" s="212" t="s">
        <v>192</v>
      </c>
      <c r="AU1887" s="212" t="s">
        <v>78</v>
      </c>
      <c r="AV1887" s="14" t="s">
        <v>78</v>
      </c>
      <c r="AW1887" s="14" t="s">
        <v>30</v>
      </c>
      <c r="AX1887" s="14" t="s">
        <v>69</v>
      </c>
      <c r="AY1887" s="212" t="s">
        <v>179</v>
      </c>
    </row>
    <row r="1888" spans="1:65" s="13" customFormat="1">
      <c r="B1888" s="194"/>
      <c r="C1888" s="195"/>
      <c r="D1888" s="188" t="s">
        <v>192</v>
      </c>
      <c r="E1888" s="196" t="s">
        <v>18</v>
      </c>
      <c r="F1888" s="334" t="s">
        <v>323</v>
      </c>
      <c r="G1888" s="335"/>
      <c r="H1888" s="336" t="s">
        <v>18</v>
      </c>
      <c r="I1888" s="335"/>
      <c r="J1888" s="335"/>
      <c r="K1888" s="195"/>
      <c r="L1888" s="198"/>
      <c r="M1888" s="199"/>
      <c r="N1888" s="200"/>
      <c r="O1888" s="200"/>
      <c r="P1888" s="200"/>
      <c r="Q1888" s="200"/>
      <c r="R1888" s="200"/>
      <c r="S1888" s="200"/>
      <c r="T1888" s="201"/>
      <c r="AT1888" s="202" t="s">
        <v>192</v>
      </c>
      <c r="AU1888" s="202" t="s">
        <v>78</v>
      </c>
      <c r="AV1888" s="13" t="s">
        <v>76</v>
      </c>
      <c r="AW1888" s="13" t="s">
        <v>30</v>
      </c>
      <c r="AX1888" s="13" t="s">
        <v>69</v>
      </c>
      <c r="AY1888" s="202" t="s">
        <v>179</v>
      </c>
    </row>
    <row r="1889" spans="1:65" s="13" customFormat="1">
      <c r="B1889" s="194"/>
      <c r="C1889" s="195"/>
      <c r="D1889" s="188" t="s">
        <v>192</v>
      </c>
      <c r="E1889" s="196" t="s">
        <v>18</v>
      </c>
      <c r="F1889" s="334" t="s">
        <v>1974</v>
      </c>
      <c r="G1889" s="335"/>
      <c r="H1889" s="336" t="s">
        <v>18</v>
      </c>
      <c r="I1889" s="335"/>
      <c r="J1889" s="335"/>
      <c r="K1889" s="195"/>
      <c r="L1889" s="198"/>
      <c r="M1889" s="199"/>
      <c r="N1889" s="200"/>
      <c r="O1889" s="200"/>
      <c r="P1889" s="200"/>
      <c r="Q1889" s="200"/>
      <c r="R1889" s="200"/>
      <c r="S1889" s="200"/>
      <c r="T1889" s="201"/>
      <c r="AT1889" s="202" t="s">
        <v>192</v>
      </c>
      <c r="AU1889" s="202" t="s">
        <v>78</v>
      </c>
      <c r="AV1889" s="13" t="s">
        <v>76</v>
      </c>
      <c r="AW1889" s="13" t="s">
        <v>30</v>
      </c>
      <c r="AX1889" s="13" t="s">
        <v>69</v>
      </c>
      <c r="AY1889" s="202" t="s">
        <v>179</v>
      </c>
    </row>
    <row r="1890" spans="1:65" s="14" customFormat="1" ht="33.75">
      <c r="B1890" s="203"/>
      <c r="C1890" s="204"/>
      <c r="D1890" s="188" t="s">
        <v>192</v>
      </c>
      <c r="E1890" s="205" t="s">
        <v>18</v>
      </c>
      <c r="F1890" s="324" t="s">
        <v>1975</v>
      </c>
      <c r="G1890" s="325"/>
      <c r="H1890" s="326">
        <v>15.731999999999999</v>
      </c>
      <c r="I1890" s="325"/>
      <c r="J1890" s="325"/>
      <c r="K1890" s="204"/>
      <c r="L1890" s="208"/>
      <c r="M1890" s="209"/>
      <c r="N1890" s="210"/>
      <c r="O1890" s="210"/>
      <c r="P1890" s="210"/>
      <c r="Q1890" s="210"/>
      <c r="R1890" s="210"/>
      <c r="S1890" s="210"/>
      <c r="T1890" s="211"/>
      <c r="AT1890" s="212" t="s">
        <v>192</v>
      </c>
      <c r="AU1890" s="212" t="s">
        <v>78</v>
      </c>
      <c r="AV1890" s="14" t="s">
        <v>78</v>
      </c>
      <c r="AW1890" s="14" t="s">
        <v>30</v>
      </c>
      <c r="AX1890" s="14" t="s">
        <v>69</v>
      </c>
      <c r="AY1890" s="212" t="s">
        <v>179</v>
      </c>
    </row>
    <row r="1891" spans="1:65" s="14" customFormat="1" ht="33.75">
      <c r="B1891" s="203"/>
      <c r="C1891" s="204"/>
      <c r="D1891" s="188" t="s">
        <v>192</v>
      </c>
      <c r="E1891" s="205" t="s">
        <v>18</v>
      </c>
      <c r="F1891" s="324" t="s">
        <v>1976</v>
      </c>
      <c r="G1891" s="325"/>
      <c r="H1891" s="326">
        <v>23.66</v>
      </c>
      <c r="I1891" s="325"/>
      <c r="J1891" s="325"/>
      <c r="K1891" s="204"/>
      <c r="L1891" s="208"/>
      <c r="M1891" s="209"/>
      <c r="N1891" s="210"/>
      <c r="O1891" s="210"/>
      <c r="P1891" s="210"/>
      <c r="Q1891" s="210"/>
      <c r="R1891" s="210"/>
      <c r="S1891" s="210"/>
      <c r="T1891" s="211"/>
      <c r="AT1891" s="212" t="s">
        <v>192</v>
      </c>
      <c r="AU1891" s="212" t="s">
        <v>78</v>
      </c>
      <c r="AV1891" s="14" t="s">
        <v>78</v>
      </c>
      <c r="AW1891" s="14" t="s">
        <v>30</v>
      </c>
      <c r="AX1891" s="14" t="s">
        <v>69</v>
      </c>
      <c r="AY1891" s="212" t="s">
        <v>179</v>
      </c>
    </row>
    <row r="1892" spans="1:65" s="14" customFormat="1">
      <c r="B1892" s="203"/>
      <c r="C1892" s="204"/>
      <c r="D1892" s="188" t="s">
        <v>192</v>
      </c>
      <c r="E1892" s="205" t="s">
        <v>18</v>
      </c>
      <c r="F1892" s="324" t="s">
        <v>1977</v>
      </c>
      <c r="G1892" s="325"/>
      <c r="H1892" s="326">
        <v>5.915</v>
      </c>
      <c r="I1892" s="325"/>
      <c r="J1892" s="325"/>
      <c r="K1892" s="204"/>
      <c r="L1892" s="208"/>
      <c r="M1892" s="209"/>
      <c r="N1892" s="210"/>
      <c r="O1892" s="210"/>
      <c r="P1892" s="210"/>
      <c r="Q1892" s="210"/>
      <c r="R1892" s="210"/>
      <c r="S1892" s="210"/>
      <c r="T1892" s="211"/>
      <c r="AT1892" s="212" t="s">
        <v>192</v>
      </c>
      <c r="AU1892" s="212" t="s">
        <v>78</v>
      </c>
      <c r="AV1892" s="14" t="s">
        <v>78</v>
      </c>
      <c r="AW1892" s="14" t="s">
        <v>30</v>
      </c>
      <c r="AX1892" s="14" t="s">
        <v>69</v>
      </c>
      <c r="AY1892" s="212" t="s">
        <v>179</v>
      </c>
    </row>
    <row r="1893" spans="1:65" s="2" customFormat="1" ht="49.15" customHeight="1">
      <c r="A1893" s="33"/>
      <c r="B1893" s="34"/>
      <c r="C1893" s="213" t="s">
        <v>2014</v>
      </c>
      <c r="D1893" s="213" t="s">
        <v>286</v>
      </c>
      <c r="E1893" s="214" t="s">
        <v>1991</v>
      </c>
      <c r="F1893" s="340" t="s">
        <v>1992</v>
      </c>
      <c r="G1893" s="341" t="s">
        <v>357</v>
      </c>
      <c r="H1893" s="342">
        <v>61.122</v>
      </c>
      <c r="I1893" s="343"/>
      <c r="J1893" s="343">
        <f>ROUND(I1893*H1893,2)</f>
        <v>0</v>
      </c>
      <c r="K1893" s="215" t="s">
        <v>185</v>
      </c>
      <c r="L1893" s="219"/>
      <c r="M1893" s="220" t="s">
        <v>18</v>
      </c>
      <c r="N1893" s="221" t="s">
        <v>40</v>
      </c>
      <c r="O1893" s="184">
        <v>0</v>
      </c>
      <c r="P1893" s="184">
        <f>O1893*H1893</f>
        <v>0</v>
      </c>
      <c r="Q1893" s="184">
        <v>6.4000000000000003E-3</v>
      </c>
      <c r="R1893" s="184">
        <f>Q1893*H1893</f>
        <v>0.3911808</v>
      </c>
      <c r="S1893" s="184">
        <v>0</v>
      </c>
      <c r="T1893" s="185">
        <f>S1893*H1893</f>
        <v>0</v>
      </c>
      <c r="U1893" s="33"/>
      <c r="V1893" s="33"/>
      <c r="W1893" s="33"/>
      <c r="X1893" s="33"/>
      <c r="Y1893" s="33"/>
      <c r="Z1893" s="33"/>
      <c r="AA1893" s="33"/>
      <c r="AB1893" s="33"/>
      <c r="AC1893" s="33"/>
      <c r="AD1893" s="33"/>
      <c r="AE1893" s="33"/>
      <c r="AR1893" s="186" t="s">
        <v>442</v>
      </c>
      <c r="AT1893" s="186" t="s">
        <v>286</v>
      </c>
      <c r="AU1893" s="186" t="s">
        <v>78</v>
      </c>
      <c r="AY1893" s="19" t="s">
        <v>179</v>
      </c>
      <c r="BE1893" s="187">
        <f>IF(N1893="základní",J1893,0)</f>
        <v>0</v>
      </c>
      <c r="BF1893" s="187">
        <f>IF(N1893="snížená",J1893,0)</f>
        <v>0</v>
      </c>
      <c r="BG1893" s="187">
        <f>IF(N1893="zákl. přenesená",J1893,0)</f>
        <v>0</v>
      </c>
      <c r="BH1893" s="187">
        <f>IF(N1893="sníž. přenesená",J1893,0)</f>
        <v>0</v>
      </c>
      <c r="BI1893" s="187">
        <f>IF(N1893="nulová",J1893,0)</f>
        <v>0</v>
      </c>
      <c r="BJ1893" s="19" t="s">
        <v>76</v>
      </c>
      <c r="BK1893" s="187">
        <f>ROUND(I1893*H1893,2)</f>
        <v>0</v>
      </c>
      <c r="BL1893" s="19" t="s">
        <v>311</v>
      </c>
      <c r="BM1893" s="186" t="s">
        <v>2015</v>
      </c>
    </row>
    <row r="1894" spans="1:65" s="2" customFormat="1" ht="29.25">
      <c r="A1894" s="33"/>
      <c r="B1894" s="34"/>
      <c r="C1894" s="35"/>
      <c r="D1894" s="188" t="s">
        <v>188</v>
      </c>
      <c r="E1894" s="35"/>
      <c r="F1894" s="331" t="s">
        <v>1992</v>
      </c>
      <c r="G1894" s="332"/>
      <c r="H1894" s="332"/>
      <c r="I1894" s="332"/>
      <c r="J1894" s="332"/>
      <c r="K1894" s="35"/>
      <c r="L1894" s="38"/>
      <c r="M1894" s="190"/>
      <c r="N1894" s="191"/>
      <c r="O1894" s="63"/>
      <c r="P1894" s="63"/>
      <c r="Q1894" s="63"/>
      <c r="R1894" s="63"/>
      <c r="S1894" s="63"/>
      <c r="T1894" s="64"/>
      <c r="U1894" s="33"/>
      <c r="V1894" s="33"/>
      <c r="W1894" s="33"/>
      <c r="X1894" s="33"/>
      <c r="Y1894" s="33"/>
      <c r="Z1894" s="33"/>
      <c r="AA1894" s="33"/>
      <c r="AB1894" s="33"/>
      <c r="AC1894" s="33"/>
      <c r="AD1894" s="33"/>
      <c r="AE1894" s="33"/>
      <c r="AT1894" s="19" t="s">
        <v>188</v>
      </c>
      <c r="AU1894" s="19" t="s">
        <v>78</v>
      </c>
    </row>
    <row r="1895" spans="1:65" s="14" customFormat="1">
      <c r="B1895" s="203"/>
      <c r="C1895" s="204"/>
      <c r="D1895" s="188" t="s">
        <v>192</v>
      </c>
      <c r="E1895" s="204"/>
      <c r="F1895" s="324" t="s">
        <v>2016</v>
      </c>
      <c r="G1895" s="325"/>
      <c r="H1895" s="326">
        <v>61.122</v>
      </c>
      <c r="I1895" s="325"/>
      <c r="J1895" s="325"/>
      <c r="K1895" s="204"/>
      <c r="L1895" s="208"/>
      <c r="M1895" s="209"/>
      <c r="N1895" s="210"/>
      <c r="O1895" s="210"/>
      <c r="P1895" s="210"/>
      <c r="Q1895" s="210"/>
      <c r="R1895" s="210"/>
      <c r="S1895" s="210"/>
      <c r="T1895" s="211"/>
      <c r="AT1895" s="212" t="s">
        <v>192</v>
      </c>
      <c r="AU1895" s="212" t="s">
        <v>78</v>
      </c>
      <c r="AV1895" s="14" t="s">
        <v>78</v>
      </c>
      <c r="AW1895" s="14" t="s">
        <v>4</v>
      </c>
      <c r="AX1895" s="14" t="s">
        <v>76</v>
      </c>
      <c r="AY1895" s="212" t="s">
        <v>179</v>
      </c>
    </row>
    <row r="1896" spans="1:65" s="2" customFormat="1" ht="24.2" customHeight="1">
      <c r="A1896" s="33"/>
      <c r="B1896" s="34"/>
      <c r="C1896" s="176" t="s">
        <v>2017</v>
      </c>
      <c r="D1896" s="176" t="s">
        <v>181</v>
      </c>
      <c r="E1896" s="177" t="s">
        <v>2018</v>
      </c>
      <c r="F1896" s="327" t="s">
        <v>2019</v>
      </c>
      <c r="G1896" s="328" t="s">
        <v>357</v>
      </c>
      <c r="H1896" s="329">
        <v>63.816000000000003</v>
      </c>
      <c r="I1896" s="330"/>
      <c r="J1896" s="330">
        <f>ROUND(I1896*H1896,2)</f>
        <v>0</v>
      </c>
      <c r="K1896" s="178" t="s">
        <v>185</v>
      </c>
      <c r="L1896" s="38"/>
      <c r="M1896" s="182" t="s">
        <v>18</v>
      </c>
      <c r="N1896" s="183" t="s">
        <v>40</v>
      </c>
      <c r="O1896" s="184">
        <v>0.11700000000000001</v>
      </c>
      <c r="P1896" s="184">
        <f>O1896*H1896</f>
        <v>7.4664720000000004</v>
      </c>
      <c r="Q1896" s="184">
        <v>5.0000000000000002E-5</v>
      </c>
      <c r="R1896" s="184">
        <f>Q1896*H1896</f>
        <v>3.1908000000000001E-3</v>
      </c>
      <c r="S1896" s="184">
        <v>0</v>
      </c>
      <c r="T1896" s="185">
        <f>S1896*H1896</f>
        <v>0</v>
      </c>
      <c r="U1896" s="33"/>
      <c r="V1896" s="33"/>
      <c r="W1896" s="33"/>
      <c r="X1896" s="33"/>
      <c r="Y1896" s="33"/>
      <c r="Z1896" s="33"/>
      <c r="AA1896" s="33"/>
      <c r="AB1896" s="33"/>
      <c r="AC1896" s="33"/>
      <c r="AD1896" s="33"/>
      <c r="AE1896" s="33"/>
      <c r="AR1896" s="186" t="s">
        <v>311</v>
      </c>
      <c r="AT1896" s="186" t="s">
        <v>181</v>
      </c>
      <c r="AU1896" s="186" t="s">
        <v>78</v>
      </c>
      <c r="AY1896" s="19" t="s">
        <v>179</v>
      </c>
      <c r="BE1896" s="187">
        <f>IF(N1896="základní",J1896,0)</f>
        <v>0</v>
      </c>
      <c r="BF1896" s="187">
        <f>IF(N1896="snížená",J1896,0)</f>
        <v>0</v>
      </c>
      <c r="BG1896" s="187">
        <f>IF(N1896="zákl. přenesená",J1896,0)</f>
        <v>0</v>
      </c>
      <c r="BH1896" s="187">
        <f>IF(N1896="sníž. přenesená",J1896,0)</f>
        <v>0</v>
      </c>
      <c r="BI1896" s="187">
        <f>IF(N1896="nulová",J1896,0)</f>
        <v>0</v>
      </c>
      <c r="BJ1896" s="19" t="s">
        <v>76</v>
      </c>
      <c r="BK1896" s="187">
        <f>ROUND(I1896*H1896,2)</f>
        <v>0</v>
      </c>
      <c r="BL1896" s="19" t="s">
        <v>311</v>
      </c>
      <c r="BM1896" s="186" t="s">
        <v>2020</v>
      </c>
    </row>
    <row r="1897" spans="1:65" s="2" customFormat="1" ht="19.5">
      <c r="A1897" s="33"/>
      <c r="B1897" s="34"/>
      <c r="C1897" s="35"/>
      <c r="D1897" s="188" t="s">
        <v>188</v>
      </c>
      <c r="E1897" s="35"/>
      <c r="F1897" s="331" t="s">
        <v>2021</v>
      </c>
      <c r="G1897" s="332"/>
      <c r="H1897" s="332"/>
      <c r="I1897" s="332"/>
      <c r="J1897" s="332"/>
      <c r="K1897" s="35"/>
      <c r="L1897" s="38"/>
      <c r="M1897" s="190"/>
      <c r="N1897" s="191"/>
      <c r="O1897" s="63"/>
      <c r="P1897" s="63"/>
      <c r="Q1897" s="63"/>
      <c r="R1897" s="63"/>
      <c r="S1897" s="63"/>
      <c r="T1897" s="64"/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T1897" s="19" t="s">
        <v>188</v>
      </c>
      <c r="AU1897" s="19" t="s">
        <v>78</v>
      </c>
    </row>
    <row r="1898" spans="1:65" s="2" customFormat="1">
      <c r="A1898" s="33"/>
      <c r="B1898" s="34"/>
      <c r="C1898" s="35"/>
      <c r="D1898" s="192" t="s">
        <v>190</v>
      </c>
      <c r="E1898" s="35"/>
      <c r="F1898" s="333" t="s">
        <v>2022</v>
      </c>
      <c r="G1898" s="332"/>
      <c r="H1898" s="332"/>
      <c r="I1898" s="332"/>
      <c r="J1898" s="332"/>
      <c r="K1898" s="35"/>
      <c r="L1898" s="38"/>
      <c r="M1898" s="190"/>
      <c r="N1898" s="191"/>
      <c r="O1898" s="63"/>
      <c r="P1898" s="63"/>
      <c r="Q1898" s="63"/>
      <c r="R1898" s="63"/>
      <c r="S1898" s="63"/>
      <c r="T1898" s="64"/>
      <c r="U1898" s="33"/>
      <c r="V1898" s="33"/>
      <c r="W1898" s="33"/>
      <c r="X1898" s="33"/>
      <c r="Y1898" s="33"/>
      <c r="Z1898" s="33"/>
      <c r="AA1898" s="33"/>
      <c r="AB1898" s="33"/>
      <c r="AC1898" s="33"/>
      <c r="AD1898" s="33"/>
      <c r="AE1898" s="33"/>
      <c r="AT1898" s="19" t="s">
        <v>190</v>
      </c>
      <c r="AU1898" s="19" t="s">
        <v>78</v>
      </c>
    </row>
    <row r="1899" spans="1:65" s="14" customFormat="1">
      <c r="B1899" s="203"/>
      <c r="C1899" s="204"/>
      <c r="D1899" s="188" t="s">
        <v>192</v>
      </c>
      <c r="E1899" s="205" t="s">
        <v>18</v>
      </c>
      <c r="F1899" s="324" t="s">
        <v>1181</v>
      </c>
      <c r="G1899" s="325"/>
      <c r="H1899" s="326">
        <v>24.206</v>
      </c>
      <c r="I1899" s="325"/>
      <c r="J1899" s="325"/>
      <c r="K1899" s="204"/>
      <c r="L1899" s="208"/>
      <c r="M1899" s="209"/>
      <c r="N1899" s="210"/>
      <c r="O1899" s="210"/>
      <c r="P1899" s="210"/>
      <c r="Q1899" s="210"/>
      <c r="R1899" s="210"/>
      <c r="S1899" s="210"/>
      <c r="T1899" s="211"/>
      <c r="AT1899" s="212" t="s">
        <v>192</v>
      </c>
      <c r="AU1899" s="212" t="s">
        <v>78</v>
      </c>
      <c r="AV1899" s="14" t="s">
        <v>78</v>
      </c>
      <c r="AW1899" s="14" t="s">
        <v>30</v>
      </c>
      <c r="AX1899" s="14" t="s">
        <v>69</v>
      </c>
      <c r="AY1899" s="212" t="s">
        <v>179</v>
      </c>
    </row>
    <row r="1900" spans="1:65" s="14" customFormat="1">
      <c r="B1900" s="203"/>
      <c r="C1900" s="204"/>
      <c r="D1900" s="188" t="s">
        <v>192</v>
      </c>
      <c r="E1900" s="205" t="s">
        <v>18</v>
      </c>
      <c r="F1900" s="324" t="s">
        <v>1182</v>
      </c>
      <c r="G1900" s="325"/>
      <c r="H1900" s="326">
        <v>4.32</v>
      </c>
      <c r="I1900" s="325"/>
      <c r="J1900" s="325"/>
      <c r="K1900" s="204"/>
      <c r="L1900" s="208"/>
      <c r="M1900" s="209"/>
      <c r="N1900" s="210"/>
      <c r="O1900" s="210"/>
      <c r="P1900" s="210"/>
      <c r="Q1900" s="210"/>
      <c r="R1900" s="210"/>
      <c r="S1900" s="210"/>
      <c r="T1900" s="211"/>
      <c r="AT1900" s="212" t="s">
        <v>192</v>
      </c>
      <c r="AU1900" s="212" t="s">
        <v>78</v>
      </c>
      <c r="AV1900" s="14" t="s">
        <v>78</v>
      </c>
      <c r="AW1900" s="14" t="s">
        <v>30</v>
      </c>
      <c r="AX1900" s="14" t="s">
        <v>69</v>
      </c>
      <c r="AY1900" s="212" t="s">
        <v>179</v>
      </c>
    </row>
    <row r="1901" spans="1:65" s="14" customFormat="1">
      <c r="B1901" s="203"/>
      <c r="C1901" s="204"/>
      <c r="D1901" s="188" t="s">
        <v>192</v>
      </c>
      <c r="E1901" s="205" t="s">
        <v>18</v>
      </c>
      <c r="F1901" s="324" t="s">
        <v>1183</v>
      </c>
      <c r="G1901" s="325"/>
      <c r="H1901" s="326">
        <v>8.8659999999999997</v>
      </c>
      <c r="I1901" s="325"/>
      <c r="J1901" s="325"/>
      <c r="K1901" s="204"/>
      <c r="L1901" s="208"/>
      <c r="M1901" s="209"/>
      <c r="N1901" s="210"/>
      <c r="O1901" s="210"/>
      <c r="P1901" s="210"/>
      <c r="Q1901" s="210"/>
      <c r="R1901" s="210"/>
      <c r="S1901" s="210"/>
      <c r="T1901" s="211"/>
      <c r="AT1901" s="212" t="s">
        <v>192</v>
      </c>
      <c r="AU1901" s="212" t="s">
        <v>78</v>
      </c>
      <c r="AV1901" s="14" t="s">
        <v>78</v>
      </c>
      <c r="AW1901" s="14" t="s">
        <v>30</v>
      </c>
      <c r="AX1901" s="14" t="s">
        <v>69</v>
      </c>
      <c r="AY1901" s="212" t="s">
        <v>179</v>
      </c>
    </row>
    <row r="1902" spans="1:65" s="14" customFormat="1">
      <c r="B1902" s="203"/>
      <c r="C1902" s="204"/>
      <c r="D1902" s="188" t="s">
        <v>192</v>
      </c>
      <c r="E1902" s="205" t="s">
        <v>18</v>
      </c>
      <c r="F1902" s="324" t="s">
        <v>1184</v>
      </c>
      <c r="G1902" s="325"/>
      <c r="H1902" s="326">
        <v>12.366</v>
      </c>
      <c r="I1902" s="325"/>
      <c r="J1902" s="325"/>
      <c r="K1902" s="204"/>
      <c r="L1902" s="208"/>
      <c r="M1902" s="209"/>
      <c r="N1902" s="210"/>
      <c r="O1902" s="210"/>
      <c r="P1902" s="210"/>
      <c r="Q1902" s="210"/>
      <c r="R1902" s="210"/>
      <c r="S1902" s="210"/>
      <c r="T1902" s="211"/>
      <c r="AT1902" s="212" t="s">
        <v>192</v>
      </c>
      <c r="AU1902" s="212" t="s">
        <v>78</v>
      </c>
      <c r="AV1902" s="14" t="s">
        <v>78</v>
      </c>
      <c r="AW1902" s="14" t="s">
        <v>30</v>
      </c>
      <c r="AX1902" s="14" t="s">
        <v>69</v>
      </c>
      <c r="AY1902" s="212" t="s">
        <v>179</v>
      </c>
    </row>
    <row r="1903" spans="1:65" s="14" customFormat="1">
      <c r="B1903" s="203"/>
      <c r="C1903" s="204"/>
      <c r="D1903" s="188" t="s">
        <v>192</v>
      </c>
      <c r="E1903" s="205" t="s">
        <v>18</v>
      </c>
      <c r="F1903" s="324" t="s">
        <v>1185</v>
      </c>
      <c r="G1903" s="325"/>
      <c r="H1903" s="326">
        <v>5.7329999999999997</v>
      </c>
      <c r="I1903" s="325"/>
      <c r="J1903" s="325"/>
      <c r="K1903" s="204"/>
      <c r="L1903" s="208"/>
      <c r="M1903" s="209"/>
      <c r="N1903" s="210"/>
      <c r="O1903" s="210"/>
      <c r="P1903" s="210"/>
      <c r="Q1903" s="210"/>
      <c r="R1903" s="210"/>
      <c r="S1903" s="210"/>
      <c r="T1903" s="211"/>
      <c r="AT1903" s="212" t="s">
        <v>192</v>
      </c>
      <c r="AU1903" s="212" t="s">
        <v>78</v>
      </c>
      <c r="AV1903" s="14" t="s">
        <v>78</v>
      </c>
      <c r="AW1903" s="14" t="s">
        <v>30</v>
      </c>
      <c r="AX1903" s="14" t="s">
        <v>69</v>
      </c>
      <c r="AY1903" s="212" t="s">
        <v>179</v>
      </c>
    </row>
    <row r="1904" spans="1:65" s="14" customFormat="1">
      <c r="B1904" s="203"/>
      <c r="C1904" s="204"/>
      <c r="D1904" s="188" t="s">
        <v>192</v>
      </c>
      <c r="E1904" s="205" t="s">
        <v>18</v>
      </c>
      <c r="F1904" s="324" t="s">
        <v>1186</v>
      </c>
      <c r="G1904" s="325"/>
      <c r="H1904" s="326">
        <v>15.542999999999999</v>
      </c>
      <c r="I1904" s="325"/>
      <c r="J1904" s="325"/>
      <c r="K1904" s="204"/>
      <c r="L1904" s="208"/>
      <c r="M1904" s="209"/>
      <c r="N1904" s="210"/>
      <c r="O1904" s="210"/>
      <c r="P1904" s="210"/>
      <c r="Q1904" s="210"/>
      <c r="R1904" s="210"/>
      <c r="S1904" s="210"/>
      <c r="T1904" s="211"/>
      <c r="AT1904" s="212" t="s">
        <v>192</v>
      </c>
      <c r="AU1904" s="212" t="s">
        <v>78</v>
      </c>
      <c r="AV1904" s="14" t="s">
        <v>78</v>
      </c>
      <c r="AW1904" s="14" t="s">
        <v>30</v>
      </c>
      <c r="AX1904" s="14" t="s">
        <v>69</v>
      </c>
      <c r="AY1904" s="212" t="s">
        <v>179</v>
      </c>
    </row>
    <row r="1905" spans="1:65" s="14" customFormat="1">
      <c r="B1905" s="203"/>
      <c r="C1905" s="204"/>
      <c r="D1905" s="188" t="s">
        <v>192</v>
      </c>
      <c r="E1905" s="205" t="s">
        <v>18</v>
      </c>
      <c r="F1905" s="324" t="s">
        <v>1187</v>
      </c>
      <c r="G1905" s="325"/>
      <c r="H1905" s="326">
        <v>17.954999999999998</v>
      </c>
      <c r="I1905" s="325"/>
      <c r="J1905" s="325"/>
      <c r="K1905" s="204"/>
      <c r="L1905" s="208"/>
      <c r="M1905" s="209"/>
      <c r="N1905" s="210"/>
      <c r="O1905" s="210"/>
      <c r="P1905" s="210"/>
      <c r="Q1905" s="210"/>
      <c r="R1905" s="210"/>
      <c r="S1905" s="210"/>
      <c r="T1905" s="211"/>
      <c r="AT1905" s="212" t="s">
        <v>192</v>
      </c>
      <c r="AU1905" s="212" t="s">
        <v>78</v>
      </c>
      <c r="AV1905" s="14" t="s">
        <v>78</v>
      </c>
      <c r="AW1905" s="14" t="s">
        <v>30</v>
      </c>
      <c r="AX1905" s="14" t="s">
        <v>69</v>
      </c>
      <c r="AY1905" s="212" t="s">
        <v>179</v>
      </c>
    </row>
    <row r="1906" spans="1:65" s="14" customFormat="1">
      <c r="B1906" s="203"/>
      <c r="C1906" s="204"/>
      <c r="D1906" s="188" t="s">
        <v>192</v>
      </c>
      <c r="E1906" s="205" t="s">
        <v>18</v>
      </c>
      <c r="F1906" s="324" t="s">
        <v>2023</v>
      </c>
      <c r="G1906" s="325"/>
      <c r="H1906" s="326">
        <v>-25.172999999999998</v>
      </c>
      <c r="I1906" s="325"/>
      <c r="J1906" s="325"/>
      <c r="K1906" s="204"/>
      <c r="L1906" s="208"/>
      <c r="M1906" s="209"/>
      <c r="N1906" s="210"/>
      <c r="O1906" s="210"/>
      <c r="P1906" s="210"/>
      <c r="Q1906" s="210"/>
      <c r="R1906" s="210"/>
      <c r="S1906" s="210"/>
      <c r="T1906" s="211"/>
      <c r="AT1906" s="212" t="s">
        <v>192</v>
      </c>
      <c r="AU1906" s="212" t="s">
        <v>78</v>
      </c>
      <c r="AV1906" s="14" t="s">
        <v>78</v>
      </c>
      <c r="AW1906" s="14" t="s">
        <v>30</v>
      </c>
      <c r="AX1906" s="14" t="s">
        <v>69</v>
      </c>
      <c r="AY1906" s="212" t="s">
        <v>179</v>
      </c>
    </row>
    <row r="1907" spans="1:65" s="2" customFormat="1" ht="24.2" customHeight="1">
      <c r="A1907" s="33"/>
      <c r="B1907" s="34"/>
      <c r="C1907" s="213" t="s">
        <v>2024</v>
      </c>
      <c r="D1907" s="213" t="s">
        <v>286</v>
      </c>
      <c r="E1907" s="214" t="s">
        <v>2025</v>
      </c>
      <c r="F1907" s="340" t="s">
        <v>2026</v>
      </c>
      <c r="G1907" s="341" t="s">
        <v>357</v>
      </c>
      <c r="H1907" s="342">
        <v>77.918999999999997</v>
      </c>
      <c r="I1907" s="343"/>
      <c r="J1907" s="343">
        <f>ROUND(I1907*H1907,2)</f>
        <v>0</v>
      </c>
      <c r="K1907" s="215" t="s">
        <v>185</v>
      </c>
      <c r="L1907" s="219"/>
      <c r="M1907" s="220" t="s">
        <v>18</v>
      </c>
      <c r="N1907" s="221" t="s">
        <v>40</v>
      </c>
      <c r="O1907" s="184">
        <v>0</v>
      </c>
      <c r="P1907" s="184">
        <f>O1907*H1907</f>
        <v>0</v>
      </c>
      <c r="Q1907" s="184">
        <v>5.9999999999999995E-4</v>
      </c>
      <c r="R1907" s="184">
        <f>Q1907*H1907</f>
        <v>4.6751399999999992E-2</v>
      </c>
      <c r="S1907" s="184">
        <v>0</v>
      </c>
      <c r="T1907" s="185">
        <f>S1907*H1907</f>
        <v>0</v>
      </c>
      <c r="U1907" s="33"/>
      <c r="V1907" s="33"/>
      <c r="W1907" s="33"/>
      <c r="X1907" s="33"/>
      <c r="Y1907" s="33"/>
      <c r="Z1907" s="33"/>
      <c r="AA1907" s="33"/>
      <c r="AB1907" s="33"/>
      <c r="AC1907" s="33"/>
      <c r="AD1907" s="33"/>
      <c r="AE1907" s="33"/>
      <c r="AR1907" s="186" t="s">
        <v>442</v>
      </c>
      <c r="AT1907" s="186" t="s">
        <v>286</v>
      </c>
      <c r="AU1907" s="186" t="s">
        <v>78</v>
      </c>
      <c r="AY1907" s="19" t="s">
        <v>179</v>
      </c>
      <c r="BE1907" s="187">
        <f>IF(N1907="základní",J1907,0)</f>
        <v>0</v>
      </c>
      <c r="BF1907" s="187">
        <f>IF(N1907="snížená",J1907,0)</f>
        <v>0</v>
      </c>
      <c r="BG1907" s="187">
        <f>IF(N1907="zákl. přenesená",J1907,0)</f>
        <v>0</v>
      </c>
      <c r="BH1907" s="187">
        <f>IF(N1907="sníž. přenesená",J1907,0)</f>
        <v>0</v>
      </c>
      <c r="BI1907" s="187">
        <f>IF(N1907="nulová",J1907,0)</f>
        <v>0</v>
      </c>
      <c r="BJ1907" s="19" t="s">
        <v>76</v>
      </c>
      <c r="BK1907" s="187">
        <f>ROUND(I1907*H1907,2)</f>
        <v>0</v>
      </c>
      <c r="BL1907" s="19" t="s">
        <v>311</v>
      </c>
      <c r="BM1907" s="186" t="s">
        <v>2027</v>
      </c>
    </row>
    <row r="1908" spans="1:65" s="2" customFormat="1">
      <c r="A1908" s="33"/>
      <c r="B1908" s="34"/>
      <c r="C1908" s="35"/>
      <c r="D1908" s="188" t="s">
        <v>188</v>
      </c>
      <c r="E1908" s="35"/>
      <c r="F1908" s="331" t="s">
        <v>2026</v>
      </c>
      <c r="G1908" s="332"/>
      <c r="H1908" s="332"/>
      <c r="I1908" s="332"/>
      <c r="J1908" s="332"/>
      <c r="K1908" s="35"/>
      <c r="L1908" s="38"/>
      <c r="M1908" s="190"/>
      <c r="N1908" s="191"/>
      <c r="O1908" s="63"/>
      <c r="P1908" s="63"/>
      <c r="Q1908" s="63"/>
      <c r="R1908" s="63"/>
      <c r="S1908" s="63"/>
      <c r="T1908" s="64"/>
      <c r="U1908" s="33"/>
      <c r="V1908" s="33"/>
      <c r="W1908" s="33"/>
      <c r="X1908" s="33"/>
      <c r="Y1908" s="33"/>
      <c r="Z1908" s="33"/>
      <c r="AA1908" s="33"/>
      <c r="AB1908" s="33"/>
      <c r="AC1908" s="33"/>
      <c r="AD1908" s="33"/>
      <c r="AE1908" s="33"/>
      <c r="AT1908" s="19" t="s">
        <v>188</v>
      </c>
      <c r="AU1908" s="19" t="s">
        <v>78</v>
      </c>
    </row>
    <row r="1909" spans="1:65" s="14" customFormat="1">
      <c r="B1909" s="203"/>
      <c r="C1909" s="204"/>
      <c r="D1909" s="188" t="s">
        <v>192</v>
      </c>
      <c r="E1909" s="204"/>
      <c r="F1909" s="324" t="s">
        <v>2028</v>
      </c>
      <c r="G1909" s="325"/>
      <c r="H1909" s="326">
        <v>77.918999999999997</v>
      </c>
      <c r="I1909" s="325"/>
      <c r="J1909" s="325"/>
      <c r="K1909" s="204"/>
      <c r="L1909" s="208"/>
      <c r="M1909" s="209"/>
      <c r="N1909" s="210"/>
      <c r="O1909" s="210"/>
      <c r="P1909" s="210"/>
      <c r="Q1909" s="210"/>
      <c r="R1909" s="210"/>
      <c r="S1909" s="210"/>
      <c r="T1909" s="211"/>
      <c r="AT1909" s="212" t="s">
        <v>192</v>
      </c>
      <c r="AU1909" s="212" t="s">
        <v>78</v>
      </c>
      <c r="AV1909" s="14" t="s">
        <v>78</v>
      </c>
      <c r="AW1909" s="14" t="s">
        <v>4</v>
      </c>
      <c r="AX1909" s="14" t="s">
        <v>76</v>
      </c>
      <c r="AY1909" s="212" t="s">
        <v>179</v>
      </c>
    </row>
    <row r="1910" spans="1:65" s="2" customFormat="1" ht="24.2" customHeight="1">
      <c r="A1910" s="33"/>
      <c r="B1910" s="34"/>
      <c r="C1910" s="176" t="s">
        <v>2029</v>
      </c>
      <c r="D1910" s="176" t="s">
        <v>181</v>
      </c>
      <c r="E1910" s="177" t="s">
        <v>2030</v>
      </c>
      <c r="F1910" s="327" t="s">
        <v>2031</v>
      </c>
      <c r="G1910" s="328" t="s">
        <v>357</v>
      </c>
      <c r="H1910" s="329">
        <v>280.93900000000002</v>
      </c>
      <c r="I1910" s="330"/>
      <c r="J1910" s="330">
        <f>ROUND(I1910*H1910,2)</f>
        <v>0</v>
      </c>
      <c r="K1910" s="178" t="s">
        <v>185</v>
      </c>
      <c r="L1910" s="38"/>
      <c r="M1910" s="182" t="s">
        <v>18</v>
      </c>
      <c r="N1910" s="183" t="s">
        <v>40</v>
      </c>
      <c r="O1910" s="184">
        <v>0.11</v>
      </c>
      <c r="P1910" s="184">
        <f>O1910*H1910</f>
        <v>30.903290000000002</v>
      </c>
      <c r="Q1910" s="184">
        <v>0</v>
      </c>
      <c r="R1910" s="184">
        <f>Q1910*H1910</f>
        <v>0</v>
      </c>
      <c r="S1910" s="184">
        <v>0</v>
      </c>
      <c r="T1910" s="185">
        <f>S1910*H1910</f>
        <v>0</v>
      </c>
      <c r="U1910" s="33"/>
      <c r="V1910" s="33"/>
      <c r="W1910" s="33"/>
      <c r="X1910" s="33"/>
      <c r="Y1910" s="33"/>
      <c r="Z1910" s="33"/>
      <c r="AA1910" s="33"/>
      <c r="AB1910" s="33"/>
      <c r="AC1910" s="33"/>
      <c r="AD1910" s="33"/>
      <c r="AE1910" s="33"/>
      <c r="AR1910" s="186" t="s">
        <v>311</v>
      </c>
      <c r="AT1910" s="186" t="s">
        <v>181</v>
      </c>
      <c r="AU1910" s="186" t="s">
        <v>78</v>
      </c>
      <c r="AY1910" s="19" t="s">
        <v>179</v>
      </c>
      <c r="BE1910" s="187">
        <f>IF(N1910="základní",J1910,0)</f>
        <v>0</v>
      </c>
      <c r="BF1910" s="187">
        <f>IF(N1910="snížená",J1910,0)</f>
        <v>0</v>
      </c>
      <c r="BG1910" s="187">
        <f>IF(N1910="zákl. přenesená",J1910,0)</f>
        <v>0</v>
      </c>
      <c r="BH1910" s="187">
        <f>IF(N1910="sníž. přenesená",J1910,0)</f>
        <v>0</v>
      </c>
      <c r="BI1910" s="187">
        <f>IF(N1910="nulová",J1910,0)</f>
        <v>0</v>
      </c>
      <c r="BJ1910" s="19" t="s">
        <v>76</v>
      </c>
      <c r="BK1910" s="187">
        <f>ROUND(I1910*H1910,2)</f>
        <v>0</v>
      </c>
      <c r="BL1910" s="19" t="s">
        <v>311</v>
      </c>
      <c r="BM1910" s="186" t="s">
        <v>2032</v>
      </c>
    </row>
    <row r="1911" spans="1:65" s="2" customFormat="1" ht="19.5">
      <c r="A1911" s="33"/>
      <c r="B1911" s="34"/>
      <c r="C1911" s="35"/>
      <c r="D1911" s="188" t="s">
        <v>188</v>
      </c>
      <c r="E1911" s="35"/>
      <c r="F1911" s="331" t="s">
        <v>2033</v>
      </c>
      <c r="G1911" s="332"/>
      <c r="H1911" s="332"/>
      <c r="I1911" s="332"/>
      <c r="J1911" s="332"/>
      <c r="K1911" s="35"/>
      <c r="L1911" s="38"/>
      <c r="M1911" s="190"/>
      <c r="N1911" s="191"/>
      <c r="O1911" s="63"/>
      <c r="P1911" s="63"/>
      <c r="Q1911" s="63"/>
      <c r="R1911" s="63"/>
      <c r="S1911" s="63"/>
      <c r="T1911" s="64"/>
      <c r="U1911" s="33"/>
      <c r="V1911" s="33"/>
      <c r="W1911" s="33"/>
      <c r="X1911" s="33"/>
      <c r="Y1911" s="33"/>
      <c r="Z1911" s="33"/>
      <c r="AA1911" s="33"/>
      <c r="AB1911" s="33"/>
      <c r="AC1911" s="33"/>
      <c r="AD1911" s="33"/>
      <c r="AE1911" s="33"/>
      <c r="AT1911" s="19" t="s">
        <v>188</v>
      </c>
      <c r="AU1911" s="19" t="s">
        <v>78</v>
      </c>
    </row>
    <row r="1912" spans="1:65" s="2" customFormat="1">
      <c r="A1912" s="33"/>
      <c r="B1912" s="34"/>
      <c r="C1912" s="35"/>
      <c r="D1912" s="192" t="s">
        <v>190</v>
      </c>
      <c r="E1912" s="35"/>
      <c r="F1912" s="333" t="s">
        <v>2034</v>
      </c>
      <c r="G1912" s="332"/>
      <c r="H1912" s="332"/>
      <c r="I1912" s="332"/>
      <c r="J1912" s="332"/>
      <c r="K1912" s="35"/>
      <c r="L1912" s="38"/>
      <c r="M1912" s="190"/>
      <c r="N1912" s="191"/>
      <c r="O1912" s="63"/>
      <c r="P1912" s="63"/>
      <c r="Q1912" s="63"/>
      <c r="R1912" s="63"/>
      <c r="S1912" s="63"/>
      <c r="T1912" s="64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  <c r="AT1912" s="19" t="s">
        <v>190</v>
      </c>
      <c r="AU1912" s="19" t="s">
        <v>78</v>
      </c>
    </row>
    <row r="1913" spans="1:65" s="13" customFormat="1">
      <c r="B1913" s="194"/>
      <c r="C1913" s="195"/>
      <c r="D1913" s="188" t="s">
        <v>192</v>
      </c>
      <c r="E1913" s="196" t="s">
        <v>18</v>
      </c>
      <c r="F1913" s="334" t="s">
        <v>320</v>
      </c>
      <c r="G1913" s="335"/>
      <c r="H1913" s="336" t="s">
        <v>18</v>
      </c>
      <c r="I1913" s="335"/>
      <c r="J1913" s="335"/>
      <c r="K1913" s="195"/>
      <c r="L1913" s="198"/>
      <c r="M1913" s="199"/>
      <c r="N1913" s="200"/>
      <c r="O1913" s="200"/>
      <c r="P1913" s="200"/>
      <c r="Q1913" s="200"/>
      <c r="R1913" s="200"/>
      <c r="S1913" s="200"/>
      <c r="T1913" s="201"/>
      <c r="AT1913" s="202" t="s">
        <v>192</v>
      </c>
      <c r="AU1913" s="202" t="s">
        <v>78</v>
      </c>
      <c r="AV1913" s="13" t="s">
        <v>76</v>
      </c>
      <c r="AW1913" s="13" t="s">
        <v>30</v>
      </c>
      <c r="AX1913" s="13" t="s">
        <v>69</v>
      </c>
      <c r="AY1913" s="202" t="s">
        <v>179</v>
      </c>
    </row>
    <row r="1914" spans="1:65" s="14" customFormat="1">
      <c r="B1914" s="203"/>
      <c r="C1914" s="204"/>
      <c r="D1914" s="188" t="s">
        <v>192</v>
      </c>
      <c r="E1914" s="205" t="s">
        <v>18</v>
      </c>
      <c r="F1914" s="324" t="s">
        <v>2035</v>
      </c>
      <c r="G1914" s="325"/>
      <c r="H1914" s="326">
        <v>41.029000000000003</v>
      </c>
      <c r="I1914" s="325"/>
      <c r="J1914" s="325"/>
      <c r="K1914" s="204"/>
      <c r="L1914" s="208"/>
      <c r="M1914" s="209"/>
      <c r="N1914" s="210"/>
      <c r="O1914" s="210"/>
      <c r="P1914" s="210"/>
      <c r="Q1914" s="210"/>
      <c r="R1914" s="210"/>
      <c r="S1914" s="210"/>
      <c r="T1914" s="211"/>
      <c r="AT1914" s="212" t="s">
        <v>192</v>
      </c>
      <c r="AU1914" s="212" t="s">
        <v>78</v>
      </c>
      <c r="AV1914" s="14" t="s">
        <v>78</v>
      </c>
      <c r="AW1914" s="14" t="s">
        <v>30</v>
      </c>
      <c r="AX1914" s="14" t="s">
        <v>69</v>
      </c>
      <c r="AY1914" s="212" t="s">
        <v>179</v>
      </c>
    </row>
    <row r="1915" spans="1:65" s="14" customFormat="1">
      <c r="B1915" s="203"/>
      <c r="C1915" s="204"/>
      <c r="D1915" s="188" t="s">
        <v>192</v>
      </c>
      <c r="E1915" s="205" t="s">
        <v>18</v>
      </c>
      <c r="F1915" s="324" t="s">
        <v>1006</v>
      </c>
      <c r="G1915" s="325"/>
      <c r="H1915" s="326">
        <v>30.27</v>
      </c>
      <c r="I1915" s="325"/>
      <c r="J1915" s="325"/>
      <c r="K1915" s="204"/>
      <c r="L1915" s="208"/>
      <c r="M1915" s="209"/>
      <c r="N1915" s="210"/>
      <c r="O1915" s="210"/>
      <c r="P1915" s="210"/>
      <c r="Q1915" s="210"/>
      <c r="R1915" s="210"/>
      <c r="S1915" s="210"/>
      <c r="T1915" s="211"/>
      <c r="AT1915" s="212" t="s">
        <v>192</v>
      </c>
      <c r="AU1915" s="212" t="s">
        <v>78</v>
      </c>
      <c r="AV1915" s="14" t="s">
        <v>78</v>
      </c>
      <c r="AW1915" s="14" t="s">
        <v>30</v>
      </c>
      <c r="AX1915" s="14" t="s">
        <v>69</v>
      </c>
      <c r="AY1915" s="212" t="s">
        <v>179</v>
      </c>
    </row>
    <row r="1916" spans="1:65" s="13" customFormat="1">
      <c r="B1916" s="194"/>
      <c r="C1916" s="195"/>
      <c r="D1916" s="188" t="s">
        <v>192</v>
      </c>
      <c r="E1916" s="196" t="s">
        <v>18</v>
      </c>
      <c r="F1916" s="334" t="s">
        <v>323</v>
      </c>
      <c r="G1916" s="335"/>
      <c r="H1916" s="336" t="s">
        <v>18</v>
      </c>
      <c r="I1916" s="335"/>
      <c r="J1916" s="335"/>
      <c r="K1916" s="195"/>
      <c r="L1916" s="198"/>
      <c r="M1916" s="199"/>
      <c r="N1916" s="200"/>
      <c r="O1916" s="200"/>
      <c r="P1916" s="200"/>
      <c r="Q1916" s="200"/>
      <c r="R1916" s="200"/>
      <c r="S1916" s="200"/>
      <c r="T1916" s="201"/>
      <c r="AT1916" s="202" t="s">
        <v>192</v>
      </c>
      <c r="AU1916" s="202" t="s">
        <v>78</v>
      </c>
      <c r="AV1916" s="13" t="s">
        <v>76</v>
      </c>
      <c r="AW1916" s="13" t="s">
        <v>30</v>
      </c>
      <c r="AX1916" s="13" t="s">
        <v>69</v>
      </c>
      <c r="AY1916" s="202" t="s">
        <v>179</v>
      </c>
    </row>
    <row r="1917" spans="1:65" s="14" customFormat="1">
      <c r="B1917" s="203"/>
      <c r="C1917" s="204"/>
      <c r="D1917" s="188" t="s">
        <v>192</v>
      </c>
      <c r="E1917" s="205" t="s">
        <v>18</v>
      </c>
      <c r="F1917" s="324" t="s">
        <v>2036</v>
      </c>
      <c r="G1917" s="325"/>
      <c r="H1917" s="326">
        <v>84.23</v>
      </c>
      <c r="I1917" s="325"/>
      <c r="J1917" s="325"/>
      <c r="K1917" s="204"/>
      <c r="L1917" s="208"/>
      <c r="M1917" s="209"/>
      <c r="N1917" s="210"/>
      <c r="O1917" s="210"/>
      <c r="P1917" s="210"/>
      <c r="Q1917" s="210"/>
      <c r="R1917" s="210"/>
      <c r="S1917" s="210"/>
      <c r="T1917" s="211"/>
      <c r="AT1917" s="212" t="s">
        <v>192</v>
      </c>
      <c r="AU1917" s="212" t="s">
        <v>78</v>
      </c>
      <c r="AV1917" s="14" t="s">
        <v>78</v>
      </c>
      <c r="AW1917" s="14" t="s">
        <v>30</v>
      </c>
      <c r="AX1917" s="14" t="s">
        <v>69</v>
      </c>
      <c r="AY1917" s="212" t="s">
        <v>179</v>
      </c>
    </row>
    <row r="1918" spans="1:65" s="13" customFormat="1">
      <c r="B1918" s="194"/>
      <c r="C1918" s="195"/>
      <c r="D1918" s="188" t="s">
        <v>192</v>
      </c>
      <c r="E1918" s="196" t="s">
        <v>18</v>
      </c>
      <c r="F1918" s="334" t="s">
        <v>2037</v>
      </c>
      <c r="G1918" s="335"/>
      <c r="H1918" s="336" t="s">
        <v>18</v>
      </c>
      <c r="I1918" s="335"/>
      <c r="J1918" s="335"/>
      <c r="K1918" s="195"/>
      <c r="L1918" s="198"/>
      <c r="M1918" s="199"/>
      <c r="N1918" s="200"/>
      <c r="O1918" s="200"/>
      <c r="P1918" s="200"/>
      <c r="Q1918" s="200"/>
      <c r="R1918" s="200"/>
      <c r="S1918" s="200"/>
      <c r="T1918" s="201"/>
      <c r="AT1918" s="202" t="s">
        <v>192</v>
      </c>
      <c r="AU1918" s="202" t="s">
        <v>78</v>
      </c>
      <c r="AV1918" s="13" t="s">
        <v>76</v>
      </c>
      <c r="AW1918" s="13" t="s">
        <v>30</v>
      </c>
      <c r="AX1918" s="13" t="s">
        <v>69</v>
      </c>
      <c r="AY1918" s="202" t="s">
        <v>179</v>
      </c>
    </row>
    <row r="1919" spans="1:65" s="13" customFormat="1">
      <c r="B1919" s="194"/>
      <c r="C1919" s="195"/>
      <c r="D1919" s="188" t="s">
        <v>192</v>
      </c>
      <c r="E1919" s="196" t="s">
        <v>18</v>
      </c>
      <c r="F1919" s="334" t="s">
        <v>323</v>
      </c>
      <c r="G1919" s="335"/>
      <c r="H1919" s="336" t="s">
        <v>18</v>
      </c>
      <c r="I1919" s="335"/>
      <c r="J1919" s="335"/>
      <c r="K1919" s="195"/>
      <c r="L1919" s="198"/>
      <c r="M1919" s="199"/>
      <c r="N1919" s="200"/>
      <c r="O1919" s="200"/>
      <c r="P1919" s="200"/>
      <c r="Q1919" s="200"/>
      <c r="R1919" s="200"/>
      <c r="S1919" s="200"/>
      <c r="T1919" s="201"/>
      <c r="AT1919" s="202" t="s">
        <v>192</v>
      </c>
      <c r="AU1919" s="202" t="s">
        <v>78</v>
      </c>
      <c r="AV1919" s="13" t="s">
        <v>76</v>
      </c>
      <c r="AW1919" s="13" t="s">
        <v>30</v>
      </c>
      <c r="AX1919" s="13" t="s">
        <v>69</v>
      </c>
      <c r="AY1919" s="202" t="s">
        <v>179</v>
      </c>
    </row>
    <row r="1920" spans="1:65" s="14" customFormat="1">
      <c r="B1920" s="203"/>
      <c r="C1920" s="204"/>
      <c r="D1920" s="188" t="s">
        <v>192</v>
      </c>
      <c r="E1920" s="205" t="s">
        <v>18</v>
      </c>
      <c r="F1920" s="324" t="s">
        <v>1383</v>
      </c>
      <c r="G1920" s="325"/>
      <c r="H1920" s="326">
        <v>10</v>
      </c>
      <c r="I1920" s="325"/>
      <c r="J1920" s="325"/>
      <c r="K1920" s="204"/>
      <c r="L1920" s="208"/>
      <c r="M1920" s="209"/>
      <c r="N1920" s="210"/>
      <c r="O1920" s="210"/>
      <c r="P1920" s="210"/>
      <c r="Q1920" s="210"/>
      <c r="R1920" s="210"/>
      <c r="S1920" s="210"/>
      <c r="T1920" s="211"/>
      <c r="AT1920" s="212" t="s">
        <v>192</v>
      </c>
      <c r="AU1920" s="212" t="s">
        <v>78</v>
      </c>
      <c r="AV1920" s="14" t="s">
        <v>78</v>
      </c>
      <c r="AW1920" s="14" t="s">
        <v>30</v>
      </c>
      <c r="AX1920" s="14" t="s">
        <v>69</v>
      </c>
      <c r="AY1920" s="212" t="s">
        <v>179</v>
      </c>
    </row>
    <row r="1921" spans="1:65" s="14" customFormat="1">
      <c r="B1921" s="203"/>
      <c r="C1921" s="204"/>
      <c r="D1921" s="188" t="s">
        <v>192</v>
      </c>
      <c r="E1921" s="205" t="s">
        <v>18</v>
      </c>
      <c r="F1921" s="324" t="s">
        <v>1384</v>
      </c>
      <c r="G1921" s="325"/>
      <c r="H1921" s="326">
        <v>9.6</v>
      </c>
      <c r="I1921" s="325"/>
      <c r="J1921" s="325"/>
      <c r="K1921" s="204"/>
      <c r="L1921" s="208"/>
      <c r="M1921" s="209"/>
      <c r="N1921" s="210"/>
      <c r="O1921" s="210"/>
      <c r="P1921" s="210"/>
      <c r="Q1921" s="210"/>
      <c r="R1921" s="210"/>
      <c r="S1921" s="210"/>
      <c r="T1921" s="211"/>
      <c r="AT1921" s="212" t="s">
        <v>192</v>
      </c>
      <c r="AU1921" s="212" t="s">
        <v>78</v>
      </c>
      <c r="AV1921" s="14" t="s">
        <v>78</v>
      </c>
      <c r="AW1921" s="14" t="s">
        <v>30</v>
      </c>
      <c r="AX1921" s="14" t="s">
        <v>69</v>
      </c>
      <c r="AY1921" s="212" t="s">
        <v>179</v>
      </c>
    </row>
    <row r="1922" spans="1:65" s="14" customFormat="1">
      <c r="B1922" s="203"/>
      <c r="C1922" s="204"/>
      <c r="D1922" s="188" t="s">
        <v>192</v>
      </c>
      <c r="E1922" s="205" t="s">
        <v>18</v>
      </c>
      <c r="F1922" s="324" t="s">
        <v>1385</v>
      </c>
      <c r="G1922" s="325"/>
      <c r="H1922" s="326">
        <v>4.0999999999999996</v>
      </c>
      <c r="I1922" s="325"/>
      <c r="J1922" s="325"/>
      <c r="K1922" s="204"/>
      <c r="L1922" s="208"/>
      <c r="M1922" s="209"/>
      <c r="N1922" s="210"/>
      <c r="O1922" s="210"/>
      <c r="P1922" s="210"/>
      <c r="Q1922" s="210"/>
      <c r="R1922" s="210"/>
      <c r="S1922" s="210"/>
      <c r="T1922" s="211"/>
      <c r="AT1922" s="212" t="s">
        <v>192</v>
      </c>
      <c r="AU1922" s="212" t="s">
        <v>78</v>
      </c>
      <c r="AV1922" s="14" t="s">
        <v>78</v>
      </c>
      <c r="AW1922" s="14" t="s">
        <v>30</v>
      </c>
      <c r="AX1922" s="14" t="s">
        <v>69</v>
      </c>
      <c r="AY1922" s="212" t="s">
        <v>179</v>
      </c>
    </row>
    <row r="1923" spans="1:65" s="14" customFormat="1">
      <c r="B1923" s="203"/>
      <c r="C1923" s="204"/>
      <c r="D1923" s="188" t="s">
        <v>192</v>
      </c>
      <c r="E1923" s="205" t="s">
        <v>18</v>
      </c>
      <c r="F1923" s="324" t="s">
        <v>1386</v>
      </c>
      <c r="G1923" s="325"/>
      <c r="H1923" s="326">
        <v>2.96</v>
      </c>
      <c r="I1923" s="325"/>
      <c r="J1923" s="325"/>
      <c r="K1923" s="204"/>
      <c r="L1923" s="208"/>
      <c r="M1923" s="209"/>
      <c r="N1923" s="210"/>
      <c r="O1923" s="210"/>
      <c r="P1923" s="210"/>
      <c r="Q1923" s="210"/>
      <c r="R1923" s="210"/>
      <c r="S1923" s="210"/>
      <c r="T1923" s="211"/>
      <c r="AT1923" s="212" t="s">
        <v>192</v>
      </c>
      <c r="AU1923" s="212" t="s">
        <v>78</v>
      </c>
      <c r="AV1923" s="14" t="s">
        <v>78</v>
      </c>
      <c r="AW1923" s="14" t="s">
        <v>30</v>
      </c>
      <c r="AX1923" s="14" t="s">
        <v>69</v>
      </c>
      <c r="AY1923" s="212" t="s">
        <v>179</v>
      </c>
    </row>
    <row r="1924" spans="1:65" s="14" customFormat="1">
      <c r="B1924" s="203"/>
      <c r="C1924" s="204"/>
      <c r="D1924" s="188" t="s">
        <v>192</v>
      </c>
      <c r="E1924" s="205" t="s">
        <v>18</v>
      </c>
      <c r="F1924" s="324" t="s">
        <v>1387</v>
      </c>
      <c r="G1924" s="325"/>
      <c r="H1924" s="326">
        <v>11.9</v>
      </c>
      <c r="I1924" s="325"/>
      <c r="J1924" s="325"/>
      <c r="K1924" s="204"/>
      <c r="L1924" s="208"/>
      <c r="M1924" s="209"/>
      <c r="N1924" s="210"/>
      <c r="O1924" s="210"/>
      <c r="P1924" s="210"/>
      <c r="Q1924" s="210"/>
      <c r="R1924" s="210"/>
      <c r="S1924" s="210"/>
      <c r="T1924" s="211"/>
      <c r="AT1924" s="212" t="s">
        <v>192</v>
      </c>
      <c r="AU1924" s="212" t="s">
        <v>78</v>
      </c>
      <c r="AV1924" s="14" t="s">
        <v>78</v>
      </c>
      <c r="AW1924" s="14" t="s">
        <v>30</v>
      </c>
      <c r="AX1924" s="14" t="s">
        <v>69</v>
      </c>
      <c r="AY1924" s="212" t="s">
        <v>179</v>
      </c>
    </row>
    <row r="1925" spans="1:65" s="14" customFormat="1">
      <c r="B1925" s="203"/>
      <c r="C1925" s="204"/>
      <c r="D1925" s="188" t="s">
        <v>192</v>
      </c>
      <c r="E1925" s="205" t="s">
        <v>18</v>
      </c>
      <c r="F1925" s="324" t="s">
        <v>1388</v>
      </c>
      <c r="G1925" s="325"/>
      <c r="H1925" s="326">
        <v>15.7</v>
      </c>
      <c r="I1925" s="325"/>
      <c r="J1925" s="325"/>
      <c r="K1925" s="204"/>
      <c r="L1925" s="208"/>
      <c r="M1925" s="209"/>
      <c r="N1925" s="210"/>
      <c r="O1925" s="210"/>
      <c r="P1925" s="210"/>
      <c r="Q1925" s="210"/>
      <c r="R1925" s="210"/>
      <c r="S1925" s="210"/>
      <c r="T1925" s="211"/>
      <c r="AT1925" s="212" t="s">
        <v>192</v>
      </c>
      <c r="AU1925" s="212" t="s">
        <v>78</v>
      </c>
      <c r="AV1925" s="14" t="s">
        <v>78</v>
      </c>
      <c r="AW1925" s="14" t="s">
        <v>30</v>
      </c>
      <c r="AX1925" s="14" t="s">
        <v>69</v>
      </c>
      <c r="AY1925" s="212" t="s">
        <v>179</v>
      </c>
    </row>
    <row r="1926" spans="1:65" s="14" customFormat="1">
      <c r="B1926" s="203"/>
      <c r="C1926" s="204"/>
      <c r="D1926" s="188" t="s">
        <v>192</v>
      </c>
      <c r="E1926" s="205" t="s">
        <v>18</v>
      </c>
      <c r="F1926" s="324" t="s">
        <v>1389</v>
      </c>
      <c r="G1926" s="325"/>
      <c r="H1926" s="326">
        <v>25.7</v>
      </c>
      <c r="I1926" s="325"/>
      <c r="J1926" s="325"/>
      <c r="K1926" s="204"/>
      <c r="L1926" s="208"/>
      <c r="M1926" s="209"/>
      <c r="N1926" s="210"/>
      <c r="O1926" s="210"/>
      <c r="P1926" s="210"/>
      <c r="Q1926" s="210"/>
      <c r="R1926" s="210"/>
      <c r="S1926" s="210"/>
      <c r="T1926" s="211"/>
      <c r="AT1926" s="212" t="s">
        <v>192</v>
      </c>
      <c r="AU1926" s="212" t="s">
        <v>78</v>
      </c>
      <c r="AV1926" s="14" t="s">
        <v>78</v>
      </c>
      <c r="AW1926" s="14" t="s">
        <v>30</v>
      </c>
      <c r="AX1926" s="14" t="s">
        <v>69</v>
      </c>
      <c r="AY1926" s="212" t="s">
        <v>179</v>
      </c>
    </row>
    <row r="1927" spans="1:65" s="14" customFormat="1">
      <c r="B1927" s="203"/>
      <c r="C1927" s="204"/>
      <c r="D1927" s="188" t="s">
        <v>192</v>
      </c>
      <c r="E1927" s="205" t="s">
        <v>18</v>
      </c>
      <c r="F1927" s="324" t="s">
        <v>1390</v>
      </c>
      <c r="G1927" s="325"/>
      <c r="H1927" s="326">
        <v>4.8</v>
      </c>
      <c r="I1927" s="325"/>
      <c r="J1927" s="325"/>
      <c r="K1927" s="204"/>
      <c r="L1927" s="208"/>
      <c r="M1927" s="209"/>
      <c r="N1927" s="210"/>
      <c r="O1927" s="210"/>
      <c r="P1927" s="210"/>
      <c r="Q1927" s="210"/>
      <c r="R1927" s="210"/>
      <c r="S1927" s="210"/>
      <c r="T1927" s="211"/>
      <c r="AT1927" s="212" t="s">
        <v>192</v>
      </c>
      <c r="AU1927" s="212" t="s">
        <v>78</v>
      </c>
      <c r="AV1927" s="14" t="s">
        <v>78</v>
      </c>
      <c r="AW1927" s="14" t="s">
        <v>30</v>
      </c>
      <c r="AX1927" s="14" t="s">
        <v>69</v>
      </c>
      <c r="AY1927" s="212" t="s">
        <v>179</v>
      </c>
    </row>
    <row r="1928" spans="1:65" s="14" customFormat="1">
      <c r="B1928" s="203"/>
      <c r="C1928" s="204"/>
      <c r="D1928" s="188" t="s">
        <v>192</v>
      </c>
      <c r="E1928" s="205" t="s">
        <v>18</v>
      </c>
      <c r="F1928" s="324" t="s">
        <v>1391</v>
      </c>
      <c r="G1928" s="325"/>
      <c r="H1928" s="326">
        <v>14.2</v>
      </c>
      <c r="I1928" s="325"/>
      <c r="J1928" s="325"/>
      <c r="K1928" s="204"/>
      <c r="L1928" s="208"/>
      <c r="M1928" s="209"/>
      <c r="N1928" s="210"/>
      <c r="O1928" s="210"/>
      <c r="P1928" s="210"/>
      <c r="Q1928" s="210"/>
      <c r="R1928" s="210"/>
      <c r="S1928" s="210"/>
      <c r="T1928" s="211"/>
      <c r="AT1928" s="212" t="s">
        <v>192</v>
      </c>
      <c r="AU1928" s="212" t="s">
        <v>78</v>
      </c>
      <c r="AV1928" s="14" t="s">
        <v>78</v>
      </c>
      <c r="AW1928" s="14" t="s">
        <v>30</v>
      </c>
      <c r="AX1928" s="14" t="s">
        <v>69</v>
      </c>
      <c r="AY1928" s="212" t="s">
        <v>179</v>
      </c>
    </row>
    <row r="1929" spans="1:65" s="14" customFormat="1">
      <c r="B1929" s="203"/>
      <c r="C1929" s="204"/>
      <c r="D1929" s="188" t="s">
        <v>192</v>
      </c>
      <c r="E1929" s="205" t="s">
        <v>18</v>
      </c>
      <c r="F1929" s="324" t="s">
        <v>1392</v>
      </c>
      <c r="G1929" s="325"/>
      <c r="H1929" s="326">
        <v>13.25</v>
      </c>
      <c r="I1929" s="325"/>
      <c r="J1929" s="325"/>
      <c r="K1929" s="204"/>
      <c r="L1929" s="208"/>
      <c r="M1929" s="209"/>
      <c r="N1929" s="210"/>
      <c r="O1929" s="210"/>
      <c r="P1929" s="210"/>
      <c r="Q1929" s="210"/>
      <c r="R1929" s="210"/>
      <c r="S1929" s="210"/>
      <c r="T1929" s="211"/>
      <c r="AT1929" s="212" t="s">
        <v>192</v>
      </c>
      <c r="AU1929" s="212" t="s">
        <v>78</v>
      </c>
      <c r="AV1929" s="14" t="s">
        <v>78</v>
      </c>
      <c r="AW1929" s="14" t="s">
        <v>30</v>
      </c>
      <c r="AX1929" s="14" t="s">
        <v>69</v>
      </c>
      <c r="AY1929" s="212" t="s">
        <v>179</v>
      </c>
    </row>
    <row r="1930" spans="1:65" s="14" customFormat="1">
      <c r="B1930" s="203"/>
      <c r="C1930" s="204"/>
      <c r="D1930" s="188" t="s">
        <v>192</v>
      </c>
      <c r="E1930" s="205" t="s">
        <v>18</v>
      </c>
      <c r="F1930" s="324" t="s">
        <v>1393</v>
      </c>
      <c r="G1930" s="325"/>
      <c r="H1930" s="326">
        <v>9.9</v>
      </c>
      <c r="I1930" s="325"/>
      <c r="J1930" s="325"/>
      <c r="K1930" s="204"/>
      <c r="L1930" s="208"/>
      <c r="M1930" s="209"/>
      <c r="N1930" s="210"/>
      <c r="O1930" s="210"/>
      <c r="P1930" s="210"/>
      <c r="Q1930" s="210"/>
      <c r="R1930" s="210"/>
      <c r="S1930" s="210"/>
      <c r="T1930" s="211"/>
      <c r="AT1930" s="212" t="s">
        <v>192</v>
      </c>
      <c r="AU1930" s="212" t="s">
        <v>78</v>
      </c>
      <c r="AV1930" s="14" t="s">
        <v>78</v>
      </c>
      <c r="AW1930" s="14" t="s">
        <v>30</v>
      </c>
      <c r="AX1930" s="14" t="s">
        <v>69</v>
      </c>
      <c r="AY1930" s="212" t="s">
        <v>179</v>
      </c>
    </row>
    <row r="1931" spans="1:65" s="14" customFormat="1">
      <c r="B1931" s="203"/>
      <c r="C1931" s="204"/>
      <c r="D1931" s="188" t="s">
        <v>192</v>
      </c>
      <c r="E1931" s="205" t="s">
        <v>18</v>
      </c>
      <c r="F1931" s="324" t="s">
        <v>1394</v>
      </c>
      <c r="G1931" s="325"/>
      <c r="H1931" s="326">
        <v>3.3</v>
      </c>
      <c r="I1931" s="325"/>
      <c r="J1931" s="325"/>
      <c r="K1931" s="204"/>
      <c r="L1931" s="208"/>
      <c r="M1931" s="209"/>
      <c r="N1931" s="210"/>
      <c r="O1931" s="210"/>
      <c r="P1931" s="210"/>
      <c r="Q1931" s="210"/>
      <c r="R1931" s="210"/>
      <c r="S1931" s="210"/>
      <c r="T1931" s="211"/>
      <c r="AT1931" s="212" t="s">
        <v>192</v>
      </c>
      <c r="AU1931" s="212" t="s">
        <v>78</v>
      </c>
      <c r="AV1931" s="14" t="s">
        <v>78</v>
      </c>
      <c r="AW1931" s="14" t="s">
        <v>30</v>
      </c>
      <c r="AX1931" s="14" t="s">
        <v>69</v>
      </c>
      <c r="AY1931" s="212" t="s">
        <v>179</v>
      </c>
    </row>
    <row r="1932" spans="1:65" s="2" customFormat="1" ht="24.2" customHeight="1">
      <c r="A1932" s="33"/>
      <c r="B1932" s="34"/>
      <c r="C1932" s="213" t="s">
        <v>2038</v>
      </c>
      <c r="D1932" s="213" t="s">
        <v>286</v>
      </c>
      <c r="E1932" s="214" t="s">
        <v>2039</v>
      </c>
      <c r="F1932" s="340" t="s">
        <v>2040</v>
      </c>
      <c r="G1932" s="341" t="s">
        <v>357</v>
      </c>
      <c r="H1932" s="342">
        <v>294.98599999999999</v>
      </c>
      <c r="I1932" s="343"/>
      <c r="J1932" s="343">
        <f>ROUND(I1932*H1932,2)</f>
        <v>0</v>
      </c>
      <c r="K1932" s="215" t="s">
        <v>185</v>
      </c>
      <c r="L1932" s="219"/>
      <c r="M1932" s="220" t="s">
        <v>18</v>
      </c>
      <c r="N1932" s="221" t="s">
        <v>40</v>
      </c>
      <c r="O1932" s="184">
        <v>0</v>
      </c>
      <c r="P1932" s="184">
        <f>O1932*H1932</f>
        <v>0</v>
      </c>
      <c r="Q1932" s="184">
        <v>2.9999999999999997E-4</v>
      </c>
      <c r="R1932" s="184">
        <f>Q1932*H1932</f>
        <v>8.8495799999999986E-2</v>
      </c>
      <c r="S1932" s="184">
        <v>0</v>
      </c>
      <c r="T1932" s="185">
        <f>S1932*H1932</f>
        <v>0</v>
      </c>
      <c r="U1932" s="33"/>
      <c r="V1932" s="33"/>
      <c r="W1932" s="33"/>
      <c r="X1932" s="33"/>
      <c r="Y1932" s="33"/>
      <c r="Z1932" s="33"/>
      <c r="AA1932" s="33"/>
      <c r="AB1932" s="33"/>
      <c r="AC1932" s="33"/>
      <c r="AD1932" s="33"/>
      <c r="AE1932" s="33"/>
      <c r="AR1932" s="186" t="s">
        <v>442</v>
      </c>
      <c r="AT1932" s="186" t="s">
        <v>286</v>
      </c>
      <c r="AU1932" s="186" t="s">
        <v>78</v>
      </c>
      <c r="AY1932" s="19" t="s">
        <v>179</v>
      </c>
      <c r="BE1932" s="187">
        <f>IF(N1932="základní",J1932,0)</f>
        <v>0</v>
      </c>
      <c r="BF1932" s="187">
        <f>IF(N1932="snížená",J1932,0)</f>
        <v>0</v>
      </c>
      <c r="BG1932" s="187">
        <f>IF(N1932="zákl. přenesená",J1932,0)</f>
        <v>0</v>
      </c>
      <c r="BH1932" s="187">
        <f>IF(N1932="sníž. přenesená",J1932,0)</f>
        <v>0</v>
      </c>
      <c r="BI1932" s="187">
        <f>IF(N1932="nulová",J1932,0)</f>
        <v>0</v>
      </c>
      <c r="BJ1932" s="19" t="s">
        <v>76</v>
      </c>
      <c r="BK1932" s="187">
        <f>ROUND(I1932*H1932,2)</f>
        <v>0</v>
      </c>
      <c r="BL1932" s="19" t="s">
        <v>311</v>
      </c>
      <c r="BM1932" s="186" t="s">
        <v>2041</v>
      </c>
    </row>
    <row r="1933" spans="1:65" s="2" customFormat="1" ht="19.5">
      <c r="A1933" s="33"/>
      <c r="B1933" s="34"/>
      <c r="C1933" s="35"/>
      <c r="D1933" s="188" t="s">
        <v>188</v>
      </c>
      <c r="E1933" s="35"/>
      <c r="F1933" s="331" t="s">
        <v>2040</v>
      </c>
      <c r="G1933" s="332"/>
      <c r="H1933" s="332"/>
      <c r="I1933" s="332"/>
      <c r="J1933" s="332"/>
      <c r="K1933" s="35"/>
      <c r="L1933" s="38"/>
      <c r="M1933" s="190"/>
      <c r="N1933" s="191"/>
      <c r="O1933" s="63"/>
      <c r="P1933" s="63"/>
      <c r="Q1933" s="63"/>
      <c r="R1933" s="63"/>
      <c r="S1933" s="63"/>
      <c r="T1933" s="64"/>
      <c r="U1933" s="33"/>
      <c r="V1933" s="33"/>
      <c r="W1933" s="33"/>
      <c r="X1933" s="33"/>
      <c r="Y1933" s="33"/>
      <c r="Z1933" s="33"/>
      <c r="AA1933" s="33"/>
      <c r="AB1933" s="33"/>
      <c r="AC1933" s="33"/>
      <c r="AD1933" s="33"/>
      <c r="AE1933" s="33"/>
      <c r="AT1933" s="19" t="s">
        <v>188</v>
      </c>
      <c r="AU1933" s="19" t="s">
        <v>78</v>
      </c>
    </row>
    <row r="1934" spans="1:65" s="14" customFormat="1">
      <c r="B1934" s="203"/>
      <c r="C1934" s="204"/>
      <c r="D1934" s="188" t="s">
        <v>192</v>
      </c>
      <c r="E1934" s="204"/>
      <c r="F1934" s="324" t="s">
        <v>2042</v>
      </c>
      <c r="G1934" s="325"/>
      <c r="H1934" s="326">
        <v>294.98599999999999</v>
      </c>
      <c r="I1934" s="325"/>
      <c r="J1934" s="325"/>
      <c r="K1934" s="204"/>
      <c r="L1934" s="208"/>
      <c r="M1934" s="209"/>
      <c r="N1934" s="210"/>
      <c r="O1934" s="210"/>
      <c r="P1934" s="210"/>
      <c r="Q1934" s="210"/>
      <c r="R1934" s="210"/>
      <c r="S1934" s="210"/>
      <c r="T1934" s="211"/>
      <c r="AT1934" s="212" t="s">
        <v>192</v>
      </c>
      <c r="AU1934" s="212" t="s">
        <v>78</v>
      </c>
      <c r="AV1934" s="14" t="s">
        <v>78</v>
      </c>
      <c r="AW1934" s="14" t="s">
        <v>4</v>
      </c>
      <c r="AX1934" s="14" t="s">
        <v>76</v>
      </c>
      <c r="AY1934" s="212" t="s">
        <v>179</v>
      </c>
    </row>
    <row r="1935" spans="1:65" s="2" customFormat="1" ht="33" customHeight="1">
      <c r="A1935" s="33"/>
      <c r="B1935" s="34"/>
      <c r="C1935" s="176" t="s">
        <v>2043</v>
      </c>
      <c r="D1935" s="176" t="s">
        <v>181</v>
      </c>
      <c r="E1935" s="177" t="s">
        <v>2044</v>
      </c>
      <c r="F1935" s="327" t="s">
        <v>2045</v>
      </c>
      <c r="G1935" s="328" t="s">
        <v>2046</v>
      </c>
      <c r="H1935" s="329">
        <v>2369.5529999999999</v>
      </c>
      <c r="I1935" s="330"/>
      <c r="J1935" s="330">
        <f>ROUND(I1935*H1935,2)</f>
        <v>0</v>
      </c>
      <c r="K1935" s="178" t="s">
        <v>185</v>
      </c>
      <c r="L1935" s="38"/>
      <c r="M1935" s="182" t="s">
        <v>18</v>
      </c>
      <c r="N1935" s="183" t="s">
        <v>40</v>
      </c>
      <c r="O1935" s="184">
        <v>0</v>
      </c>
      <c r="P1935" s="184">
        <f>O1935*H1935</f>
        <v>0</v>
      </c>
      <c r="Q1935" s="184">
        <v>0</v>
      </c>
      <c r="R1935" s="184">
        <f>Q1935*H1935</f>
        <v>0</v>
      </c>
      <c r="S1935" s="184">
        <v>0</v>
      </c>
      <c r="T1935" s="185">
        <f>S1935*H1935</f>
        <v>0</v>
      </c>
      <c r="U1935" s="33"/>
      <c r="V1935" s="33"/>
      <c r="W1935" s="33"/>
      <c r="X1935" s="33"/>
      <c r="Y1935" s="33"/>
      <c r="Z1935" s="33"/>
      <c r="AA1935" s="33"/>
      <c r="AB1935" s="33"/>
      <c r="AC1935" s="33"/>
      <c r="AD1935" s="33"/>
      <c r="AE1935" s="33"/>
      <c r="AR1935" s="186" t="s">
        <v>186</v>
      </c>
      <c r="AT1935" s="186" t="s">
        <v>181</v>
      </c>
      <c r="AU1935" s="186" t="s">
        <v>78</v>
      </c>
      <c r="AY1935" s="19" t="s">
        <v>179</v>
      </c>
      <c r="BE1935" s="187">
        <f>IF(N1935="základní",J1935,0)</f>
        <v>0</v>
      </c>
      <c r="BF1935" s="187">
        <f>IF(N1935="snížená",J1935,0)</f>
        <v>0</v>
      </c>
      <c r="BG1935" s="187">
        <f>IF(N1935="zákl. přenesená",J1935,0)</f>
        <v>0</v>
      </c>
      <c r="BH1935" s="187">
        <f>IF(N1935="sníž. přenesená",J1935,0)</f>
        <v>0</v>
      </c>
      <c r="BI1935" s="187">
        <f>IF(N1935="nulová",J1935,0)</f>
        <v>0</v>
      </c>
      <c r="BJ1935" s="19" t="s">
        <v>76</v>
      </c>
      <c r="BK1935" s="187">
        <f>ROUND(I1935*H1935,2)</f>
        <v>0</v>
      </c>
      <c r="BL1935" s="19" t="s">
        <v>186</v>
      </c>
      <c r="BM1935" s="186" t="s">
        <v>2047</v>
      </c>
    </row>
    <row r="1936" spans="1:65" s="2" customFormat="1" ht="29.25">
      <c r="A1936" s="33"/>
      <c r="B1936" s="34"/>
      <c r="C1936" s="35"/>
      <c r="D1936" s="188" t="s">
        <v>188</v>
      </c>
      <c r="E1936" s="35"/>
      <c r="F1936" s="331" t="s">
        <v>2048</v>
      </c>
      <c r="G1936" s="332"/>
      <c r="H1936" s="332"/>
      <c r="I1936" s="332"/>
      <c r="J1936" s="332"/>
      <c r="K1936" s="35"/>
      <c r="L1936" s="38"/>
      <c r="M1936" s="190"/>
      <c r="N1936" s="191"/>
      <c r="O1936" s="63"/>
      <c r="P1936" s="63"/>
      <c r="Q1936" s="63"/>
      <c r="R1936" s="63"/>
      <c r="S1936" s="63"/>
      <c r="T1936" s="64"/>
      <c r="U1936" s="33"/>
      <c r="V1936" s="33"/>
      <c r="W1936" s="33"/>
      <c r="X1936" s="33"/>
      <c r="Y1936" s="33"/>
      <c r="Z1936" s="33"/>
      <c r="AA1936" s="33"/>
      <c r="AB1936" s="33"/>
      <c r="AC1936" s="33"/>
      <c r="AD1936" s="33"/>
      <c r="AE1936" s="33"/>
      <c r="AT1936" s="19" t="s">
        <v>188</v>
      </c>
      <c r="AU1936" s="19" t="s">
        <v>78</v>
      </c>
    </row>
    <row r="1937" spans="1:65" s="2" customFormat="1">
      <c r="A1937" s="33"/>
      <c r="B1937" s="34"/>
      <c r="C1937" s="35"/>
      <c r="D1937" s="192" t="s">
        <v>190</v>
      </c>
      <c r="E1937" s="35"/>
      <c r="F1937" s="333" t="s">
        <v>2049</v>
      </c>
      <c r="G1937" s="332"/>
      <c r="H1937" s="332"/>
      <c r="I1937" s="332"/>
      <c r="J1937" s="332"/>
      <c r="K1937" s="35"/>
      <c r="L1937" s="38"/>
      <c r="M1937" s="190"/>
      <c r="N1937" s="191"/>
      <c r="O1937" s="63"/>
      <c r="P1937" s="63"/>
      <c r="Q1937" s="63"/>
      <c r="R1937" s="63"/>
      <c r="S1937" s="63"/>
      <c r="T1937" s="64"/>
      <c r="U1937" s="33"/>
      <c r="V1937" s="33"/>
      <c r="W1937" s="33"/>
      <c r="X1937" s="33"/>
      <c r="Y1937" s="33"/>
      <c r="Z1937" s="33"/>
      <c r="AA1937" s="33"/>
      <c r="AB1937" s="33"/>
      <c r="AC1937" s="33"/>
      <c r="AD1937" s="33"/>
      <c r="AE1937" s="33"/>
      <c r="AT1937" s="19" t="s">
        <v>190</v>
      </c>
      <c r="AU1937" s="19" t="s">
        <v>78</v>
      </c>
    </row>
    <row r="1938" spans="1:65" s="12" customFormat="1" ht="22.9" customHeight="1">
      <c r="B1938" s="161"/>
      <c r="C1938" s="162"/>
      <c r="D1938" s="163" t="s">
        <v>68</v>
      </c>
      <c r="E1938" s="174" t="s">
        <v>2050</v>
      </c>
      <c r="F1938" s="337" t="s">
        <v>2051</v>
      </c>
      <c r="G1938" s="338"/>
      <c r="H1938" s="338"/>
      <c r="I1938" s="338"/>
      <c r="J1938" s="339">
        <f>BK1938</f>
        <v>0</v>
      </c>
      <c r="K1938" s="162"/>
      <c r="L1938" s="166"/>
      <c r="M1938" s="167"/>
      <c r="N1938" s="168"/>
      <c r="O1938" s="168"/>
      <c r="P1938" s="169">
        <f>SUM(P1939:P1968)</f>
        <v>58.472257999999997</v>
      </c>
      <c r="Q1938" s="168"/>
      <c r="R1938" s="169">
        <f>SUM(R1939:R1968)</f>
        <v>1.3114190268154999</v>
      </c>
      <c r="S1938" s="168"/>
      <c r="T1938" s="170">
        <f>SUM(T1939:T1968)</f>
        <v>0</v>
      </c>
      <c r="AR1938" s="171" t="s">
        <v>78</v>
      </c>
      <c r="AT1938" s="172" t="s">
        <v>68</v>
      </c>
      <c r="AU1938" s="172" t="s">
        <v>76</v>
      </c>
      <c r="AY1938" s="171" t="s">
        <v>179</v>
      </c>
      <c r="BK1938" s="173">
        <f>SUM(BK1939:BK1968)</f>
        <v>0</v>
      </c>
    </row>
    <row r="1939" spans="1:65" s="2" customFormat="1" ht="16.5" customHeight="1">
      <c r="A1939" s="33"/>
      <c r="B1939" s="34"/>
      <c r="C1939" s="176" t="s">
        <v>2052</v>
      </c>
      <c r="D1939" s="176" t="s">
        <v>181</v>
      </c>
      <c r="E1939" s="177" t="s">
        <v>2053</v>
      </c>
      <c r="F1939" s="327" t="s">
        <v>2054</v>
      </c>
      <c r="G1939" s="328" t="s">
        <v>1865</v>
      </c>
      <c r="H1939" s="329">
        <v>1</v>
      </c>
      <c r="I1939" s="330"/>
      <c r="J1939" s="330">
        <f>ROUND(I1939*H1939,2)</f>
        <v>0</v>
      </c>
      <c r="K1939" s="178" t="s">
        <v>18</v>
      </c>
      <c r="L1939" s="38"/>
      <c r="M1939" s="182" t="s">
        <v>18</v>
      </c>
      <c r="N1939" s="183" t="s">
        <v>40</v>
      </c>
      <c r="O1939" s="184">
        <v>0.12</v>
      </c>
      <c r="P1939" s="184">
        <f>O1939*H1939</f>
        <v>0.12</v>
      </c>
      <c r="Q1939" s="184">
        <v>2.8600000000000001E-3</v>
      </c>
      <c r="R1939" s="184">
        <f>Q1939*H1939</f>
        <v>2.8600000000000001E-3</v>
      </c>
      <c r="S1939" s="184">
        <v>0</v>
      </c>
      <c r="T1939" s="185">
        <f>S1939*H1939</f>
        <v>0</v>
      </c>
      <c r="U1939" s="33"/>
      <c r="V1939" s="33"/>
      <c r="W1939" s="33"/>
      <c r="X1939" s="33"/>
      <c r="Y1939" s="33"/>
      <c r="Z1939" s="33"/>
      <c r="AA1939" s="33"/>
      <c r="AB1939" s="33"/>
      <c r="AC1939" s="33"/>
      <c r="AD1939" s="33"/>
      <c r="AE1939" s="33"/>
      <c r="AR1939" s="186" t="s">
        <v>311</v>
      </c>
      <c r="AT1939" s="186" t="s">
        <v>181</v>
      </c>
      <c r="AU1939" s="186" t="s">
        <v>78</v>
      </c>
      <c r="AY1939" s="19" t="s">
        <v>179</v>
      </c>
      <c r="BE1939" s="187">
        <f>IF(N1939="základní",J1939,0)</f>
        <v>0</v>
      </c>
      <c r="BF1939" s="187">
        <f>IF(N1939="snížená",J1939,0)</f>
        <v>0</v>
      </c>
      <c r="BG1939" s="187">
        <f>IF(N1939="zákl. přenesená",J1939,0)</f>
        <v>0</v>
      </c>
      <c r="BH1939" s="187">
        <f>IF(N1939="sníž. přenesená",J1939,0)</f>
        <v>0</v>
      </c>
      <c r="BI1939" s="187">
        <f>IF(N1939="nulová",J1939,0)</f>
        <v>0</v>
      </c>
      <c r="BJ1939" s="19" t="s">
        <v>76</v>
      </c>
      <c r="BK1939" s="187">
        <f>ROUND(I1939*H1939,2)</f>
        <v>0</v>
      </c>
      <c r="BL1939" s="19" t="s">
        <v>311</v>
      </c>
      <c r="BM1939" s="186" t="s">
        <v>2055</v>
      </c>
    </row>
    <row r="1940" spans="1:65" s="2" customFormat="1">
      <c r="A1940" s="33"/>
      <c r="B1940" s="34"/>
      <c r="C1940" s="35"/>
      <c r="D1940" s="188" t="s">
        <v>188</v>
      </c>
      <c r="E1940" s="35"/>
      <c r="F1940" s="331" t="s">
        <v>2054</v>
      </c>
      <c r="G1940" s="332"/>
      <c r="H1940" s="332"/>
      <c r="I1940" s="332"/>
      <c r="J1940" s="332"/>
      <c r="K1940" s="35"/>
      <c r="L1940" s="38"/>
      <c r="M1940" s="190"/>
      <c r="N1940" s="191"/>
      <c r="O1940" s="63"/>
      <c r="P1940" s="63"/>
      <c r="Q1940" s="63"/>
      <c r="R1940" s="63"/>
      <c r="S1940" s="63"/>
      <c r="T1940" s="64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T1940" s="19" t="s">
        <v>188</v>
      </c>
      <c r="AU1940" s="19" t="s">
        <v>78</v>
      </c>
    </row>
    <row r="1941" spans="1:65" s="2" customFormat="1" ht="24.2" customHeight="1">
      <c r="A1941" s="33"/>
      <c r="B1941" s="34"/>
      <c r="C1941" s="176" t="s">
        <v>2056</v>
      </c>
      <c r="D1941" s="176" t="s">
        <v>181</v>
      </c>
      <c r="E1941" s="177" t="s">
        <v>2057</v>
      </c>
      <c r="F1941" s="327" t="s">
        <v>2058</v>
      </c>
      <c r="G1941" s="328" t="s">
        <v>357</v>
      </c>
      <c r="H1941" s="329">
        <v>399.673</v>
      </c>
      <c r="I1941" s="330"/>
      <c r="J1941" s="330">
        <f>ROUND(I1941*H1941,2)</f>
        <v>0</v>
      </c>
      <c r="K1941" s="178" t="s">
        <v>185</v>
      </c>
      <c r="L1941" s="38"/>
      <c r="M1941" s="182" t="s">
        <v>18</v>
      </c>
      <c r="N1941" s="183" t="s">
        <v>40</v>
      </c>
      <c r="O1941" s="184">
        <v>0.14599999999999999</v>
      </c>
      <c r="P1941" s="184">
        <f>O1941*H1941</f>
        <v>58.352257999999999</v>
      </c>
      <c r="Q1941" s="184">
        <v>8.2652349999999997E-4</v>
      </c>
      <c r="R1941" s="184">
        <f>Q1941*H1941</f>
        <v>0.33033912681549998</v>
      </c>
      <c r="S1941" s="184">
        <v>0</v>
      </c>
      <c r="T1941" s="185">
        <f>S1941*H1941</f>
        <v>0</v>
      </c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33"/>
      <c r="AE1941" s="33"/>
      <c r="AR1941" s="186" t="s">
        <v>311</v>
      </c>
      <c r="AT1941" s="186" t="s">
        <v>181</v>
      </c>
      <c r="AU1941" s="186" t="s">
        <v>78</v>
      </c>
      <c r="AY1941" s="19" t="s">
        <v>179</v>
      </c>
      <c r="BE1941" s="187">
        <f>IF(N1941="základní",J1941,0)</f>
        <v>0</v>
      </c>
      <c r="BF1941" s="187">
        <f>IF(N1941="snížená",J1941,0)</f>
        <v>0</v>
      </c>
      <c r="BG1941" s="187">
        <f>IF(N1941="zákl. přenesená",J1941,0)</f>
        <v>0</v>
      </c>
      <c r="BH1941" s="187">
        <f>IF(N1941="sníž. přenesená",J1941,0)</f>
        <v>0</v>
      </c>
      <c r="BI1941" s="187">
        <f>IF(N1941="nulová",J1941,0)</f>
        <v>0</v>
      </c>
      <c r="BJ1941" s="19" t="s">
        <v>76</v>
      </c>
      <c r="BK1941" s="187">
        <f>ROUND(I1941*H1941,2)</f>
        <v>0</v>
      </c>
      <c r="BL1941" s="19" t="s">
        <v>311</v>
      </c>
      <c r="BM1941" s="186" t="s">
        <v>2059</v>
      </c>
    </row>
    <row r="1942" spans="1:65" s="2" customFormat="1" ht="19.5">
      <c r="A1942" s="33"/>
      <c r="B1942" s="34"/>
      <c r="C1942" s="35"/>
      <c r="D1942" s="188" t="s">
        <v>188</v>
      </c>
      <c r="E1942" s="35"/>
      <c r="F1942" s="331" t="s">
        <v>2060</v>
      </c>
      <c r="G1942" s="332"/>
      <c r="H1942" s="332"/>
      <c r="I1942" s="332"/>
      <c r="J1942" s="332"/>
      <c r="K1942" s="35"/>
      <c r="L1942" s="38"/>
      <c r="M1942" s="190"/>
      <c r="N1942" s="191"/>
      <c r="O1942" s="63"/>
      <c r="P1942" s="63"/>
      <c r="Q1942" s="63"/>
      <c r="R1942" s="63"/>
      <c r="S1942" s="63"/>
      <c r="T1942" s="64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T1942" s="19" t="s">
        <v>188</v>
      </c>
      <c r="AU1942" s="19" t="s">
        <v>78</v>
      </c>
    </row>
    <row r="1943" spans="1:65" s="2" customFormat="1">
      <c r="A1943" s="33"/>
      <c r="B1943" s="34"/>
      <c r="C1943" s="35"/>
      <c r="D1943" s="192" t="s">
        <v>190</v>
      </c>
      <c r="E1943" s="35"/>
      <c r="F1943" s="333" t="s">
        <v>2061</v>
      </c>
      <c r="G1943" s="332"/>
      <c r="H1943" s="332"/>
      <c r="I1943" s="332"/>
      <c r="J1943" s="332"/>
      <c r="K1943" s="35"/>
      <c r="L1943" s="38"/>
      <c r="M1943" s="190"/>
      <c r="N1943" s="191"/>
      <c r="O1943" s="63"/>
      <c r="P1943" s="63"/>
      <c r="Q1943" s="63"/>
      <c r="R1943" s="63"/>
      <c r="S1943" s="63"/>
      <c r="T1943" s="64"/>
      <c r="U1943" s="33"/>
      <c r="V1943" s="33"/>
      <c r="W1943" s="33"/>
      <c r="X1943" s="33"/>
      <c r="Y1943" s="33"/>
      <c r="Z1943" s="33"/>
      <c r="AA1943" s="33"/>
      <c r="AB1943" s="33"/>
      <c r="AC1943" s="33"/>
      <c r="AD1943" s="33"/>
      <c r="AE1943" s="33"/>
      <c r="AT1943" s="19" t="s">
        <v>190</v>
      </c>
      <c r="AU1943" s="19" t="s">
        <v>78</v>
      </c>
    </row>
    <row r="1944" spans="1:65" s="14" customFormat="1">
      <c r="B1944" s="203"/>
      <c r="C1944" s="204"/>
      <c r="D1944" s="188" t="s">
        <v>192</v>
      </c>
      <c r="E1944" s="205" t="s">
        <v>18</v>
      </c>
      <c r="F1944" s="324" t="s">
        <v>2062</v>
      </c>
      <c r="G1944" s="325"/>
      <c r="H1944" s="326">
        <v>47.393000000000001</v>
      </c>
      <c r="I1944" s="325"/>
      <c r="J1944" s="325"/>
      <c r="K1944" s="204"/>
      <c r="L1944" s="208"/>
      <c r="M1944" s="209"/>
      <c r="N1944" s="210"/>
      <c r="O1944" s="210"/>
      <c r="P1944" s="210"/>
      <c r="Q1944" s="210"/>
      <c r="R1944" s="210"/>
      <c r="S1944" s="210"/>
      <c r="T1944" s="211"/>
      <c r="AT1944" s="212" t="s">
        <v>192</v>
      </c>
      <c r="AU1944" s="212" t="s">
        <v>78</v>
      </c>
      <c r="AV1944" s="14" t="s">
        <v>78</v>
      </c>
      <c r="AW1944" s="14" t="s">
        <v>30</v>
      </c>
      <c r="AX1944" s="14" t="s">
        <v>69</v>
      </c>
      <c r="AY1944" s="212" t="s">
        <v>179</v>
      </c>
    </row>
    <row r="1945" spans="1:65" s="14" customFormat="1">
      <c r="B1945" s="203"/>
      <c r="C1945" s="204"/>
      <c r="D1945" s="188" t="s">
        <v>192</v>
      </c>
      <c r="E1945" s="205" t="s">
        <v>18</v>
      </c>
      <c r="F1945" s="324" t="s">
        <v>2063</v>
      </c>
      <c r="G1945" s="325"/>
      <c r="H1945" s="326">
        <v>54.15</v>
      </c>
      <c r="I1945" s="325"/>
      <c r="J1945" s="325"/>
      <c r="K1945" s="204"/>
      <c r="L1945" s="208"/>
      <c r="M1945" s="209"/>
      <c r="N1945" s="210"/>
      <c r="O1945" s="210"/>
      <c r="P1945" s="210"/>
      <c r="Q1945" s="210"/>
      <c r="R1945" s="210"/>
      <c r="S1945" s="210"/>
      <c r="T1945" s="211"/>
      <c r="AT1945" s="212" t="s">
        <v>192</v>
      </c>
      <c r="AU1945" s="212" t="s">
        <v>78</v>
      </c>
      <c r="AV1945" s="14" t="s">
        <v>78</v>
      </c>
      <c r="AW1945" s="14" t="s">
        <v>30</v>
      </c>
      <c r="AX1945" s="14" t="s">
        <v>69</v>
      </c>
      <c r="AY1945" s="212" t="s">
        <v>179</v>
      </c>
    </row>
    <row r="1946" spans="1:65" s="14" customFormat="1">
      <c r="B1946" s="203"/>
      <c r="C1946" s="204"/>
      <c r="D1946" s="188" t="s">
        <v>192</v>
      </c>
      <c r="E1946" s="205" t="s">
        <v>18</v>
      </c>
      <c r="F1946" s="324" t="s">
        <v>2064</v>
      </c>
      <c r="G1946" s="325"/>
      <c r="H1946" s="326">
        <v>163.55199999999999</v>
      </c>
      <c r="I1946" s="325"/>
      <c r="J1946" s="325"/>
      <c r="K1946" s="204"/>
      <c r="L1946" s="208"/>
      <c r="M1946" s="209"/>
      <c r="N1946" s="210"/>
      <c r="O1946" s="210"/>
      <c r="P1946" s="210"/>
      <c r="Q1946" s="210"/>
      <c r="R1946" s="210"/>
      <c r="S1946" s="210"/>
      <c r="T1946" s="211"/>
      <c r="AT1946" s="212" t="s">
        <v>192</v>
      </c>
      <c r="AU1946" s="212" t="s">
        <v>78</v>
      </c>
      <c r="AV1946" s="14" t="s">
        <v>78</v>
      </c>
      <c r="AW1946" s="14" t="s">
        <v>30</v>
      </c>
      <c r="AX1946" s="14" t="s">
        <v>69</v>
      </c>
      <c r="AY1946" s="212" t="s">
        <v>179</v>
      </c>
    </row>
    <row r="1947" spans="1:65" s="14" customFormat="1">
      <c r="B1947" s="203"/>
      <c r="C1947" s="204"/>
      <c r="D1947" s="188" t="s">
        <v>192</v>
      </c>
      <c r="E1947" s="205" t="s">
        <v>18</v>
      </c>
      <c r="F1947" s="324" t="s">
        <v>2065</v>
      </c>
      <c r="G1947" s="325"/>
      <c r="H1947" s="326">
        <v>-15.265000000000001</v>
      </c>
      <c r="I1947" s="325"/>
      <c r="J1947" s="325"/>
      <c r="K1947" s="204"/>
      <c r="L1947" s="208"/>
      <c r="M1947" s="209"/>
      <c r="N1947" s="210"/>
      <c r="O1947" s="210"/>
      <c r="P1947" s="210"/>
      <c r="Q1947" s="210"/>
      <c r="R1947" s="210"/>
      <c r="S1947" s="210"/>
      <c r="T1947" s="211"/>
      <c r="AT1947" s="212" t="s">
        <v>192</v>
      </c>
      <c r="AU1947" s="212" t="s">
        <v>78</v>
      </c>
      <c r="AV1947" s="14" t="s">
        <v>78</v>
      </c>
      <c r="AW1947" s="14" t="s">
        <v>30</v>
      </c>
      <c r="AX1947" s="14" t="s">
        <v>69</v>
      </c>
      <c r="AY1947" s="212" t="s">
        <v>179</v>
      </c>
    </row>
    <row r="1948" spans="1:65" s="14" customFormat="1">
      <c r="B1948" s="203"/>
      <c r="C1948" s="204"/>
      <c r="D1948" s="188" t="s">
        <v>192</v>
      </c>
      <c r="E1948" s="205" t="s">
        <v>18</v>
      </c>
      <c r="F1948" s="324" t="s">
        <v>2066</v>
      </c>
      <c r="G1948" s="325"/>
      <c r="H1948" s="326">
        <v>-0.77900000000000003</v>
      </c>
      <c r="I1948" s="325"/>
      <c r="J1948" s="325"/>
      <c r="K1948" s="204"/>
      <c r="L1948" s="208"/>
      <c r="M1948" s="209"/>
      <c r="N1948" s="210"/>
      <c r="O1948" s="210"/>
      <c r="P1948" s="210"/>
      <c r="Q1948" s="210"/>
      <c r="R1948" s="210"/>
      <c r="S1948" s="210"/>
      <c r="T1948" s="211"/>
      <c r="AT1948" s="212" t="s">
        <v>192</v>
      </c>
      <c r="AU1948" s="212" t="s">
        <v>78</v>
      </c>
      <c r="AV1948" s="14" t="s">
        <v>78</v>
      </c>
      <c r="AW1948" s="14" t="s">
        <v>30</v>
      </c>
      <c r="AX1948" s="14" t="s">
        <v>69</v>
      </c>
      <c r="AY1948" s="212" t="s">
        <v>179</v>
      </c>
    </row>
    <row r="1949" spans="1:65" s="14" customFormat="1">
      <c r="B1949" s="203"/>
      <c r="C1949" s="204"/>
      <c r="D1949" s="188" t="s">
        <v>192</v>
      </c>
      <c r="E1949" s="205" t="s">
        <v>18</v>
      </c>
      <c r="F1949" s="324" t="s">
        <v>2067</v>
      </c>
      <c r="G1949" s="325"/>
      <c r="H1949" s="326">
        <v>-0.24</v>
      </c>
      <c r="I1949" s="325"/>
      <c r="J1949" s="325"/>
      <c r="K1949" s="204"/>
      <c r="L1949" s="208"/>
      <c r="M1949" s="209"/>
      <c r="N1949" s="210"/>
      <c r="O1949" s="210"/>
      <c r="P1949" s="210"/>
      <c r="Q1949" s="210"/>
      <c r="R1949" s="210"/>
      <c r="S1949" s="210"/>
      <c r="T1949" s="211"/>
      <c r="AT1949" s="212" t="s">
        <v>192</v>
      </c>
      <c r="AU1949" s="212" t="s">
        <v>78</v>
      </c>
      <c r="AV1949" s="14" t="s">
        <v>78</v>
      </c>
      <c r="AW1949" s="14" t="s">
        <v>30</v>
      </c>
      <c r="AX1949" s="14" t="s">
        <v>69</v>
      </c>
      <c r="AY1949" s="212" t="s">
        <v>179</v>
      </c>
    </row>
    <row r="1950" spans="1:65" s="14" customFormat="1">
      <c r="B1950" s="203"/>
      <c r="C1950" s="204"/>
      <c r="D1950" s="188" t="s">
        <v>192</v>
      </c>
      <c r="E1950" s="205" t="s">
        <v>18</v>
      </c>
      <c r="F1950" s="324" t="s">
        <v>2068</v>
      </c>
      <c r="G1950" s="325"/>
      <c r="H1950" s="326">
        <v>-27.074999999999999</v>
      </c>
      <c r="I1950" s="325"/>
      <c r="J1950" s="325"/>
      <c r="K1950" s="204"/>
      <c r="L1950" s="208"/>
      <c r="M1950" s="209"/>
      <c r="N1950" s="210"/>
      <c r="O1950" s="210"/>
      <c r="P1950" s="210"/>
      <c r="Q1950" s="210"/>
      <c r="R1950" s="210"/>
      <c r="S1950" s="210"/>
      <c r="T1950" s="211"/>
      <c r="AT1950" s="212" t="s">
        <v>192</v>
      </c>
      <c r="AU1950" s="212" t="s">
        <v>78</v>
      </c>
      <c r="AV1950" s="14" t="s">
        <v>78</v>
      </c>
      <c r="AW1950" s="14" t="s">
        <v>30</v>
      </c>
      <c r="AX1950" s="14" t="s">
        <v>69</v>
      </c>
      <c r="AY1950" s="212" t="s">
        <v>179</v>
      </c>
    </row>
    <row r="1951" spans="1:65" s="14" customFormat="1">
      <c r="B1951" s="203"/>
      <c r="C1951" s="204"/>
      <c r="D1951" s="188" t="s">
        <v>192</v>
      </c>
      <c r="E1951" s="205" t="s">
        <v>18</v>
      </c>
      <c r="F1951" s="324" t="s">
        <v>2069</v>
      </c>
      <c r="G1951" s="325"/>
      <c r="H1951" s="326">
        <v>-17.100000000000001</v>
      </c>
      <c r="I1951" s="325"/>
      <c r="J1951" s="325"/>
      <c r="K1951" s="204"/>
      <c r="L1951" s="208"/>
      <c r="M1951" s="209"/>
      <c r="N1951" s="210"/>
      <c r="O1951" s="210"/>
      <c r="P1951" s="210"/>
      <c r="Q1951" s="210"/>
      <c r="R1951" s="210"/>
      <c r="S1951" s="210"/>
      <c r="T1951" s="211"/>
      <c r="AT1951" s="212" t="s">
        <v>192</v>
      </c>
      <c r="AU1951" s="212" t="s">
        <v>78</v>
      </c>
      <c r="AV1951" s="14" t="s">
        <v>78</v>
      </c>
      <c r="AW1951" s="14" t="s">
        <v>30</v>
      </c>
      <c r="AX1951" s="14" t="s">
        <v>69</v>
      </c>
      <c r="AY1951" s="212" t="s">
        <v>179</v>
      </c>
    </row>
    <row r="1952" spans="1:65" s="14" customFormat="1">
      <c r="B1952" s="203"/>
      <c r="C1952" s="204"/>
      <c r="D1952" s="188" t="s">
        <v>192</v>
      </c>
      <c r="E1952" s="205" t="s">
        <v>18</v>
      </c>
      <c r="F1952" s="324" t="s">
        <v>2070</v>
      </c>
      <c r="G1952" s="325"/>
      <c r="H1952" s="326">
        <v>-2.44</v>
      </c>
      <c r="I1952" s="325"/>
      <c r="J1952" s="325"/>
      <c r="K1952" s="204"/>
      <c r="L1952" s="208"/>
      <c r="M1952" s="209"/>
      <c r="N1952" s="210"/>
      <c r="O1952" s="210"/>
      <c r="P1952" s="210"/>
      <c r="Q1952" s="210"/>
      <c r="R1952" s="210"/>
      <c r="S1952" s="210"/>
      <c r="T1952" s="211"/>
      <c r="AT1952" s="212" t="s">
        <v>192</v>
      </c>
      <c r="AU1952" s="212" t="s">
        <v>78</v>
      </c>
      <c r="AV1952" s="14" t="s">
        <v>78</v>
      </c>
      <c r="AW1952" s="14" t="s">
        <v>30</v>
      </c>
      <c r="AX1952" s="14" t="s">
        <v>69</v>
      </c>
      <c r="AY1952" s="212" t="s">
        <v>179</v>
      </c>
    </row>
    <row r="1953" spans="1:65" s="14" customFormat="1">
      <c r="B1953" s="203"/>
      <c r="C1953" s="204"/>
      <c r="D1953" s="188" t="s">
        <v>192</v>
      </c>
      <c r="E1953" s="205" t="s">
        <v>18</v>
      </c>
      <c r="F1953" s="324" t="s">
        <v>2071</v>
      </c>
      <c r="G1953" s="325"/>
      <c r="H1953" s="326">
        <v>92.188000000000002</v>
      </c>
      <c r="I1953" s="325"/>
      <c r="J1953" s="325"/>
      <c r="K1953" s="204"/>
      <c r="L1953" s="208"/>
      <c r="M1953" s="209"/>
      <c r="N1953" s="210"/>
      <c r="O1953" s="210"/>
      <c r="P1953" s="210"/>
      <c r="Q1953" s="210"/>
      <c r="R1953" s="210"/>
      <c r="S1953" s="210"/>
      <c r="T1953" s="211"/>
      <c r="AT1953" s="212" t="s">
        <v>192</v>
      </c>
      <c r="AU1953" s="212" t="s">
        <v>78</v>
      </c>
      <c r="AV1953" s="14" t="s">
        <v>78</v>
      </c>
      <c r="AW1953" s="14" t="s">
        <v>30</v>
      </c>
      <c r="AX1953" s="14" t="s">
        <v>69</v>
      </c>
      <c r="AY1953" s="212" t="s">
        <v>179</v>
      </c>
    </row>
    <row r="1954" spans="1:65" s="14" customFormat="1">
      <c r="B1954" s="203"/>
      <c r="C1954" s="204"/>
      <c r="D1954" s="188" t="s">
        <v>192</v>
      </c>
      <c r="E1954" s="205" t="s">
        <v>18</v>
      </c>
      <c r="F1954" s="324" t="s">
        <v>2066</v>
      </c>
      <c r="G1954" s="325"/>
      <c r="H1954" s="326">
        <v>-0.77900000000000003</v>
      </c>
      <c r="I1954" s="325"/>
      <c r="J1954" s="325"/>
      <c r="K1954" s="204"/>
      <c r="L1954" s="208"/>
      <c r="M1954" s="209"/>
      <c r="N1954" s="210"/>
      <c r="O1954" s="210"/>
      <c r="P1954" s="210"/>
      <c r="Q1954" s="210"/>
      <c r="R1954" s="210"/>
      <c r="S1954" s="210"/>
      <c r="T1954" s="211"/>
      <c r="AT1954" s="212" t="s">
        <v>192</v>
      </c>
      <c r="AU1954" s="212" t="s">
        <v>78</v>
      </c>
      <c r="AV1954" s="14" t="s">
        <v>78</v>
      </c>
      <c r="AW1954" s="14" t="s">
        <v>30</v>
      </c>
      <c r="AX1954" s="14" t="s">
        <v>69</v>
      </c>
      <c r="AY1954" s="212" t="s">
        <v>179</v>
      </c>
    </row>
    <row r="1955" spans="1:65" s="14" customFormat="1">
      <c r="B1955" s="203"/>
      <c r="C1955" s="204"/>
      <c r="D1955" s="188" t="s">
        <v>192</v>
      </c>
      <c r="E1955" s="205" t="s">
        <v>18</v>
      </c>
      <c r="F1955" s="324" t="s">
        <v>2072</v>
      </c>
      <c r="G1955" s="325"/>
      <c r="H1955" s="326">
        <v>-0.16</v>
      </c>
      <c r="I1955" s="325"/>
      <c r="J1955" s="325"/>
      <c r="K1955" s="204"/>
      <c r="L1955" s="208"/>
      <c r="M1955" s="209"/>
      <c r="N1955" s="210"/>
      <c r="O1955" s="210"/>
      <c r="P1955" s="210"/>
      <c r="Q1955" s="210"/>
      <c r="R1955" s="210"/>
      <c r="S1955" s="210"/>
      <c r="T1955" s="211"/>
      <c r="AT1955" s="212" t="s">
        <v>192</v>
      </c>
      <c r="AU1955" s="212" t="s">
        <v>78</v>
      </c>
      <c r="AV1955" s="14" t="s">
        <v>78</v>
      </c>
      <c r="AW1955" s="14" t="s">
        <v>30</v>
      </c>
      <c r="AX1955" s="14" t="s">
        <v>69</v>
      </c>
      <c r="AY1955" s="212" t="s">
        <v>179</v>
      </c>
    </row>
    <row r="1956" spans="1:65" s="14" customFormat="1">
      <c r="B1956" s="203"/>
      <c r="C1956" s="204"/>
      <c r="D1956" s="188" t="s">
        <v>192</v>
      </c>
      <c r="E1956" s="205" t="s">
        <v>18</v>
      </c>
      <c r="F1956" s="324" t="s">
        <v>2073</v>
      </c>
      <c r="G1956" s="325"/>
      <c r="H1956" s="326">
        <v>16.2</v>
      </c>
      <c r="I1956" s="325"/>
      <c r="J1956" s="325"/>
      <c r="K1956" s="204"/>
      <c r="L1956" s="208"/>
      <c r="M1956" s="209"/>
      <c r="N1956" s="210"/>
      <c r="O1956" s="210"/>
      <c r="P1956" s="210"/>
      <c r="Q1956" s="210"/>
      <c r="R1956" s="210"/>
      <c r="S1956" s="210"/>
      <c r="T1956" s="211"/>
      <c r="AT1956" s="212" t="s">
        <v>192</v>
      </c>
      <c r="AU1956" s="212" t="s">
        <v>78</v>
      </c>
      <c r="AV1956" s="14" t="s">
        <v>78</v>
      </c>
      <c r="AW1956" s="14" t="s">
        <v>30</v>
      </c>
      <c r="AX1956" s="14" t="s">
        <v>69</v>
      </c>
      <c r="AY1956" s="212" t="s">
        <v>179</v>
      </c>
    </row>
    <row r="1957" spans="1:65" s="14" customFormat="1">
      <c r="B1957" s="203"/>
      <c r="C1957" s="204"/>
      <c r="D1957" s="188" t="s">
        <v>192</v>
      </c>
      <c r="E1957" s="205" t="s">
        <v>18</v>
      </c>
      <c r="F1957" s="324" t="s">
        <v>2074</v>
      </c>
      <c r="G1957" s="325"/>
      <c r="H1957" s="326">
        <v>6.3</v>
      </c>
      <c r="I1957" s="325"/>
      <c r="J1957" s="325"/>
      <c r="K1957" s="204"/>
      <c r="L1957" s="208"/>
      <c r="M1957" s="209"/>
      <c r="N1957" s="210"/>
      <c r="O1957" s="210"/>
      <c r="P1957" s="210"/>
      <c r="Q1957" s="210"/>
      <c r="R1957" s="210"/>
      <c r="S1957" s="210"/>
      <c r="T1957" s="211"/>
      <c r="AT1957" s="212" t="s">
        <v>192</v>
      </c>
      <c r="AU1957" s="212" t="s">
        <v>78</v>
      </c>
      <c r="AV1957" s="14" t="s">
        <v>78</v>
      </c>
      <c r="AW1957" s="14" t="s">
        <v>30</v>
      </c>
      <c r="AX1957" s="14" t="s">
        <v>69</v>
      </c>
      <c r="AY1957" s="212" t="s">
        <v>179</v>
      </c>
    </row>
    <row r="1958" spans="1:65" s="14" customFormat="1">
      <c r="B1958" s="203"/>
      <c r="C1958" s="204"/>
      <c r="D1958" s="188" t="s">
        <v>192</v>
      </c>
      <c r="E1958" s="205" t="s">
        <v>18</v>
      </c>
      <c r="F1958" s="324" t="s">
        <v>2075</v>
      </c>
      <c r="G1958" s="325"/>
      <c r="H1958" s="326">
        <v>29.16</v>
      </c>
      <c r="I1958" s="325"/>
      <c r="J1958" s="325"/>
      <c r="K1958" s="204"/>
      <c r="L1958" s="208"/>
      <c r="M1958" s="209"/>
      <c r="N1958" s="210"/>
      <c r="O1958" s="210"/>
      <c r="P1958" s="210"/>
      <c r="Q1958" s="210"/>
      <c r="R1958" s="210"/>
      <c r="S1958" s="210"/>
      <c r="T1958" s="211"/>
      <c r="AT1958" s="212" t="s">
        <v>192</v>
      </c>
      <c r="AU1958" s="212" t="s">
        <v>78</v>
      </c>
      <c r="AV1958" s="14" t="s">
        <v>78</v>
      </c>
      <c r="AW1958" s="14" t="s">
        <v>30</v>
      </c>
      <c r="AX1958" s="14" t="s">
        <v>69</v>
      </c>
      <c r="AY1958" s="212" t="s">
        <v>179</v>
      </c>
    </row>
    <row r="1959" spans="1:65" s="14" customFormat="1">
      <c r="B1959" s="203"/>
      <c r="C1959" s="204"/>
      <c r="D1959" s="188" t="s">
        <v>192</v>
      </c>
      <c r="E1959" s="205" t="s">
        <v>18</v>
      </c>
      <c r="F1959" s="324" t="s">
        <v>2076</v>
      </c>
      <c r="G1959" s="325"/>
      <c r="H1959" s="326">
        <v>34.368000000000002</v>
      </c>
      <c r="I1959" s="325"/>
      <c r="J1959" s="325"/>
      <c r="K1959" s="204"/>
      <c r="L1959" s="208"/>
      <c r="M1959" s="209"/>
      <c r="N1959" s="210"/>
      <c r="O1959" s="210"/>
      <c r="P1959" s="210"/>
      <c r="Q1959" s="210"/>
      <c r="R1959" s="210"/>
      <c r="S1959" s="210"/>
      <c r="T1959" s="211"/>
      <c r="AT1959" s="212" t="s">
        <v>192</v>
      </c>
      <c r="AU1959" s="212" t="s">
        <v>78</v>
      </c>
      <c r="AV1959" s="14" t="s">
        <v>78</v>
      </c>
      <c r="AW1959" s="14" t="s">
        <v>30</v>
      </c>
      <c r="AX1959" s="14" t="s">
        <v>69</v>
      </c>
      <c r="AY1959" s="212" t="s">
        <v>179</v>
      </c>
    </row>
    <row r="1960" spans="1:65" s="13" customFormat="1">
      <c r="B1960" s="194"/>
      <c r="C1960" s="195"/>
      <c r="D1960" s="188" t="s">
        <v>192</v>
      </c>
      <c r="E1960" s="196" t="s">
        <v>18</v>
      </c>
      <c r="F1960" s="334" t="s">
        <v>2077</v>
      </c>
      <c r="G1960" s="335"/>
      <c r="H1960" s="336" t="s">
        <v>18</v>
      </c>
      <c r="I1960" s="335"/>
      <c r="J1960" s="335"/>
      <c r="K1960" s="195"/>
      <c r="L1960" s="198"/>
      <c r="M1960" s="199"/>
      <c r="N1960" s="200"/>
      <c r="O1960" s="200"/>
      <c r="P1960" s="200"/>
      <c r="Q1960" s="200"/>
      <c r="R1960" s="200"/>
      <c r="S1960" s="200"/>
      <c r="T1960" s="201"/>
      <c r="AT1960" s="202" t="s">
        <v>192</v>
      </c>
      <c r="AU1960" s="202" t="s">
        <v>78</v>
      </c>
      <c r="AV1960" s="13" t="s">
        <v>76</v>
      </c>
      <c r="AW1960" s="13" t="s">
        <v>30</v>
      </c>
      <c r="AX1960" s="13" t="s">
        <v>69</v>
      </c>
      <c r="AY1960" s="202" t="s">
        <v>179</v>
      </c>
    </row>
    <row r="1961" spans="1:65" s="14" customFormat="1">
      <c r="B1961" s="203"/>
      <c r="C1961" s="204"/>
      <c r="D1961" s="188" t="s">
        <v>192</v>
      </c>
      <c r="E1961" s="205" t="s">
        <v>18</v>
      </c>
      <c r="F1961" s="324" t="s">
        <v>2078</v>
      </c>
      <c r="G1961" s="325"/>
      <c r="H1961" s="326">
        <v>-4.8</v>
      </c>
      <c r="I1961" s="325"/>
      <c r="J1961" s="325"/>
      <c r="K1961" s="204"/>
      <c r="L1961" s="208"/>
      <c r="M1961" s="209"/>
      <c r="N1961" s="210"/>
      <c r="O1961" s="210"/>
      <c r="P1961" s="210"/>
      <c r="Q1961" s="210"/>
      <c r="R1961" s="210"/>
      <c r="S1961" s="210"/>
      <c r="T1961" s="211"/>
      <c r="AT1961" s="212" t="s">
        <v>192</v>
      </c>
      <c r="AU1961" s="212" t="s">
        <v>78</v>
      </c>
      <c r="AV1961" s="14" t="s">
        <v>78</v>
      </c>
      <c r="AW1961" s="14" t="s">
        <v>30</v>
      </c>
      <c r="AX1961" s="14" t="s">
        <v>69</v>
      </c>
      <c r="AY1961" s="212" t="s">
        <v>179</v>
      </c>
    </row>
    <row r="1962" spans="1:65" s="14" customFormat="1">
      <c r="B1962" s="203"/>
      <c r="C1962" s="204"/>
      <c r="D1962" s="188" t="s">
        <v>192</v>
      </c>
      <c r="E1962" s="205" t="s">
        <v>18</v>
      </c>
      <c r="F1962" s="324" t="s">
        <v>2079</v>
      </c>
      <c r="G1962" s="325"/>
      <c r="H1962" s="326">
        <v>25</v>
      </c>
      <c r="I1962" s="325"/>
      <c r="J1962" s="325"/>
      <c r="K1962" s="204"/>
      <c r="L1962" s="208"/>
      <c r="M1962" s="209"/>
      <c r="N1962" s="210"/>
      <c r="O1962" s="210"/>
      <c r="P1962" s="210"/>
      <c r="Q1962" s="210"/>
      <c r="R1962" s="210"/>
      <c r="S1962" s="210"/>
      <c r="T1962" s="211"/>
      <c r="AT1962" s="212" t="s">
        <v>192</v>
      </c>
      <c r="AU1962" s="212" t="s">
        <v>78</v>
      </c>
      <c r="AV1962" s="14" t="s">
        <v>78</v>
      </c>
      <c r="AW1962" s="14" t="s">
        <v>30</v>
      </c>
      <c r="AX1962" s="14" t="s">
        <v>69</v>
      </c>
      <c r="AY1962" s="212" t="s">
        <v>179</v>
      </c>
    </row>
    <row r="1963" spans="1:65" s="2" customFormat="1" ht="24.2" customHeight="1">
      <c r="A1963" s="33"/>
      <c r="B1963" s="34"/>
      <c r="C1963" s="213" t="s">
        <v>2080</v>
      </c>
      <c r="D1963" s="213" t="s">
        <v>286</v>
      </c>
      <c r="E1963" s="214" t="s">
        <v>2081</v>
      </c>
      <c r="F1963" s="340" t="s">
        <v>2082</v>
      </c>
      <c r="G1963" s="341" t="s">
        <v>357</v>
      </c>
      <c r="H1963" s="342">
        <v>465.81900000000002</v>
      </c>
      <c r="I1963" s="343"/>
      <c r="J1963" s="343">
        <f>ROUND(I1963*H1963,2)</f>
        <v>0</v>
      </c>
      <c r="K1963" s="215" t="s">
        <v>185</v>
      </c>
      <c r="L1963" s="219"/>
      <c r="M1963" s="220" t="s">
        <v>18</v>
      </c>
      <c r="N1963" s="221" t="s">
        <v>40</v>
      </c>
      <c r="O1963" s="184">
        <v>0</v>
      </c>
      <c r="P1963" s="184">
        <f>O1963*H1963</f>
        <v>0</v>
      </c>
      <c r="Q1963" s="184">
        <v>2.0999999999999999E-3</v>
      </c>
      <c r="R1963" s="184">
        <f>Q1963*H1963</f>
        <v>0.97821989999999992</v>
      </c>
      <c r="S1963" s="184">
        <v>0</v>
      </c>
      <c r="T1963" s="185">
        <f>S1963*H1963</f>
        <v>0</v>
      </c>
      <c r="U1963" s="33"/>
      <c r="V1963" s="33"/>
      <c r="W1963" s="33"/>
      <c r="X1963" s="33"/>
      <c r="Y1963" s="33"/>
      <c r="Z1963" s="33"/>
      <c r="AA1963" s="33"/>
      <c r="AB1963" s="33"/>
      <c r="AC1963" s="33"/>
      <c r="AD1963" s="33"/>
      <c r="AE1963" s="33"/>
      <c r="AR1963" s="186" t="s">
        <v>442</v>
      </c>
      <c r="AT1963" s="186" t="s">
        <v>286</v>
      </c>
      <c r="AU1963" s="186" t="s">
        <v>78</v>
      </c>
      <c r="AY1963" s="19" t="s">
        <v>179</v>
      </c>
      <c r="BE1963" s="187">
        <f>IF(N1963="základní",J1963,0)</f>
        <v>0</v>
      </c>
      <c r="BF1963" s="187">
        <f>IF(N1963="snížená",J1963,0)</f>
        <v>0</v>
      </c>
      <c r="BG1963" s="187">
        <f>IF(N1963="zákl. přenesená",J1963,0)</f>
        <v>0</v>
      </c>
      <c r="BH1963" s="187">
        <f>IF(N1963="sníž. přenesená",J1963,0)</f>
        <v>0</v>
      </c>
      <c r="BI1963" s="187">
        <f>IF(N1963="nulová",J1963,0)</f>
        <v>0</v>
      </c>
      <c r="BJ1963" s="19" t="s">
        <v>76</v>
      </c>
      <c r="BK1963" s="187">
        <f>ROUND(I1963*H1963,2)</f>
        <v>0</v>
      </c>
      <c r="BL1963" s="19" t="s">
        <v>311</v>
      </c>
      <c r="BM1963" s="186" t="s">
        <v>2083</v>
      </c>
    </row>
    <row r="1964" spans="1:65" s="2" customFormat="1" ht="19.5">
      <c r="A1964" s="33"/>
      <c r="B1964" s="34"/>
      <c r="C1964" s="35"/>
      <c r="D1964" s="188" t="s">
        <v>188</v>
      </c>
      <c r="E1964" s="35"/>
      <c r="F1964" s="331" t="s">
        <v>2082</v>
      </c>
      <c r="G1964" s="332"/>
      <c r="H1964" s="332"/>
      <c r="I1964" s="332"/>
      <c r="J1964" s="332"/>
      <c r="K1964" s="35"/>
      <c r="L1964" s="38"/>
      <c r="M1964" s="190"/>
      <c r="N1964" s="191"/>
      <c r="O1964" s="63"/>
      <c r="P1964" s="63"/>
      <c r="Q1964" s="63"/>
      <c r="R1964" s="63"/>
      <c r="S1964" s="63"/>
      <c r="T1964" s="64"/>
      <c r="U1964" s="33"/>
      <c r="V1964" s="33"/>
      <c r="W1964" s="33"/>
      <c r="X1964" s="33"/>
      <c r="Y1964" s="33"/>
      <c r="Z1964" s="33"/>
      <c r="AA1964" s="33"/>
      <c r="AB1964" s="33"/>
      <c r="AC1964" s="33"/>
      <c r="AD1964" s="33"/>
      <c r="AE1964" s="33"/>
      <c r="AT1964" s="19" t="s">
        <v>188</v>
      </c>
      <c r="AU1964" s="19" t="s">
        <v>78</v>
      </c>
    </row>
    <row r="1965" spans="1:65" s="14" customFormat="1">
      <c r="B1965" s="203"/>
      <c r="C1965" s="204"/>
      <c r="D1965" s="188" t="s">
        <v>192</v>
      </c>
      <c r="E1965" s="204"/>
      <c r="F1965" s="324" t="s">
        <v>2084</v>
      </c>
      <c r="G1965" s="325"/>
      <c r="H1965" s="326">
        <v>465.81900000000002</v>
      </c>
      <c r="I1965" s="325"/>
      <c r="J1965" s="325"/>
      <c r="K1965" s="204"/>
      <c r="L1965" s="208"/>
      <c r="M1965" s="209"/>
      <c r="N1965" s="210"/>
      <c r="O1965" s="210"/>
      <c r="P1965" s="210"/>
      <c r="Q1965" s="210"/>
      <c r="R1965" s="210"/>
      <c r="S1965" s="210"/>
      <c r="T1965" s="211"/>
      <c r="AT1965" s="212" t="s">
        <v>192</v>
      </c>
      <c r="AU1965" s="212" t="s">
        <v>78</v>
      </c>
      <c r="AV1965" s="14" t="s">
        <v>78</v>
      </c>
      <c r="AW1965" s="14" t="s">
        <v>4</v>
      </c>
      <c r="AX1965" s="14" t="s">
        <v>76</v>
      </c>
      <c r="AY1965" s="212" t="s">
        <v>179</v>
      </c>
    </row>
    <row r="1966" spans="1:65" s="2" customFormat="1" ht="24.2" customHeight="1">
      <c r="A1966" s="33"/>
      <c r="B1966" s="34"/>
      <c r="C1966" s="176" t="s">
        <v>2085</v>
      </c>
      <c r="D1966" s="176" t="s">
        <v>181</v>
      </c>
      <c r="E1966" s="177" t="s">
        <v>2086</v>
      </c>
      <c r="F1966" s="327" t="s">
        <v>2087</v>
      </c>
      <c r="G1966" s="328" t="s">
        <v>2046</v>
      </c>
      <c r="H1966" s="329">
        <v>3035.29</v>
      </c>
      <c r="I1966" s="330"/>
      <c r="J1966" s="330">
        <f>ROUND(I1966*H1966,2)</f>
        <v>0</v>
      </c>
      <c r="K1966" s="178" t="s">
        <v>185</v>
      </c>
      <c r="L1966" s="38"/>
      <c r="M1966" s="182" t="s">
        <v>18</v>
      </c>
      <c r="N1966" s="183" t="s">
        <v>40</v>
      </c>
      <c r="O1966" s="184">
        <v>0</v>
      </c>
      <c r="P1966" s="184">
        <f>O1966*H1966</f>
        <v>0</v>
      </c>
      <c r="Q1966" s="184">
        <v>0</v>
      </c>
      <c r="R1966" s="184">
        <f>Q1966*H1966</f>
        <v>0</v>
      </c>
      <c r="S1966" s="184">
        <v>0</v>
      </c>
      <c r="T1966" s="185">
        <f>S1966*H1966</f>
        <v>0</v>
      </c>
      <c r="U1966" s="33"/>
      <c r="V1966" s="33"/>
      <c r="W1966" s="33"/>
      <c r="X1966" s="33"/>
      <c r="Y1966" s="33"/>
      <c r="Z1966" s="33"/>
      <c r="AA1966" s="33"/>
      <c r="AB1966" s="33"/>
      <c r="AC1966" s="33"/>
      <c r="AD1966" s="33"/>
      <c r="AE1966" s="33"/>
      <c r="AR1966" s="186" t="s">
        <v>311</v>
      </c>
      <c r="AT1966" s="186" t="s">
        <v>181</v>
      </c>
      <c r="AU1966" s="186" t="s">
        <v>78</v>
      </c>
      <c r="AY1966" s="19" t="s">
        <v>179</v>
      </c>
      <c r="BE1966" s="187">
        <f>IF(N1966="základní",J1966,0)</f>
        <v>0</v>
      </c>
      <c r="BF1966" s="187">
        <f>IF(N1966="snížená",J1966,0)</f>
        <v>0</v>
      </c>
      <c r="BG1966" s="187">
        <f>IF(N1966="zákl. přenesená",J1966,0)</f>
        <v>0</v>
      </c>
      <c r="BH1966" s="187">
        <f>IF(N1966="sníž. přenesená",J1966,0)</f>
        <v>0</v>
      </c>
      <c r="BI1966" s="187">
        <f>IF(N1966="nulová",J1966,0)</f>
        <v>0</v>
      </c>
      <c r="BJ1966" s="19" t="s">
        <v>76</v>
      </c>
      <c r="BK1966" s="187">
        <f>ROUND(I1966*H1966,2)</f>
        <v>0</v>
      </c>
      <c r="BL1966" s="19" t="s">
        <v>311</v>
      </c>
      <c r="BM1966" s="186" t="s">
        <v>2088</v>
      </c>
    </row>
    <row r="1967" spans="1:65" s="2" customFormat="1" ht="29.25">
      <c r="A1967" s="33"/>
      <c r="B1967" s="34"/>
      <c r="C1967" s="35"/>
      <c r="D1967" s="188" t="s">
        <v>188</v>
      </c>
      <c r="E1967" s="35"/>
      <c r="F1967" s="331" t="s">
        <v>2089</v>
      </c>
      <c r="G1967" s="332"/>
      <c r="H1967" s="332"/>
      <c r="I1967" s="332"/>
      <c r="J1967" s="332"/>
      <c r="K1967" s="35"/>
      <c r="L1967" s="38"/>
      <c r="M1967" s="190"/>
      <c r="N1967" s="191"/>
      <c r="O1967" s="63"/>
      <c r="P1967" s="63"/>
      <c r="Q1967" s="63"/>
      <c r="R1967" s="63"/>
      <c r="S1967" s="63"/>
      <c r="T1967" s="64"/>
      <c r="U1967" s="33"/>
      <c r="V1967" s="33"/>
      <c r="W1967" s="33"/>
      <c r="X1967" s="33"/>
      <c r="Y1967" s="33"/>
      <c r="Z1967" s="33"/>
      <c r="AA1967" s="33"/>
      <c r="AB1967" s="33"/>
      <c r="AC1967" s="33"/>
      <c r="AD1967" s="33"/>
      <c r="AE1967" s="33"/>
      <c r="AT1967" s="19" t="s">
        <v>188</v>
      </c>
      <c r="AU1967" s="19" t="s">
        <v>78</v>
      </c>
    </row>
    <row r="1968" spans="1:65" s="2" customFormat="1">
      <c r="A1968" s="33"/>
      <c r="B1968" s="34"/>
      <c r="C1968" s="35"/>
      <c r="D1968" s="192" t="s">
        <v>190</v>
      </c>
      <c r="E1968" s="35"/>
      <c r="F1968" s="333" t="s">
        <v>2090</v>
      </c>
      <c r="G1968" s="332"/>
      <c r="H1968" s="332"/>
      <c r="I1968" s="332"/>
      <c r="J1968" s="332"/>
      <c r="K1968" s="35"/>
      <c r="L1968" s="38"/>
      <c r="M1968" s="190"/>
      <c r="N1968" s="191"/>
      <c r="O1968" s="63"/>
      <c r="P1968" s="63"/>
      <c r="Q1968" s="63"/>
      <c r="R1968" s="63"/>
      <c r="S1968" s="63"/>
      <c r="T1968" s="64"/>
      <c r="U1968" s="33"/>
      <c r="V1968" s="33"/>
      <c r="W1968" s="33"/>
      <c r="X1968" s="33"/>
      <c r="Y1968" s="33"/>
      <c r="Z1968" s="33"/>
      <c r="AA1968" s="33"/>
      <c r="AB1968" s="33"/>
      <c r="AC1968" s="33"/>
      <c r="AD1968" s="33"/>
      <c r="AE1968" s="33"/>
      <c r="AT1968" s="19" t="s">
        <v>190</v>
      </c>
      <c r="AU1968" s="19" t="s">
        <v>78</v>
      </c>
    </row>
    <row r="1969" spans="1:65" s="12" customFormat="1" ht="22.9" customHeight="1">
      <c r="B1969" s="161"/>
      <c r="C1969" s="162"/>
      <c r="D1969" s="163" t="s">
        <v>68</v>
      </c>
      <c r="E1969" s="174" t="s">
        <v>2091</v>
      </c>
      <c r="F1969" s="337" t="s">
        <v>2092</v>
      </c>
      <c r="G1969" s="338"/>
      <c r="H1969" s="338"/>
      <c r="I1969" s="338"/>
      <c r="J1969" s="339">
        <f>BK1969</f>
        <v>0</v>
      </c>
      <c r="K1969" s="162"/>
      <c r="L1969" s="166"/>
      <c r="M1969" s="167"/>
      <c r="N1969" s="168"/>
      <c r="O1969" s="168"/>
      <c r="P1969" s="169">
        <f>SUM(P1970:P2162)</f>
        <v>238.32666399999999</v>
      </c>
      <c r="Q1969" s="168"/>
      <c r="R1969" s="169">
        <f>SUM(R1970:R2162)</f>
        <v>8.6722470799026006</v>
      </c>
      <c r="S1969" s="168"/>
      <c r="T1969" s="170">
        <f>SUM(T1970:T2162)</f>
        <v>0</v>
      </c>
      <c r="AR1969" s="171" t="s">
        <v>78</v>
      </c>
      <c r="AT1969" s="172" t="s">
        <v>68</v>
      </c>
      <c r="AU1969" s="172" t="s">
        <v>76</v>
      </c>
      <c r="AY1969" s="171" t="s">
        <v>179</v>
      </c>
      <c r="BK1969" s="173">
        <f>SUM(BK1970:BK2162)</f>
        <v>0</v>
      </c>
    </row>
    <row r="1970" spans="1:65" s="2" customFormat="1" ht="24.2" customHeight="1">
      <c r="A1970" s="33"/>
      <c r="B1970" s="34"/>
      <c r="C1970" s="176" t="s">
        <v>2093</v>
      </c>
      <c r="D1970" s="176" t="s">
        <v>181</v>
      </c>
      <c r="E1970" s="177" t="s">
        <v>2094</v>
      </c>
      <c r="F1970" s="327" t="s">
        <v>2095</v>
      </c>
      <c r="G1970" s="328" t="s">
        <v>357</v>
      </c>
      <c r="H1970" s="329">
        <v>221.35</v>
      </c>
      <c r="I1970" s="330"/>
      <c r="J1970" s="330">
        <f>ROUND(I1970*H1970,2)</f>
        <v>0</v>
      </c>
      <c r="K1970" s="178" t="s">
        <v>185</v>
      </c>
      <c r="L1970" s="38"/>
      <c r="M1970" s="182" t="s">
        <v>18</v>
      </c>
      <c r="N1970" s="183" t="s">
        <v>40</v>
      </c>
      <c r="O1970" s="184">
        <v>0.111</v>
      </c>
      <c r="P1970" s="184">
        <f>O1970*H1970</f>
        <v>24.569849999999999</v>
      </c>
      <c r="Q1970" s="184">
        <v>0</v>
      </c>
      <c r="R1970" s="184">
        <f>Q1970*H1970</f>
        <v>0</v>
      </c>
      <c r="S1970" s="184">
        <v>0</v>
      </c>
      <c r="T1970" s="185">
        <f>S1970*H1970</f>
        <v>0</v>
      </c>
      <c r="U1970" s="33"/>
      <c r="V1970" s="33"/>
      <c r="W1970" s="33"/>
      <c r="X1970" s="33"/>
      <c r="Y1970" s="33"/>
      <c r="Z1970" s="33"/>
      <c r="AA1970" s="33"/>
      <c r="AB1970" s="33"/>
      <c r="AC1970" s="33"/>
      <c r="AD1970" s="33"/>
      <c r="AE1970" s="33"/>
      <c r="AR1970" s="186" t="s">
        <v>311</v>
      </c>
      <c r="AT1970" s="186" t="s">
        <v>181</v>
      </c>
      <c r="AU1970" s="186" t="s">
        <v>78</v>
      </c>
      <c r="AY1970" s="19" t="s">
        <v>179</v>
      </c>
      <c r="BE1970" s="187">
        <f>IF(N1970="základní",J1970,0)</f>
        <v>0</v>
      </c>
      <c r="BF1970" s="187">
        <f>IF(N1970="snížená",J1970,0)</f>
        <v>0</v>
      </c>
      <c r="BG1970" s="187">
        <f>IF(N1970="zákl. přenesená",J1970,0)</f>
        <v>0</v>
      </c>
      <c r="BH1970" s="187">
        <f>IF(N1970="sníž. přenesená",J1970,0)</f>
        <v>0</v>
      </c>
      <c r="BI1970" s="187">
        <f>IF(N1970="nulová",J1970,0)</f>
        <v>0</v>
      </c>
      <c r="BJ1970" s="19" t="s">
        <v>76</v>
      </c>
      <c r="BK1970" s="187">
        <f>ROUND(I1970*H1970,2)</f>
        <v>0</v>
      </c>
      <c r="BL1970" s="19" t="s">
        <v>311</v>
      </c>
      <c r="BM1970" s="186" t="s">
        <v>2096</v>
      </c>
    </row>
    <row r="1971" spans="1:65" s="2" customFormat="1" ht="19.5">
      <c r="A1971" s="33"/>
      <c r="B1971" s="34"/>
      <c r="C1971" s="35"/>
      <c r="D1971" s="188" t="s">
        <v>188</v>
      </c>
      <c r="E1971" s="35"/>
      <c r="F1971" s="331" t="s">
        <v>2097</v>
      </c>
      <c r="G1971" s="332"/>
      <c r="H1971" s="332"/>
      <c r="I1971" s="332"/>
      <c r="J1971" s="332"/>
      <c r="K1971" s="35"/>
      <c r="L1971" s="38"/>
      <c r="M1971" s="190"/>
      <c r="N1971" s="191"/>
      <c r="O1971" s="63"/>
      <c r="P1971" s="63"/>
      <c r="Q1971" s="63"/>
      <c r="R1971" s="63"/>
      <c r="S1971" s="63"/>
      <c r="T1971" s="64"/>
      <c r="U1971" s="33"/>
      <c r="V1971" s="33"/>
      <c r="W1971" s="33"/>
      <c r="X1971" s="33"/>
      <c r="Y1971" s="33"/>
      <c r="Z1971" s="33"/>
      <c r="AA1971" s="33"/>
      <c r="AB1971" s="33"/>
      <c r="AC1971" s="33"/>
      <c r="AD1971" s="33"/>
      <c r="AE1971" s="33"/>
      <c r="AT1971" s="19" t="s">
        <v>188</v>
      </c>
      <c r="AU1971" s="19" t="s">
        <v>78</v>
      </c>
    </row>
    <row r="1972" spans="1:65" s="2" customFormat="1">
      <c r="A1972" s="33"/>
      <c r="B1972" s="34"/>
      <c r="C1972" s="35"/>
      <c r="D1972" s="192" t="s">
        <v>190</v>
      </c>
      <c r="E1972" s="35"/>
      <c r="F1972" s="333" t="s">
        <v>2098</v>
      </c>
      <c r="G1972" s="332"/>
      <c r="H1972" s="332"/>
      <c r="I1972" s="332"/>
      <c r="J1972" s="332"/>
      <c r="K1972" s="35"/>
      <c r="L1972" s="38"/>
      <c r="M1972" s="190"/>
      <c r="N1972" s="191"/>
      <c r="O1972" s="63"/>
      <c r="P1972" s="63"/>
      <c r="Q1972" s="63"/>
      <c r="R1972" s="63"/>
      <c r="S1972" s="63"/>
      <c r="T1972" s="64"/>
      <c r="U1972" s="33"/>
      <c r="V1972" s="33"/>
      <c r="W1972" s="33"/>
      <c r="X1972" s="33"/>
      <c r="Y1972" s="33"/>
      <c r="Z1972" s="33"/>
      <c r="AA1972" s="33"/>
      <c r="AB1972" s="33"/>
      <c r="AC1972" s="33"/>
      <c r="AD1972" s="33"/>
      <c r="AE1972" s="33"/>
      <c r="AT1972" s="19" t="s">
        <v>190</v>
      </c>
      <c r="AU1972" s="19" t="s">
        <v>78</v>
      </c>
    </row>
    <row r="1973" spans="1:65" s="13" customFormat="1">
      <c r="B1973" s="194"/>
      <c r="C1973" s="195"/>
      <c r="D1973" s="188" t="s">
        <v>192</v>
      </c>
      <c r="E1973" s="196" t="s">
        <v>18</v>
      </c>
      <c r="F1973" s="334" t="s">
        <v>481</v>
      </c>
      <c r="G1973" s="335"/>
      <c r="H1973" s="336" t="s">
        <v>18</v>
      </c>
      <c r="I1973" s="335"/>
      <c r="J1973" s="335"/>
      <c r="K1973" s="195"/>
      <c r="L1973" s="198"/>
      <c r="M1973" s="199"/>
      <c r="N1973" s="200"/>
      <c r="O1973" s="200"/>
      <c r="P1973" s="200"/>
      <c r="Q1973" s="200"/>
      <c r="R1973" s="200"/>
      <c r="S1973" s="200"/>
      <c r="T1973" s="201"/>
      <c r="AT1973" s="202" t="s">
        <v>192</v>
      </c>
      <c r="AU1973" s="202" t="s">
        <v>78</v>
      </c>
      <c r="AV1973" s="13" t="s">
        <v>76</v>
      </c>
      <c r="AW1973" s="13" t="s">
        <v>30</v>
      </c>
      <c r="AX1973" s="13" t="s">
        <v>69</v>
      </c>
      <c r="AY1973" s="202" t="s">
        <v>179</v>
      </c>
    </row>
    <row r="1974" spans="1:65" s="14" customFormat="1">
      <c r="B1974" s="203"/>
      <c r="C1974" s="204"/>
      <c r="D1974" s="188" t="s">
        <v>192</v>
      </c>
      <c r="E1974" s="205" t="s">
        <v>18</v>
      </c>
      <c r="F1974" s="324" t="s">
        <v>1395</v>
      </c>
      <c r="G1974" s="325"/>
      <c r="H1974" s="326">
        <v>13.4</v>
      </c>
      <c r="I1974" s="325"/>
      <c r="J1974" s="325"/>
      <c r="K1974" s="204"/>
      <c r="L1974" s="208"/>
      <c r="M1974" s="209"/>
      <c r="N1974" s="210"/>
      <c r="O1974" s="210"/>
      <c r="P1974" s="210"/>
      <c r="Q1974" s="210"/>
      <c r="R1974" s="210"/>
      <c r="S1974" s="210"/>
      <c r="T1974" s="211"/>
      <c r="AT1974" s="212" t="s">
        <v>192</v>
      </c>
      <c r="AU1974" s="212" t="s">
        <v>78</v>
      </c>
      <c r="AV1974" s="14" t="s">
        <v>78</v>
      </c>
      <c r="AW1974" s="14" t="s">
        <v>30</v>
      </c>
      <c r="AX1974" s="14" t="s">
        <v>69</v>
      </c>
      <c r="AY1974" s="212" t="s">
        <v>179</v>
      </c>
    </row>
    <row r="1975" spans="1:65" s="14" customFormat="1">
      <c r="B1975" s="203"/>
      <c r="C1975" s="204"/>
      <c r="D1975" s="188" t="s">
        <v>192</v>
      </c>
      <c r="E1975" s="205" t="s">
        <v>18</v>
      </c>
      <c r="F1975" s="324" t="s">
        <v>1396</v>
      </c>
      <c r="G1975" s="325"/>
      <c r="H1975" s="326">
        <v>10</v>
      </c>
      <c r="I1975" s="325"/>
      <c r="J1975" s="325"/>
      <c r="K1975" s="204"/>
      <c r="L1975" s="208"/>
      <c r="M1975" s="209"/>
      <c r="N1975" s="210"/>
      <c r="O1975" s="210"/>
      <c r="P1975" s="210"/>
      <c r="Q1975" s="210"/>
      <c r="R1975" s="210"/>
      <c r="S1975" s="210"/>
      <c r="T1975" s="211"/>
      <c r="AT1975" s="212" t="s">
        <v>192</v>
      </c>
      <c r="AU1975" s="212" t="s">
        <v>78</v>
      </c>
      <c r="AV1975" s="14" t="s">
        <v>78</v>
      </c>
      <c r="AW1975" s="14" t="s">
        <v>30</v>
      </c>
      <c r="AX1975" s="14" t="s">
        <v>69</v>
      </c>
      <c r="AY1975" s="212" t="s">
        <v>179</v>
      </c>
    </row>
    <row r="1976" spans="1:65" s="14" customFormat="1">
      <c r="B1976" s="203"/>
      <c r="C1976" s="204"/>
      <c r="D1976" s="188" t="s">
        <v>192</v>
      </c>
      <c r="E1976" s="205" t="s">
        <v>18</v>
      </c>
      <c r="F1976" s="324" t="s">
        <v>1397</v>
      </c>
      <c r="G1976" s="325"/>
      <c r="H1976" s="326">
        <v>15</v>
      </c>
      <c r="I1976" s="325"/>
      <c r="J1976" s="325"/>
      <c r="K1976" s="204"/>
      <c r="L1976" s="208"/>
      <c r="M1976" s="209"/>
      <c r="N1976" s="210"/>
      <c r="O1976" s="210"/>
      <c r="P1976" s="210"/>
      <c r="Q1976" s="210"/>
      <c r="R1976" s="210"/>
      <c r="S1976" s="210"/>
      <c r="T1976" s="211"/>
      <c r="AT1976" s="212" t="s">
        <v>192</v>
      </c>
      <c r="AU1976" s="212" t="s">
        <v>78</v>
      </c>
      <c r="AV1976" s="14" t="s">
        <v>78</v>
      </c>
      <c r="AW1976" s="14" t="s">
        <v>30</v>
      </c>
      <c r="AX1976" s="14" t="s">
        <v>69</v>
      </c>
      <c r="AY1976" s="212" t="s">
        <v>179</v>
      </c>
    </row>
    <row r="1977" spans="1:65" s="14" customFormat="1">
      <c r="B1977" s="203"/>
      <c r="C1977" s="204"/>
      <c r="D1977" s="188" t="s">
        <v>192</v>
      </c>
      <c r="E1977" s="205" t="s">
        <v>18</v>
      </c>
      <c r="F1977" s="324" t="s">
        <v>1398</v>
      </c>
      <c r="G1977" s="325"/>
      <c r="H1977" s="326">
        <v>7.5</v>
      </c>
      <c r="I1977" s="325"/>
      <c r="J1977" s="325"/>
      <c r="K1977" s="204"/>
      <c r="L1977" s="208"/>
      <c r="M1977" s="209"/>
      <c r="N1977" s="210"/>
      <c r="O1977" s="210"/>
      <c r="P1977" s="210"/>
      <c r="Q1977" s="210"/>
      <c r="R1977" s="210"/>
      <c r="S1977" s="210"/>
      <c r="T1977" s="211"/>
      <c r="AT1977" s="212" t="s">
        <v>192</v>
      </c>
      <c r="AU1977" s="212" t="s">
        <v>78</v>
      </c>
      <c r="AV1977" s="14" t="s">
        <v>78</v>
      </c>
      <c r="AW1977" s="14" t="s">
        <v>30</v>
      </c>
      <c r="AX1977" s="14" t="s">
        <v>69</v>
      </c>
      <c r="AY1977" s="212" t="s">
        <v>179</v>
      </c>
    </row>
    <row r="1978" spans="1:65" s="14" customFormat="1">
      <c r="B1978" s="203"/>
      <c r="C1978" s="204"/>
      <c r="D1978" s="188" t="s">
        <v>192</v>
      </c>
      <c r="E1978" s="205" t="s">
        <v>18</v>
      </c>
      <c r="F1978" s="324" t="s">
        <v>1399</v>
      </c>
      <c r="G1978" s="325"/>
      <c r="H1978" s="326">
        <v>2.8</v>
      </c>
      <c r="I1978" s="325"/>
      <c r="J1978" s="325"/>
      <c r="K1978" s="204"/>
      <c r="L1978" s="208"/>
      <c r="M1978" s="209"/>
      <c r="N1978" s="210"/>
      <c r="O1978" s="210"/>
      <c r="P1978" s="210"/>
      <c r="Q1978" s="210"/>
      <c r="R1978" s="210"/>
      <c r="S1978" s="210"/>
      <c r="T1978" s="211"/>
      <c r="AT1978" s="212" t="s">
        <v>192</v>
      </c>
      <c r="AU1978" s="212" t="s">
        <v>78</v>
      </c>
      <c r="AV1978" s="14" t="s">
        <v>78</v>
      </c>
      <c r="AW1978" s="14" t="s">
        <v>30</v>
      </c>
      <c r="AX1978" s="14" t="s">
        <v>69</v>
      </c>
      <c r="AY1978" s="212" t="s">
        <v>179</v>
      </c>
    </row>
    <row r="1979" spans="1:65" s="14" customFormat="1">
      <c r="B1979" s="203"/>
      <c r="C1979" s="204"/>
      <c r="D1979" s="188" t="s">
        <v>192</v>
      </c>
      <c r="E1979" s="205" t="s">
        <v>18</v>
      </c>
      <c r="F1979" s="324" t="s">
        <v>1400</v>
      </c>
      <c r="G1979" s="325"/>
      <c r="H1979" s="326">
        <v>3.25</v>
      </c>
      <c r="I1979" s="325"/>
      <c r="J1979" s="325"/>
      <c r="K1979" s="204"/>
      <c r="L1979" s="208"/>
      <c r="M1979" s="209"/>
      <c r="N1979" s="210"/>
      <c r="O1979" s="210"/>
      <c r="P1979" s="210"/>
      <c r="Q1979" s="210"/>
      <c r="R1979" s="210"/>
      <c r="S1979" s="210"/>
      <c r="T1979" s="211"/>
      <c r="AT1979" s="212" t="s">
        <v>192</v>
      </c>
      <c r="AU1979" s="212" t="s">
        <v>78</v>
      </c>
      <c r="AV1979" s="14" t="s">
        <v>78</v>
      </c>
      <c r="AW1979" s="14" t="s">
        <v>30</v>
      </c>
      <c r="AX1979" s="14" t="s">
        <v>69</v>
      </c>
      <c r="AY1979" s="212" t="s">
        <v>179</v>
      </c>
    </row>
    <row r="1980" spans="1:65" s="14" customFormat="1">
      <c r="B1980" s="203"/>
      <c r="C1980" s="204"/>
      <c r="D1980" s="188" t="s">
        <v>192</v>
      </c>
      <c r="E1980" s="205" t="s">
        <v>18</v>
      </c>
      <c r="F1980" s="324" t="s">
        <v>1401</v>
      </c>
      <c r="G1980" s="325"/>
      <c r="H1980" s="326">
        <v>25.3</v>
      </c>
      <c r="I1980" s="325"/>
      <c r="J1980" s="325"/>
      <c r="K1980" s="204"/>
      <c r="L1980" s="208"/>
      <c r="M1980" s="209"/>
      <c r="N1980" s="210"/>
      <c r="O1980" s="210"/>
      <c r="P1980" s="210"/>
      <c r="Q1980" s="210"/>
      <c r="R1980" s="210"/>
      <c r="S1980" s="210"/>
      <c r="T1980" s="211"/>
      <c r="AT1980" s="212" t="s">
        <v>192</v>
      </c>
      <c r="AU1980" s="212" t="s">
        <v>78</v>
      </c>
      <c r="AV1980" s="14" t="s">
        <v>78</v>
      </c>
      <c r="AW1980" s="14" t="s">
        <v>30</v>
      </c>
      <c r="AX1980" s="14" t="s">
        <v>69</v>
      </c>
      <c r="AY1980" s="212" t="s">
        <v>179</v>
      </c>
    </row>
    <row r="1981" spans="1:65" s="14" customFormat="1">
      <c r="B1981" s="203"/>
      <c r="C1981" s="204"/>
      <c r="D1981" s="188" t="s">
        <v>192</v>
      </c>
      <c r="E1981" s="205" t="s">
        <v>18</v>
      </c>
      <c r="F1981" s="324" t="s">
        <v>1402</v>
      </c>
      <c r="G1981" s="325"/>
      <c r="H1981" s="326">
        <v>8.6</v>
      </c>
      <c r="I1981" s="325"/>
      <c r="J1981" s="325"/>
      <c r="K1981" s="204"/>
      <c r="L1981" s="208"/>
      <c r="M1981" s="209"/>
      <c r="N1981" s="210"/>
      <c r="O1981" s="210"/>
      <c r="P1981" s="210"/>
      <c r="Q1981" s="210"/>
      <c r="R1981" s="210"/>
      <c r="S1981" s="210"/>
      <c r="T1981" s="211"/>
      <c r="AT1981" s="212" t="s">
        <v>192</v>
      </c>
      <c r="AU1981" s="212" t="s">
        <v>78</v>
      </c>
      <c r="AV1981" s="14" t="s">
        <v>78</v>
      </c>
      <c r="AW1981" s="14" t="s">
        <v>30</v>
      </c>
      <c r="AX1981" s="14" t="s">
        <v>69</v>
      </c>
      <c r="AY1981" s="212" t="s">
        <v>179</v>
      </c>
    </row>
    <row r="1982" spans="1:65" s="14" customFormat="1">
      <c r="B1982" s="203"/>
      <c r="C1982" s="204"/>
      <c r="D1982" s="188" t="s">
        <v>192</v>
      </c>
      <c r="E1982" s="205" t="s">
        <v>18</v>
      </c>
      <c r="F1982" s="324" t="s">
        <v>1403</v>
      </c>
      <c r="G1982" s="325"/>
      <c r="H1982" s="326">
        <v>12</v>
      </c>
      <c r="I1982" s="325"/>
      <c r="J1982" s="325"/>
      <c r="K1982" s="204"/>
      <c r="L1982" s="208"/>
      <c r="M1982" s="209"/>
      <c r="N1982" s="210"/>
      <c r="O1982" s="210"/>
      <c r="P1982" s="210"/>
      <c r="Q1982" s="210"/>
      <c r="R1982" s="210"/>
      <c r="S1982" s="210"/>
      <c r="T1982" s="211"/>
      <c r="AT1982" s="212" t="s">
        <v>192</v>
      </c>
      <c r="AU1982" s="212" t="s">
        <v>78</v>
      </c>
      <c r="AV1982" s="14" t="s">
        <v>78</v>
      </c>
      <c r="AW1982" s="14" t="s">
        <v>30</v>
      </c>
      <c r="AX1982" s="14" t="s">
        <v>69</v>
      </c>
      <c r="AY1982" s="212" t="s">
        <v>179</v>
      </c>
    </row>
    <row r="1983" spans="1:65" s="14" customFormat="1">
      <c r="B1983" s="203"/>
      <c r="C1983" s="204"/>
      <c r="D1983" s="188" t="s">
        <v>192</v>
      </c>
      <c r="E1983" s="205" t="s">
        <v>18</v>
      </c>
      <c r="F1983" s="324" t="s">
        <v>1404</v>
      </c>
      <c r="G1983" s="325"/>
      <c r="H1983" s="326">
        <v>12.2</v>
      </c>
      <c r="I1983" s="325"/>
      <c r="J1983" s="325"/>
      <c r="K1983" s="204"/>
      <c r="L1983" s="208"/>
      <c r="M1983" s="209"/>
      <c r="N1983" s="210"/>
      <c r="O1983" s="210"/>
      <c r="P1983" s="210"/>
      <c r="Q1983" s="210"/>
      <c r="R1983" s="210"/>
      <c r="S1983" s="210"/>
      <c r="T1983" s="211"/>
      <c r="AT1983" s="212" t="s">
        <v>192</v>
      </c>
      <c r="AU1983" s="212" t="s">
        <v>78</v>
      </c>
      <c r="AV1983" s="14" t="s">
        <v>78</v>
      </c>
      <c r="AW1983" s="14" t="s">
        <v>30</v>
      </c>
      <c r="AX1983" s="14" t="s">
        <v>69</v>
      </c>
      <c r="AY1983" s="212" t="s">
        <v>179</v>
      </c>
    </row>
    <row r="1984" spans="1:65" s="14" customFormat="1">
      <c r="B1984" s="203"/>
      <c r="C1984" s="204"/>
      <c r="D1984" s="188" t="s">
        <v>192</v>
      </c>
      <c r="E1984" s="205" t="s">
        <v>18</v>
      </c>
      <c r="F1984" s="324" t="s">
        <v>1405</v>
      </c>
      <c r="G1984" s="325"/>
      <c r="H1984" s="326">
        <v>12</v>
      </c>
      <c r="I1984" s="325"/>
      <c r="J1984" s="325"/>
      <c r="K1984" s="204"/>
      <c r="L1984" s="208"/>
      <c r="M1984" s="209"/>
      <c r="N1984" s="210"/>
      <c r="O1984" s="210"/>
      <c r="P1984" s="210"/>
      <c r="Q1984" s="210"/>
      <c r="R1984" s="210"/>
      <c r="S1984" s="210"/>
      <c r="T1984" s="211"/>
      <c r="AT1984" s="212" t="s">
        <v>192</v>
      </c>
      <c r="AU1984" s="212" t="s">
        <v>78</v>
      </c>
      <c r="AV1984" s="14" t="s">
        <v>78</v>
      </c>
      <c r="AW1984" s="14" t="s">
        <v>30</v>
      </c>
      <c r="AX1984" s="14" t="s">
        <v>69</v>
      </c>
      <c r="AY1984" s="212" t="s">
        <v>179</v>
      </c>
    </row>
    <row r="1985" spans="1:65" s="14" customFormat="1">
      <c r="B1985" s="203"/>
      <c r="C1985" s="204"/>
      <c r="D1985" s="188" t="s">
        <v>192</v>
      </c>
      <c r="E1985" s="205" t="s">
        <v>18</v>
      </c>
      <c r="F1985" s="324" t="s">
        <v>1406</v>
      </c>
      <c r="G1985" s="325"/>
      <c r="H1985" s="326">
        <v>22.6</v>
      </c>
      <c r="I1985" s="325"/>
      <c r="J1985" s="325"/>
      <c r="K1985" s="204"/>
      <c r="L1985" s="208"/>
      <c r="M1985" s="209"/>
      <c r="N1985" s="210"/>
      <c r="O1985" s="210"/>
      <c r="P1985" s="210"/>
      <c r="Q1985" s="210"/>
      <c r="R1985" s="210"/>
      <c r="S1985" s="210"/>
      <c r="T1985" s="211"/>
      <c r="AT1985" s="212" t="s">
        <v>192</v>
      </c>
      <c r="AU1985" s="212" t="s">
        <v>78</v>
      </c>
      <c r="AV1985" s="14" t="s">
        <v>78</v>
      </c>
      <c r="AW1985" s="14" t="s">
        <v>30</v>
      </c>
      <c r="AX1985" s="14" t="s">
        <v>69</v>
      </c>
      <c r="AY1985" s="212" t="s">
        <v>179</v>
      </c>
    </row>
    <row r="1986" spans="1:65" s="14" customFormat="1">
      <c r="B1986" s="203"/>
      <c r="C1986" s="204"/>
      <c r="D1986" s="188" t="s">
        <v>192</v>
      </c>
      <c r="E1986" s="205" t="s">
        <v>18</v>
      </c>
      <c r="F1986" s="324" t="s">
        <v>1407</v>
      </c>
      <c r="G1986" s="325"/>
      <c r="H1986" s="326">
        <v>10</v>
      </c>
      <c r="I1986" s="325"/>
      <c r="J1986" s="325"/>
      <c r="K1986" s="204"/>
      <c r="L1986" s="208"/>
      <c r="M1986" s="209"/>
      <c r="N1986" s="210"/>
      <c r="O1986" s="210"/>
      <c r="P1986" s="210"/>
      <c r="Q1986" s="210"/>
      <c r="R1986" s="210"/>
      <c r="S1986" s="210"/>
      <c r="T1986" s="211"/>
      <c r="AT1986" s="212" t="s">
        <v>192</v>
      </c>
      <c r="AU1986" s="212" t="s">
        <v>78</v>
      </c>
      <c r="AV1986" s="14" t="s">
        <v>78</v>
      </c>
      <c r="AW1986" s="14" t="s">
        <v>30</v>
      </c>
      <c r="AX1986" s="14" t="s">
        <v>69</v>
      </c>
      <c r="AY1986" s="212" t="s">
        <v>179</v>
      </c>
    </row>
    <row r="1987" spans="1:65" s="14" customFormat="1">
      <c r="B1987" s="203"/>
      <c r="C1987" s="204"/>
      <c r="D1987" s="188" t="s">
        <v>192</v>
      </c>
      <c r="E1987" s="205" t="s">
        <v>18</v>
      </c>
      <c r="F1987" s="324" t="s">
        <v>1408</v>
      </c>
      <c r="G1987" s="325"/>
      <c r="H1987" s="326">
        <v>1.3</v>
      </c>
      <c r="I1987" s="325"/>
      <c r="J1987" s="325"/>
      <c r="K1987" s="204"/>
      <c r="L1987" s="208"/>
      <c r="M1987" s="209"/>
      <c r="N1987" s="210"/>
      <c r="O1987" s="210"/>
      <c r="P1987" s="210"/>
      <c r="Q1987" s="210"/>
      <c r="R1987" s="210"/>
      <c r="S1987" s="210"/>
      <c r="T1987" s="211"/>
      <c r="AT1987" s="212" t="s">
        <v>192</v>
      </c>
      <c r="AU1987" s="212" t="s">
        <v>78</v>
      </c>
      <c r="AV1987" s="14" t="s">
        <v>78</v>
      </c>
      <c r="AW1987" s="14" t="s">
        <v>30</v>
      </c>
      <c r="AX1987" s="14" t="s">
        <v>69</v>
      </c>
      <c r="AY1987" s="212" t="s">
        <v>179</v>
      </c>
    </row>
    <row r="1988" spans="1:65" s="14" customFormat="1">
      <c r="B1988" s="203"/>
      <c r="C1988" s="204"/>
      <c r="D1988" s="188" t="s">
        <v>192</v>
      </c>
      <c r="E1988" s="205" t="s">
        <v>18</v>
      </c>
      <c r="F1988" s="324" t="s">
        <v>1409</v>
      </c>
      <c r="G1988" s="325"/>
      <c r="H1988" s="326">
        <v>1.5</v>
      </c>
      <c r="I1988" s="325"/>
      <c r="J1988" s="325"/>
      <c r="K1988" s="204"/>
      <c r="L1988" s="208"/>
      <c r="M1988" s="209"/>
      <c r="N1988" s="210"/>
      <c r="O1988" s="210"/>
      <c r="P1988" s="210"/>
      <c r="Q1988" s="210"/>
      <c r="R1988" s="210"/>
      <c r="S1988" s="210"/>
      <c r="T1988" s="211"/>
      <c r="AT1988" s="212" t="s">
        <v>192</v>
      </c>
      <c r="AU1988" s="212" t="s">
        <v>78</v>
      </c>
      <c r="AV1988" s="14" t="s">
        <v>78</v>
      </c>
      <c r="AW1988" s="14" t="s">
        <v>30</v>
      </c>
      <c r="AX1988" s="14" t="s">
        <v>69</v>
      </c>
      <c r="AY1988" s="212" t="s">
        <v>179</v>
      </c>
    </row>
    <row r="1989" spans="1:65" s="14" customFormat="1">
      <c r="B1989" s="203"/>
      <c r="C1989" s="204"/>
      <c r="D1989" s="188" t="s">
        <v>192</v>
      </c>
      <c r="E1989" s="205" t="s">
        <v>18</v>
      </c>
      <c r="F1989" s="324" t="s">
        <v>1410</v>
      </c>
      <c r="G1989" s="325"/>
      <c r="H1989" s="326">
        <v>4.5</v>
      </c>
      <c r="I1989" s="325"/>
      <c r="J1989" s="325"/>
      <c r="K1989" s="204"/>
      <c r="L1989" s="208"/>
      <c r="M1989" s="209"/>
      <c r="N1989" s="210"/>
      <c r="O1989" s="210"/>
      <c r="P1989" s="210"/>
      <c r="Q1989" s="210"/>
      <c r="R1989" s="210"/>
      <c r="S1989" s="210"/>
      <c r="T1989" s="211"/>
      <c r="AT1989" s="212" t="s">
        <v>192</v>
      </c>
      <c r="AU1989" s="212" t="s">
        <v>78</v>
      </c>
      <c r="AV1989" s="14" t="s">
        <v>78</v>
      </c>
      <c r="AW1989" s="14" t="s">
        <v>30</v>
      </c>
      <c r="AX1989" s="14" t="s">
        <v>69</v>
      </c>
      <c r="AY1989" s="212" t="s">
        <v>179</v>
      </c>
    </row>
    <row r="1990" spans="1:65" s="14" customFormat="1">
      <c r="B1990" s="203"/>
      <c r="C1990" s="204"/>
      <c r="D1990" s="188" t="s">
        <v>192</v>
      </c>
      <c r="E1990" s="205" t="s">
        <v>18</v>
      </c>
      <c r="F1990" s="324" t="s">
        <v>1411</v>
      </c>
      <c r="G1990" s="325"/>
      <c r="H1990" s="326">
        <v>12.1</v>
      </c>
      <c r="I1990" s="325"/>
      <c r="J1990" s="325"/>
      <c r="K1990" s="204"/>
      <c r="L1990" s="208"/>
      <c r="M1990" s="209"/>
      <c r="N1990" s="210"/>
      <c r="O1990" s="210"/>
      <c r="P1990" s="210"/>
      <c r="Q1990" s="210"/>
      <c r="R1990" s="210"/>
      <c r="S1990" s="210"/>
      <c r="T1990" s="211"/>
      <c r="AT1990" s="212" t="s">
        <v>192</v>
      </c>
      <c r="AU1990" s="212" t="s">
        <v>78</v>
      </c>
      <c r="AV1990" s="14" t="s">
        <v>78</v>
      </c>
      <c r="AW1990" s="14" t="s">
        <v>30</v>
      </c>
      <c r="AX1990" s="14" t="s">
        <v>69</v>
      </c>
      <c r="AY1990" s="212" t="s">
        <v>179</v>
      </c>
    </row>
    <row r="1991" spans="1:65" s="14" customFormat="1">
      <c r="B1991" s="203"/>
      <c r="C1991" s="204"/>
      <c r="D1991" s="188" t="s">
        <v>192</v>
      </c>
      <c r="E1991" s="205" t="s">
        <v>18</v>
      </c>
      <c r="F1991" s="324" t="s">
        <v>1412</v>
      </c>
      <c r="G1991" s="325"/>
      <c r="H1991" s="326">
        <v>12.1</v>
      </c>
      <c r="I1991" s="325"/>
      <c r="J1991" s="325"/>
      <c r="K1991" s="204"/>
      <c r="L1991" s="208"/>
      <c r="M1991" s="209"/>
      <c r="N1991" s="210"/>
      <c r="O1991" s="210"/>
      <c r="P1991" s="210"/>
      <c r="Q1991" s="210"/>
      <c r="R1991" s="210"/>
      <c r="S1991" s="210"/>
      <c r="T1991" s="211"/>
      <c r="AT1991" s="212" t="s">
        <v>192</v>
      </c>
      <c r="AU1991" s="212" t="s">
        <v>78</v>
      </c>
      <c r="AV1991" s="14" t="s">
        <v>78</v>
      </c>
      <c r="AW1991" s="14" t="s">
        <v>30</v>
      </c>
      <c r="AX1991" s="14" t="s">
        <v>69</v>
      </c>
      <c r="AY1991" s="212" t="s">
        <v>179</v>
      </c>
    </row>
    <row r="1992" spans="1:65" s="14" customFormat="1">
      <c r="B1992" s="203"/>
      <c r="C1992" s="204"/>
      <c r="D1992" s="188" t="s">
        <v>192</v>
      </c>
      <c r="E1992" s="205" t="s">
        <v>18</v>
      </c>
      <c r="F1992" s="324" t="s">
        <v>1413</v>
      </c>
      <c r="G1992" s="325"/>
      <c r="H1992" s="326">
        <v>12.4</v>
      </c>
      <c r="I1992" s="325"/>
      <c r="J1992" s="325"/>
      <c r="K1992" s="204"/>
      <c r="L1992" s="208"/>
      <c r="M1992" s="209"/>
      <c r="N1992" s="210"/>
      <c r="O1992" s="210"/>
      <c r="P1992" s="210"/>
      <c r="Q1992" s="210"/>
      <c r="R1992" s="210"/>
      <c r="S1992" s="210"/>
      <c r="T1992" s="211"/>
      <c r="AT1992" s="212" t="s">
        <v>192</v>
      </c>
      <c r="AU1992" s="212" t="s">
        <v>78</v>
      </c>
      <c r="AV1992" s="14" t="s">
        <v>78</v>
      </c>
      <c r="AW1992" s="14" t="s">
        <v>30</v>
      </c>
      <c r="AX1992" s="14" t="s">
        <v>69</v>
      </c>
      <c r="AY1992" s="212" t="s">
        <v>179</v>
      </c>
    </row>
    <row r="1993" spans="1:65" s="14" customFormat="1">
      <c r="B1993" s="203"/>
      <c r="C1993" s="204"/>
      <c r="D1993" s="188" t="s">
        <v>192</v>
      </c>
      <c r="E1993" s="205" t="s">
        <v>18</v>
      </c>
      <c r="F1993" s="324" t="s">
        <v>1414</v>
      </c>
      <c r="G1993" s="325"/>
      <c r="H1993" s="326">
        <v>12.4</v>
      </c>
      <c r="I1993" s="325"/>
      <c r="J1993" s="325"/>
      <c r="K1993" s="204"/>
      <c r="L1993" s="208"/>
      <c r="M1993" s="209"/>
      <c r="N1993" s="210"/>
      <c r="O1993" s="210"/>
      <c r="P1993" s="210"/>
      <c r="Q1993" s="210"/>
      <c r="R1993" s="210"/>
      <c r="S1993" s="210"/>
      <c r="T1993" s="211"/>
      <c r="AT1993" s="212" t="s">
        <v>192</v>
      </c>
      <c r="AU1993" s="212" t="s">
        <v>78</v>
      </c>
      <c r="AV1993" s="14" t="s">
        <v>78</v>
      </c>
      <c r="AW1993" s="14" t="s">
        <v>30</v>
      </c>
      <c r="AX1993" s="14" t="s">
        <v>69</v>
      </c>
      <c r="AY1993" s="212" t="s">
        <v>179</v>
      </c>
    </row>
    <row r="1994" spans="1:65" s="14" customFormat="1">
      <c r="B1994" s="203"/>
      <c r="C1994" s="204"/>
      <c r="D1994" s="188" t="s">
        <v>192</v>
      </c>
      <c r="E1994" s="205" t="s">
        <v>18</v>
      </c>
      <c r="F1994" s="324" t="s">
        <v>1415</v>
      </c>
      <c r="G1994" s="325"/>
      <c r="H1994" s="326">
        <v>10.4</v>
      </c>
      <c r="I1994" s="325"/>
      <c r="J1994" s="325"/>
      <c r="K1994" s="204"/>
      <c r="L1994" s="208"/>
      <c r="M1994" s="209"/>
      <c r="N1994" s="210"/>
      <c r="O1994" s="210"/>
      <c r="P1994" s="210"/>
      <c r="Q1994" s="210"/>
      <c r="R1994" s="210"/>
      <c r="S1994" s="210"/>
      <c r="T1994" s="211"/>
      <c r="AT1994" s="212" t="s">
        <v>192</v>
      </c>
      <c r="AU1994" s="212" t="s">
        <v>78</v>
      </c>
      <c r="AV1994" s="14" t="s">
        <v>78</v>
      </c>
      <c r="AW1994" s="14" t="s">
        <v>30</v>
      </c>
      <c r="AX1994" s="14" t="s">
        <v>69</v>
      </c>
      <c r="AY1994" s="212" t="s">
        <v>179</v>
      </c>
    </row>
    <row r="1995" spans="1:65" s="2" customFormat="1" ht="24.2" customHeight="1">
      <c r="A1995" s="33"/>
      <c r="B1995" s="34"/>
      <c r="C1995" s="213" t="s">
        <v>2099</v>
      </c>
      <c r="D1995" s="213" t="s">
        <v>286</v>
      </c>
      <c r="E1995" s="214" t="s">
        <v>2100</v>
      </c>
      <c r="F1995" s="340" t="s">
        <v>2101</v>
      </c>
      <c r="G1995" s="341" t="s">
        <v>357</v>
      </c>
      <c r="H1995" s="342">
        <v>232.41800000000001</v>
      </c>
      <c r="I1995" s="343"/>
      <c r="J1995" s="343">
        <f>ROUND(I1995*H1995,2)</f>
        <v>0</v>
      </c>
      <c r="K1995" s="215" t="s">
        <v>185</v>
      </c>
      <c r="L1995" s="219"/>
      <c r="M1995" s="220" t="s">
        <v>18</v>
      </c>
      <c r="N1995" s="221" t="s">
        <v>40</v>
      </c>
      <c r="O1995" s="184">
        <v>0</v>
      </c>
      <c r="P1995" s="184">
        <f>O1995*H1995</f>
        <v>0</v>
      </c>
      <c r="Q1995" s="184">
        <v>3.8999999999999999E-4</v>
      </c>
      <c r="R1995" s="184">
        <f>Q1995*H1995</f>
        <v>9.0643020000000005E-2</v>
      </c>
      <c r="S1995" s="184">
        <v>0</v>
      </c>
      <c r="T1995" s="185">
        <f>S1995*H1995</f>
        <v>0</v>
      </c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R1995" s="186" t="s">
        <v>442</v>
      </c>
      <c r="AT1995" s="186" t="s">
        <v>286</v>
      </c>
      <c r="AU1995" s="186" t="s">
        <v>78</v>
      </c>
      <c r="AY1995" s="19" t="s">
        <v>179</v>
      </c>
      <c r="BE1995" s="187">
        <f>IF(N1995="základní",J1995,0)</f>
        <v>0</v>
      </c>
      <c r="BF1995" s="187">
        <f>IF(N1995="snížená",J1995,0)</f>
        <v>0</v>
      </c>
      <c r="BG1995" s="187">
        <f>IF(N1995="zákl. přenesená",J1995,0)</f>
        <v>0</v>
      </c>
      <c r="BH1995" s="187">
        <f>IF(N1995="sníž. přenesená",J1995,0)</f>
        <v>0</v>
      </c>
      <c r="BI1995" s="187">
        <f>IF(N1995="nulová",J1995,0)</f>
        <v>0</v>
      </c>
      <c r="BJ1995" s="19" t="s">
        <v>76</v>
      </c>
      <c r="BK1995" s="187">
        <f>ROUND(I1995*H1995,2)</f>
        <v>0</v>
      </c>
      <c r="BL1995" s="19" t="s">
        <v>311</v>
      </c>
      <c r="BM1995" s="186" t="s">
        <v>2102</v>
      </c>
    </row>
    <row r="1996" spans="1:65" s="2" customFormat="1" ht="19.5">
      <c r="A1996" s="33"/>
      <c r="B1996" s="34"/>
      <c r="C1996" s="35"/>
      <c r="D1996" s="188" t="s">
        <v>188</v>
      </c>
      <c r="E1996" s="35"/>
      <c r="F1996" s="331" t="s">
        <v>2101</v>
      </c>
      <c r="G1996" s="332"/>
      <c r="H1996" s="332"/>
      <c r="I1996" s="332"/>
      <c r="J1996" s="332"/>
      <c r="K1996" s="35"/>
      <c r="L1996" s="38"/>
      <c r="M1996" s="190"/>
      <c r="N1996" s="191"/>
      <c r="O1996" s="63"/>
      <c r="P1996" s="63"/>
      <c r="Q1996" s="63"/>
      <c r="R1996" s="63"/>
      <c r="S1996" s="63"/>
      <c r="T1996" s="64"/>
      <c r="U1996" s="33"/>
      <c r="V1996" s="33"/>
      <c r="W1996" s="33"/>
      <c r="X1996" s="33"/>
      <c r="Y1996" s="33"/>
      <c r="Z1996" s="33"/>
      <c r="AA1996" s="33"/>
      <c r="AB1996" s="33"/>
      <c r="AC1996" s="33"/>
      <c r="AD1996" s="33"/>
      <c r="AE1996" s="33"/>
      <c r="AT1996" s="19" t="s">
        <v>188</v>
      </c>
      <c r="AU1996" s="19" t="s">
        <v>78</v>
      </c>
    </row>
    <row r="1997" spans="1:65" s="14" customFormat="1">
      <c r="B1997" s="203"/>
      <c r="C1997" s="204"/>
      <c r="D1997" s="188" t="s">
        <v>192</v>
      </c>
      <c r="E1997" s="204"/>
      <c r="F1997" s="324" t="s">
        <v>2103</v>
      </c>
      <c r="G1997" s="325"/>
      <c r="H1997" s="326">
        <v>232.41800000000001</v>
      </c>
      <c r="I1997" s="325"/>
      <c r="J1997" s="325"/>
      <c r="K1997" s="204"/>
      <c r="L1997" s="208"/>
      <c r="M1997" s="209"/>
      <c r="N1997" s="210"/>
      <c r="O1997" s="210"/>
      <c r="P1997" s="210"/>
      <c r="Q1997" s="210"/>
      <c r="R1997" s="210"/>
      <c r="S1997" s="210"/>
      <c r="T1997" s="211"/>
      <c r="AT1997" s="212" t="s">
        <v>192</v>
      </c>
      <c r="AU1997" s="212" t="s">
        <v>78</v>
      </c>
      <c r="AV1997" s="14" t="s">
        <v>78</v>
      </c>
      <c r="AW1997" s="14" t="s">
        <v>4</v>
      </c>
      <c r="AX1997" s="14" t="s">
        <v>76</v>
      </c>
      <c r="AY1997" s="212" t="s">
        <v>179</v>
      </c>
    </row>
    <row r="1998" spans="1:65" s="2" customFormat="1" ht="24.2" customHeight="1">
      <c r="A1998" s="33"/>
      <c r="B1998" s="34"/>
      <c r="C1998" s="176" t="s">
        <v>2104</v>
      </c>
      <c r="D1998" s="176" t="s">
        <v>181</v>
      </c>
      <c r="E1998" s="177" t="s">
        <v>2105</v>
      </c>
      <c r="F1998" s="327" t="s">
        <v>2106</v>
      </c>
      <c r="G1998" s="328" t="s">
        <v>357</v>
      </c>
      <c r="H1998" s="329">
        <v>127.69</v>
      </c>
      <c r="I1998" s="330"/>
      <c r="J1998" s="330">
        <f>ROUND(I1998*H1998,2)</f>
        <v>0</v>
      </c>
      <c r="K1998" s="178" t="s">
        <v>185</v>
      </c>
      <c r="L1998" s="38"/>
      <c r="M1998" s="182" t="s">
        <v>18</v>
      </c>
      <c r="N1998" s="183" t="s">
        <v>40</v>
      </c>
      <c r="O1998" s="184">
        <v>0.16700000000000001</v>
      </c>
      <c r="P1998" s="184">
        <f>O1998*H1998</f>
        <v>21.32423</v>
      </c>
      <c r="Q1998" s="184">
        <v>0</v>
      </c>
      <c r="R1998" s="184">
        <f>Q1998*H1998</f>
        <v>0</v>
      </c>
      <c r="S1998" s="184">
        <v>0</v>
      </c>
      <c r="T1998" s="185">
        <f>S1998*H1998</f>
        <v>0</v>
      </c>
      <c r="U1998" s="33"/>
      <c r="V1998" s="33"/>
      <c r="W1998" s="33"/>
      <c r="X1998" s="33"/>
      <c r="Y1998" s="33"/>
      <c r="Z1998" s="33"/>
      <c r="AA1998" s="33"/>
      <c r="AB1998" s="33"/>
      <c r="AC1998" s="33"/>
      <c r="AD1998" s="33"/>
      <c r="AE1998" s="33"/>
      <c r="AR1998" s="186" t="s">
        <v>311</v>
      </c>
      <c r="AT1998" s="186" t="s">
        <v>181</v>
      </c>
      <c r="AU1998" s="186" t="s">
        <v>78</v>
      </c>
      <c r="AY1998" s="19" t="s">
        <v>179</v>
      </c>
      <c r="BE1998" s="187">
        <f>IF(N1998="základní",J1998,0)</f>
        <v>0</v>
      </c>
      <c r="BF1998" s="187">
        <f>IF(N1998="snížená",J1998,0)</f>
        <v>0</v>
      </c>
      <c r="BG1998" s="187">
        <f>IF(N1998="zákl. přenesená",J1998,0)</f>
        <v>0</v>
      </c>
      <c r="BH1998" s="187">
        <f>IF(N1998="sníž. přenesená",J1998,0)</f>
        <v>0</v>
      </c>
      <c r="BI1998" s="187">
        <f>IF(N1998="nulová",J1998,0)</f>
        <v>0</v>
      </c>
      <c r="BJ1998" s="19" t="s">
        <v>76</v>
      </c>
      <c r="BK1998" s="187">
        <f>ROUND(I1998*H1998,2)</f>
        <v>0</v>
      </c>
      <c r="BL1998" s="19" t="s">
        <v>311</v>
      </c>
      <c r="BM1998" s="186" t="s">
        <v>2107</v>
      </c>
    </row>
    <row r="1999" spans="1:65" s="2" customFormat="1" ht="19.5">
      <c r="A1999" s="33"/>
      <c r="B1999" s="34"/>
      <c r="C1999" s="35"/>
      <c r="D1999" s="188" t="s">
        <v>188</v>
      </c>
      <c r="E1999" s="35"/>
      <c r="F1999" s="331" t="s">
        <v>2108</v>
      </c>
      <c r="G1999" s="332"/>
      <c r="H1999" s="332"/>
      <c r="I1999" s="332"/>
      <c r="J1999" s="332"/>
      <c r="K1999" s="35"/>
      <c r="L1999" s="38"/>
      <c r="M1999" s="190"/>
      <c r="N1999" s="191"/>
      <c r="O1999" s="63"/>
      <c r="P1999" s="63"/>
      <c r="Q1999" s="63"/>
      <c r="R1999" s="63"/>
      <c r="S1999" s="63"/>
      <c r="T1999" s="64"/>
      <c r="U1999" s="33"/>
      <c r="V1999" s="33"/>
      <c r="W1999" s="33"/>
      <c r="X1999" s="33"/>
      <c r="Y1999" s="33"/>
      <c r="Z1999" s="33"/>
      <c r="AA1999" s="33"/>
      <c r="AB1999" s="33"/>
      <c r="AC1999" s="33"/>
      <c r="AD1999" s="33"/>
      <c r="AE1999" s="33"/>
      <c r="AT1999" s="19" t="s">
        <v>188</v>
      </c>
      <c r="AU1999" s="19" t="s">
        <v>78</v>
      </c>
    </row>
    <row r="2000" spans="1:65" s="2" customFormat="1">
      <c r="A2000" s="33"/>
      <c r="B2000" s="34"/>
      <c r="C2000" s="35"/>
      <c r="D2000" s="192" t="s">
        <v>190</v>
      </c>
      <c r="E2000" s="35"/>
      <c r="F2000" s="333" t="s">
        <v>2109</v>
      </c>
      <c r="G2000" s="332"/>
      <c r="H2000" s="332"/>
      <c r="I2000" s="332"/>
      <c r="J2000" s="332"/>
      <c r="K2000" s="35"/>
      <c r="L2000" s="38"/>
      <c r="M2000" s="190"/>
      <c r="N2000" s="191"/>
      <c r="O2000" s="63"/>
      <c r="P2000" s="63"/>
      <c r="Q2000" s="63"/>
      <c r="R2000" s="63"/>
      <c r="S2000" s="63"/>
      <c r="T2000" s="64"/>
      <c r="U2000" s="33"/>
      <c r="V2000" s="33"/>
      <c r="W2000" s="33"/>
      <c r="X2000" s="33"/>
      <c r="Y2000" s="33"/>
      <c r="Z2000" s="33"/>
      <c r="AA2000" s="33"/>
      <c r="AB2000" s="33"/>
      <c r="AC2000" s="33"/>
      <c r="AD2000" s="33"/>
      <c r="AE2000" s="33"/>
      <c r="AT2000" s="19" t="s">
        <v>190</v>
      </c>
      <c r="AU2000" s="19" t="s">
        <v>78</v>
      </c>
    </row>
    <row r="2001" spans="2:51" s="13" customFormat="1">
      <c r="B2001" s="194"/>
      <c r="C2001" s="195"/>
      <c r="D2001" s="188" t="s">
        <v>192</v>
      </c>
      <c r="E2001" s="196" t="s">
        <v>18</v>
      </c>
      <c r="F2001" s="334" t="s">
        <v>323</v>
      </c>
      <c r="G2001" s="335"/>
      <c r="H2001" s="336" t="s">
        <v>18</v>
      </c>
      <c r="I2001" s="335"/>
      <c r="J2001" s="335"/>
      <c r="K2001" s="195"/>
      <c r="L2001" s="198"/>
      <c r="M2001" s="199"/>
      <c r="N2001" s="200"/>
      <c r="O2001" s="200"/>
      <c r="P2001" s="200"/>
      <c r="Q2001" s="200"/>
      <c r="R2001" s="200"/>
      <c r="S2001" s="200"/>
      <c r="T2001" s="201"/>
      <c r="AT2001" s="202" t="s">
        <v>192</v>
      </c>
      <c r="AU2001" s="202" t="s">
        <v>78</v>
      </c>
      <c r="AV2001" s="13" t="s">
        <v>76</v>
      </c>
      <c r="AW2001" s="13" t="s">
        <v>30</v>
      </c>
      <c r="AX2001" s="13" t="s">
        <v>69</v>
      </c>
      <c r="AY2001" s="202" t="s">
        <v>179</v>
      </c>
    </row>
    <row r="2002" spans="2:51" s="14" customFormat="1">
      <c r="B2002" s="203"/>
      <c r="C2002" s="204"/>
      <c r="D2002" s="188" t="s">
        <v>192</v>
      </c>
      <c r="E2002" s="205" t="s">
        <v>18</v>
      </c>
      <c r="F2002" s="324" t="s">
        <v>1383</v>
      </c>
      <c r="G2002" s="325"/>
      <c r="H2002" s="326">
        <v>10</v>
      </c>
      <c r="I2002" s="325"/>
      <c r="J2002" s="325"/>
      <c r="K2002" s="204"/>
      <c r="L2002" s="208"/>
      <c r="M2002" s="209"/>
      <c r="N2002" s="210"/>
      <c r="O2002" s="210"/>
      <c r="P2002" s="210"/>
      <c r="Q2002" s="210"/>
      <c r="R2002" s="210"/>
      <c r="S2002" s="210"/>
      <c r="T2002" s="211"/>
      <c r="AT2002" s="212" t="s">
        <v>192</v>
      </c>
      <c r="AU2002" s="212" t="s">
        <v>78</v>
      </c>
      <c r="AV2002" s="14" t="s">
        <v>78</v>
      </c>
      <c r="AW2002" s="14" t="s">
        <v>30</v>
      </c>
      <c r="AX2002" s="14" t="s">
        <v>69</v>
      </c>
      <c r="AY2002" s="212" t="s">
        <v>179</v>
      </c>
    </row>
    <row r="2003" spans="2:51" s="14" customFormat="1">
      <c r="B2003" s="203"/>
      <c r="C2003" s="204"/>
      <c r="D2003" s="188" t="s">
        <v>192</v>
      </c>
      <c r="E2003" s="205" t="s">
        <v>18</v>
      </c>
      <c r="F2003" s="324" t="s">
        <v>1384</v>
      </c>
      <c r="G2003" s="325"/>
      <c r="H2003" s="326">
        <v>9.6</v>
      </c>
      <c r="I2003" s="325"/>
      <c r="J2003" s="325"/>
      <c r="K2003" s="204"/>
      <c r="L2003" s="208"/>
      <c r="M2003" s="209"/>
      <c r="N2003" s="210"/>
      <c r="O2003" s="210"/>
      <c r="P2003" s="210"/>
      <c r="Q2003" s="210"/>
      <c r="R2003" s="210"/>
      <c r="S2003" s="210"/>
      <c r="T2003" s="211"/>
      <c r="AT2003" s="212" t="s">
        <v>192</v>
      </c>
      <c r="AU2003" s="212" t="s">
        <v>78</v>
      </c>
      <c r="AV2003" s="14" t="s">
        <v>78</v>
      </c>
      <c r="AW2003" s="14" t="s">
        <v>30</v>
      </c>
      <c r="AX2003" s="14" t="s">
        <v>69</v>
      </c>
      <c r="AY2003" s="212" t="s">
        <v>179</v>
      </c>
    </row>
    <row r="2004" spans="2:51" s="14" customFormat="1">
      <c r="B2004" s="203"/>
      <c r="C2004" s="204"/>
      <c r="D2004" s="188" t="s">
        <v>192</v>
      </c>
      <c r="E2004" s="205" t="s">
        <v>18</v>
      </c>
      <c r="F2004" s="324" t="s">
        <v>1385</v>
      </c>
      <c r="G2004" s="325"/>
      <c r="H2004" s="326">
        <v>4.0999999999999996</v>
      </c>
      <c r="I2004" s="325"/>
      <c r="J2004" s="325"/>
      <c r="K2004" s="204"/>
      <c r="L2004" s="208"/>
      <c r="M2004" s="209"/>
      <c r="N2004" s="210"/>
      <c r="O2004" s="210"/>
      <c r="P2004" s="210"/>
      <c r="Q2004" s="210"/>
      <c r="R2004" s="210"/>
      <c r="S2004" s="210"/>
      <c r="T2004" s="211"/>
      <c r="AT2004" s="212" t="s">
        <v>192</v>
      </c>
      <c r="AU2004" s="212" t="s">
        <v>78</v>
      </c>
      <c r="AV2004" s="14" t="s">
        <v>78</v>
      </c>
      <c r="AW2004" s="14" t="s">
        <v>30</v>
      </c>
      <c r="AX2004" s="14" t="s">
        <v>69</v>
      </c>
      <c r="AY2004" s="212" t="s">
        <v>179</v>
      </c>
    </row>
    <row r="2005" spans="2:51" s="14" customFormat="1">
      <c r="B2005" s="203"/>
      <c r="C2005" s="204"/>
      <c r="D2005" s="188" t="s">
        <v>192</v>
      </c>
      <c r="E2005" s="205" t="s">
        <v>18</v>
      </c>
      <c r="F2005" s="324" t="s">
        <v>1386</v>
      </c>
      <c r="G2005" s="325"/>
      <c r="H2005" s="326">
        <v>2.96</v>
      </c>
      <c r="I2005" s="325"/>
      <c r="J2005" s="325"/>
      <c r="K2005" s="204"/>
      <c r="L2005" s="208"/>
      <c r="M2005" s="209"/>
      <c r="N2005" s="210"/>
      <c r="O2005" s="210"/>
      <c r="P2005" s="210"/>
      <c r="Q2005" s="210"/>
      <c r="R2005" s="210"/>
      <c r="S2005" s="210"/>
      <c r="T2005" s="211"/>
      <c r="AT2005" s="212" t="s">
        <v>192</v>
      </c>
      <c r="AU2005" s="212" t="s">
        <v>78</v>
      </c>
      <c r="AV2005" s="14" t="s">
        <v>78</v>
      </c>
      <c r="AW2005" s="14" t="s">
        <v>30</v>
      </c>
      <c r="AX2005" s="14" t="s">
        <v>69</v>
      </c>
      <c r="AY2005" s="212" t="s">
        <v>179</v>
      </c>
    </row>
    <row r="2006" spans="2:51" s="14" customFormat="1">
      <c r="B2006" s="203"/>
      <c r="C2006" s="204"/>
      <c r="D2006" s="188" t="s">
        <v>192</v>
      </c>
      <c r="E2006" s="205" t="s">
        <v>18</v>
      </c>
      <c r="F2006" s="324" t="s">
        <v>1387</v>
      </c>
      <c r="G2006" s="325"/>
      <c r="H2006" s="326">
        <v>11.9</v>
      </c>
      <c r="I2006" s="325"/>
      <c r="J2006" s="325"/>
      <c r="K2006" s="204"/>
      <c r="L2006" s="208"/>
      <c r="M2006" s="209"/>
      <c r="N2006" s="210"/>
      <c r="O2006" s="210"/>
      <c r="P2006" s="210"/>
      <c r="Q2006" s="210"/>
      <c r="R2006" s="210"/>
      <c r="S2006" s="210"/>
      <c r="T2006" s="211"/>
      <c r="AT2006" s="212" t="s">
        <v>192</v>
      </c>
      <c r="AU2006" s="212" t="s">
        <v>78</v>
      </c>
      <c r="AV2006" s="14" t="s">
        <v>78</v>
      </c>
      <c r="AW2006" s="14" t="s">
        <v>30</v>
      </c>
      <c r="AX2006" s="14" t="s">
        <v>69</v>
      </c>
      <c r="AY2006" s="212" t="s">
        <v>179</v>
      </c>
    </row>
    <row r="2007" spans="2:51" s="14" customFormat="1">
      <c r="B2007" s="203"/>
      <c r="C2007" s="204"/>
      <c r="D2007" s="188" t="s">
        <v>192</v>
      </c>
      <c r="E2007" s="205" t="s">
        <v>18</v>
      </c>
      <c r="F2007" s="324" t="s">
        <v>1388</v>
      </c>
      <c r="G2007" s="325"/>
      <c r="H2007" s="326">
        <v>15.7</v>
      </c>
      <c r="I2007" s="325"/>
      <c r="J2007" s="325"/>
      <c r="K2007" s="204"/>
      <c r="L2007" s="208"/>
      <c r="M2007" s="209"/>
      <c r="N2007" s="210"/>
      <c r="O2007" s="210"/>
      <c r="P2007" s="210"/>
      <c r="Q2007" s="210"/>
      <c r="R2007" s="210"/>
      <c r="S2007" s="210"/>
      <c r="T2007" s="211"/>
      <c r="AT2007" s="212" t="s">
        <v>192</v>
      </c>
      <c r="AU2007" s="212" t="s">
        <v>78</v>
      </c>
      <c r="AV2007" s="14" t="s">
        <v>78</v>
      </c>
      <c r="AW2007" s="14" t="s">
        <v>30</v>
      </c>
      <c r="AX2007" s="14" t="s">
        <v>69</v>
      </c>
      <c r="AY2007" s="212" t="s">
        <v>179</v>
      </c>
    </row>
    <row r="2008" spans="2:51" s="14" customFormat="1">
      <c r="B2008" s="203"/>
      <c r="C2008" s="204"/>
      <c r="D2008" s="188" t="s">
        <v>192</v>
      </c>
      <c r="E2008" s="205" t="s">
        <v>18</v>
      </c>
      <c r="F2008" s="324" t="s">
        <v>1389</v>
      </c>
      <c r="G2008" s="325"/>
      <c r="H2008" s="326">
        <v>25.7</v>
      </c>
      <c r="I2008" s="325"/>
      <c r="J2008" s="325"/>
      <c r="K2008" s="204"/>
      <c r="L2008" s="208"/>
      <c r="M2008" s="209"/>
      <c r="N2008" s="210"/>
      <c r="O2008" s="210"/>
      <c r="P2008" s="210"/>
      <c r="Q2008" s="210"/>
      <c r="R2008" s="210"/>
      <c r="S2008" s="210"/>
      <c r="T2008" s="211"/>
      <c r="AT2008" s="212" t="s">
        <v>192</v>
      </c>
      <c r="AU2008" s="212" t="s">
        <v>78</v>
      </c>
      <c r="AV2008" s="14" t="s">
        <v>78</v>
      </c>
      <c r="AW2008" s="14" t="s">
        <v>30</v>
      </c>
      <c r="AX2008" s="14" t="s">
        <v>69</v>
      </c>
      <c r="AY2008" s="212" t="s">
        <v>179</v>
      </c>
    </row>
    <row r="2009" spans="2:51" s="14" customFormat="1">
      <c r="B2009" s="203"/>
      <c r="C2009" s="204"/>
      <c r="D2009" s="188" t="s">
        <v>192</v>
      </c>
      <c r="E2009" s="205" t="s">
        <v>18</v>
      </c>
      <c r="F2009" s="324" t="s">
        <v>1390</v>
      </c>
      <c r="G2009" s="325"/>
      <c r="H2009" s="326">
        <v>4.8</v>
      </c>
      <c r="I2009" s="325"/>
      <c r="J2009" s="325"/>
      <c r="K2009" s="204"/>
      <c r="L2009" s="208"/>
      <c r="M2009" s="209"/>
      <c r="N2009" s="210"/>
      <c r="O2009" s="210"/>
      <c r="P2009" s="210"/>
      <c r="Q2009" s="210"/>
      <c r="R2009" s="210"/>
      <c r="S2009" s="210"/>
      <c r="T2009" s="211"/>
      <c r="AT2009" s="212" t="s">
        <v>192</v>
      </c>
      <c r="AU2009" s="212" t="s">
        <v>78</v>
      </c>
      <c r="AV2009" s="14" t="s">
        <v>78</v>
      </c>
      <c r="AW2009" s="14" t="s">
        <v>30</v>
      </c>
      <c r="AX2009" s="14" t="s">
        <v>69</v>
      </c>
      <c r="AY2009" s="212" t="s">
        <v>179</v>
      </c>
    </row>
    <row r="2010" spans="2:51" s="14" customFormat="1">
      <c r="B2010" s="203"/>
      <c r="C2010" s="204"/>
      <c r="D2010" s="188" t="s">
        <v>192</v>
      </c>
      <c r="E2010" s="205" t="s">
        <v>18</v>
      </c>
      <c r="F2010" s="324" t="s">
        <v>1391</v>
      </c>
      <c r="G2010" s="325"/>
      <c r="H2010" s="326">
        <v>14.2</v>
      </c>
      <c r="I2010" s="325"/>
      <c r="J2010" s="325"/>
      <c r="K2010" s="204"/>
      <c r="L2010" s="208"/>
      <c r="M2010" s="209"/>
      <c r="N2010" s="210"/>
      <c r="O2010" s="210"/>
      <c r="P2010" s="210"/>
      <c r="Q2010" s="210"/>
      <c r="R2010" s="210"/>
      <c r="S2010" s="210"/>
      <c r="T2010" s="211"/>
      <c r="AT2010" s="212" t="s">
        <v>192</v>
      </c>
      <c r="AU2010" s="212" t="s">
        <v>78</v>
      </c>
      <c r="AV2010" s="14" t="s">
        <v>78</v>
      </c>
      <c r="AW2010" s="14" t="s">
        <v>30</v>
      </c>
      <c r="AX2010" s="14" t="s">
        <v>69</v>
      </c>
      <c r="AY2010" s="212" t="s">
        <v>179</v>
      </c>
    </row>
    <row r="2011" spans="2:51" s="14" customFormat="1">
      <c r="B2011" s="203"/>
      <c r="C2011" s="204"/>
      <c r="D2011" s="188" t="s">
        <v>192</v>
      </c>
      <c r="E2011" s="205" t="s">
        <v>18</v>
      </c>
      <c r="F2011" s="324" t="s">
        <v>1392</v>
      </c>
      <c r="G2011" s="325"/>
      <c r="H2011" s="326">
        <v>13.25</v>
      </c>
      <c r="I2011" s="325"/>
      <c r="J2011" s="325"/>
      <c r="K2011" s="204"/>
      <c r="L2011" s="208"/>
      <c r="M2011" s="209"/>
      <c r="N2011" s="210"/>
      <c r="O2011" s="210"/>
      <c r="P2011" s="210"/>
      <c r="Q2011" s="210"/>
      <c r="R2011" s="210"/>
      <c r="S2011" s="210"/>
      <c r="T2011" s="211"/>
      <c r="AT2011" s="212" t="s">
        <v>192</v>
      </c>
      <c r="AU2011" s="212" t="s">
        <v>78</v>
      </c>
      <c r="AV2011" s="14" t="s">
        <v>78</v>
      </c>
      <c r="AW2011" s="14" t="s">
        <v>30</v>
      </c>
      <c r="AX2011" s="14" t="s">
        <v>69</v>
      </c>
      <c r="AY2011" s="212" t="s">
        <v>179</v>
      </c>
    </row>
    <row r="2012" spans="2:51" s="14" customFormat="1">
      <c r="B2012" s="203"/>
      <c r="C2012" s="204"/>
      <c r="D2012" s="188" t="s">
        <v>192</v>
      </c>
      <c r="E2012" s="205" t="s">
        <v>18</v>
      </c>
      <c r="F2012" s="324" t="s">
        <v>1393</v>
      </c>
      <c r="G2012" s="325"/>
      <c r="H2012" s="326">
        <v>9.9</v>
      </c>
      <c r="I2012" s="325"/>
      <c r="J2012" s="325"/>
      <c r="K2012" s="204"/>
      <c r="L2012" s="208"/>
      <c r="M2012" s="209"/>
      <c r="N2012" s="210"/>
      <c r="O2012" s="210"/>
      <c r="P2012" s="210"/>
      <c r="Q2012" s="210"/>
      <c r="R2012" s="210"/>
      <c r="S2012" s="210"/>
      <c r="T2012" s="211"/>
      <c r="AT2012" s="212" t="s">
        <v>192</v>
      </c>
      <c r="AU2012" s="212" t="s">
        <v>78</v>
      </c>
      <c r="AV2012" s="14" t="s">
        <v>78</v>
      </c>
      <c r="AW2012" s="14" t="s">
        <v>30</v>
      </c>
      <c r="AX2012" s="14" t="s">
        <v>69</v>
      </c>
      <c r="AY2012" s="212" t="s">
        <v>179</v>
      </c>
    </row>
    <row r="2013" spans="2:51" s="14" customFormat="1">
      <c r="B2013" s="203"/>
      <c r="C2013" s="204"/>
      <c r="D2013" s="188" t="s">
        <v>192</v>
      </c>
      <c r="E2013" s="205" t="s">
        <v>18</v>
      </c>
      <c r="F2013" s="324" t="s">
        <v>1394</v>
      </c>
      <c r="G2013" s="325"/>
      <c r="H2013" s="326">
        <v>3.3</v>
      </c>
      <c r="I2013" s="325"/>
      <c r="J2013" s="325"/>
      <c r="K2013" s="204"/>
      <c r="L2013" s="208"/>
      <c r="M2013" s="209"/>
      <c r="N2013" s="210"/>
      <c r="O2013" s="210"/>
      <c r="P2013" s="210"/>
      <c r="Q2013" s="210"/>
      <c r="R2013" s="210"/>
      <c r="S2013" s="210"/>
      <c r="T2013" s="211"/>
      <c r="AT2013" s="212" t="s">
        <v>192</v>
      </c>
      <c r="AU2013" s="212" t="s">
        <v>78</v>
      </c>
      <c r="AV2013" s="14" t="s">
        <v>78</v>
      </c>
      <c r="AW2013" s="14" t="s">
        <v>30</v>
      </c>
      <c r="AX2013" s="14" t="s">
        <v>69</v>
      </c>
      <c r="AY2013" s="212" t="s">
        <v>179</v>
      </c>
    </row>
    <row r="2014" spans="2:51" s="13" customFormat="1">
      <c r="B2014" s="194"/>
      <c r="C2014" s="195"/>
      <c r="D2014" s="188" t="s">
        <v>192</v>
      </c>
      <c r="E2014" s="196" t="s">
        <v>18</v>
      </c>
      <c r="F2014" s="334" t="s">
        <v>584</v>
      </c>
      <c r="G2014" s="335"/>
      <c r="H2014" s="336" t="s">
        <v>18</v>
      </c>
      <c r="I2014" s="335"/>
      <c r="J2014" s="335"/>
      <c r="K2014" s="195"/>
      <c r="L2014" s="198"/>
      <c r="M2014" s="199"/>
      <c r="N2014" s="200"/>
      <c r="O2014" s="200"/>
      <c r="P2014" s="200"/>
      <c r="Q2014" s="200"/>
      <c r="R2014" s="200"/>
      <c r="S2014" s="200"/>
      <c r="T2014" s="201"/>
      <c r="AT2014" s="202" t="s">
        <v>192</v>
      </c>
      <c r="AU2014" s="202" t="s">
        <v>78</v>
      </c>
      <c r="AV2014" s="13" t="s">
        <v>76</v>
      </c>
      <c r="AW2014" s="13" t="s">
        <v>30</v>
      </c>
      <c r="AX2014" s="13" t="s">
        <v>69</v>
      </c>
      <c r="AY2014" s="202" t="s">
        <v>179</v>
      </c>
    </row>
    <row r="2015" spans="2:51" s="14" customFormat="1">
      <c r="B2015" s="203"/>
      <c r="C2015" s="204"/>
      <c r="D2015" s="188" t="s">
        <v>192</v>
      </c>
      <c r="E2015" s="205" t="s">
        <v>18</v>
      </c>
      <c r="F2015" s="324" t="s">
        <v>1416</v>
      </c>
      <c r="G2015" s="325"/>
      <c r="H2015" s="326">
        <v>-3.99</v>
      </c>
      <c r="I2015" s="325"/>
      <c r="J2015" s="325"/>
      <c r="K2015" s="204"/>
      <c r="L2015" s="208"/>
      <c r="M2015" s="209"/>
      <c r="N2015" s="210"/>
      <c r="O2015" s="210"/>
      <c r="P2015" s="210"/>
      <c r="Q2015" s="210"/>
      <c r="R2015" s="210"/>
      <c r="S2015" s="210"/>
      <c r="T2015" s="211"/>
      <c r="AT2015" s="212" t="s">
        <v>192</v>
      </c>
      <c r="AU2015" s="212" t="s">
        <v>78</v>
      </c>
      <c r="AV2015" s="14" t="s">
        <v>78</v>
      </c>
      <c r="AW2015" s="14" t="s">
        <v>30</v>
      </c>
      <c r="AX2015" s="14" t="s">
        <v>69</v>
      </c>
      <c r="AY2015" s="212" t="s">
        <v>179</v>
      </c>
    </row>
    <row r="2016" spans="2:51" s="14" customFormat="1">
      <c r="B2016" s="203"/>
      <c r="C2016" s="204"/>
      <c r="D2016" s="188" t="s">
        <v>192</v>
      </c>
      <c r="E2016" s="205" t="s">
        <v>18</v>
      </c>
      <c r="F2016" s="324" t="s">
        <v>1417</v>
      </c>
      <c r="G2016" s="325"/>
      <c r="H2016" s="326">
        <v>3.99</v>
      </c>
      <c r="I2016" s="325"/>
      <c r="J2016" s="325"/>
      <c r="K2016" s="204"/>
      <c r="L2016" s="208"/>
      <c r="M2016" s="209"/>
      <c r="N2016" s="210"/>
      <c r="O2016" s="210"/>
      <c r="P2016" s="210"/>
      <c r="Q2016" s="210"/>
      <c r="R2016" s="210"/>
      <c r="S2016" s="210"/>
      <c r="T2016" s="211"/>
      <c r="AT2016" s="212" t="s">
        <v>192</v>
      </c>
      <c r="AU2016" s="212" t="s">
        <v>78</v>
      </c>
      <c r="AV2016" s="14" t="s">
        <v>78</v>
      </c>
      <c r="AW2016" s="14" t="s">
        <v>30</v>
      </c>
      <c r="AX2016" s="14" t="s">
        <v>69</v>
      </c>
      <c r="AY2016" s="212" t="s">
        <v>179</v>
      </c>
    </row>
    <row r="2017" spans="1:65" s="14" customFormat="1">
      <c r="B2017" s="203"/>
      <c r="C2017" s="204"/>
      <c r="D2017" s="188" t="s">
        <v>192</v>
      </c>
      <c r="E2017" s="205" t="s">
        <v>18</v>
      </c>
      <c r="F2017" s="324" t="s">
        <v>1418</v>
      </c>
      <c r="G2017" s="325"/>
      <c r="H2017" s="326">
        <v>-5.2</v>
      </c>
      <c r="I2017" s="325"/>
      <c r="J2017" s="325"/>
      <c r="K2017" s="204"/>
      <c r="L2017" s="208"/>
      <c r="M2017" s="209"/>
      <c r="N2017" s="210"/>
      <c r="O2017" s="210"/>
      <c r="P2017" s="210"/>
      <c r="Q2017" s="210"/>
      <c r="R2017" s="210"/>
      <c r="S2017" s="210"/>
      <c r="T2017" s="211"/>
      <c r="AT2017" s="212" t="s">
        <v>192</v>
      </c>
      <c r="AU2017" s="212" t="s">
        <v>78</v>
      </c>
      <c r="AV2017" s="14" t="s">
        <v>78</v>
      </c>
      <c r="AW2017" s="14" t="s">
        <v>30</v>
      </c>
      <c r="AX2017" s="14" t="s">
        <v>69</v>
      </c>
      <c r="AY2017" s="212" t="s">
        <v>179</v>
      </c>
    </row>
    <row r="2018" spans="1:65" s="14" customFormat="1">
      <c r="B2018" s="203"/>
      <c r="C2018" s="204"/>
      <c r="D2018" s="188" t="s">
        <v>192</v>
      </c>
      <c r="E2018" s="205" t="s">
        <v>18</v>
      </c>
      <c r="F2018" s="324" t="s">
        <v>1419</v>
      </c>
      <c r="G2018" s="325"/>
      <c r="H2018" s="326">
        <v>0.1</v>
      </c>
      <c r="I2018" s="325"/>
      <c r="J2018" s="325"/>
      <c r="K2018" s="204"/>
      <c r="L2018" s="208"/>
      <c r="M2018" s="209"/>
      <c r="N2018" s="210"/>
      <c r="O2018" s="210"/>
      <c r="P2018" s="210"/>
      <c r="Q2018" s="210"/>
      <c r="R2018" s="210"/>
      <c r="S2018" s="210"/>
      <c r="T2018" s="211"/>
      <c r="AT2018" s="212" t="s">
        <v>192</v>
      </c>
      <c r="AU2018" s="212" t="s">
        <v>78</v>
      </c>
      <c r="AV2018" s="14" t="s">
        <v>78</v>
      </c>
      <c r="AW2018" s="14" t="s">
        <v>30</v>
      </c>
      <c r="AX2018" s="14" t="s">
        <v>69</v>
      </c>
      <c r="AY2018" s="212" t="s">
        <v>179</v>
      </c>
    </row>
    <row r="2019" spans="1:65" s="14" customFormat="1">
      <c r="B2019" s="203"/>
      <c r="C2019" s="204"/>
      <c r="D2019" s="188" t="s">
        <v>192</v>
      </c>
      <c r="E2019" s="205" t="s">
        <v>18</v>
      </c>
      <c r="F2019" s="324" t="s">
        <v>1420</v>
      </c>
      <c r="G2019" s="325"/>
      <c r="H2019" s="326">
        <v>4.62</v>
      </c>
      <c r="I2019" s="325"/>
      <c r="J2019" s="325"/>
      <c r="K2019" s="204"/>
      <c r="L2019" s="208"/>
      <c r="M2019" s="209"/>
      <c r="N2019" s="210"/>
      <c r="O2019" s="210"/>
      <c r="P2019" s="210"/>
      <c r="Q2019" s="210"/>
      <c r="R2019" s="210"/>
      <c r="S2019" s="210"/>
      <c r="T2019" s="211"/>
      <c r="AT2019" s="212" t="s">
        <v>192</v>
      </c>
      <c r="AU2019" s="212" t="s">
        <v>78</v>
      </c>
      <c r="AV2019" s="14" t="s">
        <v>78</v>
      </c>
      <c r="AW2019" s="14" t="s">
        <v>30</v>
      </c>
      <c r="AX2019" s="14" t="s">
        <v>69</v>
      </c>
      <c r="AY2019" s="212" t="s">
        <v>179</v>
      </c>
    </row>
    <row r="2020" spans="1:65" s="14" customFormat="1">
      <c r="B2020" s="203"/>
      <c r="C2020" s="204"/>
      <c r="D2020" s="188" t="s">
        <v>192</v>
      </c>
      <c r="E2020" s="205" t="s">
        <v>18</v>
      </c>
      <c r="F2020" s="324" t="s">
        <v>1421</v>
      </c>
      <c r="G2020" s="325"/>
      <c r="H2020" s="326">
        <v>-1.64</v>
      </c>
      <c r="I2020" s="325"/>
      <c r="J2020" s="325"/>
      <c r="K2020" s="204"/>
      <c r="L2020" s="208"/>
      <c r="M2020" s="209"/>
      <c r="N2020" s="210"/>
      <c r="O2020" s="210"/>
      <c r="P2020" s="210"/>
      <c r="Q2020" s="210"/>
      <c r="R2020" s="210"/>
      <c r="S2020" s="210"/>
      <c r="T2020" s="211"/>
      <c r="AT2020" s="212" t="s">
        <v>192</v>
      </c>
      <c r="AU2020" s="212" t="s">
        <v>78</v>
      </c>
      <c r="AV2020" s="14" t="s">
        <v>78</v>
      </c>
      <c r="AW2020" s="14" t="s">
        <v>30</v>
      </c>
      <c r="AX2020" s="14" t="s">
        <v>69</v>
      </c>
      <c r="AY2020" s="212" t="s">
        <v>179</v>
      </c>
    </row>
    <row r="2021" spans="1:65" s="14" customFormat="1">
      <c r="B2021" s="203"/>
      <c r="C2021" s="204"/>
      <c r="D2021" s="188" t="s">
        <v>192</v>
      </c>
      <c r="E2021" s="205" t="s">
        <v>18</v>
      </c>
      <c r="F2021" s="324" t="s">
        <v>1422</v>
      </c>
      <c r="G2021" s="325"/>
      <c r="H2021" s="326">
        <v>4.4000000000000004</v>
      </c>
      <c r="I2021" s="325"/>
      <c r="J2021" s="325"/>
      <c r="K2021" s="204"/>
      <c r="L2021" s="208"/>
      <c r="M2021" s="209"/>
      <c r="N2021" s="210"/>
      <c r="O2021" s="210"/>
      <c r="P2021" s="210"/>
      <c r="Q2021" s="210"/>
      <c r="R2021" s="210"/>
      <c r="S2021" s="210"/>
      <c r="T2021" s="211"/>
      <c r="AT2021" s="212" t="s">
        <v>192</v>
      </c>
      <c r="AU2021" s="212" t="s">
        <v>78</v>
      </c>
      <c r="AV2021" s="14" t="s">
        <v>78</v>
      </c>
      <c r="AW2021" s="14" t="s">
        <v>30</v>
      </c>
      <c r="AX2021" s="14" t="s">
        <v>69</v>
      </c>
      <c r="AY2021" s="212" t="s">
        <v>179</v>
      </c>
    </row>
    <row r="2022" spans="1:65" s="2" customFormat="1" ht="24.2" customHeight="1">
      <c r="A2022" s="33"/>
      <c r="B2022" s="34"/>
      <c r="C2022" s="213" t="s">
        <v>2110</v>
      </c>
      <c r="D2022" s="213" t="s">
        <v>286</v>
      </c>
      <c r="E2022" s="214" t="s">
        <v>2111</v>
      </c>
      <c r="F2022" s="340" t="s">
        <v>2112</v>
      </c>
      <c r="G2022" s="341" t="s">
        <v>357</v>
      </c>
      <c r="H2022" s="342">
        <v>134.07499999999999</v>
      </c>
      <c r="I2022" s="343"/>
      <c r="J2022" s="343">
        <f>ROUND(I2022*H2022,2)</f>
        <v>0</v>
      </c>
      <c r="K2022" s="215" t="s">
        <v>185</v>
      </c>
      <c r="L2022" s="219"/>
      <c r="M2022" s="220" t="s">
        <v>18</v>
      </c>
      <c r="N2022" s="221" t="s">
        <v>40</v>
      </c>
      <c r="O2022" s="184">
        <v>0</v>
      </c>
      <c r="P2022" s="184">
        <f>O2022*H2022</f>
        <v>0</v>
      </c>
      <c r="Q2022" s="184">
        <v>8.9999999999999998E-4</v>
      </c>
      <c r="R2022" s="184">
        <f>Q2022*H2022</f>
        <v>0.12066749999999998</v>
      </c>
      <c r="S2022" s="184">
        <v>0</v>
      </c>
      <c r="T2022" s="185">
        <f>S2022*H2022</f>
        <v>0</v>
      </c>
      <c r="U2022" s="33"/>
      <c r="V2022" s="33"/>
      <c r="W2022" s="33"/>
      <c r="X2022" s="33"/>
      <c r="Y2022" s="33"/>
      <c r="Z2022" s="33"/>
      <c r="AA2022" s="33"/>
      <c r="AB2022" s="33"/>
      <c r="AC2022" s="33"/>
      <c r="AD2022" s="33"/>
      <c r="AE2022" s="33"/>
      <c r="AR2022" s="186" t="s">
        <v>442</v>
      </c>
      <c r="AT2022" s="186" t="s">
        <v>286</v>
      </c>
      <c r="AU2022" s="186" t="s">
        <v>78</v>
      </c>
      <c r="AY2022" s="19" t="s">
        <v>179</v>
      </c>
      <c r="BE2022" s="187">
        <f>IF(N2022="základní",J2022,0)</f>
        <v>0</v>
      </c>
      <c r="BF2022" s="187">
        <f>IF(N2022="snížená",J2022,0)</f>
        <v>0</v>
      </c>
      <c r="BG2022" s="187">
        <f>IF(N2022="zákl. přenesená",J2022,0)</f>
        <v>0</v>
      </c>
      <c r="BH2022" s="187">
        <f>IF(N2022="sníž. přenesená",J2022,0)</f>
        <v>0</v>
      </c>
      <c r="BI2022" s="187">
        <f>IF(N2022="nulová",J2022,0)</f>
        <v>0</v>
      </c>
      <c r="BJ2022" s="19" t="s">
        <v>76</v>
      </c>
      <c r="BK2022" s="187">
        <f>ROUND(I2022*H2022,2)</f>
        <v>0</v>
      </c>
      <c r="BL2022" s="19" t="s">
        <v>311</v>
      </c>
      <c r="BM2022" s="186" t="s">
        <v>2113</v>
      </c>
    </row>
    <row r="2023" spans="1:65" s="2" customFormat="1" ht="19.5">
      <c r="A2023" s="33"/>
      <c r="B2023" s="34"/>
      <c r="C2023" s="35"/>
      <c r="D2023" s="188" t="s">
        <v>188</v>
      </c>
      <c r="E2023" s="35"/>
      <c r="F2023" s="331" t="s">
        <v>2112</v>
      </c>
      <c r="G2023" s="332"/>
      <c r="H2023" s="332"/>
      <c r="I2023" s="332"/>
      <c r="J2023" s="332"/>
      <c r="K2023" s="35"/>
      <c r="L2023" s="38"/>
      <c r="M2023" s="190"/>
      <c r="N2023" s="191"/>
      <c r="O2023" s="63"/>
      <c r="P2023" s="63"/>
      <c r="Q2023" s="63"/>
      <c r="R2023" s="63"/>
      <c r="S2023" s="63"/>
      <c r="T2023" s="64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T2023" s="19" t="s">
        <v>188</v>
      </c>
      <c r="AU2023" s="19" t="s">
        <v>78</v>
      </c>
    </row>
    <row r="2024" spans="1:65" s="13" customFormat="1">
      <c r="B2024" s="194"/>
      <c r="C2024" s="195"/>
      <c r="D2024" s="188" t="s">
        <v>192</v>
      </c>
      <c r="E2024" s="196" t="s">
        <v>18</v>
      </c>
      <c r="F2024" s="334" t="s">
        <v>323</v>
      </c>
      <c r="G2024" s="335"/>
      <c r="H2024" s="336" t="s">
        <v>18</v>
      </c>
      <c r="I2024" s="335"/>
      <c r="J2024" s="335"/>
      <c r="K2024" s="195"/>
      <c r="L2024" s="198"/>
      <c r="M2024" s="199"/>
      <c r="N2024" s="200"/>
      <c r="O2024" s="200"/>
      <c r="P2024" s="200"/>
      <c r="Q2024" s="200"/>
      <c r="R2024" s="200"/>
      <c r="S2024" s="200"/>
      <c r="T2024" s="201"/>
      <c r="AT2024" s="202" t="s">
        <v>192</v>
      </c>
      <c r="AU2024" s="202" t="s">
        <v>78</v>
      </c>
      <c r="AV2024" s="13" t="s">
        <v>76</v>
      </c>
      <c r="AW2024" s="13" t="s">
        <v>30</v>
      </c>
      <c r="AX2024" s="13" t="s">
        <v>69</v>
      </c>
      <c r="AY2024" s="202" t="s">
        <v>179</v>
      </c>
    </row>
    <row r="2025" spans="1:65" s="14" customFormat="1">
      <c r="B2025" s="203"/>
      <c r="C2025" s="204"/>
      <c r="D2025" s="188" t="s">
        <v>192</v>
      </c>
      <c r="E2025" s="205" t="s">
        <v>18</v>
      </c>
      <c r="F2025" s="324" t="s">
        <v>1383</v>
      </c>
      <c r="G2025" s="325"/>
      <c r="H2025" s="326">
        <v>10</v>
      </c>
      <c r="I2025" s="325"/>
      <c r="J2025" s="325"/>
      <c r="K2025" s="204"/>
      <c r="L2025" s="208"/>
      <c r="M2025" s="209"/>
      <c r="N2025" s="210"/>
      <c r="O2025" s="210"/>
      <c r="P2025" s="210"/>
      <c r="Q2025" s="210"/>
      <c r="R2025" s="210"/>
      <c r="S2025" s="210"/>
      <c r="T2025" s="211"/>
      <c r="AT2025" s="212" t="s">
        <v>192</v>
      </c>
      <c r="AU2025" s="212" t="s">
        <v>78</v>
      </c>
      <c r="AV2025" s="14" t="s">
        <v>78</v>
      </c>
      <c r="AW2025" s="14" t="s">
        <v>30</v>
      </c>
      <c r="AX2025" s="14" t="s">
        <v>69</v>
      </c>
      <c r="AY2025" s="212" t="s">
        <v>179</v>
      </c>
    </row>
    <row r="2026" spans="1:65" s="14" customFormat="1">
      <c r="B2026" s="203"/>
      <c r="C2026" s="204"/>
      <c r="D2026" s="188" t="s">
        <v>192</v>
      </c>
      <c r="E2026" s="205" t="s">
        <v>18</v>
      </c>
      <c r="F2026" s="324" t="s">
        <v>1384</v>
      </c>
      <c r="G2026" s="325"/>
      <c r="H2026" s="326">
        <v>9.6</v>
      </c>
      <c r="I2026" s="325"/>
      <c r="J2026" s="325"/>
      <c r="K2026" s="204"/>
      <c r="L2026" s="208"/>
      <c r="M2026" s="209"/>
      <c r="N2026" s="210"/>
      <c r="O2026" s="210"/>
      <c r="P2026" s="210"/>
      <c r="Q2026" s="210"/>
      <c r="R2026" s="210"/>
      <c r="S2026" s="210"/>
      <c r="T2026" s="211"/>
      <c r="AT2026" s="212" t="s">
        <v>192</v>
      </c>
      <c r="AU2026" s="212" t="s">
        <v>78</v>
      </c>
      <c r="AV2026" s="14" t="s">
        <v>78</v>
      </c>
      <c r="AW2026" s="14" t="s">
        <v>30</v>
      </c>
      <c r="AX2026" s="14" t="s">
        <v>69</v>
      </c>
      <c r="AY2026" s="212" t="s">
        <v>179</v>
      </c>
    </row>
    <row r="2027" spans="1:65" s="14" customFormat="1">
      <c r="B2027" s="203"/>
      <c r="C2027" s="204"/>
      <c r="D2027" s="188" t="s">
        <v>192</v>
      </c>
      <c r="E2027" s="205" t="s">
        <v>18</v>
      </c>
      <c r="F2027" s="324" t="s">
        <v>1385</v>
      </c>
      <c r="G2027" s="325"/>
      <c r="H2027" s="326">
        <v>4.0999999999999996</v>
      </c>
      <c r="I2027" s="325"/>
      <c r="J2027" s="325"/>
      <c r="K2027" s="204"/>
      <c r="L2027" s="208"/>
      <c r="M2027" s="209"/>
      <c r="N2027" s="210"/>
      <c r="O2027" s="210"/>
      <c r="P2027" s="210"/>
      <c r="Q2027" s="210"/>
      <c r="R2027" s="210"/>
      <c r="S2027" s="210"/>
      <c r="T2027" s="211"/>
      <c r="AT2027" s="212" t="s">
        <v>192</v>
      </c>
      <c r="AU2027" s="212" t="s">
        <v>78</v>
      </c>
      <c r="AV2027" s="14" t="s">
        <v>78</v>
      </c>
      <c r="AW2027" s="14" t="s">
        <v>30</v>
      </c>
      <c r="AX2027" s="14" t="s">
        <v>69</v>
      </c>
      <c r="AY2027" s="212" t="s">
        <v>179</v>
      </c>
    </row>
    <row r="2028" spans="1:65" s="14" customFormat="1">
      <c r="B2028" s="203"/>
      <c r="C2028" s="204"/>
      <c r="D2028" s="188" t="s">
        <v>192</v>
      </c>
      <c r="E2028" s="205" t="s">
        <v>18</v>
      </c>
      <c r="F2028" s="324" t="s">
        <v>1386</v>
      </c>
      <c r="G2028" s="325"/>
      <c r="H2028" s="326">
        <v>2.96</v>
      </c>
      <c r="I2028" s="325"/>
      <c r="J2028" s="325"/>
      <c r="K2028" s="204"/>
      <c r="L2028" s="208"/>
      <c r="M2028" s="209"/>
      <c r="N2028" s="210"/>
      <c r="O2028" s="210"/>
      <c r="P2028" s="210"/>
      <c r="Q2028" s="210"/>
      <c r="R2028" s="210"/>
      <c r="S2028" s="210"/>
      <c r="T2028" s="211"/>
      <c r="AT2028" s="212" t="s">
        <v>192</v>
      </c>
      <c r="AU2028" s="212" t="s">
        <v>78</v>
      </c>
      <c r="AV2028" s="14" t="s">
        <v>78</v>
      </c>
      <c r="AW2028" s="14" t="s">
        <v>30</v>
      </c>
      <c r="AX2028" s="14" t="s">
        <v>69</v>
      </c>
      <c r="AY2028" s="212" t="s">
        <v>179</v>
      </c>
    </row>
    <row r="2029" spans="1:65" s="14" customFormat="1">
      <c r="B2029" s="203"/>
      <c r="C2029" s="204"/>
      <c r="D2029" s="188" t="s">
        <v>192</v>
      </c>
      <c r="E2029" s="205" t="s">
        <v>18</v>
      </c>
      <c r="F2029" s="324" t="s">
        <v>1387</v>
      </c>
      <c r="G2029" s="325"/>
      <c r="H2029" s="326">
        <v>11.9</v>
      </c>
      <c r="I2029" s="325"/>
      <c r="J2029" s="325"/>
      <c r="K2029" s="204"/>
      <c r="L2029" s="208"/>
      <c r="M2029" s="209"/>
      <c r="N2029" s="210"/>
      <c r="O2029" s="210"/>
      <c r="P2029" s="210"/>
      <c r="Q2029" s="210"/>
      <c r="R2029" s="210"/>
      <c r="S2029" s="210"/>
      <c r="T2029" s="211"/>
      <c r="AT2029" s="212" t="s">
        <v>192</v>
      </c>
      <c r="AU2029" s="212" t="s">
        <v>78</v>
      </c>
      <c r="AV2029" s="14" t="s">
        <v>78</v>
      </c>
      <c r="AW2029" s="14" t="s">
        <v>30</v>
      </c>
      <c r="AX2029" s="14" t="s">
        <v>69</v>
      </c>
      <c r="AY2029" s="212" t="s">
        <v>179</v>
      </c>
    </row>
    <row r="2030" spans="1:65" s="14" customFormat="1">
      <c r="B2030" s="203"/>
      <c r="C2030" s="204"/>
      <c r="D2030" s="188" t="s">
        <v>192</v>
      </c>
      <c r="E2030" s="205" t="s">
        <v>18</v>
      </c>
      <c r="F2030" s="324" t="s">
        <v>1388</v>
      </c>
      <c r="G2030" s="325"/>
      <c r="H2030" s="326">
        <v>15.7</v>
      </c>
      <c r="I2030" s="325"/>
      <c r="J2030" s="325"/>
      <c r="K2030" s="204"/>
      <c r="L2030" s="208"/>
      <c r="M2030" s="209"/>
      <c r="N2030" s="210"/>
      <c r="O2030" s="210"/>
      <c r="P2030" s="210"/>
      <c r="Q2030" s="210"/>
      <c r="R2030" s="210"/>
      <c r="S2030" s="210"/>
      <c r="T2030" s="211"/>
      <c r="AT2030" s="212" t="s">
        <v>192</v>
      </c>
      <c r="AU2030" s="212" t="s">
        <v>78</v>
      </c>
      <c r="AV2030" s="14" t="s">
        <v>78</v>
      </c>
      <c r="AW2030" s="14" t="s">
        <v>30</v>
      </c>
      <c r="AX2030" s="14" t="s">
        <v>69</v>
      </c>
      <c r="AY2030" s="212" t="s">
        <v>179</v>
      </c>
    </row>
    <row r="2031" spans="1:65" s="14" customFormat="1">
      <c r="B2031" s="203"/>
      <c r="C2031" s="204"/>
      <c r="D2031" s="188" t="s">
        <v>192</v>
      </c>
      <c r="E2031" s="205" t="s">
        <v>18</v>
      </c>
      <c r="F2031" s="324" t="s">
        <v>1389</v>
      </c>
      <c r="G2031" s="325"/>
      <c r="H2031" s="326">
        <v>25.7</v>
      </c>
      <c r="I2031" s="325"/>
      <c r="J2031" s="325"/>
      <c r="K2031" s="204"/>
      <c r="L2031" s="208"/>
      <c r="M2031" s="209"/>
      <c r="N2031" s="210"/>
      <c r="O2031" s="210"/>
      <c r="P2031" s="210"/>
      <c r="Q2031" s="210"/>
      <c r="R2031" s="210"/>
      <c r="S2031" s="210"/>
      <c r="T2031" s="211"/>
      <c r="AT2031" s="212" t="s">
        <v>192</v>
      </c>
      <c r="AU2031" s="212" t="s">
        <v>78</v>
      </c>
      <c r="AV2031" s="14" t="s">
        <v>78</v>
      </c>
      <c r="AW2031" s="14" t="s">
        <v>30</v>
      </c>
      <c r="AX2031" s="14" t="s">
        <v>69</v>
      </c>
      <c r="AY2031" s="212" t="s">
        <v>179</v>
      </c>
    </row>
    <row r="2032" spans="1:65" s="14" customFormat="1">
      <c r="B2032" s="203"/>
      <c r="C2032" s="204"/>
      <c r="D2032" s="188" t="s">
        <v>192</v>
      </c>
      <c r="E2032" s="205" t="s">
        <v>18</v>
      </c>
      <c r="F2032" s="324" t="s">
        <v>1390</v>
      </c>
      <c r="G2032" s="325"/>
      <c r="H2032" s="326">
        <v>4.8</v>
      </c>
      <c r="I2032" s="325"/>
      <c r="J2032" s="325"/>
      <c r="K2032" s="204"/>
      <c r="L2032" s="208"/>
      <c r="M2032" s="209"/>
      <c r="N2032" s="210"/>
      <c r="O2032" s="210"/>
      <c r="P2032" s="210"/>
      <c r="Q2032" s="210"/>
      <c r="R2032" s="210"/>
      <c r="S2032" s="210"/>
      <c r="T2032" s="211"/>
      <c r="AT2032" s="212" t="s">
        <v>192</v>
      </c>
      <c r="AU2032" s="212" t="s">
        <v>78</v>
      </c>
      <c r="AV2032" s="14" t="s">
        <v>78</v>
      </c>
      <c r="AW2032" s="14" t="s">
        <v>30</v>
      </c>
      <c r="AX2032" s="14" t="s">
        <v>69</v>
      </c>
      <c r="AY2032" s="212" t="s">
        <v>179</v>
      </c>
    </row>
    <row r="2033" spans="1:65" s="14" customFormat="1">
      <c r="B2033" s="203"/>
      <c r="C2033" s="204"/>
      <c r="D2033" s="188" t="s">
        <v>192</v>
      </c>
      <c r="E2033" s="205" t="s">
        <v>18</v>
      </c>
      <c r="F2033" s="324" t="s">
        <v>1391</v>
      </c>
      <c r="G2033" s="325"/>
      <c r="H2033" s="326">
        <v>14.2</v>
      </c>
      <c r="I2033" s="325"/>
      <c r="J2033" s="325"/>
      <c r="K2033" s="204"/>
      <c r="L2033" s="208"/>
      <c r="M2033" s="209"/>
      <c r="N2033" s="210"/>
      <c r="O2033" s="210"/>
      <c r="P2033" s="210"/>
      <c r="Q2033" s="210"/>
      <c r="R2033" s="210"/>
      <c r="S2033" s="210"/>
      <c r="T2033" s="211"/>
      <c r="AT2033" s="212" t="s">
        <v>192</v>
      </c>
      <c r="AU2033" s="212" t="s">
        <v>78</v>
      </c>
      <c r="AV2033" s="14" t="s">
        <v>78</v>
      </c>
      <c r="AW2033" s="14" t="s">
        <v>30</v>
      </c>
      <c r="AX2033" s="14" t="s">
        <v>69</v>
      </c>
      <c r="AY2033" s="212" t="s">
        <v>179</v>
      </c>
    </row>
    <row r="2034" spans="1:65" s="14" customFormat="1">
      <c r="B2034" s="203"/>
      <c r="C2034" s="204"/>
      <c r="D2034" s="188" t="s">
        <v>192</v>
      </c>
      <c r="E2034" s="205" t="s">
        <v>18</v>
      </c>
      <c r="F2034" s="324" t="s">
        <v>1392</v>
      </c>
      <c r="G2034" s="325"/>
      <c r="H2034" s="326">
        <v>13.25</v>
      </c>
      <c r="I2034" s="325"/>
      <c r="J2034" s="325"/>
      <c r="K2034" s="204"/>
      <c r="L2034" s="208"/>
      <c r="M2034" s="209"/>
      <c r="N2034" s="210"/>
      <c r="O2034" s="210"/>
      <c r="P2034" s="210"/>
      <c r="Q2034" s="210"/>
      <c r="R2034" s="210"/>
      <c r="S2034" s="210"/>
      <c r="T2034" s="211"/>
      <c r="AT2034" s="212" t="s">
        <v>192</v>
      </c>
      <c r="AU2034" s="212" t="s">
        <v>78</v>
      </c>
      <c r="AV2034" s="14" t="s">
        <v>78</v>
      </c>
      <c r="AW2034" s="14" t="s">
        <v>30</v>
      </c>
      <c r="AX2034" s="14" t="s">
        <v>69</v>
      </c>
      <c r="AY2034" s="212" t="s">
        <v>179</v>
      </c>
    </row>
    <row r="2035" spans="1:65" s="14" customFormat="1">
      <c r="B2035" s="203"/>
      <c r="C2035" s="204"/>
      <c r="D2035" s="188" t="s">
        <v>192</v>
      </c>
      <c r="E2035" s="205" t="s">
        <v>18</v>
      </c>
      <c r="F2035" s="324" t="s">
        <v>1393</v>
      </c>
      <c r="G2035" s="325"/>
      <c r="H2035" s="326">
        <v>9.9</v>
      </c>
      <c r="I2035" s="325"/>
      <c r="J2035" s="325"/>
      <c r="K2035" s="204"/>
      <c r="L2035" s="208"/>
      <c r="M2035" s="209"/>
      <c r="N2035" s="210"/>
      <c r="O2035" s="210"/>
      <c r="P2035" s="210"/>
      <c r="Q2035" s="210"/>
      <c r="R2035" s="210"/>
      <c r="S2035" s="210"/>
      <c r="T2035" s="211"/>
      <c r="AT2035" s="212" t="s">
        <v>192</v>
      </c>
      <c r="AU2035" s="212" t="s">
        <v>78</v>
      </c>
      <c r="AV2035" s="14" t="s">
        <v>78</v>
      </c>
      <c r="AW2035" s="14" t="s">
        <v>30</v>
      </c>
      <c r="AX2035" s="14" t="s">
        <v>69</v>
      </c>
      <c r="AY2035" s="212" t="s">
        <v>179</v>
      </c>
    </row>
    <row r="2036" spans="1:65" s="14" customFormat="1">
      <c r="B2036" s="203"/>
      <c r="C2036" s="204"/>
      <c r="D2036" s="188" t="s">
        <v>192</v>
      </c>
      <c r="E2036" s="205" t="s">
        <v>18</v>
      </c>
      <c r="F2036" s="324" t="s">
        <v>1394</v>
      </c>
      <c r="G2036" s="325"/>
      <c r="H2036" s="326">
        <v>3.3</v>
      </c>
      <c r="I2036" s="325"/>
      <c r="J2036" s="325"/>
      <c r="K2036" s="204"/>
      <c r="L2036" s="208"/>
      <c r="M2036" s="209"/>
      <c r="N2036" s="210"/>
      <c r="O2036" s="210"/>
      <c r="P2036" s="210"/>
      <c r="Q2036" s="210"/>
      <c r="R2036" s="210"/>
      <c r="S2036" s="210"/>
      <c r="T2036" s="211"/>
      <c r="AT2036" s="212" t="s">
        <v>192</v>
      </c>
      <c r="AU2036" s="212" t="s">
        <v>78</v>
      </c>
      <c r="AV2036" s="14" t="s">
        <v>78</v>
      </c>
      <c r="AW2036" s="14" t="s">
        <v>30</v>
      </c>
      <c r="AX2036" s="14" t="s">
        <v>69</v>
      </c>
      <c r="AY2036" s="212" t="s">
        <v>179</v>
      </c>
    </row>
    <row r="2037" spans="1:65" s="13" customFormat="1">
      <c r="B2037" s="194"/>
      <c r="C2037" s="195"/>
      <c r="D2037" s="188" t="s">
        <v>192</v>
      </c>
      <c r="E2037" s="196" t="s">
        <v>18</v>
      </c>
      <c r="F2037" s="334" t="s">
        <v>584</v>
      </c>
      <c r="G2037" s="335"/>
      <c r="H2037" s="336" t="s">
        <v>18</v>
      </c>
      <c r="I2037" s="335"/>
      <c r="J2037" s="335"/>
      <c r="K2037" s="195"/>
      <c r="L2037" s="198"/>
      <c r="M2037" s="199"/>
      <c r="N2037" s="200"/>
      <c r="O2037" s="200"/>
      <c r="P2037" s="200"/>
      <c r="Q2037" s="200"/>
      <c r="R2037" s="200"/>
      <c r="S2037" s="200"/>
      <c r="T2037" s="201"/>
      <c r="AT2037" s="202" t="s">
        <v>192</v>
      </c>
      <c r="AU2037" s="202" t="s">
        <v>78</v>
      </c>
      <c r="AV2037" s="13" t="s">
        <v>76</v>
      </c>
      <c r="AW2037" s="13" t="s">
        <v>30</v>
      </c>
      <c r="AX2037" s="13" t="s">
        <v>69</v>
      </c>
      <c r="AY2037" s="202" t="s">
        <v>179</v>
      </c>
    </row>
    <row r="2038" spans="1:65" s="14" customFormat="1">
      <c r="B2038" s="203"/>
      <c r="C2038" s="204"/>
      <c r="D2038" s="188" t="s">
        <v>192</v>
      </c>
      <c r="E2038" s="205" t="s">
        <v>18</v>
      </c>
      <c r="F2038" s="324" t="s">
        <v>1416</v>
      </c>
      <c r="G2038" s="325"/>
      <c r="H2038" s="326">
        <v>-3.99</v>
      </c>
      <c r="I2038" s="325"/>
      <c r="J2038" s="325"/>
      <c r="K2038" s="204"/>
      <c r="L2038" s="208"/>
      <c r="M2038" s="209"/>
      <c r="N2038" s="210"/>
      <c r="O2038" s="210"/>
      <c r="P2038" s="210"/>
      <c r="Q2038" s="210"/>
      <c r="R2038" s="210"/>
      <c r="S2038" s="210"/>
      <c r="T2038" s="211"/>
      <c r="AT2038" s="212" t="s">
        <v>192</v>
      </c>
      <c r="AU2038" s="212" t="s">
        <v>78</v>
      </c>
      <c r="AV2038" s="14" t="s">
        <v>78</v>
      </c>
      <c r="AW2038" s="14" t="s">
        <v>30</v>
      </c>
      <c r="AX2038" s="14" t="s">
        <v>69</v>
      </c>
      <c r="AY2038" s="212" t="s">
        <v>179</v>
      </c>
    </row>
    <row r="2039" spans="1:65" s="14" customFormat="1">
      <c r="B2039" s="203"/>
      <c r="C2039" s="204"/>
      <c r="D2039" s="188" t="s">
        <v>192</v>
      </c>
      <c r="E2039" s="205" t="s">
        <v>18</v>
      </c>
      <c r="F2039" s="324" t="s">
        <v>1417</v>
      </c>
      <c r="G2039" s="325"/>
      <c r="H2039" s="326">
        <v>3.99</v>
      </c>
      <c r="I2039" s="325"/>
      <c r="J2039" s="325"/>
      <c r="K2039" s="204"/>
      <c r="L2039" s="208"/>
      <c r="M2039" s="209"/>
      <c r="N2039" s="210"/>
      <c r="O2039" s="210"/>
      <c r="P2039" s="210"/>
      <c r="Q2039" s="210"/>
      <c r="R2039" s="210"/>
      <c r="S2039" s="210"/>
      <c r="T2039" s="211"/>
      <c r="AT2039" s="212" t="s">
        <v>192</v>
      </c>
      <c r="AU2039" s="212" t="s">
        <v>78</v>
      </c>
      <c r="AV2039" s="14" t="s">
        <v>78</v>
      </c>
      <c r="AW2039" s="14" t="s">
        <v>30</v>
      </c>
      <c r="AX2039" s="14" t="s">
        <v>69</v>
      </c>
      <c r="AY2039" s="212" t="s">
        <v>179</v>
      </c>
    </row>
    <row r="2040" spans="1:65" s="14" customFormat="1">
      <c r="B2040" s="203"/>
      <c r="C2040" s="204"/>
      <c r="D2040" s="188" t="s">
        <v>192</v>
      </c>
      <c r="E2040" s="205" t="s">
        <v>18</v>
      </c>
      <c r="F2040" s="324" t="s">
        <v>1418</v>
      </c>
      <c r="G2040" s="325"/>
      <c r="H2040" s="326">
        <v>-5.2</v>
      </c>
      <c r="I2040" s="325"/>
      <c r="J2040" s="325"/>
      <c r="K2040" s="204"/>
      <c r="L2040" s="208"/>
      <c r="M2040" s="209"/>
      <c r="N2040" s="210"/>
      <c r="O2040" s="210"/>
      <c r="P2040" s="210"/>
      <c r="Q2040" s="210"/>
      <c r="R2040" s="210"/>
      <c r="S2040" s="210"/>
      <c r="T2040" s="211"/>
      <c r="AT2040" s="212" t="s">
        <v>192</v>
      </c>
      <c r="AU2040" s="212" t="s">
        <v>78</v>
      </c>
      <c r="AV2040" s="14" t="s">
        <v>78</v>
      </c>
      <c r="AW2040" s="14" t="s">
        <v>30</v>
      </c>
      <c r="AX2040" s="14" t="s">
        <v>69</v>
      </c>
      <c r="AY2040" s="212" t="s">
        <v>179</v>
      </c>
    </row>
    <row r="2041" spans="1:65" s="14" customFormat="1">
      <c r="B2041" s="203"/>
      <c r="C2041" s="204"/>
      <c r="D2041" s="188" t="s">
        <v>192</v>
      </c>
      <c r="E2041" s="205" t="s">
        <v>18</v>
      </c>
      <c r="F2041" s="324" t="s">
        <v>1419</v>
      </c>
      <c r="G2041" s="325"/>
      <c r="H2041" s="326">
        <v>0.1</v>
      </c>
      <c r="I2041" s="325"/>
      <c r="J2041" s="325"/>
      <c r="K2041" s="204"/>
      <c r="L2041" s="208"/>
      <c r="M2041" s="209"/>
      <c r="N2041" s="210"/>
      <c r="O2041" s="210"/>
      <c r="P2041" s="210"/>
      <c r="Q2041" s="210"/>
      <c r="R2041" s="210"/>
      <c r="S2041" s="210"/>
      <c r="T2041" s="211"/>
      <c r="AT2041" s="212" t="s">
        <v>192</v>
      </c>
      <c r="AU2041" s="212" t="s">
        <v>78</v>
      </c>
      <c r="AV2041" s="14" t="s">
        <v>78</v>
      </c>
      <c r="AW2041" s="14" t="s">
        <v>30</v>
      </c>
      <c r="AX2041" s="14" t="s">
        <v>69</v>
      </c>
      <c r="AY2041" s="212" t="s">
        <v>179</v>
      </c>
    </row>
    <row r="2042" spans="1:65" s="14" customFormat="1">
      <c r="B2042" s="203"/>
      <c r="C2042" s="204"/>
      <c r="D2042" s="188" t="s">
        <v>192</v>
      </c>
      <c r="E2042" s="205" t="s">
        <v>18</v>
      </c>
      <c r="F2042" s="324" t="s">
        <v>1420</v>
      </c>
      <c r="G2042" s="325"/>
      <c r="H2042" s="326">
        <v>4.62</v>
      </c>
      <c r="I2042" s="325"/>
      <c r="J2042" s="325"/>
      <c r="K2042" s="204"/>
      <c r="L2042" s="208"/>
      <c r="M2042" s="209"/>
      <c r="N2042" s="210"/>
      <c r="O2042" s="210"/>
      <c r="P2042" s="210"/>
      <c r="Q2042" s="210"/>
      <c r="R2042" s="210"/>
      <c r="S2042" s="210"/>
      <c r="T2042" s="211"/>
      <c r="AT2042" s="212" t="s">
        <v>192</v>
      </c>
      <c r="AU2042" s="212" t="s">
        <v>78</v>
      </c>
      <c r="AV2042" s="14" t="s">
        <v>78</v>
      </c>
      <c r="AW2042" s="14" t="s">
        <v>30</v>
      </c>
      <c r="AX2042" s="14" t="s">
        <v>69</v>
      </c>
      <c r="AY2042" s="212" t="s">
        <v>179</v>
      </c>
    </row>
    <row r="2043" spans="1:65" s="14" customFormat="1">
      <c r="B2043" s="203"/>
      <c r="C2043" s="204"/>
      <c r="D2043" s="188" t="s">
        <v>192</v>
      </c>
      <c r="E2043" s="205" t="s">
        <v>18</v>
      </c>
      <c r="F2043" s="324" t="s">
        <v>1421</v>
      </c>
      <c r="G2043" s="325"/>
      <c r="H2043" s="326">
        <v>-1.64</v>
      </c>
      <c r="I2043" s="325"/>
      <c r="J2043" s="325"/>
      <c r="K2043" s="204"/>
      <c r="L2043" s="208"/>
      <c r="M2043" s="209"/>
      <c r="N2043" s="210"/>
      <c r="O2043" s="210"/>
      <c r="P2043" s="210"/>
      <c r="Q2043" s="210"/>
      <c r="R2043" s="210"/>
      <c r="S2043" s="210"/>
      <c r="T2043" s="211"/>
      <c r="AT2043" s="212" t="s">
        <v>192</v>
      </c>
      <c r="AU2043" s="212" t="s">
        <v>78</v>
      </c>
      <c r="AV2043" s="14" t="s">
        <v>78</v>
      </c>
      <c r="AW2043" s="14" t="s">
        <v>30</v>
      </c>
      <c r="AX2043" s="14" t="s">
        <v>69</v>
      </c>
      <c r="AY2043" s="212" t="s">
        <v>179</v>
      </c>
    </row>
    <row r="2044" spans="1:65" s="14" customFormat="1">
      <c r="B2044" s="203"/>
      <c r="C2044" s="204"/>
      <c r="D2044" s="188" t="s">
        <v>192</v>
      </c>
      <c r="E2044" s="205" t="s">
        <v>18</v>
      </c>
      <c r="F2044" s="324" t="s">
        <v>1422</v>
      </c>
      <c r="G2044" s="325"/>
      <c r="H2044" s="326">
        <v>4.4000000000000004</v>
      </c>
      <c r="I2044" s="325"/>
      <c r="J2044" s="325"/>
      <c r="K2044" s="204"/>
      <c r="L2044" s="208"/>
      <c r="M2044" s="209"/>
      <c r="N2044" s="210"/>
      <c r="O2044" s="210"/>
      <c r="P2044" s="210"/>
      <c r="Q2044" s="210"/>
      <c r="R2044" s="210"/>
      <c r="S2044" s="210"/>
      <c r="T2044" s="211"/>
      <c r="AT2044" s="212" t="s">
        <v>192</v>
      </c>
      <c r="AU2044" s="212" t="s">
        <v>78</v>
      </c>
      <c r="AV2044" s="14" t="s">
        <v>78</v>
      </c>
      <c r="AW2044" s="14" t="s">
        <v>30</v>
      </c>
      <c r="AX2044" s="14" t="s">
        <v>69</v>
      </c>
      <c r="AY2044" s="212" t="s">
        <v>179</v>
      </c>
    </row>
    <row r="2045" spans="1:65" s="14" customFormat="1">
      <c r="B2045" s="203"/>
      <c r="C2045" s="204"/>
      <c r="D2045" s="188" t="s">
        <v>192</v>
      </c>
      <c r="E2045" s="204"/>
      <c r="F2045" s="324" t="s">
        <v>2114</v>
      </c>
      <c r="G2045" s="325"/>
      <c r="H2045" s="326">
        <v>134.07499999999999</v>
      </c>
      <c r="I2045" s="325"/>
      <c r="J2045" s="325"/>
      <c r="K2045" s="204"/>
      <c r="L2045" s="208"/>
      <c r="M2045" s="209"/>
      <c r="N2045" s="210"/>
      <c r="O2045" s="210"/>
      <c r="P2045" s="210"/>
      <c r="Q2045" s="210"/>
      <c r="R2045" s="210"/>
      <c r="S2045" s="210"/>
      <c r="T2045" s="211"/>
      <c r="AT2045" s="212" t="s">
        <v>192</v>
      </c>
      <c r="AU2045" s="212" t="s">
        <v>78</v>
      </c>
      <c r="AV2045" s="14" t="s">
        <v>78</v>
      </c>
      <c r="AW2045" s="14" t="s">
        <v>4</v>
      </c>
      <c r="AX2045" s="14" t="s">
        <v>76</v>
      </c>
      <c r="AY2045" s="212" t="s">
        <v>179</v>
      </c>
    </row>
    <row r="2046" spans="1:65" s="2" customFormat="1" ht="24.2" customHeight="1">
      <c r="A2046" s="33"/>
      <c r="B2046" s="34"/>
      <c r="C2046" s="213" t="s">
        <v>2115</v>
      </c>
      <c r="D2046" s="213" t="s">
        <v>286</v>
      </c>
      <c r="E2046" s="214" t="s">
        <v>2116</v>
      </c>
      <c r="F2046" s="340" t="s">
        <v>2117</v>
      </c>
      <c r="G2046" s="341" t="s">
        <v>357</v>
      </c>
      <c r="H2046" s="342">
        <f>H2069</f>
        <v>140.459</v>
      </c>
      <c r="I2046" s="343"/>
      <c r="J2046" s="343">
        <f>ROUND(I2046*H2046,2)</f>
        <v>0</v>
      </c>
      <c r="K2046" s="215" t="s">
        <v>185</v>
      </c>
      <c r="L2046" s="219"/>
      <c r="M2046" s="220" t="s">
        <v>18</v>
      </c>
      <c r="N2046" s="221" t="s">
        <v>40</v>
      </c>
      <c r="O2046" s="184">
        <v>0</v>
      </c>
      <c r="P2046" s="184">
        <f>O2046*H2046</f>
        <v>0</v>
      </c>
      <c r="Q2046" s="184">
        <v>4.1000000000000003E-3</v>
      </c>
      <c r="R2046" s="184">
        <f>Q2046*H2046</f>
        <v>0.57588190000000006</v>
      </c>
      <c r="S2046" s="184">
        <v>0</v>
      </c>
      <c r="T2046" s="185">
        <f>S2046*H2046</f>
        <v>0</v>
      </c>
      <c r="U2046" s="33"/>
      <c r="V2046" s="33"/>
      <c r="W2046" s="33"/>
      <c r="X2046" s="33"/>
      <c r="Y2046" s="33"/>
      <c r="Z2046" s="33"/>
      <c r="AA2046" s="33"/>
      <c r="AB2046" s="33"/>
      <c r="AC2046" s="33"/>
      <c r="AD2046" s="33"/>
      <c r="AE2046" s="33"/>
      <c r="AR2046" s="186" t="s">
        <v>442</v>
      </c>
      <c r="AT2046" s="186" t="s">
        <v>286</v>
      </c>
      <c r="AU2046" s="186" t="s">
        <v>78</v>
      </c>
      <c r="AY2046" s="19" t="s">
        <v>179</v>
      </c>
      <c r="BE2046" s="187">
        <f>IF(N2046="základní",J2046,0)</f>
        <v>0</v>
      </c>
      <c r="BF2046" s="187">
        <f>IF(N2046="snížená",J2046,0)</f>
        <v>0</v>
      </c>
      <c r="BG2046" s="187">
        <f>IF(N2046="zákl. přenesená",J2046,0)</f>
        <v>0</v>
      </c>
      <c r="BH2046" s="187">
        <f>IF(N2046="sníž. přenesená",J2046,0)</f>
        <v>0</v>
      </c>
      <c r="BI2046" s="187">
        <f>IF(N2046="nulová",J2046,0)</f>
        <v>0</v>
      </c>
      <c r="BJ2046" s="19" t="s">
        <v>76</v>
      </c>
      <c r="BK2046" s="187">
        <f>ROUND(I2046*H2046,2)</f>
        <v>0</v>
      </c>
      <c r="BL2046" s="19" t="s">
        <v>311</v>
      </c>
      <c r="BM2046" s="186" t="s">
        <v>2118</v>
      </c>
    </row>
    <row r="2047" spans="1:65" s="2" customFormat="1" ht="19.5">
      <c r="A2047" s="33"/>
      <c r="B2047" s="34"/>
      <c r="C2047" s="35"/>
      <c r="D2047" s="188" t="s">
        <v>188</v>
      </c>
      <c r="E2047" s="35"/>
      <c r="F2047" s="331" t="s">
        <v>2117</v>
      </c>
      <c r="G2047" s="332"/>
      <c r="H2047" s="332"/>
      <c r="I2047" s="332"/>
      <c r="J2047" s="332"/>
      <c r="K2047" s="35"/>
      <c r="L2047" s="38"/>
      <c r="M2047" s="190"/>
      <c r="N2047" s="191"/>
      <c r="O2047" s="63"/>
      <c r="P2047" s="63"/>
      <c r="Q2047" s="63"/>
      <c r="R2047" s="63"/>
      <c r="S2047" s="63"/>
      <c r="T2047" s="64"/>
      <c r="U2047" s="33"/>
      <c r="V2047" s="33"/>
      <c r="W2047" s="33"/>
      <c r="X2047" s="33"/>
      <c r="Y2047" s="33"/>
      <c r="Z2047" s="33"/>
      <c r="AA2047" s="33"/>
      <c r="AB2047" s="33"/>
      <c r="AC2047" s="33"/>
      <c r="AD2047" s="33"/>
      <c r="AE2047" s="33"/>
      <c r="AT2047" s="19" t="s">
        <v>188</v>
      </c>
      <c r="AU2047" s="19" t="s">
        <v>78</v>
      </c>
    </row>
    <row r="2048" spans="1:65" s="13" customFormat="1">
      <c r="B2048" s="194"/>
      <c r="C2048" s="195"/>
      <c r="D2048" s="188" t="s">
        <v>192</v>
      </c>
      <c r="E2048" s="196" t="s">
        <v>18</v>
      </c>
      <c r="F2048" s="334" t="s">
        <v>323</v>
      </c>
      <c r="G2048" s="335"/>
      <c r="H2048" s="336" t="s">
        <v>18</v>
      </c>
      <c r="I2048" s="335"/>
      <c r="J2048" s="335"/>
      <c r="K2048" s="195"/>
      <c r="L2048" s="198"/>
      <c r="M2048" s="199"/>
      <c r="N2048" s="200"/>
      <c r="O2048" s="200"/>
      <c r="P2048" s="200"/>
      <c r="Q2048" s="200"/>
      <c r="R2048" s="200"/>
      <c r="S2048" s="200"/>
      <c r="T2048" s="201"/>
      <c r="AT2048" s="202" t="s">
        <v>192</v>
      </c>
      <c r="AU2048" s="202" t="s">
        <v>78</v>
      </c>
      <c r="AV2048" s="13" t="s">
        <v>76</v>
      </c>
      <c r="AW2048" s="13" t="s">
        <v>30</v>
      </c>
      <c r="AX2048" s="13" t="s">
        <v>69</v>
      </c>
      <c r="AY2048" s="202" t="s">
        <v>179</v>
      </c>
    </row>
    <row r="2049" spans="2:51" s="14" customFormat="1">
      <c r="B2049" s="203"/>
      <c r="C2049" s="204"/>
      <c r="D2049" s="188" t="s">
        <v>192</v>
      </c>
      <c r="E2049" s="205" t="s">
        <v>18</v>
      </c>
      <c r="F2049" s="324" t="s">
        <v>1383</v>
      </c>
      <c r="G2049" s="325"/>
      <c r="H2049" s="326">
        <v>10</v>
      </c>
      <c r="I2049" s="325"/>
      <c r="J2049" s="325"/>
      <c r="K2049" s="204"/>
      <c r="L2049" s="208"/>
      <c r="M2049" s="209"/>
      <c r="N2049" s="210"/>
      <c r="O2049" s="210"/>
      <c r="P2049" s="210"/>
      <c r="Q2049" s="210"/>
      <c r="R2049" s="210"/>
      <c r="S2049" s="210"/>
      <c r="T2049" s="211"/>
      <c r="AT2049" s="212" t="s">
        <v>192</v>
      </c>
      <c r="AU2049" s="212" t="s">
        <v>78</v>
      </c>
      <c r="AV2049" s="14" t="s">
        <v>78</v>
      </c>
      <c r="AW2049" s="14" t="s">
        <v>30</v>
      </c>
      <c r="AX2049" s="14" t="s">
        <v>69</v>
      </c>
      <c r="AY2049" s="212" t="s">
        <v>179</v>
      </c>
    </row>
    <row r="2050" spans="2:51" s="14" customFormat="1">
      <c r="B2050" s="203"/>
      <c r="C2050" s="204"/>
      <c r="D2050" s="188" t="s">
        <v>192</v>
      </c>
      <c r="E2050" s="205" t="s">
        <v>18</v>
      </c>
      <c r="F2050" s="324" t="s">
        <v>1384</v>
      </c>
      <c r="G2050" s="325"/>
      <c r="H2050" s="326">
        <v>9.6</v>
      </c>
      <c r="I2050" s="325"/>
      <c r="J2050" s="325"/>
      <c r="K2050" s="204"/>
      <c r="L2050" s="208"/>
      <c r="M2050" s="209"/>
      <c r="N2050" s="210"/>
      <c r="O2050" s="210"/>
      <c r="P2050" s="210"/>
      <c r="Q2050" s="210"/>
      <c r="R2050" s="210"/>
      <c r="S2050" s="210"/>
      <c r="T2050" s="211"/>
      <c r="AT2050" s="212" t="s">
        <v>192</v>
      </c>
      <c r="AU2050" s="212" t="s">
        <v>78</v>
      </c>
      <c r="AV2050" s="14" t="s">
        <v>78</v>
      </c>
      <c r="AW2050" s="14" t="s">
        <v>30</v>
      </c>
      <c r="AX2050" s="14" t="s">
        <v>69</v>
      </c>
      <c r="AY2050" s="212" t="s">
        <v>179</v>
      </c>
    </row>
    <row r="2051" spans="2:51" s="14" customFormat="1">
      <c r="B2051" s="203"/>
      <c r="C2051" s="204"/>
      <c r="D2051" s="188" t="s">
        <v>192</v>
      </c>
      <c r="E2051" s="205" t="s">
        <v>18</v>
      </c>
      <c r="F2051" s="324" t="s">
        <v>1385</v>
      </c>
      <c r="G2051" s="325"/>
      <c r="H2051" s="326">
        <v>4.0999999999999996</v>
      </c>
      <c r="I2051" s="325"/>
      <c r="J2051" s="325"/>
      <c r="K2051" s="204"/>
      <c r="L2051" s="208"/>
      <c r="M2051" s="209"/>
      <c r="N2051" s="210"/>
      <c r="O2051" s="210"/>
      <c r="P2051" s="210"/>
      <c r="Q2051" s="210"/>
      <c r="R2051" s="210"/>
      <c r="S2051" s="210"/>
      <c r="T2051" s="211"/>
      <c r="AT2051" s="212" t="s">
        <v>192</v>
      </c>
      <c r="AU2051" s="212" t="s">
        <v>78</v>
      </c>
      <c r="AV2051" s="14" t="s">
        <v>78</v>
      </c>
      <c r="AW2051" s="14" t="s">
        <v>30</v>
      </c>
      <c r="AX2051" s="14" t="s">
        <v>69</v>
      </c>
      <c r="AY2051" s="212" t="s">
        <v>179</v>
      </c>
    </row>
    <row r="2052" spans="2:51" s="14" customFormat="1">
      <c r="B2052" s="203"/>
      <c r="C2052" s="204"/>
      <c r="D2052" s="188" t="s">
        <v>192</v>
      </c>
      <c r="E2052" s="205" t="s">
        <v>18</v>
      </c>
      <c r="F2052" s="324" t="s">
        <v>1386</v>
      </c>
      <c r="G2052" s="325"/>
      <c r="H2052" s="326">
        <v>2.96</v>
      </c>
      <c r="I2052" s="325"/>
      <c r="J2052" s="325"/>
      <c r="K2052" s="204"/>
      <c r="L2052" s="208"/>
      <c r="M2052" s="209"/>
      <c r="N2052" s="210"/>
      <c r="O2052" s="210"/>
      <c r="P2052" s="210"/>
      <c r="Q2052" s="210"/>
      <c r="R2052" s="210"/>
      <c r="S2052" s="210"/>
      <c r="T2052" s="211"/>
      <c r="AT2052" s="212" t="s">
        <v>192</v>
      </c>
      <c r="AU2052" s="212" t="s">
        <v>78</v>
      </c>
      <c r="AV2052" s="14" t="s">
        <v>78</v>
      </c>
      <c r="AW2052" s="14" t="s">
        <v>30</v>
      </c>
      <c r="AX2052" s="14" t="s">
        <v>69</v>
      </c>
      <c r="AY2052" s="212" t="s">
        <v>179</v>
      </c>
    </row>
    <row r="2053" spans="2:51" s="14" customFormat="1">
      <c r="B2053" s="203"/>
      <c r="C2053" s="204"/>
      <c r="D2053" s="188" t="s">
        <v>192</v>
      </c>
      <c r="E2053" s="205" t="s">
        <v>18</v>
      </c>
      <c r="F2053" s="324" t="s">
        <v>1387</v>
      </c>
      <c r="G2053" s="325"/>
      <c r="H2053" s="326">
        <v>11.9</v>
      </c>
      <c r="I2053" s="325"/>
      <c r="J2053" s="325"/>
      <c r="K2053" s="204"/>
      <c r="L2053" s="208"/>
      <c r="M2053" s="209"/>
      <c r="N2053" s="210"/>
      <c r="O2053" s="210"/>
      <c r="P2053" s="210"/>
      <c r="Q2053" s="210"/>
      <c r="R2053" s="210"/>
      <c r="S2053" s="210"/>
      <c r="T2053" s="211"/>
      <c r="AT2053" s="212" t="s">
        <v>192</v>
      </c>
      <c r="AU2053" s="212" t="s">
        <v>78</v>
      </c>
      <c r="AV2053" s="14" t="s">
        <v>78</v>
      </c>
      <c r="AW2053" s="14" t="s">
        <v>30</v>
      </c>
      <c r="AX2053" s="14" t="s">
        <v>69</v>
      </c>
      <c r="AY2053" s="212" t="s">
        <v>179</v>
      </c>
    </row>
    <row r="2054" spans="2:51" s="14" customFormat="1">
      <c r="B2054" s="203"/>
      <c r="C2054" s="204"/>
      <c r="D2054" s="188" t="s">
        <v>192</v>
      </c>
      <c r="E2054" s="205" t="s">
        <v>18</v>
      </c>
      <c r="F2054" s="324" t="s">
        <v>1388</v>
      </c>
      <c r="G2054" s="325"/>
      <c r="H2054" s="326">
        <v>15.7</v>
      </c>
      <c r="I2054" s="325"/>
      <c r="J2054" s="325"/>
      <c r="K2054" s="204"/>
      <c r="L2054" s="208"/>
      <c r="M2054" s="209"/>
      <c r="N2054" s="210"/>
      <c r="O2054" s="210"/>
      <c r="P2054" s="210"/>
      <c r="Q2054" s="210"/>
      <c r="R2054" s="210"/>
      <c r="S2054" s="210"/>
      <c r="T2054" s="211"/>
      <c r="AT2054" s="212" t="s">
        <v>192</v>
      </c>
      <c r="AU2054" s="212" t="s">
        <v>78</v>
      </c>
      <c r="AV2054" s="14" t="s">
        <v>78</v>
      </c>
      <c r="AW2054" s="14" t="s">
        <v>30</v>
      </c>
      <c r="AX2054" s="14" t="s">
        <v>69</v>
      </c>
      <c r="AY2054" s="212" t="s">
        <v>179</v>
      </c>
    </row>
    <row r="2055" spans="2:51" s="14" customFormat="1">
      <c r="B2055" s="203"/>
      <c r="C2055" s="204"/>
      <c r="D2055" s="188" t="s">
        <v>192</v>
      </c>
      <c r="E2055" s="205" t="s">
        <v>18</v>
      </c>
      <c r="F2055" s="324" t="s">
        <v>1389</v>
      </c>
      <c r="G2055" s="325"/>
      <c r="H2055" s="326">
        <v>25.7</v>
      </c>
      <c r="I2055" s="325"/>
      <c r="J2055" s="325"/>
      <c r="K2055" s="204"/>
      <c r="L2055" s="208"/>
      <c r="M2055" s="209"/>
      <c r="N2055" s="210"/>
      <c r="O2055" s="210"/>
      <c r="P2055" s="210"/>
      <c r="Q2055" s="210"/>
      <c r="R2055" s="210"/>
      <c r="S2055" s="210"/>
      <c r="T2055" s="211"/>
      <c r="AT2055" s="212" t="s">
        <v>192</v>
      </c>
      <c r="AU2055" s="212" t="s">
        <v>78</v>
      </c>
      <c r="AV2055" s="14" t="s">
        <v>78</v>
      </c>
      <c r="AW2055" s="14" t="s">
        <v>30</v>
      </c>
      <c r="AX2055" s="14" t="s">
        <v>69</v>
      </c>
      <c r="AY2055" s="212" t="s">
        <v>179</v>
      </c>
    </row>
    <row r="2056" spans="2:51" s="14" customFormat="1">
      <c r="B2056" s="203"/>
      <c r="C2056" s="204"/>
      <c r="D2056" s="188" t="s">
        <v>192</v>
      </c>
      <c r="E2056" s="205" t="s">
        <v>18</v>
      </c>
      <c r="F2056" s="324" t="s">
        <v>1390</v>
      </c>
      <c r="G2056" s="325"/>
      <c r="H2056" s="326">
        <v>4.8</v>
      </c>
      <c r="I2056" s="325"/>
      <c r="J2056" s="325"/>
      <c r="K2056" s="204"/>
      <c r="L2056" s="208"/>
      <c r="M2056" s="209"/>
      <c r="N2056" s="210"/>
      <c r="O2056" s="210"/>
      <c r="P2056" s="210"/>
      <c r="Q2056" s="210"/>
      <c r="R2056" s="210"/>
      <c r="S2056" s="210"/>
      <c r="T2056" s="211"/>
      <c r="AT2056" s="212" t="s">
        <v>192</v>
      </c>
      <c r="AU2056" s="212" t="s">
        <v>78</v>
      </c>
      <c r="AV2056" s="14" t="s">
        <v>78</v>
      </c>
      <c r="AW2056" s="14" t="s">
        <v>30</v>
      </c>
      <c r="AX2056" s="14" t="s">
        <v>69</v>
      </c>
      <c r="AY2056" s="212" t="s">
        <v>179</v>
      </c>
    </row>
    <row r="2057" spans="2:51" s="14" customFormat="1">
      <c r="B2057" s="203"/>
      <c r="C2057" s="204"/>
      <c r="D2057" s="188" t="s">
        <v>192</v>
      </c>
      <c r="E2057" s="205" t="s">
        <v>18</v>
      </c>
      <c r="F2057" s="324" t="s">
        <v>1391</v>
      </c>
      <c r="G2057" s="325"/>
      <c r="H2057" s="326">
        <v>14.2</v>
      </c>
      <c r="I2057" s="325"/>
      <c r="J2057" s="325"/>
      <c r="K2057" s="204"/>
      <c r="L2057" s="208"/>
      <c r="M2057" s="209"/>
      <c r="N2057" s="210"/>
      <c r="O2057" s="210"/>
      <c r="P2057" s="210"/>
      <c r="Q2057" s="210"/>
      <c r="R2057" s="210"/>
      <c r="S2057" s="210"/>
      <c r="T2057" s="211"/>
      <c r="AT2057" s="212" t="s">
        <v>192</v>
      </c>
      <c r="AU2057" s="212" t="s">
        <v>78</v>
      </c>
      <c r="AV2057" s="14" t="s">
        <v>78</v>
      </c>
      <c r="AW2057" s="14" t="s">
        <v>30</v>
      </c>
      <c r="AX2057" s="14" t="s">
        <v>69</v>
      </c>
      <c r="AY2057" s="212" t="s">
        <v>179</v>
      </c>
    </row>
    <row r="2058" spans="2:51" s="14" customFormat="1">
      <c r="B2058" s="203"/>
      <c r="C2058" s="204"/>
      <c r="D2058" s="188" t="s">
        <v>192</v>
      </c>
      <c r="E2058" s="205" t="s">
        <v>18</v>
      </c>
      <c r="F2058" s="324" t="s">
        <v>1392</v>
      </c>
      <c r="G2058" s="325"/>
      <c r="H2058" s="326">
        <v>13.25</v>
      </c>
      <c r="I2058" s="325"/>
      <c r="J2058" s="325"/>
      <c r="K2058" s="204"/>
      <c r="L2058" s="208"/>
      <c r="M2058" s="209"/>
      <c r="N2058" s="210"/>
      <c r="O2058" s="210"/>
      <c r="P2058" s="210"/>
      <c r="Q2058" s="210"/>
      <c r="R2058" s="210"/>
      <c r="S2058" s="210"/>
      <c r="T2058" s="211"/>
      <c r="AT2058" s="212" t="s">
        <v>192</v>
      </c>
      <c r="AU2058" s="212" t="s">
        <v>78</v>
      </c>
      <c r="AV2058" s="14" t="s">
        <v>78</v>
      </c>
      <c r="AW2058" s="14" t="s">
        <v>30</v>
      </c>
      <c r="AX2058" s="14" t="s">
        <v>69</v>
      </c>
      <c r="AY2058" s="212" t="s">
        <v>179</v>
      </c>
    </row>
    <row r="2059" spans="2:51" s="14" customFormat="1">
      <c r="B2059" s="203"/>
      <c r="C2059" s="204"/>
      <c r="D2059" s="188" t="s">
        <v>192</v>
      </c>
      <c r="E2059" s="205" t="s">
        <v>18</v>
      </c>
      <c r="F2059" s="324" t="s">
        <v>1393</v>
      </c>
      <c r="G2059" s="325"/>
      <c r="H2059" s="326">
        <v>9.9</v>
      </c>
      <c r="I2059" s="325"/>
      <c r="J2059" s="325"/>
      <c r="K2059" s="204"/>
      <c r="L2059" s="208"/>
      <c r="M2059" s="209"/>
      <c r="N2059" s="210"/>
      <c r="O2059" s="210"/>
      <c r="P2059" s="210"/>
      <c r="Q2059" s="210"/>
      <c r="R2059" s="210"/>
      <c r="S2059" s="210"/>
      <c r="T2059" s="211"/>
      <c r="AT2059" s="212" t="s">
        <v>192</v>
      </c>
      <c r="AU2059" s="212" t="s">
        <v>78</v>
      </c>
      <c r="AV2059" s="14" t="s">
        <v>78</v>
      </c>
      <c r="AW2059" s="14" t="s">
        <v>30</v>
      </c>
      <c r="AX2059" s="14" t="s">
        <v>69</v>
      </c>
      <c r="AY2059" s="212" t="s">
        <v>179</v>
      </c>
    </row>
    <row r="2060" spans="2:51" s="14" customFormat="1">
      <c r="B2060" s="203"/>
      <c r="C2060" s="204"/>
      <c r="D2060" s="188" t="s">
        <v>192</v>
      </c>
      <c r="E2060" s="205" t="s">
        <v>18</v>
      </c>
      <c r="F2060" s="324" t="s">
        <v>1394</v>
      </c>
      <c r="G2060" s="325"/>
      <c r="H2060" s="326">
        <v>3.3</v>
      </c>
      <c r="I2060" s="325"/>
      <c r="J2060" s="325"/>
      <c r="K2060" s="204"/>
      <c r="L2060" s="208"/>
      <c r="M2060" s="209"/>
      <c r="N2060" s="210"/>
      <c r="O2060" s="210"/>
      <c r="P2060" s="210"/>
      <c r="Q2060" s="210"/>
      <c r="R2060" s="210"/>
      <c r="S2060" s="210"/>
      <c r="T2060" s="211"/>
      <c r="AT2060" s="212" t="s">
        <v>192</v>
      </c>
      <c r="AU2060" s="212" t="s">
        <v>78</v>
      </c>
      <c r="AV2060" s="14" t="s">
        <v>78</v>
      </c>
      <c r="AW2060" s="14" t="s">
        <v>30</v>
      </c>
      <c r="AX2060" s="14" t="s">
        <v>69</v>
      </c>
      <c r="AY2060" s="212" t="s">
        <v>179</v>
      </c>
    </row>
    <row r="2061" spans="2:51" s="13" customFormat="1">
      <c r="B2061" s="194"/>
      <c r="C2061" s="195"/>
      <c r="D2061" s="188" t="s">
        <v>192</v>
      </c>
      <c r="E2061" s="196" t="s">
        <v>18</v>
      </c>
      <c r="F2061" s="334" t="s">
        <v>584</v>
      </c>
      <c r="G2061" s="335"/>
      <c r="H2061" s="336" t="s">
        <v>18</v>
      </c>
      <c r="I2061" s="335"/>
      <c r="J2061" s="335"/>
      <c r="K2061" s="195"/>
      <c r="L2061" s="198"/>
      <c r="M2061" s="199"/>
      <c r="N2061" s="200"/>
      <c r="O2061" s="200"/>
      <c r="P2061" s="200"/>
      <c r="Q2061" s="200"/>
      <c r="R2061" s="200"/>
      <c r="S2061" s="200"/>
      <c r="T2061" s="201"/>
      <c r="AT2061" s="202" t="s">
        <v>192</v>
      </c>
      <c r="AU2061" s="202" t="s">
        <v>78</v>
      </c>
      <c r="AV2061" s="13" t="s">
        <v>76</v>
      </c>
      <c r="AW2061" s="13" t="s">
        <v>30</v>
      </c>
      <c r="AX2061" s="13" t="s">
        <v>69</v>
      </c>
      <c r="AY2061" s="202" t="s">
        <v>179</v>
      </c>
    </row>
    <row r="2062" spans="2:51" s="14" customFormat="1">
      <c r="B2062" s="203"/>
      <c r="C2062" s="204"/>
      <c r="D2062" s="188" t="s">
        <v>192</v>
      </c>
      <c r="E2062" s="205" t="s">
        <v>18</v>
      </c>
      <c r="F2062" s="324" t="s">
        <v>1416</v>
      </c>
      <c r="G2062" s="325"/>
      <c r="H2062" s="326">
        <v>-3.99</v>
      </c>
      <c r="I2062" s="325"/>
      <c r="J2062" s="325"/>
      <c r="K2062" s="204"/>
      <c r="L2062" s="208"/>
      <c r="M2062" s="209"/>
      <c r="N2062" s="210"/>
      <c r="O2062" s="210"/>
      <c r="P2062" s="210"/>
      <c r="Q2062" s="210"/>
      <c r="R2062" s="210"/>
      <c r="S2062" s="210"/>
      <c r="T2062" s="211"/>
      <c r="AT2062" s="212" t="s">
        <v>192</v>
      </c>
      <c r="AU2062" s="212" t="s">
        <v>78</v>
      </c>
      <c r="AV2062" s="14" t="s">
        <v>78</v>
      </c>
      <c r="AW2062" s="14" t="s">
        <v>30</v>
      </c>
      <c r="AX2062" s="14" t="s">
        <v>69</v>
      </c>
      <c r="AY2062" s="212" t="s">
        <v>179</v>
      </c>
    </row>
    <row r="2063" spans="2:51" s="14" customFormat="1">
      <c r="B2063" s="203"/>
      <c r="C2063" s="204"/>
      <c r="D2063" s="188" t="s">
        <v>192</v>
      </c>
      <c r="E2063" s="205" t="s">
        <v>18</v>
      </c>
      <c r="F2063" s="324" t="s">
        <v>1417</v>
      </c>
      <c r="G2063" s="325"/>
      <c r="H2063" s="326">
        <v>3.99</v>
      </c>
      <c r="I2063" s="325"/>
      <c r="J2063" s="325"/>
      <c r="K2063" s="204"/>
      <c r="L2063" s="208"/>
      <c r="M2063" s="209"/>
      <c r="N2063" s="210"/>
      <c r="O2063" s="210"/>
      <c r="P2063" s="210"/>
      <c r="Q2063" s="210"/>
      <c r="R2063" s="210"/>
      <c r="S2063" s="210"/>
      <c r="T2063" s="211"/>
      <c r="AT2063" s="212" t="s">
        <v>192</v>
      </c>
      <c r="AU2063" s="212" t="s">
        <v>78</v>
      </c>
      <c r="AV2063" s="14" t="s">
        <v>78</v>
      </c>
      <c r="AW2063" s="14" t="s">
        <v>30</v>
      </c>
      <c r="AX2063" s="14" t="s">
        <v>69</v>
      </c>
      <c r="AY2063" s="212" t="s">
        <v>179</v>
      </c>
    </row>
    <row r="2064" spans="2:51" s="14" customFormat="1">
      <c r="B2064" s="203"/>
      <c r="C2064" s="204"/>
      <c r="D2064" s="188" t="s">
        <v>192</v>
      </c>
      <c r="E2064" s="205" t="s">
        <v>18</v>
      </c>
      <c r="F2064" s="324" t="s">
        <v>1418</v>
      </c>
      <c r="G2064" s="325"/>
      <c r="H2064" s="326">
        <v>-5.2</v>
      </c>
      <c r="I2064" s="325"/>
      <c r="J2064" s="325"/>
      <c r="K2064" s="204"/>
      <c r="L2064" s="208"/>
      <c r="M2064" s="209"/>
      <c r="N2064" s="210"/>
      <c r="O2064" s="210"/>
      <c r="P2064" s="210"/>
      <c r="Q2064" s="210"/>
      <c r="R2064" s="210"/>
      <c r="S2064" s="210"/>
      <c r="T2064" s="211"/>
      <c r="AT2064" s="212" t="s">
        <v>192</v>
      </c>
      <c r="AU2064" s="212" t="s">
        <v>78</v>
      </c>
      <c r="AV2064" s="14" t="s">
        <v>78</v>
      </c>
      <c r="AW2064" s="14" t="s">
        <v>30</v>
      </c>
      <c r="AX2064" s="14" t="s">
        <v>69</v>
      </c>
      <c r="AY2064" s="212" t="s">
        <v>179</v>
      </c>
    </row>
    <row r="2065" spans="1:65" s="14" customFormat="1">
      <c r="B2065" s="203"/>
      <c r="C2065" s="204"/>
      <c r="D2065" s="188" t="s">
        <v>192</v>
      </c>
      <c r="E2065" s="205" t="s">
        <v>18</v>
      </c>
      <c r="F2065" s="324" t="s">
        <v>1419</v>
      </c>
      <c r="G2065" s="325"/>
      <c r="H2065" s="326">
        <v>0.1</v>
      </c>
      <c r="I2065" s="325"/>
      <c r="J2065" s="325"/>
      <c r="K2065" s="204"/>
      <c r="L2065" s="208"/>
      <c r="M2065" s="209"/>
      <c r="N2065" s="210"/>
      <c r="O2065" s="210"/>
      <c r="P2065" s="210"/>
      <c r="Q2065" s="210"/>
      <c r="R2065" s="210"/>
      <c r="S2065" s="210"/>
      <c r="T2065" s="211"/>
      <c r="AT2065" s="212" t="s">
        <v>192</v>
      </c>
      <c r="AU2065" s="212" t="s">
        <v>78</v>
      </c>
      <c r="AV2065" s="14" t="s">
        <v>78</v>
      </c>
      <c r="AW2065" s="14" t="s">
        <v>30</v>
      </c>
      <c r="AX2065" s="14" t="s">
        <v>69</v>
      </c>
      <c r="AY2065" s="212" t="s">
        <v>179</v>
      </c>
    </row>
    <row r="2066" spans="1:65" s="14" customFormat="1">
      <c r="B2066" s="203"/>
      <c r="C2066" s="204"/>
      <c r="D2066" s="188" t="s">
        <v>192</v>
      </c>
      <c r="E2066" s="205" t="s">
        <v>18</v>
      </c>
      <c r="F2066" s="324" t="s">
        <v>1420</v>
      </c>
      <c r="G2066" s="325"/>
      <c r="H2066" s="326">
        <v>4.62</v>
      </c>
      <c r="I2066" s="325"/>
      <c r="J2066" s="325"/>
      <c r="K2066" s="204"/>
      <c r="L2066" s="208"/>
      <c r="M2066" s="209"/>
      <c r="N2066" s="210"/>
      <c r="O2066" s="210"/>
      <c r="P2066" s="210"/>
      <c r="Q2066" s="210"/>
      <c r="R2066" s="210"/>
      <c r="S2066" s="210"/>
      <c r="T2066" s="211"/>
      <c r="AT2066" s="212" t="s">
        <v>192</v>
      </c>
      <c r="AU2066" s="212" t="s">
        <v>78</v>
      </c>
      <c r="AV2066" s="14" t="s">
        <v>78</v>
      </c>
      <c r="AW2066" s="14" t="s">
        <v>30</v>
      </c>
      <c r="AX2066" s="14" t="s">
        <v>69</v>
      </c>
      <c r="AY2066" s="212" t="s">
        <v>179</v>
      </c>
    </row>
    <row r="2067" spans="1:65" s="14" customFormat="1">
      <c r="B2067" s="203"/>
      <c r="C2067" s="204"/>
      <c r="D2067" s="188" t="s">
        <v>192</v>
      </c>
      <c r="E2067" s="205" t="s">
        <v>18</v>
      </c>
      <c r="F2067" s="324" t="s">
        <v>1421</v>
      </c>
      <c r="G2067" s="325"/>
      <c r="H2067" s="326">
        <v>-1.64</v>
      </c>
      <c r="I2067" s="325"/>
      <c r="J2067" s="325"/>
      <c r="K2067" s="204"/>
      <c r="L2067" s="208"/>
      <c r="M2067" s="209"/>
      <c r="N2067" s="210"/>
      <c r="O2067" s="210"/>
      <c r="P2067" s="210"/>
      <c r="Q2067" s="210"/>
      <c r="R2067" s="210"/>
      <c r="S2067" s="210"/>
      <c r="T2067" s="211"/>
      <c r="AT2067" s="212" t="s">
        <v>192</v>
      </c>
      <c r="AU2067" s="212" t="s">
        <v>78</v>
      </c>
      <c r="AV2067" s="14" t="s">
        <v>78</v>
      </c>
      <c r="AW2067" s="14" t="s">
        <v>30</v>
      </c>
      <c r="AX2067" s="14" t="s">
        <v>69</v>
      </c>
      <c r="AY2067" s="212" t="s">
        <v>179</v>
      </c>
    </row>
    <row r="2068" spans="1:65" s="14" customFormat="1">
      <c r="B2068" s="203"/>
      <c r="C2068" s="204"/>
      <c r="D2068" s="188" t="s">
        <v>192</v>
      </c>
      <c r="E2068" s="205" t="s">
        <v>18</v>
      </c>
      <c r="F2068" s="324" t="s">
        <v>1422</v>
      </c>
      <c r="G2068" s="325"/>
      <c r="H2068" s="326">
        <v>4.4000000000000004</v>
      </c>
      <c r="I2068" s="325"/>
      <c r="J2068" s="325"/>
      <c r="K2068" s="204"/>
      <c r="L2068" s="208"/>
      <c r="M2068" s="209"/>
      <c r="N2068" s="210"/>
      <c r="O2068" s="210"/>
      <c r="P2068" s="210"/>
      <c r="Q2068" s="210"/>
      <c r="R2068" s="210"/>
      <c r="S2068" s="210"/>
      <c r="T2068" s="211"/>
      <c r="AT2068" s="212" t="s">
        <v>192</v>
      </c>
      <c r="AU2068" s="212" t="s">
        <v>78</v>
      </c>
      <c r="AV2068" s="14" t="s">
        <v>78</v>
      </c>
      <c r="AW2068" s="14" t="s">
        <v>30</v>
      </c>
      <c r="AX2068" s="14" t="s">
        <v>69</v>
      </c>
      <c r="AY2068" s="212" t="s">
        <v>179</v>
      </c>
    </row>
    <row r="2069" spans="1:65" s="14" customFormat="1">
      <c r="B2069" s="203"/>
      <c r="C2069" s="204"/>
      <c r="D2069" s="188" t="s">
        <v>192</v>
      </c>
      <c r="E2069" s="204"/>
      <c r="F2069" s="324" t="s">
        <v>5849</v>
      </c>
      <c r="G2069" s="325"/>
      <c r="H2069" s="326">
        <f>127.69*1.1</f>
        <v>140.459</v>
      </c>
      <c r="I2069" s="325"/>
      <c r="J2069" s="325"/>
      <c r="K2069" s="204"/>
      <c r="L2069" s="208"/>
      <c r="M2069" s="209"/>
      <c r="N2069" s="210"/>
      <c r="O2069" s="210"/>
      <c r="P2069" s="210"/>
      <c r="Q2069" s="210"/>
      <c r="R2069" s="210"/>
      <c r="S2069" s="210"/>
      <c r="T2069" s="211"/>
      <c r="AT2069" s="212" t="s">
        <v>192</v>
      </c>
      <c r="AU2069" s="212" t="s">
        <v>78</v>
      </c>
      <c r="AV2069" s="14" t="s">
        <v>78</v>
      </c>
      <c r="AW2069" s="14" t="s">
        <v>4</v>
      </c>
      <c r="AX2069" s="14" t="s">
        <v>76</v>
      </c>
      <c r="AY2069" s="212" t="s">
        <v>179</v>
      </c>
    </row>
    <row r="2070" spans="1:65" s="2" customFormat="1" ht="33" customHeight="1">
      <c r="A2070" s="33"/>
      <c r="B2070" s="34"/>
      <c r="C2070" s="176" t="s">
        <v>2119</v>
      </c>
      <c r="D2070" s="176" t="s">
        <v>181</v>
      </c>
      <c r="E2070" s="177" t="s">
        <v>2120</v>
      </c>
      <c r="F2070" s="327" t="s">
        <v>2121</v>
      </c>
      <c r="G2070" s="328" t="s">
        <v>357</v>
      </c>
      <c r="H2070" s="329">
        <v>257.43099999999998</v>
      </c>
      <c r="I2070" s="330"/>
      <c r="J2070" s="330">
        <f>ROUND(I2070*H2070,2)</f>
        <v>0</v>
      </c>
      <c r="K2070" s="178" t="s">
        <v>185</v>
      </c>
      <c r="L2070" s="38"/>
      <c r="M2070" s="182" t="s">
        <v>18</v>
      </c>
      <c r="N2070" s="183" t="s">
        <v>40</v>
      </c>
      <c r="O2070" s="184">
        <v>0.34</v>
      </c>
      <c r="P2070" s="184">
        <f>O2070*H2070</f>
        <v>87.526539999999997</v>
      </c>
      <c r="Q2070" s="184">
        <v>0</v>
      </c>
      <c r="R2070" s="184">
        <f>Q2070*H2070</f>
        <v>0</v>
      </c>
      <c r="S2070" s="184">
        <v>0</v>
      </c>
      <c r="T2070" s="185">
        <f>S2070*H2070</f>
        <v>0</v>
      </c>
      <c r="U2070" s="33"/>
      <c r="V2070" s="33"/>
      <c r="W2070" s="33"/>
      <c r="X2070" s="33"/>
      <c r="Y2070" s="33"/>
      <c r="Z2070" s="33"/>
      <c r="AA2070" s="33"/>
      <c r="AB2070" s="33"/>
      <c r="AC2070" s="33"/>
      <c r="AD2070" s="33"/>
      <c r="AE2070" s="33"/>
      <c r="AR2070" s="186" t="s">
        <v>311</v>
      </c>
      <c r="AT2070" s="186" t="s">
        <v>181</v>
      </c>
      <c r="AU2070" s="186" t="s">
        <v>78</v>
      </c>
      <c r="AY2070" s="19" t="s">
        <v>179</v>
      </c>
      <c r="BE2070" s="187">
        <f>IF(N2070="základní",J2070,0)</f>
        <v>0</v>
      </c>
      <c r="BF2070" s="187">
        <f>IF(N2070="snížená",J2070,0)</f>
        <v>0</v>
      </c>
      <c r="BG2070" s="187">
        <f>IF(N2070="zákl. přenesená",J2070,0)</f>
        <v>0</v>
      </c>
      <c r="BH2070" s="187">
        <f>IF(N2070="sníž. přenesená",J2070,0)</f>
        <v>0</v>
      </c>
      <c r="BI2070" s="187">
        <f>IF(N2070="nulová",J2070,0)</f>
        <v>0</v>
      </c>
      <c r="BJ2070" s="19" t="s">
        <v>76</v>
      </c>
      <c r="BK2070" s="187">
        <f>ROUND(I2070*H2070,2)</f>
        <v>0</v>
      </c>
      <c r="BL2070" s="19" t="s">
        <v>311</v>
      </c>
      <c r="BM2070" s="186" t="s">
        <v>2122</v>
      </c>
    </row>
    <row r="2071" spans="1:65" s="2" customFormat="1" ht="29.25">
      <c r="A2071" s="33"/>
      <c r="B2071" s="34"/>
      <c r="C2071" s="35"/>
      <c r="D2071" s="188" t="s">
        <v>188</v>
      </c>
      <c r="E2071" s="35"/>
      <c r="F2071" s="331" t="s">
        <v>2123</v>
      </c>
      <c r="G2071" s="332"/>
      <c r="H2071" s="332"/>
      <c r="I2071" s="332"/>
      <c r="J2071" s="332"/>
      <c r="K2071" s="35"/>
      <c r="L2071" s="38"/>
      <c r="M2071" s="190"/>
      <c r="N2071" s="191"/>
      <c r="O2071" s="63"/>
      <c r="P2071" s="63"/>
      <c r="Q2071" s="63"/>
      <c r="R2071" s="63"/>
      <c r="S2071" s="63"/>
      <c r="T2071" s="64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T2071" s="19" t="s">
        <v>188</v>
      </c>
      <c r="AU2071" s="19" t="s">
        <v>78</v>
      </c>
    </row>
    <row r="2072" spans="1:65" s="2" customFormat="1">
      <c r="A2072" s="33"/>
      <c r="B2072" s="34"/>
      <c r="C2072" s="35"/>
      <c r="D2072" s="192" t="s">
        <v>190</v>
      </c>
      <c r="E2072" s="35"/>
      <c r="F2072" s="333" t="s">
        <v>2124</v>
      </c>
      <c r="G2072" s="332"/>
      <c r="H2072" s="332"/>
      <c r="I2072" s="332"/>
      <c r="J2072" s="332"/>
      <c r="K2072" s="35"/>
      <c r="L2072" s="38"/>
      <c r="M2072" s="190"/>
      <c r="N2072" s="191"/>
      <c r="O2072" s="63"/>
      <c r="P2072" s="63"/>
      <c r="Q2072" s="63"/>
      <c r="R2072" s="63"/>
      <c r="S2072" s="63"/>
      <c r="T2072" s="64"/>
      <c r="U2072" s="33"/>
      <c r="V2072" s="33"/>
      <c r="W2072" s="33"/>
      <c r="X2072" s="33"/>
      <c r="Y2072" s="33"/>
      <c r="Z2072" s="33"/>
      <c r="AA2072" s="33"/>
      <c r="AB2072" s="33"/>
      <c r="AC2072" s="33"/>
      <c r="AD2072" s="33"/>
      <c r="AE2072" s="33"/>
      <c r="AT2072" s="19" t="s">
        <v>190</v>
      </c>
      <c r="AU2072" s="19" t="s">
        <v>78</v>
      </c>
    </row>
    <row r="2073" spans="1:65" s="13" customFormat="1">
      <c r="B2073" s="194"/>
      <c r="C2073" s="195"/>
      <c r="D2073" s="188" t="s">
        <v>192</v>
      </c>
      <c r="E2073" s="196" t="s">
        <v>18</v>
      </c>
      <c r="F2073" s="334" t="s">
        <v>2125</v>
      </c>
      <c r="G2073" s="335"/>
      <c r="H2073" s="336" t="s">
        <v>18</v>
      </c>
      <c r="I2073" s="335"/>
      <c r="J2073" s="335"/>
      <c r="K2073" s="195"/>
      <c r="L2073" s="198"/>
      <c r="M2073" s="199"/>
      <c r="N2073" s="200"/>
      <c r="O2073" s="200"/>
      <c r="P2073" s="200"/>
      <c r="Q2073" s="200"/>
      <c r="R2073" s="200"/>
      <c r="S2073" s="200"/>
      <c r="T2073" s="201"/>
      <c r="AT2073" s="202" t="s">
        <v>192</v>
      </c>
      <c r="AU2073" s="202" t="s">
        <v>78</v>
      </c>
      <c r="AV2073" s="13" t="s">
        <v>76</v>
      </c>
      <c r="AW2073" s="13" t="s">
        <v>30</v>
      </c>
      <c r="AX2073" s="13" t="s">
        <v>69</v>
      </c>
      <c r="AY2073" s="202" t="s">
        <v>179</v>
      </c>
    </row>
    <row r="2074" spans="1:65" s="14" customFormat="1">
      <c r="B2074" s="203"/>
      <c r="C2074" s="204"/>
      <c r="D2074" s="188" t="s">
        <v>192</v>
      </c>
      <c r="E2074" s="205" t="s">
        <v>18</v>
      </c>
      <c r="F2074" s="324" t="s">
        <v>2126</v>
      </c>
      <c r="G2074" s="325"/>
      <c r="H2074" s="326">
        <v>263.43099999999998</v>
      </c>
      <c r="I2074" s="325"/>
      <c r="J2074" s="325"/>
      <c r="K2074" s="204"/>
      <c r="L2074" s="208"/>
      <c r="M2074" s="209"/>
      <c r="N2074" s="210"/>
      <c r="O2074" s="210"/>
      <c r="P2074" s="210"/>
      <c r="Q2074" s="210"/>
      <c r="R2074" s="210"/>
      <c r="S2074" s="210"/>
      <c r="T2074" s="211"/>
      <c r="AT2074" s="212" t="s">
        <v>192</v>
      </c>
      <c r="AU2074" s="212" t="s">
        <v>78</v>
      </c>
      <c r="AV2074" s="14" t="s">
        <v>78</v>
      </c>
      <c r="AW2074" s="14" t="s">
        <v>30</v>
      </c>
      <c r="AX2074" s="14" t="s">
        <v>69</v>
      </c>
      <c r="AY2074" s="212" t="s">
        <v>179</v>
      </c>
    </row>
    <row r="2075" spans="1:65" s="13" customFormat="1">
      <c r="B2075" s="194"/>
      <c r="C2075" s="195"/>
      <c r="D2075" s="188" t="s">
        <v>192</v>
      </c>
      <c r="E2075" s="196" t="s">
        <v>18</v>
      </c>
      <c r="F2075" s="334" t="s">
        <v>1690</v>
      </c>
      <c r="G2075" s="335"/>
      <c r="H2075" s="336" t="s">
        <v>18</v>
      </c>
      <c r="I2075" s="335"/>
      <c r="J2075" s="335"/>
      <c r="K2075" s="195"/>
      <c r="L2075" s="198"/>
      <c r="M2075" s="199"/>
      <c r="N2075" s="200"/>
      <c r="O2075" s="200"/>
      <c r="P2075" s="200"/>
      <c r="Q2075" s="200"/>
      <c r="R2075" s="200"/>
      <c r="S2075" s="200"/>
      <c r="T2075" s="201"/>
      <c r="AT2075" s="202" t="s">
        <v>192</v>
      </c>
      <c r="AU2075" s="202" t="s">
        <v>78</v>
      </c>
      <c r="AV2075" s="13" t="s">
        <v>76</v>
      </c>
      <c r="AW2075" s="13" t="s">
        <v>30</v>
      </c>
      <c r="AX2075" s="13" t="s">
        <v>69</v>
      </c>
      <c r="AY2075" s="202" t="s">
        <v>179</v>
      </c>
    </row>
    <row r="2076" spans="1:65" s="14" customFormat="1">
      <c r="B2076" s="203"/>
      <c r="C2076" s="204"/>
      <c r="D2076" s="188" t="s">
        <v>192</v>
      </c>
      <c r="E2076" s="205" t="s">
        <v>18</v>
      </c>
      <c r="F2076" s="324" t="s">
        <v>2127</v>
      </c>
      <c r="G2076" s="325"/>
      <c r="H2076" s="326">
        <v>-6</v>
      </c>
      <c r="I2076" s="325"/>
      <c r="J2076" s="325"/>
      <c r="K2076" s="204"/>
      <c r="L2076" s="208"/>
      <c r="M2076" s="209"/>
      <c r="N2076" s="210"/>
      <c r="O2076" s="210"/>
      <c r="P2076" s="210"/>
      <c r="Q2076" s="210"/>
      <c r="R2076" s="210"/>
      <c r="S2076" s="210"/>
      <c r="T2076" s="211"/>
      <c r="AT2076" s="212" t="s">
        <v>192</v>
      </c>
      <c r="AU2076" s="212" t="s">
        <v>78</v>
      </c>
      <c r="AV2076" s="14" t="s">
        <v>78</v>
      </c>
      <c r="AW2076" s="14" t="s">
        <v>30</v>
      </c>
      <c r="AX2076" s="14" t="s">
        <v>69</v>
      </c>
      <c r="AY2076" s="212" t="s">
        <v>179</v>
      </c>
    </row>
    <row r="2077" spans="1:65" s="2" customFormat="1" ht="24.2" customHeight="1">
      <c r="A2077" s="33"/>
      <c r="B2077" s="34"/>
      <c r="C2077" s="213" t="s">
        <v>2128</v>
      </c>
      <c r="D2077" s="213" t="s">
        <v>286</v>
      </c>
      <c r="E2077" s="214" t="s">
        <v>2129</v>
      </c>
      <c r="F2077" s="340" t="s">
        <v>2130</v>
      </c>
      <c r="G2077" s="341" t="s">
        <v>357</v>
      </c>
      <c r="H2077" s="342">
        <v>540.60500000000002</v>
      </c>
      <c r="I2077" s="343"/>
      <c r="J2077" s="343">
        <f>ROUND(I2077*H2077,2)</f>
        <v>0</v>
      </c>
      <c r="K2077" s="215" t="s">
        <v>185</v>
      </c>
      <c r="L2077" s="219"/>
      <c r="M2077" s="220" t="s">
        <v>18</v>
      </c>
      <c r="N2077" s="221" t="s">
        <v>40</v>
      </c>
      <c r="O2077" s="184">
        <v>0</v>
      </c>
      <c r="P2077" s="184">
        <f>O2077*H2077</f>
        <v>0</v>
      </c>
      <c r="Q2077" s="184">
        <v>6.0000000000000001E-3</v>
      </c>
      <c r="R2077" s="184">
        <f>Q2077*H2077</f>
        <v>3.24363</v>
      </c>
      <c r="S2077" s="184">
        <v>0</v>
      </c>
      <c r="T2077" s="185">
        <f>S2077*H2077</f>
        <v>0</v>
      </c>
      <c r="U2077" s="33"/>
      <c r="V2077" s="33"/>
      <c r="W2077" s="33"/>
      <c r="X2077" s="33"/>
      <c r="Y2077" s="33"/>
      <c r="Z2077" s="33"/>
      <c r="AA2077" s="33"/>
      <c r="AB2077" s="33"/>
      <c r="AC2077" s="33"/>
      <c r="AD2077" s="33"/>
      <c r="AE2077" s="33"/>
      <c r="AR2077" s="186" t="s">
        <v>442</v>
      </c>
      <c r="AT2077" s="186" t="s">
        <v>286</v>
      </c>
      <c r="AU2077" s="186" t="s">
        <v>78</v>
      </c>
      <c r="AY2077" s="19" t="s">
        <v>179</v>
      </c>
      <c r="BE2077" s="187">
        <f>IF(N2077="základní",J2077,0)</f>
        <v>0</v>
      </c>
      <c r="BF2077" s="187">
        <f>IF(N2077="snížená",J2077,0)</f>
        <v>0</v>
      </c>
      <c r="BG2077" s="187">
        <f>IF(N2077="zákl. přenesená",J2077,0)</f>
        <v>0</v>
      </c>
      <c r="BH2077" s="187">
        <f>IF(N2077="sníž. přenesená",J2077,0)</f>
        <v>0</v>
      </c>
      <c r="BI2077" s="187">
        <f>IF(N2077="nulová",J2077,0)</f>
        <v>0</v>
      </c>
      <c r="BJ2077" s="19" t="s">
        <v>76</v>
      </c>
      <c r="BK2077" s="187">
        <f>ROUND(I2077*H2077,2)</f>
        <v>0</v>
      </c>
      <c r="BL2077" s="19" t="s">
        <v>311</v>
      </c>
      <c r="BM2077" s="186" t="s">
        <v>2131</v>
      </c>
    </row>
    <row r="2078" spans="1:65" s="2" customFormat="1">
      <c r="A2078" s="33"/>
      <c r="B2078" s="34"/>
      <c r="C2078" s="35"/>
      <c r="D2078" s="188" t="s">
        <v>188</v>
      </c>
      <c r="E2078" s="35"/>
      <c r="F2078" s="331" t="s">
        <v>2130</v>
      </c>
      <c r="G2078" s="332"/>
      <c r="H2078" s="332"/>
      <c r="I2078" s="332"/>
      <c r="J2078" s="332"/>
      <c r="K2078" s="35"/>
      <c r="L2078" s="38"/>
      <c r="M2078" s="190"/>
      <c r="N2078" s="191"/>
      <c r="O2078" s="63"/>
      <c r="P2078" s="63"/>
      <c r="Q2078" s="63"/>
      <c r="R2078" s="63"/>
      <c r="S2078" s="63"/>
      <c r="T2078" s="64"/>
      <c r="U2078" s="33"/>
      <c r="V2078" s="33"/>
      <c r="W2078" s="33"/>
      <c r="X2078" s="33"/>
      <c r="Y2078" s="33"/>
      <c r="Z2078" s="33"/>
      <c r="AA2078" s="33"/>
      <c r="AB2078" s="33"/>
      <c r="AC2078" s="33"/>
      <c r="AD2078" s="33"/>
      <c r="AE2078" s="33"/>
      <c r="AT2078" s="19" t="s">
        <v>188</v>
      </c>
      <c r="AU2078" s="19" t="s">
        <v>78</v>
      </c>
    </row>
    <row r="2079" spans="1:65" s="14" customFormat="1">
      <c r="B2079" s="203"/>
      <c r="C2079" s="204"/>
      <c r="D2079" s="188" t="s">
        <v>192</v>
      </c>
      <c r="E2079" s="204"/>
      <c r="F2079" s="324" t="s">
        <v>2132</v>
      </c>
      <c r="G2079" s="325"/>
      <c r="H2079" s="326">
        <v>540.60500000000002</v>
      </c>
      <c r="I2079" s="325"/>
      <c r="J2079" s="325"/>
      <c r="K2079" s="204"/>
      <c r="L2079" s="208"/>
      <c r="M2079" s="209"/>
      <c r="N2079" s="210"/>
      <c r="O2079" s="210"/>
      <c r="P2079" s="210"/>
      <c r="Q2079" s="210"/>
      <c r="R2079" s="210"/>
      <c r="S2079" s="210"/>
      <c r="T2079" s="211"/>
      <c r="AT2079" s="212" t="s">
        <v>192</v>
      </c>
      <c r="AU2079" s="212" t="s">
        <v>78</v>
      </c>
      <c r="AV2079" s="14" t="s">
        <v>78</v>
      </c>
      <c r="AW2079" s="14" t="s">
        <v>4</v>
      </c>
      <c r="AX2079" s="14" t="s">
        <v>76</v>
      </c>
      <c r="AY2079" s="212" t="s">
        <v>179</v>
      </c>
    </row>
    <row r="2080" spans="1:65" s="2" customFormat="1" ht="24.2" customHeight="1">
      <c r="A2080" s="33"/>
      <c r="B2080" s="34"/>
      <c r="C2080" s="176" t="s">
        <v>2133</v>
      </c>
      <c r="D2080" s="176" t="s">
        <v>181</v>
      </c>
      <c r="E2080" s="177" t="s">
        <v>2134</v>
      </c>
      <c r="F2080" s="327" t="s">
        <v>2135</v>
      </c>
      <c r="G2080" s="328" t="s">
        <v>357</v>
      </c>
      <c r="H2080" s="329">
        <v>478.78100000000001</v>
      </c>
      <c r="I2080" s="330"/>
      <c r="J2080" s="330">
        <f>ROUND(I2080*H2080,2)</f>
        <v>0</v>
      </c>
      <c r="K2080" s="178" t="s">
        <v>185</v>
      </c>
      <c r="L2080" s="38"/>
      <c r="M2080" s="182" t="s">
        <v>18</v>
      </c>
      <c r="N2080" s="183" t="s">
        <v>40</v>
      </c>
      <c r="O2080" s="184">
        <v>0.02</v>
      </c>
      <c r="P2080" s="184">
        <f>O2080*H2080</f>
        <v>9.5756200000000007</v>
      </c>
      <c r="Q2080" s="184">
        <v>3.6792599999999997E-5</v>
      </c>
      <c r="R2080" s="184">
        <f>Q2080*H2080</f>
        <v>1.7615597820599998E-2</v>
      </c>
      <c r="S2080" s="184">
        <v>0</v>
      </c>
      <c r="T2080" s="185">
        <f>S2080*H2080</f>
        <v>0</v>
      </c>
      <c r="U2080" s="33"/>
      <c r="V2080" s="33"/>
      <c r="W2080" s="33"/>
      <c r="X2080" s="33"/>
      <c r="Y2080" s="33"/>
      <c r="Z2080" s="33"/>
      <c r="AA2080" s="33"/>
      <c r="AB2080" s="33"/>
      <c r="AC2080" s="33"/>
      <c r="AD2080" s="33"/>
      <c r="AE2080" s="33"/>
      <c r="AR2080" s="186" t="s">
        <v>311</v>
      </c>
      <c r="AT2080" s="186" t="s">
        <v>181</v>
      </c>
      <c r="AU2080" s="186" t="s">
        <v>78</v>
      </c>
      <c r="AY2080" s="19" t="s">
        <v>179</v>
      </c>
      <c r="BE2080" s="187">
        <f>IF(N2080="základní",J2080,0)</f>
        <v>0</v>
      </c>
      <c r="BF2080" s="187">
        <f>IF(N2080="snížená",J2080,0)</f>
        <v>0</v>
      </c>
      <c r="BG2080" s="187">
        <f>IF(N2080="zákl. přenesená",J2080,0)</f>
        <v>0</v>
      </c>
      <c r="BH2080" s="187">
        <f>IF(N2080="sníž. přenesená",J2080,0)</f>
        <v>0</v>
      </c>
      <c r="BI2080" s="187">
        <f>IF(N2080="nulová",J2080,0)</f>
        <v>0</v>
      </c>
      <c r="BJ2080" s="19" t="s">
        <v>76</v>
      </c>
      <c r="BK2080" s="187">
        <f>ROUND(I2080*H2080,2)</f>
        <v>0</v>
      </c>
      <c r="BL2080" s="19" t="s">
        <v>311</v>
      </c>
      <c r="BM2080" s="186" t="s">
        <v>2136</v>
      </c>
    </row>
    <row r="2081" spans="1:51" s="2" customFormat="1" ht="19.5">
      <c r="A2081" s="33"/>
      <c r="B2081" s="34"/>
      <c r="C2081" s="35"/>
      <c r="D2081" s="188" t="s">
        <v>188</v>
      </c>
      <c r="E2081" s="35"/>
      <c r="F2081" s="331" t="s">
        <v>2137</v>
      </c>
      <c r="G2081" s="332"/>
      <c r="H2081" s="332"/>
      <c r="I2081" s="332"/>
      <c r="J2081" s="332"/>
      <c r="K2081" s="35"/>
      <c r="L2081" s="38"/>
      <c r="M2081" s="190"/>
      <c r="N2081" s="191"/>
      <c r="O2081" s="63"/>
      <c r="P2081" s="63"/>
      <c r="Q2081" s="63"/>
      <c r="R2081" s="63"/>
      <c r="S2081" s="63"/>
      <c r="T2081" s="64"/>
      <c r="U2081" s="33"/>
      <c r="V2081" s="33"/>
      <c r="W2081" s="33"/>
      <c r="X2081" s="33"/>
      <c r="Y2081" s="33"/>
      <c r="Z2081" s="33"/>
      <c r="AA2081" s="33"/>
      <c r="AB2081" s="33"/>
      <c r="AC2081" s="33"/>
      <c r="AD2081" s="33"/>
      <c r="AE2081" s="33"/>
      <c r="AT2081" s="19" t="s">
        <v>188</v>
      </c>
      <c r="AU2081" s="19" t="s">
        <v>78</v>
      </c>
    </row>
    <row r="2082" spans="1:51" s="2" customFormat="1">
      <c r="A2082" s="33"/>
      <c r="B2082" s="34"/>
      <c r="C2082" s="35"/>
      <c r="D2082" s="192" t="s">
        <v>190</v>
      </c>
      <c r="E2082" s="35"/>
      <c r="F2082" s="333" t="s">
        <v>2138</v>
      </c>
      <c r="G2082" s="332"/>
      <c r="H2082" s="332"/>
      <c r="I2082" s="332"/>
      <c r="J2082" s="332"/>
      <c r="K2082" s="35"/>
      <c r="L2082" s="38"/>
      <c r="M2082" s="190"/>
      <c r="N2082" s="191"/>
      <c r="O2082" s="63"/>
      <c r="P2082" s="63"/>
      <c r="Q2082" s="63"/>
      <c r="R2082" s="63"/>
      <c r="S2082" s="63"/>
      <c r="T2082" s="64"/>
      <c r="U2082" s="33"/>
      <c r="V2082" s="33"/>
      <c r="W2082" s="33"/>
      <c r="X2082" s="33"/>
      <c r="Y2082" s="33"/>
      <c r="Z2082" s="33"/>
      <c r="AA2082" s="33"/>
      <c r="AB2082" s="33"/>
      <c r="AC2082" s="33"/>
      <c r="AD2082" s="33"/>
      <c r="AE2082" s="33"/>
      <c r="AT2082" s="19" t="s">
        <v>190</v>
      </c>
      <c r="AU2082" s="19" t="s">
        <v>78</v>
      </c>
    </row>
    <row r="2083" spans="1:51" s="13" customFormat="1">
      <c r="B2083" s="194"/>
      <c r="C2083" s="195"/>
      <c r="D2083" s="188" t="s">
        <v>192</v>
      </c>
      <c r="E2083" s="196" t="s">
        <v>18</v>
      </c>
      <c r="F2083" s="334" t="s">
        <v>481</v>
      </c>
      <c r="G2083" s="335"/>
      <c r="H2083" s="336" t="s">
        <v>18</v>
      </c>
      <c r="I2083" s="335"/>
      <c r="J2083" s="335"/>
      <c r="K2083" s="195"/>
      <c r="L2083" s="198"/>
      <c r="M2083" s="199"/>
      <c r="N2083" s="200"/>
      <c r="O2083" s="200"/>
      <c r="P2083" s="200"/>
      <c r="Q2083" s="200"/>
      <c r="R2083" s="200"/>
      <c r="S2083" s="200"/>
      <c r="T2083" s="201"/>
      <c r="AT2083" s="202" t="s">
        <v>192</v>
      </c>
      <c r="AU2083" s="202" t="s">
        <v>78</v>
      </c>
      <c r="AV2083" s="13" t="s">
        <v>76</v>
      </c>
      <c r="AW2083" s="13" t="s">
        <v>30</v>
      </c>
      <c r="AX2083" s="13" t="s">
        <v>69</v>
      </c>
      <c r="AY2083" s="202" t="s">
        <v>179</v>
      </c>
    </row>
    <row r="2084" spans="1:51" s="14" customFormat="1">
      <c r="B2084" s="203"/>
      <c r="C2084" s="204"/>
      <c r="D2084" s="188" t="s">
        <v>192</v>
      </c>
      <c r="E2084" s="205" t="s">
        <v>18</v>
      </c>
      <c r="F2084" s="324" t="s">
        <v>1395</v>
      </c>
      <c r="G2084" s="325"/>
      <c r="H2084" s="326">
        <v>13.4</v>
      </c>
      <c r="I2084" s="325"/>
      <c r="J2084" s="325"/>
      <c r="K2084" s="204"/>
      <c r="L2084" s="208"/>
      <c r="M2084" s="209"/>
      <c r="N2084" s="210"/>
      <c r="O2084" s="210"/>
      <c r="P2084" s="210"/>
      <c r="Q2084" s="210"/>
      <c r="R2084" s="210"/>
      <c r="S2084" s="210"/>
      <c r="T2084" s="211"/>
      <c r="AT2084" s="212" t="s">
        <v>192</v>
      </c>
      <c r="AU2084" s="212" t="s">
        <v>78</v>
      </c>
      <c r="AV2084" s="14" t="s">
        <v>78</v>
      </c>
      <c r="AW2084" s="14" t="s">
        <v>30</v>
      </c>
      <c r="AX2084" s="14" t="s">
        <v>69</v>
      </c>
      <c r="AY2084" s="212" t="s">
        <v>179</v>
      </c>
    </row>
    <row r="2085" spans="1:51" s="14" customFormat="1">
      <c r="B2085" s="203"/>
      <c r="C2085" s="204"/>
      <c r="D2085" s="188" t="s">
        <v>192</v>
      </c>
      <c r="E2085" s="205" t="s">
        <v>18</v>
      </c>
      <c r="F2085" s="324" t="s">
        <v>1396</v>
      </c>
      <c r="G2085" s="325"/>
      <c r="H2085" s="326">
        <v>10</v>
      </c>
      <c r="I2085" s="325"/>
      <c r="J2085" s="325"/>
      <c r="K2085" s="204"/>
      <c r="L2085" s="208"/>
      <c r="M2085" s="209"/>
      <c r="N2085" s="210"/>
      <c r="O2085" s="210"/>
      <c r="P2085" s="210"/>
      <c r="Q2085" s="210"/>
      <c r="R2085" s="210"/>
      <c r="S2085" s="210"/>
      <c r="T2085" s="211"/>
      <c r="AT2085" s="212" t="s">
        <v>192</v>
      </c>
      <c r="AU2085" s="212" t="s">
        <v>78</v>
      </c>
      <c r="AV2085" s="14" t="s">
        <v>78</v>
      </c>
      <c r="AW2085" s="14" t="s">
        <v>30</v>
      </c>
      <c r="AX2085" s="14" t="s">
        <v>69</v>
      </c>
      <c r="AY2085" s="212" t="s">
        <v>179</v>
      </c>
    </row>
    <row r="2086" spans="1:51" s="14" customFormat="1">
      <c r="B2086" s="203"/>
      <c r="C2086" s="204"/>
      <c r="D2086" s="188" t="s">
        <v>192</v>
      </c>
      <c r="E2086" s="205" t="s">
        <v>18</v>
      </c>
      <c r="F2086" s="324" t="s">
        <v>1397</v>
      </c>
      <c r="G2086" s="325"/>
      <c r="H2086" s="326">
        <v>15</v>
      </c>
      <c r="I2086" s="325"/>
      <c r="J2086" s="325"/>
      <c r="K2086" s="204"/>
      <c r="L2086" s="208"/>
      <c r="M2086" s="209"/>
      <c r="N2086" s="210"/>
      <c r="O2086" s="210"/>
      <c r="P2086" s="210"/>
      <c r="Q2086" s="210"/>
      <c r="R2086" s="210"/>
      <c r="S2086" s="210"/>
      <c r="T2086" s="211"/>
      <c r="AT2086" s="212" t="s">
        <v>192</v>
      </c>
      <c r="AU2086" s="212" t="s">
        <v>78</v>
      </c>
      <c r="AV2086" s="14" t="s">
        <v>78</v>
      </c>
      <c r="AW2086" s="14" t="s">
        <v>30</v>
      </c>
      <c r="AX2086" s="14" t="s">
        <v>69</v>
      </c>
      <c r="AY2086" s="212" t="s">
        <v>179</v>
      </c>
    </row>
    <row r="2087" spans="1:51" s="14" customFormat="1">
      <c r="B2087" s="203"/>
      <c r="C2087" s="204"/>
      <c r="D2087" s="188" t="s">
        <v>192</v>
      </c>
      <c r="E2087" s="205" t="s">
        <v>18</v>
      </c>
      <c r="F2087" s="324" t="s">
        <v>1398</v>
      </c>
      <c r="G2087" s="325"/>
      <c r="H2087" s="326">
        <v>7.5</v>
      </c>
      <c r="I2087" s="325"/>
      <c r="J2087" s="325"/>
      <c r="K2087" s="204"/>
      <c r="L2087" s="208"/>
      <c r="M2087" s="209"/>
      <c r="N2087" s="210"/>
      <c r="O2087" s="210"/>
      <c r="P2087" s="210"/>
      <c r="Q2087" s="210"/>
      <c r="R2087" s="210"/>
      <c r="S2087" s="210"/>
      <c r="T2087" s="211"/>
      <c r="AT2087" s="212" t="s">
        <v>192</v>
      </c>
      <c r="AU2087" s="212" t="s">
        <v>78</v>
      </c>
      <c r="AV2087" s="14" t="s">
        <v>78</v>
      </c>
      <c r="AW2087" s="14" t="s">
        <v>30</v>
      </c>
      <c r="AX2087" s="14" t="s">
        <v>69</v>
      </c>
      <c r="AY2087" s="212" t="s">
        <v>179</v>
      </c>
    </row>
    <row r="2088" spans="1:51" s="14" customFormat="1">
      <c r="B2088" s="203"/>
      <c r="C2088" s="204"/>
      <c r="D2088" s="188" t="s">
        <v>192</v>
      </c>
      <c r="E2088" s="205" t="s">
        <v>18</v>
      </c>
      <c r="F2088" s="324" t="s">
        <v>1399</v>
      </c>
      <c r="G2088" s="325"/>
      <c r="H2088" s="326">
        <v>2.8</v>
      </c>
      <c r="I2088" s="325"/>
      <c r="J2088" s="325"/>
      <c r="K2088" s="204"/>
      <c r="L2088" s="208"/>
      <c r="M2088" s="209"/>
      <c r="N2088" s="210"/>
      <c r="O2088" s="210"/>
      <c r="P2088" s="210"/>
      <c r="Q2088" s="210"/>
      <c r="R2088" s="210"/>
      <c r="S2088" s="210"/>
      <c r="T2088" s="211"/>
      <c r="AT2088" s="212" t="s">
        <v>192</v>
      </c>
      <c r="AU2088" s="212" t="s">
        <v>78</v>
      </c>
      <c r="AV2088" s="14" t="s">
        <v>78</v>
      </c>
      <c r="AW2088" s="14" t="s">
        <v>30</v>
      </c>
      <c r="AX2088" s="14" t="s">
        <v>69</v>
      </c>
      <c r="AY2088" s="212" t="s">
        <v>179</v>
      </c>
    </row>
    <row r="2089" spans="1:51" s="14" customFormat="1">
      <c r="B2089" s="203"/>
      <c r="C2089" s="204"/>
      <c r="D2089" s="188" t="s">
        <v>192</v>
      </c>
      <c r="E2089" s="205" t="s">
        <v>18</v>
      </c>
      <c r="F2089" s="324" t="s">
        <v>1400</v>
      </c>
      <c r="G2089" s="325"/>
      <c r="H2089" s="326">
        <v>3.25</v>
      </c>
      <c r="I2089" s="325"/>
      <c r="J2089" s="325"/>
      <c r="K2089" s="204"/>
      <c r="L2089" s="208"/>
      <c r="M2089" s="209"/>
      <c r="N2089" s="210"/>
      <c r="O2089" s="210"/>
      <c r="P2089" s="210"/>
      <c r="Q2089" s="210"/>
      <c r="R2089" s="210"/>
      <c r="S2089" s="210"/>
      <c r="T2089" s="211"/>
      <c r="AT2089" s="212" t="s">
        <v>192</v>
      </c>
      <c r="AU2089" s="212" t="s">
        <v>78</v>
      </c>
      <c r="AV2089" s="14" t="s">
        <v>78</v>
      </c>
      <c r="AW2089" s="14" t="s">
        <v>30</v>
      </c>
      <c r="AX2089" s="14" t="s">
        <v>69</v>
      </c>
      <c r="AY2089" s="212" t="s">
        <v>179</v>
      </c>
    </row>
    <row r="2090" spans="1:51" s="14" customFormat="1">
      <c r="B2090" s="203"/>
      <c r="C2090" s="204"/>
      <c r="D2090" s="188" t="s">
        <v>192</v>
      </c>
      <c r="E2090" s="205" t="s">
        <v>18</v>
      </c>
      <c r="F2090" s="324" t="s">
        <v>1401</v>
      </c>
      <c r="G2090" s="325"/>
      <c r="H2090" s="326">
        <v>25.3</v>
      </c>
      <c r="I2090" s="325"/>
      <c r="J2090" s="325"/>
      <c r="K2090" s="204"/>
      <c r="L2090" s="208"/>
      <c r="M2090" s="209"/>
      <c r="N2090" s="210"/>
      <c r="O2090" s="210"/>
      <c r="P2090" s="210"/>
      <c r="Q2090" s="210"/>
      <c r="R2090" s="210"/>
      <c r="S2090" s="210"/>
      <c r="T2090" s="211"/>
      <c r="AT2090" s="212" t="s">
        <v>192</v>
      </c>
      <c r="AU2090" s="212" t="s">
        <v>78</v>
      </c>
      <c r="AV2090" s="14" t="s">
        <v>78</v>
      </c>
      <c r="AW2090" s="14" t="s">
        <v>30</v>
      </c>
      <c r="AX2090" s="14" t="s">
        <v>69</v>
      </c>
      <c r="AY2090" s="212" t="s">
        <v>179</v>
      </c>
    </row>
    <row r="2091" spans="1:51" s="14" customFormat="1">
      <c r="B2091" s="203"/>
      <c r="C2091" s="204"/>
      <c r="D2091" s="188" t="s">
        <v>192</v>
      </c>
      <c r="E2091" s="205" t="s">
        <v>18</v>
      </c>
      <c r="F2091" s="324" t="s">
        <v>1402</v>
      </c>
      <c r="G2091" s="325"/>
      <c r="H2091" s="326">
        <v>8.6</v>
      </c>
      <c r="I2091" s="325"/>
      <c r="J2091" s="325"/>
      <c r="K2091" s="204"/>
      <c r="L2091" s="208"/>
      <c r="M2091" s="209"/>
      <c r="N2091" s="210"/>
      <c r="O2091" s="210"/>
      <c r="P2091" s="210"/>
      <c r="Q2091" s="210"/>
      <c r="R2091" s="210"/>
      <c r="S2091" s="210"/>
      <c r="T2091" s="211"/>
      <c r="AT2091" s="212" t="s">
        <v>192</v>
      </c>
      <c r="AU2091" s="212" t="s">
        <v>78</v>
      </c>
      <c r="AV2091" s="14" t="s">
        <v>78</v>
      </c>
      <c r="AW2091" s="14" t="s">
        <v>30</v>
      </c>
      <c r="AX2091" s="14" t="s">
        <v>69</v>
      </c>
      <c r="AY2091" s="212" t="s">
        <v>179</v>
      </c>
    </row>
    <row r="2092" spans="1:51" s="14" customFormat="1">
      <c r="B2092" s="203"/>
      <c r="C2092" s="204"/>
      <c r="D2092" s="188" t="s">
        <v>192</v>
      </c>
      <c r="E2092" s="205" t="s">
        <v>18</v>
      </c>
      <c r="F2092" s="324" t="s">
        <v>1403</v>
      </c>
      <c r="G2092" s="325"/>
      <c r="H2092" s="326">
        <v>12</v>
      </c>
      <c r="I2092" s="325"/>
      <c r="J2092" s="325"/>
      <c r="K2092" s="204"/>
      <c r="L2092" s="208"/>
      <c r="M2092" s="209"/>
      <c r="N2092" s="210"/>
      <c r="O2092" s="210"/>
      <c r="P2092" s="210"/>
      <c r="Q2092" s="210"/>
      <c r="R2092" s="210"/>
      <c r="S2092" s="210"/>
      <c r="T2092" s="211"/>
      <c r="AT2092" s="212" t="s">
        <v>192</v>
      </c>
      <c r="AU2092" s="212" t="s">
        <v>78</v>
      </c>
      <c r="AV2092" s="14" t="s">
        <v>78</v>
      </c>
      <c r="AW2092" s="14" t="s">
        <v>30</v>
      </c>
      <c r="AX2092" s="14" t="s">
        <v>69</v>
      </c>
      <c r="AY2092" s="212" t="s">
        <v>179</v>
      </c>
    </row>
    <row r="2093" spans="1:51" s="14" customFormat="1">
      <c r="B2093" s="203"/>
      <c r="C2093" s="204"/>
      <c r="D2093" s="188" t="s">
        <v>192</v>
      </c>
      <c r="E2093" s="205" t="s">
        <v>18</v>
      </c>
      <c r="F2093" s="324" t="s">
        <v>1404</v>
      </c>
      <c r="G2093" s="325"/>
      <c r="H2093" s="326">
        <v>12.2</v>
      </c>
      <c r="I2093" s="325"/>
      <c r="J2093" s="325"/>
      <c r="K2093" s="204"/>
      <c r="L2093" s="208"/>
      <c r="M2093" s="209"/>
      <c r="N2093" s="210"/>
      <c r="O2093" s="210"/>
      <c r="P2093" s="210"/>
      <c r="Q2093" s="210"/>
      <c r="R2093" s="210"/>
      <c r="S2093" s="210"/>
      <c r="T2093" s="211"/>
      <c r="AT2093" s="212" t="s">
        <v>192</v>
      </c>
      <c r="AU2093" s="212" t="s">
        <v>78</v>
      </c>
      <c r="AV2093" s="14" t="s">
        <v>78</v>
      </c>
      <c r="AW2093" s="14" t="s">
        <v>30</v>
      </c>
      <c r="AX2093" s="14" t="s">
        <v>69</v>
      </c>
      <c r="AY2093" s="212" t="s">
        <v>179</v>
      </c>
    </row>
    <row r="2094" spans="1:51" s="14" customFormat="1">
      <c r="B2094" s="203"/>
      <c r="C2094" s="204"/>
      <c r="D2094" s="188" t="s">
        <v>192</v>
      </c>
      <c r="E2094" s="205" t="s">
        <v>18</v>
      </c>
      <c r="F2094" s="324" t="s">
        <v>1405</v>
      </c>
      <c r="G2094" s="325"/>
      <c r="H2094" s="326">
        <v>12</v>
      </c>
      <c r="I2094" s="325"/>
      <c r="J2094" s="325"/>
      <c r="K2094" s="204"/>
      <c r="L2094" s="208"/>
      <c r="M2094" s="209"/>
      <c r="N2094" s="210"/>
      <c r="O2094" s="210"/>
      <c r="P2094" s="210"/>
      <c r="Q2094" s="210"/>
      <c r="R2094" s="210"/>
      <c r="S2094" s="210"/>
      <c r="T2094" s="211"/>
      <c r="AT2094" s="212" t="s">
        <v>192</v>
      </c>
      <c r="AU2094" s="212" t="s">
        <v>78</v>
      </c>
      <c r="AV2094" s="14" t="s">
        <v>78</v>
      </c>
      <c r="AW2094" s="14" t="s">
        <v>30</v>
      </c>
      <c r="AX2094" s="14" t="s">
        <v>69</v>
      </c>
      <c r="AY2094" s="212" t="s">
        <v>179</v>
      </c>
    </row>
    <row r="2095" spans="1:51" s="14" customFormat="1">
      <c r="B2095" s="203"/>
      <c r="C2095" s="204"/>
      <c r="D2095" s="188" t="s">
        <v>192</v>
      </c>
      <c r="E2095" s="205" t="s">
        <v>18</v>
      </c>
      <c r="F2095" s="324" t="s">
        <v>1406</v>
      </c>
      <c r="G2095" s="325"/>
      <c r="H2095" s="326">
        <v>22.6</v>
      </c>
      <c r="I2095" s="325"/>
      <c r="J2095" s="325"/>
      <c r="K2095" s="204"/>
      <c r="L2095" s="208"/>
      <c r="M2095" s="209"/>
      <c r="N2095" s="210"/>
      <c r="O2095" s="210"/>
      <c r="P2095" s="210"/>
      <c r="Q2095" s="210"/>
      <c r="R2095" s="210"/>
      <c r="S2095" s="210"/>
      <c r="T2095" s="211"/>
      <c r="AT2095" s="212" t="s">
        <v>192</v>
      </c>
      <c r="AU2095" s="212" t="s">
        <v>78</v>
      </c>
      <c r="AV2095" s="14" t="s">
        <v>78</v>
      </c>
      <c r="AW2095" s="14" t="s">
        <v>30</v>
      </c>
      <c r="AX2095" s="14" t="s">
        <v>69</v>
      </c>
      <c r="AY2095" s="212" t="s">
        <v>179</v>
      </c>
    </row>
    <row r="2096" spans="1:51" s="14" customFormat="1">
      <c r="B2096" s="203"/>
      <c r="C2096" s="204"/>
      <c r="D2096" s="188" t="s">
        <v>192</v>
      </c>
      <c r="E2096" s="205" t="s">
        <v>18</v>
      </c>
      <c r="F2096" s="324" t="s">
        <v>1407</v>
      </c>
      <c r="G2096" s="325"/>
      <c r="H2096" s="326">
        <v>10</v>
      </c>
      <c r="I2096" s="325"/>
      <c r="J2096" s="325"/>
      <c r="K2096" s="204"/>
      <c r="L2096" s="208"/>
      <c r="M2096" s="209"/>
      <c r="N2096" s="210"/>
      <c r="O2096" s="210"/>
      <c r="P2096" s="210"/>
      <c r="Q2096" s="210"/>
      <c r="R2096" s="210"/>
      <c r="S2096" s="210"/>
      <c r="T2096" s="211"/>
      <c r="AT2096" s="212" t="s">
        <v>192</v>
      </c>
      <c r="AU2096" s="212" t="s">
        <v>78</v>
      </c>
      <c r="AV2096" s="14" t="s">
        <v>78</v>
      </c>
      <c r="AW2096" s="14" t="s">
        <v>30</v>
      </c>
      <c r="AX2096" s="14" t="s">
        <v>69</v>
      </c>
      <c r="AY2096" s="212" t="s">
        <v>179</v>
      </c>
    </row>
    <row r="2097" spans="1:65" s="14" customFormat="1">
      <c r="B2097" s="203"/>
      <c r="C2097" s="204"/>
      <c r="D2097" s="188" t="s">
        <v>192</v>
      </c>
      <c r="E2097" s="205" t="s">
        <v>18</v>
      </c>
      <c r="F2097" s="324" t="s">
        <v>1408</v>
      </c>
      <c r="G2097" s="325"/>
      <c r="H2097" s="326">
        <v>1.3</v>
      </c>
      <c r="I2097" s="325"/>
      <c r="J2097" s="325"/>
      <c r="K2097" s="204"/>
      <c r="L2097" s="208"/>
      <c r="M2097" s="209"/>
      <c r="N2097" s="210"/>
      <c r="O2097" s="210"/>
      <c r="P2097" s="210"/>
      <c r="Q2097" s="210"/>
      <c r="R2097" s="210"/>
      <c r="S2097" s="210"/>
      <c r="T2097" s="211"/>
      <c r="AT2097" s="212" t="s">
        <v>192</v>
      </c>
      <c r="AU2097" s="212" t="s">
        <v>78</v>
      </c>
      <c r="AV2097" s="14" t="s">
        <v>78</v>
      </c>
      <c r="AW2097" s="14" t="s">
        <v>30</v>
      </c>
      <c r="AX2097" s="14" t="s">
        <v>69</v>
      </c>
      <c r="AY2097" s="212" t="s">
        <v>179</v>
      </c>
    </row>
    <row r="2098" spans="1:65" s="14" customFormat="1">
      <c r="B2098" s="203"/>
      <c r="C2098" s="204"/>
      <c r="D2098" s="188" t="s">
        <v>192</v>
      </c>
      <c r="E2098" s="205" t="s">
        <v>18</v>
      </c>
      <c r="F2098" s="324" t="s">
        <v>1409</v>
      </c>
      <c r="G2098" s="325"/>
      <c r="H2098" s="326">
        <v>1.5</v>
      </c>
      <c r="I2098" s="325"/>
      <c r="J2098" s="325"/>
      <c r="K2098" s="204"/>
      <c r="L2098" s="208"/>
      <c r="M2098" s="209"/>
      <c r="N2098" s="210"/>
      <c r="O2098" s="210"/>
      <c r="P2098" s="210"/>
      <c r="Q2098" s="210"/>
      <c r="R2098" s="210"/>
      <c r="S2098" s="210"/>
      <c r="T2098" s="211"/>
      <c r="AT2098" s="212" t="s">
        <v>192</v>
      </c>
      <c r="AU2098" s="212" t="s">
        <v>78</v>
      </c>
      <c r="AV2098" s="14" t="s">
        <v>78</v>
      </c>
      <c r="AW2098" s="14" t="s">
        <v>30</v>
      </c>
      <c r="AX2098" s="14" t="s">
        <v>69</v>
      </c>
      <c r="AY2098" s="212" t="s">
        <v>179</v>
      </c>
    </row>
    <row r="2099" spans="1:65" s="14" customFormat="1">
      <c r="B2099" s="203"/>
      <c r="C2099" s="204"/>
      <c r="D2099" s="188" t="s">
        <v>192</v>
      </c>
      <c r="E2099" s="205" t="s">
        <v>18</v>
      </c>
      <c r="F2099" s="324" t="s">
        <v>1410</v>
      </c>
      <c r="G2099" s="325"/>
      <c r="H2099" s="326">
        <v>4.5</v>
      </c>
      <c r="I2099" s="325"/>
      <c r="J2099" s="325"/>
      <c r="K2099" s="204"/>
      <c r="L2099" s="208"/>
      <c r="M2099" s="209"/>
      <c r="N2099" s="210"/>
      <c r="O2099" s="210"/>
      <c r="P2099" s="210"/>
      <c r="Q2099" s="210"/>
      <c r="R2099" s="210"/>
      <c r="S2099" s="210"/>
      <c r="T2099" s="211"/>
      <c r="AT2099" s="212" t="s">
        <v>192</v>
      </c>
      <c r="AU2099" s="212" t="s">
        <v>78</v>
      </c>
      <c r="AV2099" s="14" t="s">
        <v>78</v>
      </c>
      <c r="AW2099" s="14" t="s">
        <v>30</v>
      </c>
      <c r="AX2099" s="14" t="s">
        <v>69</v>
      </c>
      <c r="AY2099" s="212" t="s">
        <v>179</v>
      </c>
    </row>
    <row r="2100" spans="1:65" s="14" customFormat="1">
      <c r="B2100" s="203"/>
      <c r="C2100" s="204"/>
      <c r="D2100" s="188" t="s">
        <v>192</v>
      </c>
      <c r="E2100" s="205" t="s">
        <v>18</v>
      </c>
      <c r="F2100" s="324" t="s">
        <v>1411</v>
      </c>
      <c r="G2100" s="325"/>
      <c r="H2100" s="326">
        <v>12.1</v>
      </c>
      <c r="I2100" s="325"/>
      <c r="J2100" s="325"/>
      <c r="K2100" s="204"/>
      <c r="L2100" s="208"/>
      <c r="M2100" s="209"/>
      <c r="N2100" s="210"/>
      <c r="O2100" s="210"/>
      <c r="P2100" s="210"/>
      <c r="Q2100" s="210"/>
      <c r="R2100" s="210"/>
      <c r="S2100" s="210"/>
      <c r="T2100" s="211"/>
      <c r="AT2100" s="212" t="s">
        <v>192</v>
      </c>
      <c r="AU2100" s="212" t="s">
        <v>78</v>
      </c>
      <c r="AV2100" s="14" t="s">
        <v>78</v>
      </c>
      <c r="AW2100" s="14" t="s">
        <v>30</v>
      </c>
      <c r="AX2100" s="14" t="s">
        <v>69</v>
      </c>
      <c r="AY2100" s="212" t="s">
        <v>179</v>
      </c>
    </row>
    <row r="2101" spans="1:65" s="14" customFormat="1">
      <c r="B2101" s="203"/>
      <c r="C2101" s="204"/>
      <c r="D2101" s="188" t="s">
        <v>192</v>
      </c>
      <c r="E2101" s="205" t="s">
        <v>18</v>
      </c>
      <c r="F2101" s="324" t="s">
        <v>1412</v>
      </c>
      <c r="G2101" s="325"/>
      <c r="H2101" s="326">
        <v>12.1</v>
      </c>
      <c r="I2101" s="325"/>
      <c r="J2101" s="325"/>
      <c r="K2101" s="204"/>
      <c r="L2101" s="208"/>
      <c r="M2101" s="209"/>
      <c r="N2101" s="210"/>
      <c r="O2101" s="210"/>
      <c r="P2101" s="210"/>
      <c r="Q2101" s="210"/>
      <c r="R2101" s="210"/>
      <c r="S2101" s="210"/>
      <c r="T2101" s="211"/>
      <c r="AT2101" s="212" t="s">
        <v>192</v>
      </c>
      <c r="AU2101" s="212" t="s">
        <v>78</v>
      </c>
      <c r="AV2101" s="14" t="s">
        <v>78</v>
      </c>
      <c r="AW2101" s="14" t="s">
        <v>30</v>
      </c>
      <c r="AX2101" s="14" t="s">
        <v>69</v>
      </c>
      <c r="AY2101" s="212" t="s">
        <v>179</v>
      </c>
    </row>
    <row r="2102" spans="1:65" s="14" customFormat="1">
      <c r="B2102" s="203"/>
      <c r="C2102" s="204"/>
      <c r="D2102" s="188" t="s">
        <v>192</v>
      </c>
      <c r="E2102" s="205" t="s">
        <v>18</v>
      </c>
      <c r="F2102" s="324" t="s">
        <v>1413</v>
      </c>
      <c r="G2102" s="325"/>
      <c r="H2102" s="326">
        <v>12.4</v>
      </c>
      <c r="I2102" s="325"/>
      <c r="J2102" s="325"/>
      <c r="K2102" s="204"/>
      <c r="L2102" s="208"/>
      <c r="M2102" s="209"/>
      <c r="N2102" s="210"/>
      <c r="O2102" s="210"/>
      <c r="P2102" s="210"/>
      <c r="Q2102" s="210"/>
      <c r="R2102" s="210"/>
      <c r="S2102" s="210"/>
      <c r="T2102" s="211"/>
      <c r="AT2102" s="212" t="s">
        <v>192</v>
      </c>
      <c r="AU2102" s="212" t="s">
        <v>78</v>
      </c>
      <c r="AV2102" s="14" t="s">
        <v>78</v>
      </c>
      <c r="AW2102" s="14" t="s">
        <v>30</v>
      </c>
      <c r="AX2102" s="14" t="s">
        <v>69</v>
      </c>
      <c r="AY2102" s="212" t="s">
        <v>179</v>
      </c>
    </row>
    <row r="2103" spans="1:65" s="14" customFormat="1">
      <c r="B2103" s="203"/>
      <c r="C2103" s="204"/>
      <c r="D2103" s="188" t="s">
        <v>192</v>
      </c>
      <c r="E2103" s="205" t="s">
        <v>18</v>
      </c>
      <c r="F2103" s="324" t="s">
        <v>1414</v>
      </c>
      <c r="G2103" s="325"/>
      <c r="H2103" s="326">
        <v>12.4</v>
      </c>
      <c r="I2103" s="325"/>
      <c r="J2103" s="325"/>
      <c r="K2103" s="204"/>
      <c r="L2103" s="208"/>
      <c r="M2103" s="209"/>
      <c r="N2103" s="210"/>
      <c r="O2103" s="210"/>
      <c r="P2103" s="210"/>
      <c r="Q2103" s="210"/>
      <c r="R2103" s="210"/>
      <c r="S2103" s="210"/>
      <c r="T2103" s="211"/>
      <c r="AT2103" s="212" t="s">
        <v>192</v>
      </c>
      <c r="AU2103" s="212" t="s">
        <v>78</v>
      </c>
      <c r="AV2103" s="14" t="s">
        <v>78</v>
      </c>
      <c r="AW2103" s="14" t="s">
        <v>30</v>
      </c>
      <c r="AX2103" s="14" t="s">
        <v>69</v>
      </c>
      <c r="AY2103" s="212" t="s">
        <v>179</v>
      </c>
    </row>
    <row r="2104" spans="1:65" s="14" customFormat="1">
      <c r="B2104" s="203"/>
      <c r="C2104" s="204"/>
      <c r="D2104" s="188" t="s">
        <v>192</v>
      </c>
      <c r="E2104" s="205" t="s">
        <v>18</v>
      </c>
      <c r="F2104" s="324" t="s">
        <v>1415</v>
      </c>
      <c r="G2104" s="325"/>
      <c r="H2104" s="326">
        <v>10.4</v>
      </c>
      <c r="I2104" s="325"/>
      <c r="J2104" s="325"/>
      <c r="K2104" s="204"/>
      <c r="L2104" s="208"/>
      <c r="M2104" s="209"/>
      <c r="N2104" s="210"/>
      <c r="O2104" s="210"/>
      <c r="P2104" s="210"/>
      <c r="Q2104" s="210"/>
      <c r="R2104" s="210"/>
      <c r="S2104" s="210"/>
      <c r="T2104" s="211"/>
      <c r="AT2104" s="212" t="s">
        <v>192</v>
      </c>
      <c r="AU2104" s="212" t="s">
        <v>78</v>
      </c>
      <c r="AV2104" s="14" t="s">
        <v>78</v>
      </c>
      <c r="AW2104" s="14" t="s">
        <v>30</v>
      </c>
      <c r="AX2104" s="14" t="s">
        <v>69</v>
      </c>
      <c r="AY2104" s="212" t="s">
        <v>179</v>
      </c>
    </row>
    <row r="2105" spans="1:65" s="13" customFormat="1">
      <c r="B2105" s="194"/>
      <c r="C2105" s="195"/>
      <c r="D2105" s="188" t="s">
        <v>192</v>
      </c>
      <c r="E2105" s="196" t="s">
        <v>18</v>
      </c>
      <c r="F2105" s="334" t="s">
        <v>2125</v>
      </c>
      <c r="G2105" s="335"/>
      <c r="H2105" s="336" t="s">
        <v>18</v>
      </c>
      <c r="I2105" s="335"/>
      <c r="J2105" s="335"/>
      <c r="K2105" s="195"/>
      <c r="L2105" s="198"/>
      <c r="M2105" s="199"/>
      <c r="N2105" s="200"/>
      <c r="O2105" s="200"/>
      <c r="P2105" s="200"/>
      <c r="Q2105" s="200"/>
      <c r="R2105" s="200"/>
      <c r="S2105" s="200"/>
      <c r="T2105" s="201"/>
      <c r="AT2105" s="202" t="s">
        <v>192</v>
      </c>
      <c r="AU2105" s="202" t="s">
        <v>78</v>
      </c>
      <c r="AV2105" s="13" t="s">
        <v>76</v>
      </c>
      <c r="AW2105" s="13" t="s">
        <v>30</v>
      </c>
      <c r="AX2105" s="13" t="s">
        <v>69</v>
      </c>
      <c r="AY2105" s="202" t="s">
        <v>179</v>
      </c>
    </row>
    <row r="2106" spans="1:65" s="14" customFormat="1">
      <c r="B2106" s="203"/>
      <c r="C2106" s="204"/>
      <c r="D2106" s="188" t="s">
        <v>192</v>
      </c>
      <c r="E2106" s="205" t="s">
        <v>18</v>
      </c>
      <c r="F2106" s="324" t="s">
        <v>2126</v>
      </c>
      <c r="G2106" s="325"/>
      <c r="H2106" s="326">
        <v>263.43099999999998</v>
      </c>
      <c r="I2106" s="325"/>
      <c r="J2106" s="325"/>
      <c r="K2106" s="204"/>
      <c r="L2106" s="208"/>
      <c r="M2106" s="209"/>
      <c r="N2106" s="210"/>
      <c r="O2106" s="210"/>
      <c r="P2106" s="210"/>
      <c r="Q2106" s="210"/>
      <c r="R2106" s="210"/>
      <c r="S2106" s="210"/>
      <c r="T2106" s="211"/>
      <c r="AT2106" s="212" t="s">
        <v>192</v>
      </c>
      <c r="AU2106" s="212" t="s">
        <v>78</v>
      </c>
      <c r="AV2106" s="14" t="s">
        <v>78</v>
      </c>
      <c r="AW2106" s="14" t="s">
        <v>30</v>
      </c>
      <c r="AX2106" s="14" t="s">
        <v>69</v>
      </c>
      <c r="AY2106" s="212" t="s">
        <v>179</v>
      </c>
    </row>
    <row r="2107" spans="1:65" s="13" customFormat="1">
      <c r="B2107" s="194"/>
      <c r="C2107" s="195"/>
      <c r="D2107" s="188" t="s">
        <v>192</v>
      </c>
      <c r="E2107" s="196" t="s">
        <v>18</v>
      </c>
      <c r="F2107" s="334" t="s">
        <v>2077</v>
      </c>
      <c r="G2107" s="335"/>
      <c r="H2107" s="336" t="s">
        <v>18</v>
      </c>
      <c r="I2107" s="335"/>
      <c r="J2107" s="335"/>
      <c r="K2107" s="195"/>
      <c r="L2107" s="198"/>
      <c r="M2107" s="199"/>
      <c r="N2107" s="200"/>
      <c r="O2107" s="200"/>
      <c r="P2107" s="200"/>
      <c r="Q2107" s="200"/>
      <c r="R2107" s="200"/>
      <c r="S2107" s="200"/>
      <c r="T2107" s="201"/>
      <c r="AT2107" s="202" t="s">
        <v>192</v>
      </c>
      <c r="AU2107" s="202" t="s">
        <v>78</v>
      </c>
      <c r="AV2107" s="13" t="s">
        <v>76</v>
      </c>
      <c r="AW2107" s="13" t="s">
        <v>30</v>
      </c>
      <c r="AX2107" s="13" t="s">
        <v>69</v>
      </c>
      <c r="AY2107" s="202" t="s">
        <v>179</v>
      </c>
    </row>
    <row r="2108" spans="1:65" s="14" customFormat="1">
      <c r="B2108" s="203"/>
      <c r="C2108" s="204"/>
      <c r="D2108" s="188" t="s">
        <v>192</v>
      </c>
      <c r="E2108" s="205" t="s">
        <v>18</v>
      </c>
      <c r="F2108" s="324" t="s">
        <v>2139</v>
      </c>
      <c r="G2108" s="325"/>
      <c r="H2108" s="326">
        <v>-6</v>
      </c>
      <c r="I2108" s="325"/>
      <c r="J2108" s="325"/>
      <c r="K2108" s="204"/>
      <c r="L2108" s="208"/>
      <c r="M2108" s="209"/>
      <c r="N2108" s="210"/>
      <c r="O2108" s="210"/>
      <c r="P2108" s="210"/>
      <c r="Q2108" s="210"/>
      <c r="R2108" s="210"/>
      <c r="S2108" s="210"/>
      <c r="T2108" s="211"/>
      <c r="AT2108" s="212" t="s">
        <v>192</v>
      </c>
      <c r="AU2108" s="212" t="s">
        <v>78</v>
      </c>
      <c r="AV2108" s="14" t="s">
        <v>78</v>
      </c>
      <c r="AW2108" s="14" t="s">
        <v>30</v>
      </c>
      <c r="AX2108" s="14" t="s">
        <v>69</v>
      </c>
      <c r="AY2108" s="212" t="s">
        <v>179</v>
      </c>
    </row>
    <row r="2109" spans="1:65" s="2" customFormat="1" ht="24.2" customHeight="1">
      <c r="A2109" s="33"/>
      <c r="B2109" s="34"/>
      <c r="C2109" s="213" t="s">
        <v>2140</v>
      </c>
      <c r="D2109" s="213" t="s">
        <v>286</v>
      </c>
      <c r="E2109" s="214" t="s">
        <v>2141</v>
      </c>
      <c r="F2109" s="340" t="s">
        <v>2142</v>
      </c>
      <c r="G2109" s="341" t="s">
        <v>357</v>
      </c>
      <c r="H2109" s="342">
        <v>502.72</v>
      </c>
      <c r="I2109" s="343"/>
      <c r="J2109" s="343">
        <f>ROUND(I2109*H2109,2)</f>
        <v>0</v>
      </c>
      <c r="K2109" s="215" t="s">
        <v>185</v>
      </c>
      <c r="L2109" s="219"/>
      <c r="M2109" s="220" t="s">
        <v>18</v>
      </c>
      <c r="N2109" s="221" t="s">
        <v>40</v>
      </c>
      <c r="O2109" s="184">
        <v>0</v>
      </c>
      <c r="P2109" s="184">
        <f>O2109*H2109</f>
        <v>0</v>
      </c>
      <c r="Q2109" s="184">
        <v>1.3999999999999999E-4</v>
      </c>
      <c r="R2109" s="184">
        <f>Q2109*H2109</f>
        <v>7.0380799999999993E-2</v>
      </c>
      <c r="S2109" s="184">
        <v>0</v>
      </c>
      <c r="T2109" s="185">
        <f>S2109*H2109</f>
        <v>0</v>
      </c>
      <c r="U2109" s="33"/>
      <c r="V2109" s="33"/>
      <c r="W2109" s="33"/>
      <c r="X2109" s="33"/>
      <c r="Y2109" s="33"/>
      <c r="Z2109" s="33"/>
      <c r="AA2109" s="33"/>
      <c r="AB2109" s="33"/>
      <c r="AC2109" s="33"/>
      <c r="AD2109" s="33"/>
      <c r="AE2109" s="33"/>
      <c r="AR2109" s="186" t="s">
        <v>442</v>
      </c>
      <c r="AT2109" s="186" t="s">
        <v>286</v>
      </c>
      <c r="AU2109" s="186" t="s">
        <v>78</v>
      </c>
      <c r="AY2109" s="19" t="s">
        <v>179</v>
      </c>
      <c r="BE2109" s="187">
        <f>IF(N2109="základní",J2109,0)</f>
        <v>0</v>
      </c>
      <c r="BF2109" s="187">
        <f>IF(N2109="snížená",J2109,0)</f>
        <v>0</v>
      </c>
      <c r="BG2109" s="187">
        <f>IF(N2109="zákl. přenesená",J2109,0)</f>
        <v>0</v>
      </c>
      <c r="BH2109" s="187">
        <f>IF(N2109="sníž. přenesená",J2109,0)</f>
        <v>0</v>
      </c>
      <c r="BI2109" s="187">
        <f>IF(N2109="nulová",J2109,0)</f>
        <v>0</v>
      </c>
      <c r="BJ2109" s="19" t="s">
        <v>76</v>
      </c>
      <c r="BK2109" s="187">
        <f>ROUND(I2109*H2109,2)</f>
        <v>0</v>
      </c>
      <c r="BL2109" s="19" t="s">
        <v>311</v>
      </c>
      <c r="BM2109" s="186" t="s">
        <v>2143</v>
      </c>
    </row>
    <row r="2110" spans="1:65" s="2" customFormat="1" ht="19.5">
      <c r="A2110" s="33"/>
      <c r="B2110" s="34"/>
      <c r="C2110" s="35"/>
      <c r="D2110" s="188" t="s">
        <v>188</v>
      </c>
      <c r="E2110" s="35"/>
      <c r="F2110" s="331" t="s">
        <v>2142</v>
      </c>
      <c r="G2110" s="332"/>
      <c r="H2110" s="332"/>
      <c r="I2110" s="332"/>
      <c r="J2110" s="332"/>
      <c r="K2110" s="35"/>
      <c r="L2110" s="38"/>
      <c r="M2110" s="190"/>
      <c r="N2110" s="191"/>
      <c r="O2110" s="63"/>
      <c r="P2110" s="63"/>
      <c r="Q2110" s="63"/>
      <c r="R2110" s="63"/>
      <c r="S2110" s="63"/>
      <c r="T2110" s="64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T2110" s="19" t="s">
        <v>188</v>
      </c>
      <c r="AU2110" s="19" t="s">
        <v>78</v>
      </c>
    </row>
    <row r="2111" spans="1:65" s="14" customFormat="1">
      <c r="B2111" s="203"/>
      <c r="C2111" s="204"/>
      <c r="D2111" s="188" t="s">
        <v>192</v>
      </c>
      <c r="E2111" s="204"/>
      <c r="F2111" s="324" t="s">
        <v>2144</v>
      </c>
      <c r="G2111" s="325"/>
      <c r="H2111" s="326">
        <v>502.72</v>
      </c>
      <c r="I2111" s="325"/>
      <c r="J2111" s="325"/>
      <c r="K2111" s="204"/>
      <c r="L2111" s="208"/>
      <c r="M2111" s="209"/>
      <c r="N2111" s="210"/>
      <c r="O2111" s="210"/>
      <c r="P2111" s="210"/>
      <c r="Q2111" s="210"/>
      <c r="R2111" s="210"/>
      <c r="S2111" s="210"/>
      <c r="T2111" s="211"/>
      <c r="AT2111" s="212" t="s">
        <v>192</v>
      </c>
      <c r="AU2111" s="212" t="s">
        <v>78</v>
      </c>
      <c r="AV2111" s="14" t="s">
        <v>78</v>
      </c>
      <c r="AW2111" s="14" t="s">
        <v>4</v>
      </c>
      <c r="AX2111" s="14" t="s">
        <v>76</v>
      </c>
      <c r="AY2111" s="212" t="s">
        <v>179</v>
      </c>
    </row>
    <row r="2112" spans="1:65" s="2" customFormat="1" ht="24.2" customHeight="1">
      <c r="A2112" s="33"/>
      <c r="B2112" s="34"/>
      <c r="C2112" s="176" t="s">
        <v>2145</v>
      </c>
      <c r="D2112" s="176" t="s">
        <v>181</v>
      </c>
      <c r="E2112" s="177" t="s">
        <v>2146</v>
      </c>
      <c r="F2112" s="327" t="s">
        <v>2147</v>
      </c>
      <c r="G2112" s="328" t="s">
        <v>357</v>
      </c>
      <c r="H2112" s="329">
        <f>SUM(H2115:H2120)+SUM(H2122:H2132)</f>
        <v>400.548</v>
      </c>
      <c r="I2112" s="330"/>
      <c r="J2112" s="330">
        <f>ROUND(I2112*H2112,2)</f>
        <v>0</v>
      </c>
      <c r="K2112" s="178" t="s">
        <v>185</v>
      </c>
      <c r="L2112" s="38"/>
      <c r="M2112" s="182" t="s">
        <v>18</v>
      </c>
      <c r="N2112" s="183" t="s">
        <v>40</v>
      </c>
      <c r="O2112" s="184">
        <v>0.17199999999999999</v>
      </c>
      <c r="P2112" s="184">
        <f>O2112*H2112</f>
        <v>68.894255999999999</v>
      </c>
      <c r="Q2112" s="184">
        <v>0</v>
      </c>
      <c r="R2112" s="184">
        <f>Q2112*H2112</f>
        <v>0</v>
      </c>
      <c r="S2112" s="184">
        <v>0</v>
      </c>
      <c r="T2112" s="185">
        <f>S2112*H2112</f>
        <v>0</v>
      </c>
      <c r="U2112" s="33"/>
      <c r="V2112" s="33"/>
      <c r="W2112" s="33"/>
      <c r="X2112" s="33"/>
      <c r="Y2112" s="33"/>
      <c r="Z2112" s="33"/>
      <c r="AA2112" s="33"/>
      <c r="AB2112" s="33"/>
      <c r="AC2112" s="33"/>
      <c r="AD2112" s="33"/>
      <c r="AE2112" s="33"/>
      <c r="AR2112" s="186" t="s">
        <v>311</v>
      </c>
      <c r="AT2112" s="186" t="s">
        <v>181</v>
      </c>
      <c r="AU2112" s="186" t="s">
        <v>78</v>
      </c>
      <c r="AY2112" s="19" t="s">
        <v>179</v>
      </c>
      <c r="BE2112" s="187">
        <f>IF(N2112="základní",J2112,0)</f>
        <v>0</v>
      </c>
      <c r="BF2112" s="187">
        <f>IF(N2112="snížená",J2112,0)</f>
        <v>0</v>
      </c>
      <c r="BG2112" s="187">
        <f>IF(N2112="zákl. přenesená",J2112,0)</f>
        <v>0</v>
      </c>
      <c r="BH2112" s="187">
        <f>IF(N2112="sníž. přenesená",J2112,0)</f>
        <v>0</v>
      </c>
      <c r="BI2112" s="187">
        <f>IF(N2112="nulová",J2112,0)</f>
        <v>0</v>
      </c>
      <c r="BJ2112" s="19" t="s">
        <v>76</v>
      </c>
      <c r="BK2112" s="187">
        <f>ROUND(I2112*H2112,2)</f>
        <v>0</v>
      </c>
      <c r="BL2112" s="19" t="s">
        <v>311</v>
      </c>
      <c r="BM2112" s="186" t="s">
        <v>2148</v>
      </c>
    </row>
    <row r="2113" spans="1:51" s="2" customFormat="1" ht="19.5">
      <c r="A2113" s="33"/>
      <c r="B2113" s="34"/>
      <c r="C2113" s="35"/>
      <c r="D2113" s="188" t="s">
        <v>188</v>
      </c>
      <c r="E2113" s="35"/>
      <c r="F2113" s="331" t="s">
        <v>2149</v>
      </c>
      <c r="G2113" s="332"/>
      <c r="H2113" s="332"/>
      <c r="I2113" s="332"/>
      <c r="J2113" s="332"/>
      <c r="K2113" s="35"/>
      <c r="L2113" s="38"/>
      <c r="M2113" s="190"/>
      <c r="N2113" s="191"/>
      <c r="O2113" s="63"/>
      <c r="P2113" s="63"/>
      <c r="Q2113" s="63"/>
      <c r="R2113" s="63"/>
      <c r="S2113" s="63"/>
      <c r="T2113" s="64"/>
      <c r="U2113" s="33"/>
      <c r="V2113" s="33"/>
      <c r="W2113" s="33"/>
      <c r="X2113" s="33"/>
      <c r="Y2113" s="33"/>
      <c r="Z2113" s="33"/>
      <c r="AA2113" s="33"/>
      <c r="AB2113" s="33"/>
      <c r="AC2113" s="33"/>
      <c r="AD2113" s="33"/>
      <c r="AE2113" s="33"/>
      <c r="AT2113" s="19" t="s">
        <v>188</v>
      </c>
      <c r="AU2113" s="19" t="s">
        <v>78</v>
      </c>
    </row>
    <row r="2114" spans="1:51" s="2" customFormat="1">
      <c r="A2114" s="33"/>
      <c r="B2114" s="34"/>
      <c r="C2114" s="35"/>
      <c r="D2114" s="192" t="s">
        <v>190</v>
      </c>
      <c r="E2114" s="35"/>
      <c r="F2114" s="333" t="s">
        <v>2150</v>
      </c>
      <c r="G2114" s="332"/>
      <c r="H2114" s="332"/>
      <c r="I2114" s="332"/>
      <c r="J2114" s="332"/>
      <c r="K2114" s="35"/>
      <c r="L2114" s="38"/>
      <c r="M2114" s="190"/>
      <c r="N2114" s="191"/>
      <c r="O2114" s="63"/>
      <c r="P2114" s="63"/>
      <c r="Q2114" s="63"/>
      <c r="R2114" s="63"/>
      <c r="S2114" s="63"/>
      <c r="T2114" s="64"/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T2114" s="19" t="s">
        <v>190</v>
      </c>
      <c r="AU2114" s="19" t="s">
        <v>78</v>
      </c>
    </row>
    <row r="2115" spans="1:51" s="14" customFormat="1">
      <c r="B2115" s="203"/>
      <c r="C2115" s="204"/>
      <c r="D2115" s="188" t="s">
        <v>192</v>
      </c>
      <c r="E2115" s="205" t="s">
        <v>18</v>
      </c>
      <c r="F2115" s="324" t="s">
        <v>2062</v>
      </c>
      <c r="G2115" s="325"/>
      <c r="H2115" s="326">
        <v>47.393000000000001</v>
      </c>
      <c r="I2115" s="325"/>
      <c r="J2115" s="325"/>
      <c r="K2115" s="204"/>
      <c r="L2115" s="208"/>
      <c r="M2115" s="209"/>
      <c r="N2115" s="210"/>
      <c r="O2115" s="210"/>
      <c r="P2115" s="210"/>
      <c r="Q2115" s="210"/>
      <c r="R2115" s="210"/>
      <c r="S2115" s="210"/>
      <c r="T2115" s="211"/>
      <c r="AT2115" s="212" t="s">
        <v>192</v>
      </c>
      <c r="AU2115" s="212" t="s">
        <v>78</v>
      </c>
      <c r="AV2115" s="14" t="s">
        <v>78</v>
      </c>
      <c r="AW2115" s="14" t="s">
        <v>30</v>
      </c>
      <c r="AX2115" s="14" t="s">
        <v>69</v>
      </c>
      <c r="AY2115" s="212" t="s">
        <v>179</v>
      </c>
    </row>
    <row r="2116" spans="1:51" s="14" customFormat="1">
      <c r="B2116" s="203"/>
      <c r="C2116" s="204"/>
      <c r="D2116" s="188" t="s">
        <v>192</v>
      </c>
      <c r="E2116" s="205" t="s">
        <v>18</v>
      </c>
      <c r="F2116" s="324" t="s">
        <v>2063</v>
      </c>
      <c r="G2116" s="325"/>
      <c r="H2116" s="326">
        <v>54.15</v>
      </c>
      <c r="I2116" s="325"/>
      <c r="J2116" s="325"/>
      <c r="K2116" s="204"/>
      <c r="L2116" s="208"/>
      <c r="M2116" s="209"/>
      <c r="N2116" s="210"/>
      <c r="O2116" s="210"/>
      <c r="P2116" s="210"/>
      <c r="Q2116" s="210"/>
      <c r="R2116" s="210"/>
      <c r="S2116" s="210"/>
      <c r="T2116" s="211"/>
      <c r="AT2116" s="212" t="s">
        <v>192</v>
      </c>
      <c r="AU2116" s="212" t="s">
        <v>78</v>
      </c>
      <c r="AV2116" s="14" t="s">
        <v>78</v>
      </c>
      <c r="AW2116" s="14" t="s">
        <v>30</v>
      </c>
      <c r="AX2116" s="14" t="s">
        <v>69</v>
      </c>
      <c r="AY2116" s="212" t="s">
        <v>179</v>
      </c>
    </row>
    <row r="2117" spans="1:51" s="14" customFormat="1">
      <c r="B2117" s="203"/>
      <c r="C2117" s="204"/>
      <c r="D2117" s="188" t="s">
        <v>192</v>
      </c>
      <c r="E2117" s="205" t="s">
        <v>18</v>
      </c>
      <c r="F2117" s="324" t="s">
        <v>2064</v>
      </c>
      <c r="G2117" s="325"/>
      <c r="H2117" s="326">
        <v>163.55199999999999</v>
      </c>
      <c r="I2117" s="325"/>
      <c r="J2117" s="325"/>
      <c r="K2117" s="204"/>
      <c r="L2117" s="208"/>
      <c r="M2117" s="209"/>
      <c r="N2117" s="210"/>
      <c r="O2117" s="210"/>
      <c r="P2117" s="210"/>
      <c r="Q2117" s="210"/>
      <c r="R2117" s="210"/>
      <c r="S2117" s="210"/>
      <c r="T2117" s="211"/>
      <c r="AT2117" s="212" t="s">
        <v>192</v>
      </c>
      <c r="AU2117" s="212" t="s">
        <v>78</v>
      </c>
      <c r="AV2117" s="14" t="s">
        <v>78</v>
      </c>
      <c r="AW2117" s="14" t="s">
        <v>30</v>
      </c>
      <c r="AX2117" s="14" t="s">
        <v>69</v>
      </c>
      <c r="AY2117" s="212" t="s">
        <v>179</v>
      </c>
    </row>
    <row r="2118" spans="1:51" s="14" customFormat="1">
      <c r="B2118" s="203"/>
      <c r="C2118" s="204"/>
      <c r="D2118" s="188" t="s">
        <v>192</v>
      </c>
      <c r="E2118" s="205" t="s">
        <v>18</v>
      </c>
      <c r="F2118" s="324" t="s">
        <v>2065</v>
      </c>
      <c r="G2118" s="325"/>
      <c r="H2118" s="326">
        <v>-15.265000000000001</v>
      </c>
      <c r="I2118" s="325"/>
      <c r="J2118" s="325"/>
      <c r="K2118" s="204"/>
      <c r="L2118" s="208"/>
      <c r="M2118" s="209"/>
      <c r="N2118" s="210"/>
      <c r="O2118" s="210"/>
      <c r="P2118" s="210"/>
      <c r="Q2118" s="210"/>
      <c r="R2118" s="210"/>
      <c r="S2118" s="210"/>
      <c r="T2118" s="211"/>
      <c r="AT2118" s="212" t="s">
        <v>192</v>
      </c>
      <c r="AU2118" s="212" t="s">
        <v>78</v>
      </c>
      <c r="AV2118" s="14" t="s">
        <v>78</v>
      </c>
      <c r="AW2118" s="14" t="s">
        <v>30</v>
      </c>
      <c r="AX2118" s="14" t="s">
        <v>69</v>
      </c>
      <c r="AY2118" s="212" t="s">
        <v>179</v>
      </c>
    </row>
    <row r="2119" spans="1:51" s="14" customFormat="1">
      <c r="B2119" s="203"/>
      <c r="C2119" s="204"/>
      <c r="D2119" s="188" t="s">
        <v>192</v>
      </c>
      <c r="E2119" s="205" t="s">
        <v>18</v>
      </c>
      <c r="F2119" s="324" t="s">
        <v>2066</v>
      </c>
      <c r="G2119" s="325"/>
      <c r="H2119" s="326">
        <v>-0.77900000000000003</v>
      </c>
      <c r="I2119" s="325"/>
      <c r="J2119" s="325"/>
      <c r="K2119" s="204"/>
      <c r="L2119" s="208"/>
      <c r="M2119" s="209"/>
      <c r="N2119" s="210"/>
      <c r="O2119" s="210"/>
      <c r="P2119" s="210"/>
      <c r="Q2119" s="210"/>
      <c r="R2119" s="210"/>
      <c r="S2119" s="210"/>
      <c r="T2119" s="211"/>
      <c r="AT2119" s="212" t="s">
        <v>192</v>
      </c>
      <c r="AU2119" s="212" t="s">
        <v>78</v>
      </c>
      <c r="AV2119" s="14" t="s">
        <v>78</v>
      </c>
      <c r="AW2119" s="14" t="s">
        <v>30</v>
      </c>
      <c r="AX2119" s="14" t="s">
        <v>69</v>
      </c>
      <c r="AY2119" s="212" t="s">
        <v>179</v>
      </c>
    </row>
    <row r="2120" spans="1:51" s="14" customFormat="1">
      <c r="B2120" s="203"/>
      <c r="C2120" s="204"/>
      <c r="D2120" s="188" t="s">
        <v>192</v>
      </c>
      <c r="E2120" s="205" t="s">
        <v>18</v>
      </c>
      <c r="F2120" s="324" t="s">
        <v>2067</v>
      </c>
      <c r="G2120" s="325"/>
      <c r="H2120" s="326">
        <v>-0.24</v>
      </c>
      <c r="I2120" s="325"/>
      <c r="J2120" s="325"/>
      <c r="K2120" s="204"/>
      <c r="L2120" s="208"/>
      <c r="M2120" s="209"/>
      <c r="N2120" s="210"/>
      <c r="O2120" s="210"/>
      <c r="P2120" s="210"/>
      <c r="Q2120" s="210"/>
      <c r="R2120" s="210"/>
      <c r="S2120" s="210"/>
      <c r="T2120" s="211"/>
      <c r="AT2120" s="212" t="s">
        <v>192</v>
      </c>
      <c r="AU2120" s="212" t="s">
        <v>78</v>
      </c>
      <c r="AV2120" s="14" t="s">
        <v>78</v>
      </c>
      <c r="AW2120" s="14" t="s">
        <v>30</v>
      </c>
      <c r="AX2120" s="14" t="s">
        <v>69</v>
      </c>
      <c r="AY2120" s="212" t="s">
        <v>179</v>
      </c>
    </row>
    <row r="2121" spans="1:51" s="14" customFormat="1">
      <c r="B2121" s="203"/>
      <c r="C2121" s="204"/>
      <c r="D2121" s="188" t="s">
        <v>192</v>
      </c>
      <c r="E2121" s="205" t="s">
        <v>18</v>
      </c>
      <c r="F2121" s="324" t="s">
        <v>2068</v>
      </c>
      <c r="G2121" s="325"/>
      <c r="H2121" s="326">
        <v>-27.074999999999999</v>
      </c>
      <c r="I2121" s="325"/>
      <c r="J2121" s="325"/>
      <c r="K2121" s="204"/>
      <c r="L2121" s="208"/>
      <c r="M2121" s="209"/>
      <c r="N2121" s="210"/>
      <c r="O2121" s="210"/>
      <c r="P2121" s="210"/>
      <c r="Q2121" s="210"/>
      <c r="R2121" s="210"/>
      <c r="S2121" s="210"/>
      <c r="T2121" s="211"/>
      <c r="AT2121" s="212" t="s">
        <v>192</v>
      </c>
      <c r="AU2121" s="212" t="s">
        <v>78</v>
      </c>
      <c r="AV2121" s="14" t="s">
        <v>78</v>
      </c>
      <c r="AW2121" s="14" t="s">
        <v>30</v>
      </c>
      <c r="AX2121" s="14" t="s">
        <v>69</v>
      </c>
      <c r="AY2121" s="212" t="s">
        <v>179</v>
      </c>
    </row>
    <row r="2122" spans="1:51" s="14" customFormat="1">
      <c r="B2122" s="203"/>
      <c r="C2122" s="204"/>
      <c r="D2122" s="188" t="s">
        <v>192</v>
      </c>
      <c r="E2122" s="205" t="s">
        <v>18</v>
      </c>
      <c r="F2122" s="324" t="s">
        <v>2069</v>
      </c>
      <c r="G2122" s="325"/>
      <c r="H2122" s="326">
        <v>-17.100000000000001</v>
      </c>
      <c r="I2122" s="325"/>
      <c r="J2122" s="325"/>
      <c r="K2122" s="204"/>
      <c r="L2122" s="208"/>
      <c r="M2122" s="209"/>
      <c r="N2122" s="210"/>
      <c r="O2122" s="210"/>
      <c r="P2122" s="210"/>
      <c r="Q2122" s="210"/>
      <c r="R2122" s="210"/>
      <c r="S2122" s="210"/>
      <c r="T2122" s="211"/>
      <c r="AT2122" s="212" t="s">
        <v>192</v>
      </c>
      <c r="AU2122" s="212" t="s">
        <v>78</v>
      </c>
      <c r="AV2122" s="14" t="s">
        <v>78</v>
      </c>
      <c r="AW2122" s="14" t="s">
        <v>30</v>
      </c>
      <c r="AX2122" s="14" t="s">
        <v>69</v>
      </c>
      <c r="AY2122" s="212" t="s">
        <v>179</v>
      </c>
    </row>
    <row r="2123" spans="1:51" s="14" customFormat="1">
      <c r="B2123" s="203"/>
      <c r="C2123" s="204"/>
      <c r="D2123" s="188" t="s">
        <v>192</v>
      </c>
      <c r="E2123" s="205" t="s">
        <v>18</v>
      </c>
      <c r="F2123" s="324" t="s">
        <v>2070</v>
      </c>
      <c r="G2123" s="325"/>
      <c r="H2123" s="326">
        <v>-2.44</v>
      </c>
      <c r="I2123" s="325"/>
      <c r="J2123" s="325"/>
      <c r="K2123" s="204"/>
      <c r="L2123" s="208"/>
      <c r="M2123" s="209"/>
      <c r="N2123" s="210"/>
      <c r="O2123" s="210"/>
      <c r="P2123" s="210"/>
      <c r="Q2123" s="210"/>
      <c r="R2123" s="210"/>
      <c r="S2123" s="210"/>
      <c r="T2123" s="211"/>
      <c r="AT2123" s="212" t="s">
        <v>192</v>
      </c>
      <c r="AU2123" s="212" t="s">
        <v>78</v>
      </c>
      <c r="AV2123" s="14" t="s">
        <v>78</v>
      </c>
      <c r="AW2123" s="14" t="s">
        <v>30</v>
      </c>
      <c r="AX2123" s="14" t="s">
        <v>69</v>
      </c>
      <c r="AY2123" s="212" t="s">
        <v>179</v>
      </c>
    </row>
    <row r="2124" spans="1:51" s="14" customFormat="1">
      <c r="B2124" s="203"/>
      <c r="C2124" s="204"/>
      <c r="D2124" s="188" t="s">
        <v>192</v>
      </c>
      <c r="E2124" s="205" t="s">
        <v>18</v>
      </c>
      <c r="F2124" s="324" t="s">
        <v>2071</v>
      </c>
      <c r="G2124" s="325"/>
      <c r="H2124" s="326">
        <v>92.188000000000002</v>
      </c>
      <c r="I2124" s="325"/>
      <c r="J2124" s="325"/>
      <c r="K2124" s="204"/>
      <c r="L2124" s="208"/>
      <c r="M2124" s="209"/>
      <c r="N2124" s="210"/>
      <c r="O2124" s="210"/>
      <c r="P2124" s="210"/>
      <c r="Q2124" s="210"/>
      <c r="R2124" s="210"/>
      <c r="S2124" s="210"/>
      <c r="T2124" s="211"/>
      <c r="AT2124" s="212" t="s">
        <v>192</v>
      </c>
      <c r="AU2124" s="212" t="s">
        <v>78</v>
      </c>
      <c r="AV2124" s="14" t="s">
        <v>78</v>
      </c>
      <c r="AW2124" s="14" t="s">
        <v>30</v>
      </c>
      <c r="AX2124" s="14" t="s">
        <v>69</v>
      </c>
      <c r="AY2124" s="212" t="s">
        <v>179</v>
      </c>
    </row>
    <row r="2125" spans="1:51" s="14" customFormat="1">
      <c r="B2125" s="203"/>
      <c r="C2125" s="204"/>
      <c r="D2125" s="188" t="s">
        <v>192</v>
      </c>
      <c r="E2125" s="205" t="s">
        <v>18</v>
      </c>
      <c r="F2125" s="324" t="s">
        <v>2066</v>
      </c>
      <c r="G2125" s="325"/>
      <c r="H2125" s="326">
        <v>-0.77900000000000003</v>
      </c>
      <c r="I2125" s="325"/>
      <c r="J2125" s="325"/>
      <c r="K2125" s="204"/>
      <c r="L2125" s="208"/>
      <c r="M2125" s="209"/>
      <c r="N2125" s="210"/>
      <c r="O2125" s="210"/>
      <c r="P2125" s="210"/>
      <c r="Q2125" s="210"/>
      <c r="R2125" s="210"/>
      <c r="S2125" s="210"/>
      <c r="T2125" s="211"/>
      <c r="AT2125" s="212" t="s">
        <v>192</v>
      </c>
      <c r="AU2125" s="212" t="s">
        <v>78</v>
      </c>
      <c r="AV2125" s="14" t="s">
        <v>78</v>
      </c>
      <c r="AW2125" s="14" t="s">
        <v>30</v>
      </c>
      <c r="AX2125" s="14" t="s">
        <v>69</v>
      </c>
      <c r="AY2125" s="212" t="s">
        <v>179</v>
      </c>
    </row>
    <row r="2126" spans="1:51" s="14" customFormat="1">
      <c r="B2126" s="203"/>
      <c r="C2126" s="204"/>
      <c r="D2126" s="188" t="s">
        <v>192</v>
      </c>
      <c r="E2126" s="205" t="s">
        <v>18</v>
      </c>
      <c r="F2126" s="324" t="s">
        <v>2072</v>
      </c>
      <c r="G2126" s="325"/>
      <c r="H2126" s="326">
        <v>-0.16</v>
      </c>
      <c r="I2126" s="325"/>
      <c r="J2126" s="325"/>
      <c r="K2126" s="204"/>
      <c r="L2126" s="208"/>
      <c r="M2126" s="209"/>
      <c r="N2126" s="210"/>
      <c r="O2126" s="210"/>
      <c r="P2126" s="210"/>
      <c r="Q2126" s="210"/>
      <c r="R2126" s="210"/>
      <c r="S2126" s="210"/>
      <c r="T2126" s="211"/>
      <c r="AT2126" s="212" t="s">
        <v>192</v>
      </c>
      <c r="AU2126" s="212" t="s">
        <v>78</v>
      </c>
      <c r="AV2126" s="14" t="s">
        <v>78</v>
      </c>
      <c r="AW2126" s="14" t="s">
        <v>30</v>
      </c>
      <c r="AX2126" s="14" t="s">
        <v>69</v>
      </c>
      <c r="AY2126" s="212" t="s">
        <v>179</v>
      </c>
    </row>
    <row r="2127" spans="1:51" s="14" customFormat="1">
      <c r="B2127" s="203"/>
      <c r="C2127" s="204"/>
      <c r="D2127" s="188" t="s">
        <v>192</v>
      </c>
      <c r="E2127" s="205" t="s">
        <v>18</v>
      </c>
      <c r="F2127" s="324" t="s">
        <v>2073</v>
      </c>
      <c r="G2127" s="325"/>
      <c r="H2127" s="326">
        <v>16.2</v>
      </c>
      <c r="I2127" s="325"/>
      <c r="J2127" s="325"/>
      <c r="K2127" s="204"/>
      <c r="L2127" s="208"/>
      <c r="M2127" s="209"/>
      <c r="N2127" s="210"/>
      <c r="O2127" s="210"/>
      <c r="P2127" s="210"/>
      <c r="Q2127" s="210"/>
      <c r="R2127" s="210"/>
      <c r="S2127" s="210"/>
      <c r="T2127" s="211"/>
      <c r="AT2127" s="212" t="s">
        <v>192</v>
      </c>
      <c r="AU2127" s="212" t="s">
        <v>78</v>
      </c>
      <c r="AV2127" s="14" t="s">
        <v>78</v>
      </c>
      <c r="AW2127" s="14" t="s">
        <v>30</v>
      </c>
      <c r="AX2127" s="14" t="s">
        <v>69</v>
      </c>
      <c r="AY2127" s="212" t="s">
        <v>179</v>
      </c>
    </row>
    <row r="2128" spans="1:51" s="14" customFormat="1">
      <c r="B2128" s="203"/>
      <c r="C2128" s="204"/>
      <c r="D2128" s="188" t="s">
        <v>192</v>
      </c>
      <c r="E2128" s="205" t="s">
        <v>18</v>
      </c>
      <c r="F2128" s="324" t="s">
        <v>2074</v>
      </c>
      <c r="G2128" s="325"/>
      <c r="H2128" s="326">
        <v>6.3</v>
      </c>
      <c r="I2128" s="325"/>
      <c r="J2128" s="325"/>
      <c r="K2128" s="204"/>
      <c r="L2128" s="208"/>
      <c r="M2128" s="209"/>
      <c r="N2128" s="210"/>
      <c r="O2128" s="210"/>
      <c r="P2128" s="210"/>
      <c r="Q2128" s="210"/>
      <c r="R2128" s="210"/>
      <c r="S2128" s="210"/>
      <c r="T2128" s="211"/>
      <c r="AT2128" s="212" t="s">
        <v>192</v>
      </c>
      <c r="AU2128" s="212" t="s">
        <v>78</v>
      </c>
      <c r="AV2128" s="14" t="s">
        <v>78</v>
      </c>
      <c r="AW2128" s="14" t="s">
        <v>30</v>
      </c>
      <c r="AX2128" s="14" t="s">
        <v>69</v>
      </c>
      <c r="AY2128" s="212" t="s">
        <v>179</v>
      </c>
    </row>
    <row r="2129" spans="1:65" s="14" customFormat="1">
      <c r="B2129" s="203"/>
      <c r="C2129" s="204"/>
      <c r="D2129" s="188" t="s">
        <v>192</v>
      </c>
      <c r="E2129" s="205" t="s">
        <v>18</v>
      </c>
      <c r="F2129" s="324" t="s">
        <v>2075</v>
      </c>
      <c r="G2129" s="325"/>
      <c r="H2129" s="326">
        <v>29.16</v>
      </c>
      <c r="I2129" s="325"/>
      <c r="J2129" s="325"/>
      <c r="K2129" s="204"/>
      <c r="L2129" s="208"/>
      <c r="M2129" s="209"/>
      <c r="N2129" s="210"/>
      <c r="O2129" s="210"/>
      <c r="P2129" s="210"/>
      <c r="Q2129" s="210"/>
      <c r="R2129" s="210"/>
      <c r="S2129" s="210"/>
      <c r="T2129" s="211"/>
      <c r="AT2129" s="212" t="s">
        <v>192</v>
      </c>
      <c r="AU2129" s="212" t="s">
        <v>78</v>
      </c>
      <c r="AV2129" s="14" t="s">
        <v>78</v>
      </c>
      <c r="AW2129" s="14" t="s">
        <v>30</v>
      </c>
      <c r="AX2129" s="14" t="s">
        <v>69</v>
      </c>
      <c r="AY2129" s="212" t="s">
        <v>179</v>
      </c>
    </row>
    <row r="2130" spans="1:65" s="14" customFormat="1">
      <c r="B2130" s="203"/>
      <c r="C2130" s="204"/>
      <c r="D2130" s="188" t="s">
        <v>192</v>
      </c>
      <c r="E2130" s="205" t="s">
        <v>18</v>
      </c>
      <c r="F2130" s="324" t="s">
        <v>2076</v>
      </c>
      <c r="G2130" s="325"/>
      <c r="H2130" s="326">
        <v>34.368000000000002</v>
      </c>
      <c r="I2130" s="325"/>
      <c r="J2130" s="325"/>
      <c r="K2130" s="204"/>
      <c r="L2130" s="208"/>
      <c r="M2130" s="209"/>
      <c r="N2130" s="210"/>
      <c r="O2130" s="210"/>
      <c r="P2130" s="210"/>
      <c r="Q2130" s="210"/>
      <c r="R2130" s="210"/>
      <c r="S2130" s="210"/>
      <c r="T2130" s="211"/>
      <c r="AT2130" s="212" t="s">
        <v>192</v>
      </c>
      <c r="AU2130" s="212" t="s">
        <v>78</v>
      </c>
      <c r="AV2130" s="14" t="s">
        <v>78</v>
      </c>
      <c r="AW2130" s="14" t="s">
        <v>30</v>
      </c>
      <c r="AX2130" s="14" t="s">
        <v>69</v>
      </c>
      <c r="AY2130" s="212" t="s">
        <v>179</v>
      </c>
    </row>
    <row r="2131" spans="1:65" s="13" customFormat="1">
      <c r="B2131" s="194"/>
      <c r="C2131" s="195"/>
      <c r="D2131" s="188" t="s">
        <v>192</v>
      </c>
      <c r="E2131" s="196" t="s">
        <v>18</v>
      </c>
      <c r="F2131" s="334" t="s">
        <v>2077</v>
      </c>
      <c r="G2131" s="335"/>
      <c r="H2131" s="336" t="s">
        <v>18</v>
      </c>
      <c r="I2131" s="335"/>
      <c r="J2131" s="335"/>
      <c r="K2131" s="195"/>
      <c r="L2131" s="198"/>
      <c r="M2131" s="199"/>
      <c r="N2131" s="200"/>
      <c r="O2131" s="200"/>
      <c r="P2131" s="200"/>
      <c r="Q2131" s="200"/>
      <c r="R2131" s="200"/>
      <c r="S2131" s="200"/>
      <c r="T2131" s="201"/>
      <c r="AT2131" s="202" t="s">
        <v>192</v>
      </c>
      <c r="AU2131" s="202" t="s">
        <v>78</v>
      </c>
      <c r="AV2131" s="13" t="s">
        <v>76</v>
      </c>
      <c r="AW2131" s="13" t="s">
        <v>30</v>
      </c>
      <c r="AX2131" s="13" t="s">
        <v>69</v>
      </c>
      <c r="AY2131" s="202" t="s">
        <v>179</v>
      </c>
    </row>
    <row r="2132" spans="1:65" s="14" customFormat="1">
      <c r="B2132" s="203"/>
      <c r="C2132" s="204"/>
      <c r="D2132" s="188" t="s">
        <v>192</v>
      </c>
      <c r="E2132" s="205" t="s">
        <v>18</v>
      </c>
      <c r="F2132" s="324" t="s">
        <v>2127</v>
      </c>
      <c r="G2132" s="325"/>
      <c r="H2132" s="326">
        <v>-6</v>
      </c>
      <c r="I2132" s="325"/>
      <c r="J2132" s="325"/>
      <c r="K2132" s="204"/>
      <c r="L2132" s="208"/>
      <c r="M2132" s="209"/>
      <c r="N2132" s="210"/>
      <c r="O2132" s="210"/>
      <c r="P2132" s="210"/>
      <c r="Q2132" s="210"/>
      <c r="R2132" s="210"/>
      <c r="S2132" s="210"/>
      <c r="T2132" s="211"/>
      <c r="AT2132" s="212" t="s">
        <v>192</v>
      </c>
      <c r="AU2132" s="212" t="s">
        <v>78</v>
      </c>
      <c r="AV2132" s="14" t="s">
        <v>78</v>
      </c>
      <c r="AW2132" s="14" t="s">
        <v>30</v>
      </c>
      <c r="AX2132" s="14" t="s">
        <v>69</v>
      </c>
      <c r="AY2132" s="212" t="s">
        <v>179</v>
      </c>
    </row>
    <row r="2133" spans="1:65" s="2" customFormat="1" ht="24.2" customHeight="1">
      <c r="A2133" s="33"/>
      <c r="B2133" s="34"/>
      <c r="C2133" s="213" t="s">
        <v>2151</v>
      </c>
      <c r="D2133" s="213" t="s">
        <v>286</v>
      </c>
      <c r="E2133" s="214" t="s">
        <v>2152</v>
      </c>
      <c r="F2133" s="340" t="s">
        <v>2153</v>
      </c>
      <c r="G2133" s="341" t="s">
        <v>357</v>
      </c>
      <c r="H2133" s="342">
        <f>H2135</f>
        <v>448.61376000000007</v>
      </c>
      <c r="I2133" s="343"/>
      <c r="J2133" s="343">
        <f>ROUND(I2133*H2133,2)</f>
        <v>0</v>
      </c>
      <c r="K2133" s="215" t="s">
        <v>185</v>
      </c>
      <c r="L2133" s="219"/>
      <c r="M2133" s="220" t="s">
        <v>18</v>
      </c>
      <c r="N2133" s="221" t="s">
        <v>40</v>
      </c>
      <c r="O2133" s="184">
        <v>0</v>
      </c>
      <c r="P2133" s="184">
        <f>O2133*H2133</f>
        <v>0</v>
      </c>
      <c r="Q2133" s="184">
        <v>0.01</v>
      </c>
      <c r="R2133" s="184">
        <f>Q2133*H2133</f>
        <v>4.4861376000000011</v>
      </c>
      <c r="S2133" s="184">
        <v>0</v>
      </c>
      <c r="T2133" s="185">
        <f>S2133*H2133</f>
        <v>0</v>
      </c>
      <c r="U2133" s="33"/>
      <c r="V2133" s="33"/>
      <c r="W2133" s="33"/>
      <c r="X2133" s="33"/>
      <c r="Y2133" s="33"/>
      <c r="Z2133" s="33"/>
      <c r="AA2133" s="33"/>
      <c r="AB2133" s="33"/>
      <c r="AC2133" s="33"/>
      <c r="AD2133" s="33"/>
      <c r="AE2133" s="33"/>
      <c r="AR2133" s="186" t="s">
        <v>442</v>
      </c>
      <c r="AT2133" s="186" t="s">
        <v>286</v>
      </c>
      <c r="AU2133" s="186" t="s">
        <v>78</v>
      </c>
      <c r="AY2133" s="19" t="s">
        <v>179</v>
      </c>
      <c r="BE2133" s="187">
        <f>IF(N2133="základní",J2133,0)</f>
        <v>0</v>
      </c>
      <c r="BF2133" s="187">
        <f>IF(N2133="snížená",J2133,0)</f>
        <v>0</v>
      </c>
      <c r="BG2133" s="187">
        <f>IF(N2133="zákl. přenesená",J2133,0)</f>
        <v>0</v>
      </c>
      <c r="BH2133" s="187">
        <f>IF(N2133="sníž. přenesená",J2133,0)</f>
        <v>0</v>
      </c>
      <c r="BI2133" s="187">
        <f>IF(N2133="nulová",J2133,0)</f>
        <v>0</v>
      </c>
      <c r="BJ2133" s="19" t="s">
        <v>76</v>
      </c>
      <c r="BK2133" s="187">
        <f>ROUND(I2133*H2133,2)</f>
        <v>0</v>
      </c>
      <c r="BL2133" s="19" t="s">
        <v>311</v>
      </c>
      <c r="BM2133" s="186" t="s">
        <v>2154</v>
      </c>
    </row>
    <row r="2134" spans="1:65" s="2" customFormat="1" ht="19.5">
      <c r="A2134" s="33"/>
      <c r="B2134" s="34"/>
      <c r="C2134" s="35"/>
      <c r="D2134" s="188" t="s">
        <v>188</v>
      </c>
      <c r="E2134" s="35"/>
      <c r="F2134" s="331" t="s">
        <v>2153</v>
      </c>
      <c r="G2134" s="332"/>
      <c r="H2134" s="332"/>
      <c r="I2134" s="332"/>
      <c r="J2134" s="332"/>
      <c r="K2134" s="35"/>
      <c r="L2134" s="38"/>
      <c r="M2134" s="190"/>
      <c r="N2134" s="191"/>
      <c r="O2134" s="63"/>
      <c r="P2134" s="63"/>
      <c r="Q2134" s="63"/>
      <c r="R2134" s="63"/>
      <c r="S2134" s="63"/>
      <c r="T2134" s="64"/>
      <c r="U2134" s="33"/>
      <c r="V2134" s="33"/>
      <c r="W2134" s="33"/>
      <c r="X2134" s="33"/>
      <c r="Y2134" s="33"/>
      <c r="Z2134" s="33"/>
      <c r="AA2134" s="33"/>
      <c r="AB2134" s="33"/>
      <c r="AC2134" s="33"/>
      <c r="AD2134" s="33"/>
      <c r="AE2134" s="33"/>
      <c r="AT2134" s="19" t="s">
        <v>188</v>
      </c>
      <c r="AU2134" s="19" t="s">
        <v>78</v>
      </c>
    </row>
    <row r="2135" spans="1:65" s="14" customFormat="1">
      <c r="B2135" s="203"/>
      <c r="C2135" s="204"/>
      <c r="D2135" s="188" t="s">
        <v>192</v>
      </c>
      <c r="E2135" s="204"/>
      <c r="F2135" s="324" t="s">
        <v>5833</v>
      </c>
      <c r="G2135" s="325"/>
      <c r="H2135" s="326">
        <f>400.548*1.12</f>
        <v>448.61376000000007</v>
      </c>
      <c r="I2135" s="325"/>
      <c r="J2135" s="325"/>
      <c r="K2135" s="204"/>
      <c r="L2135" s="208"/>
      <c r="M2135" s="209"/>
      <c r="N2135" s="210"/>
      <c r="O2135" s="210"/>
      <c r="P2135" s="210"/>
      <c r="Q2135" s="210"/>
      <c r="R2135" s="210"/>
      <c r="S2135" s="210"/>
      <c r="T2135" s="211"/>
      <c r="AT2135" s="212" t="s">
        <v>192</v>
      </c>
      <c r="AU2135" s="212" t="s">
        <v>78</v>
      </c>
      <c r="AV2135" s="14" t="s">
        <v>78</v>
      </c>
      <c r="AW2135" s="14" t="s">
        <v>4</v>
      </c>
      <c r="AX2135" s="14" t="s">
        <v>76</v>
      </c>
      <c r="AY2135" s="212" t="s">
        <v>179</v>
      </c>
    </row>
    <row r="2136" spans="1:65" s="2" customFormat="1" ht="24.2" customHeight="1">
      <c r="A2136" s="33"/>
      <c r="B2136" s="34"/>
      <c r="C2136" s="176" t="s">
        <v>2155</v>
      </c>
      <c r="D2136" s="176" t="s">
        <v>181</v>
      </c>
      <c r="E2136" s="177" t="s">
        <v>2156</v>
      </c>
      <c r="F2136" s="327" t="s">
        <v>2157</v>
      </c>
      <c r="G2136" s="328" t="s">
        <v>357</v>
      </c>
      <c r="H2136" s="329">
        <f>H2112</f>
        <v>400.548</v>
      </c>
      <c r="I2136" s="330"/>
      <c r="J2136" s="330">
        <f>ROUND(I2136*H2136,2)</f>
        <v>0</v>
      </c>
      <c r="K2136" s="178" t="s">
        <v>185</v>
      </c>
      <c r="L2136" s="38"/>
      <c r="M2136" s="182" t="s">
        <v>18</v>
      </c>
      <c r="N2136" s="183" t="s">
        <v>40</v>
      </c>
      <c r="O2136" s="184">
        <v>6.6000000000000003E-2</v>
      </c>
      <c r="P2136" s="184">
        <f>O2136*H2136</f>
        <v>26.436168000000002</v>
      </c>
      <c r="Q2136" s="184">
        <v>1.3996500000000001E-5</v>
      </c>
      <c r="R2136" s="184">
        <f>Q2136*H2136</f>
        <v>5.6062700820000005E-3</v>
      </c>
      <c r="S2136" s="184">
        <v>0</v>
      </c>
      <c r="T2136" s="185">
        <f>S2136*H2136</f>
        <v>0</v>
      </c>
      <c r="U2136" s="33"/>
      <c r="V2136" s="33"/>
      <c r="W2136" s="33"/>
      <c r="X2136" s="33"/>
      <c r="Y2136" s="33"/>
      <c r="Z2136" s="33"/>
      <c r="AA2136" s="33"/>
      <c r="AB2136" s="33"/>
      <c r="AC2136" s="33"/>
      <c r="AD2136" s="33"/>
      <c r="AE2136" s="33"/>
      <c r="AR2136" s="186" t="s">
        <v>311</v>
      </c>
      <c r="AT2136" s="186" t="s">
        <v>181</v>
      </c>
      <c r="AU2136" s="186" t="s">
        <v>78</v>
      </c>
      <c r="AY2136" s="19" t="s">
        <v>179</v>
      </c>
      <c r="BE2136" s="187">
        <f>IF(N2136="základní",J2136,0)</f>
        <v>0</v>
      </c>
      <c r="BF2136" s="187">
        <f>IF(N2136="snížená",J2136,0)</f>
        <v>0</v>
      </c>
      <c r="BG2136" s="187">
        <f>IF(N2136="zákl. přenesená",J2136,0)</f>
        <v>0</v>
      </c>
      <c r="BH2136" s="187">
        <f>IF(N2136="sníž. přenesená",J2136,0)</f>
        <v>0</v>
      </c>
      <c r="BI2136" s="187">
        <f>IF(N2136="nulová",J2136,0)</f>
        <v>0</v>
      </c>
      <c r="BJ2136" s="19" t="s">
        <v>76</v>
      </c>
      <c r="BK2136" s="187">
        <f>ROUND(I2136*H2136,2)</f>
        <v>0</v>
      </c>
      <c r="BL2136" s="19" t="s">
        <v>311</v>
      </c>
      <c r="BM2136" s="186" t="s">
        <v>2158</v>
      </c>
    </row>
    <row r="2137" spans="1:65" s="2" customFormat="1" ht="29.25">
      <c r="A2137" s="33"/>
      <c r="B2137" s="34"/>
      <c r="C2137" s="35"/>
      <c r="D2137" s="188" t="s">
        <v>188</v>
      </c>
      <c r="E2137" s="35"/>
      <c r="F2137" s="331" t="s">
        <v>2159</v>
      </c>
      <c r="G2137" s="332"/>
      <c r="H2137" s="332"/>
      <c r="I2137" s="332"/>
      <c r="J2137" s="332"/>
      <c r="K2137" s="35"/>
      <c r="L2137" s="38"/>
      <c r="M2137" s="190"/>
      <c r="N2137" s="191"/>
      <c r="O2137" s="63"/>
      <c r="P2137" s="63"/>
      <c r="Q2137" s="63"/>
      <c r="R2137" s="63"/>
      <c r="S2137" s="63"/>
      <c r="T2137" s="64"/>
      <c r="U2137" s="33"/>
      <c r="V2137" s="33"/>
      <c r="W2137" s="33"/>
      <c r="X2137" s="33"/>
      <c r="Y2137" s="33"/>
      <c r="Z2137" s="33"/>
      <c r="AA2137" s="33"/>
      <c r="AB2137" s="33"/>
      <c r="AC2137" s="33"/>
      <c r="AD2137" s="33"/>
      <c r="AE2137" s="33"/>
      <c r="AT2137" s="19" t="s">
        <v>188</v>
      </c>
      <c r="AU2137" s="19" t="s">
        <v>78</v>
      </c>
    </row>
    <row r="2138" spans="1:65" s="2" customFormat="1">
      <c r="A2138" s="33"/>
      <c r="B2138" s="34"/>
      <c r="C2138" s="35"/>
      <c r="D2138" s="192" t="s">
        <v>190</v>
      </c>
      <c r="E2138" s="35"/>
      <c r="F2138" s="333" t="s">
        <v>2160</v>
      </c>
      <c r="G2138" s="332"/>
      <c r="H2138" s="332"/>
      <c r="I2138" s="332"/>
      <c r="J2138" s="332"/>
      <c r="K2138" s="35"/>
      <c r="L2138" s="38"/>
      <c r="M2138" s="190"/>
      <c r="N2138" s="191"/>
      <c r="O2138" s="63"/>
      <c r="P2138" s="63"/>
      <c r="Q2138" s="63"/>
      <c r="R2138" s="63"/>
      <c r="S2138" s="63"/>
      <c r="T2138" s="64"/>
      <c r="U2138" s="33"/>
      <c r="V2138" s="33"/>
      <c r="W2138" s="33"/>
      <c r="X2138" s="33"/>
      <c r="Y2138" s="33"/>
      <c r="Z2138" s="33"/>
      <c r="AA2138" s="33"/>
      <c r="AB2138" s="33"/>
      <c r="AC2138" s="33"/>
      <c r="AD2138" s="33"/>
      <c r="AE2138" s="33"/>
      <c r="AT2138" s="19" t="s">
        <v>190</v>
      </c>
      <c r="AU2138" s="19" t="s">
        <v>78</v>
      </c>
    </row>
    <row r="2139" spans="1:65" s="14" customFormat="1">
      <c r="B2139" s="203"/>
      <c r="C2139" s="204"/>
      <c r="D2139" s="188" t="s">
        <v>192</v>
      </c>
      <c r="E2139" s="205" t="s">
        <v>18</v>
      </c>
      <c r="F2139" s="324" t="s">
        <v>2062</v>
      </c>
      <c r="G2139" s="325"/>
      <c r="H2139" s="326">
        <v>47.393000000000001</v>
      </c>
      <c r="I2139" s="325"/>
      <c r="J2139" s="325"/>
      <c r="K2139" s="204"/>
      <c r="L2139" s="208"/>
      <c r="M2139" s="209"/>
      <c r="N2139" s="210"/>
      <c r="O2139" s="210"/>
      <c r="P2139" s="210"/>
      <c r="Q2139" s="210"/>
      <c r="R2139" s="210"/>
      <c r="S2139" s="210"/>
      <c r="T2139" s="211"/>
      <c r="AT2139" s="212" t="s">
        <v>192</v>
      </c>
      <c r="AU2139" s="212" t="s">
        <v>78</v>
      </c>
      <c r="AV2139" s="14" t="s">
        <v>78</v>
      </c>
      <c r="AW2139" s="14" t="s">
        <v>30</v>
      </c>
      <c r="AX2139" s="14" t="s">
        <v>69</v>
      </c>
      <c r="AY2139" s="212" t="s">
        <v>179</v>
      </c>
    </row>
    <row r="2140" spans="1:65" s="14" customFormat="1">
      <c r="B2140" s="203"/>
      <c r="C2140" s="204"/>
      <c r="D2140" s="188" t="s">
        <v>192</v>
      </c>
      <c r="E2140" s="205" t="s">
        <v>18</v>
      </c>
      <c r="F2140" s="324" t="s">
        <v>2063</v>
      </c>
      <c r="G2140" s="325"/>
      <c r="H2140" s="326">
        <v>54.15</v>
      </c>
      <c r="I2140" s="325"/>
      <c r="J2140" s="325"/>
      <c r="K2140" s="204"/>
      <c r="L2140" s="208"/>
      <c r="M2140" s="209"/>
      <c r="N2140" s="210"/>
      <c r="O2140" s="210"/>
      <c r="P2140" s="210"/>
      <c r="Q2140" s="210"/>
      <c r="R2140" s="210"/>
      <c r="S2140" s="210"/>
      <c r="T2140" s="211"/>
      <c r="AT2140" s="212" t="s">
        <v>192</v>
      </c>
      <c r="AU2140" s="212" t="s">
        <v>78</v>
      </c>
      <c r="AV2140" s="14" t="s">
        <v>78</v>
      </c>
      <c r="AW2140" s="14" t="s">
        <v>30</v>
      </c>
      <c r="AX2140" s="14" t="s">
        <v>69</v>
      </c>
      <c r="AY2140" s="212" t="s">
        <v>179</v>
      </c>
    </row>
    <row r="2141" spans="1:65" s="14" customFormat="1">
      <c r="B2141" s="203"/>
      <c r="C2141" s="204"/>
      <c r="D2141" s="188" t="s">
        <v>192</v>
      </c>
      <c r="E2141" s="205" t="s">
        <v>18</v>
      </c>
      <c r="F2141" s="324" t="s">
        <v>2064</v>
      </c>
      <c r="G2141" s="325"/>
      <c r="H2141" s="326">
        <v>163.55199999999999</v>
      </c>
      <c r="I2141" s="325"/>
      <c r="J2141" s="325"/>
      <c r="K2141" s="204"/>
      <c r="L2141" s="208"/>
      <c r="M2141" s="209"/>
      <c r="N2141" s="210"/>
      <c r="O2141" s="210"/>
      <c r="P2141" s="210"/>
      <c r="Q2141" s="210"/>
      <c r="R2141" s="210"/>
      <c r="S2141" s="210"/>
      <c r="T2141" s="211"/>
      <c r="AT2141" s="212" t="s">
        <v>192</v>
      </c>
      <c r="AU2141" s="212" t="s">
        <v>78</v>
      </c>
      <c r="AV2141" s="14" t="s">
        <v>78</v>
      </c>
      <c r="AW2141" s="14" t="s">
        <v>30</v>
      </c>
      <c r="AX2141" s="14" t="s">
        <v>69</v>
      </c>
      <c r="AY2141" s="212" t="s">
        <v>179</v>
      </c>
    </row>
    <row r="2142" spans="1:65" s="14" customFormat="1">
      <c r="B2142" s="203"/>
      <c r="C2142" s="204"/>
      <c r="D2142" s="188" t="s">
        <v>192</v>
      </c>
      <c r="E2142" s="205" t="s">
        <v>18</v>
      </c>
      <c r="F2142" s="324" t="s">
        <v>2065</v>
      </c>
      <c r="G2142" s="325"/>
      <c r="H2142" s="326">
        <v>-15.265000000000001</v>
      </c>
      <c r="I2142" s="325"/>
      <c r="J2142" s="325"/>
      <c r="K2142" s="204"/>
      <c r="L2142" s="208"/>
      <c r="M2142" s="209"/>
      <c r="N2142" s="210"/>
      <c r="O2142" s="210"/>
      <c r="P2142" s="210"/>
      <c r="Q2142" s="210"/>
      <c r="R2142" s="210"/>
      <c r="S2142" s="210"/>
      <c r="T2142" s="211"/>
      <c r="AT2142" s="212" t="s">
        <v>192</v>
      </c>
      <c r="AU2142" s="212" t="s">
        <v>78</v>
      </c>
      <c r="AV2142" s="14" t="s">
        <v>78</v>
      </c>
      <c r="AW2142" s="14" t="s">
        <v>30</v>
      </c>
      <c r="AX2142" s="14" t="s">
        <v>69</v>
      </c>
      <c r="AY2142" s="212" t="s">
        <v>179</v>
      </c>
    </row>
    <row r="2143" spans="1:65" s="14" customFormat="1">
      <c r="B2143" s="203"/>
      <c r="C2143" s="204"/>
      <c r="D2143" s="188" t="s">
        <v>192</v>
      </c>
      <c r="E2143" s="205" t="s">
        <v>18</v>
      </c>
      <c r="F2143" s="324" t="s">
        <v>2066</v>
      </c>
      <c r="G2143" s="325"/>
      <c r="H2143" s="326">
        <v>-0.77900000000000003</v>
      </c>
      <c r="I2143" s="325"/>
      <c r="J2143" s="325"/>
      <c r="K2143" s="204"/>
      <c r="L2143" s="208"/>
      <c r="M2143" s="209"/>
      <c r="N2143" s="210"/>
      <c r="O2143" s="210"/>
      <c r="P2143" s="210"/>
      <c r="Q2143" s="210"/>
      <c r="R2143" s="210"/>
      <c r="S2143" s="210"/>
      <c r="T2143" s="211"/>
      <c r="AT2143" s="212" t="s">
        <v>192</v>
      </c>
      <c r="AU2143" s="212" t="s">
        <v>78</v>
      </c>
      <c r="AV2143" s="14" t="s">
        <v>78</v>
      </c>
      <c r="AW2143" s="14" t="s">
        <v>30</v>
      </c>
      <c r="AX2143" s="14" t="s">
        <v>69</v>
      </c>
      <c r="AY2143" s="212" t="s">
        <v>179</v>
      </c>
    </row>
    <row r="2144" spans="1:65" s="14" customFormat="1">
      <c r="B2144" s="203"/>
      <c r="C2144" s="204"/>
      <c r="D2144" s="188" t="s">
        <v>192</v>
      </c>
      <c r="E2144" s="205" t="s">
        <v>18</v>
      </c>
      <c r="F2144" s="324" t="s">
        <v>2067</v>
      </c>
      <c r="G2144" s="325"/>
      <c r="H2144" s="326">
        <v>-0.24</v>
      </c>
      <c r="I2144" s="325"/>
      <c r="J2144" s="325"/>
      <c r="K2144" s="204"/>
      <c r="L2144" s="208"/>
      <c r="M2144" s="209"/>
      <c r="N2144" s="210"/>
      <c r="O2144" s="210"/>
      <c r="P2144" s="210"/>
      <c r="Q2144" s="210"/>
      <c r="R2144" s="210"/>
      <c r="S2144" s="210"/>
      <c r="T2144" s="211"/>
      <c r="AT2144" s="212" t="s">
        <v>192</v>
      </c>
      <c r="AU2144" s="212" t="s">
        <v>78</v>
      </c>
      <c r="AV2144" s="14" t="s">
        <v>78</v>
      </c>
      <c r="AW2144" s="14" t="s">
        <v>30</v>
      </c>
      <c r="AX2144" s="14" t="s">
        <v>69</v>
      </c>
      <c r="AY2144" s="212" t="s">
        <v>179</v>
      </c>
    </row>
    <row r="2145" spans="1:65" s="14" customFormat="1">
      <c r="B2145" s="203"/>
      <c r="C2145" s="204"/>
      <c r="D2145" s="188" t="s">
        <v>192</v>
      </c>
      <c r="E2145" s="205" t="s">
        <v>18</v>
      </c>
      <c r="F2145" s="324" t="s">
        <v>2068</v>
      </c>
      <c r="G2145" s="325"/>
      <c r="H2145" s="326">
        <v>-27.074999999999999</v>
      </c>
      <c r="I2145" s="325"/>
      <c r="J2145" s="325"/>
      <c r="K2145" s="204"/>
      <c r="L2145" s="208"/>
      <c r="M2145" s="209"/>
      <c r="N2145" s="210"/>
      <c r="O2145" s="210"/>
      <c r="P2145" s="210"/>
      <c r="Q2145" s="210"/>
      <c r="R2145" s="210"/>
      <c r="S2145" s="210"/>
      <c r="T2145" s="211"/>
      <c r="AT2145" s="212" t="s">
        <v>192</v>
      </c>
      <c r="AU2145" s="212" t="s">
        <v>78</v>
      </c>
      <c r="AV2145" s="14" t="s">
        <v>78</v>
      </c>
      <c r="AW2145" s="14" t="s">
        <v>30</v>
      </c>
      <c r="AX2145" s="14" t="s">
        <v>69</v>
      </c>
      <c r="AY2145" s="212" t="s">
        <v>179</v>
      </c>
    </row>
    <row r="2146" spans="1:65" s="14" customFormat="1">
      <c r="B2146" s="203"/>
      <c r="C2146" s="204"/>
      <c r="D2146" s="188" t="s">
        <v>192</v>
      </c>
      <c r="E2146" s="205" t="s">
        <v>18</v>
      </c>
      <c r="F2146" s="324" t="s">
        <v>2069</v>
      </c>
      <c r="G2146" s="325"/>
      <c r="H2146" s="326">
        <v>-17.100000000000001</v>
      </c>
      <c r="I2146" s="325"/>
      <c r="J2146" s="325"/>
      <c r="K2146" s="204"/>
      <c r="L2146" s="208"/>
      <c r="M2146" s="209"/>
      <c r="N2146" s="210"/>
      <c r="O2146" s="210"/>
      <c r="P2146" s="210"/>
      <c r="Q2146" s="210"/>
      <c r="R2146" s="210"/>
      <c r="S2146" s="210"/>
      <c r="T2146" s="211"/>
      <c r="AT2146" s="212" t="s">
        <v>192</v>
      </c>
      <c r="AU2146" s="212" t="s">
        <v>78</v>
      </c>
      <c r="AV2146" s="14" t="s">
        <v>78</v>
      </c>
      <c r="AW2146" s="14" t="s">
        <v>30</v>
      </c>
      <c r="AX2146" s="14" t="s">
        <v>69</v>
      </c>
      <c r="AY2146" s="212" t="s">
        <v>179</v>
      </c>
    </row>
    <row r="2147" spans="1:65" s="14" customFormat="1">
      <c r="B2147" s="203"/>
      <c r="C2147" s="204"/>
      <c r="D2147" s="188" t="s">
        <v>192</v>
      </c>
      <c r="E2147" s="205" t="s">
        <v>18</v>
      </c>
      <c r="F2147" s="324" t="s">
        <v>2070</v>
      </c>
      <c r="G2147" s="325"/>
      <c r="H2147" s="326">
        <v>-2.44</v>
      </c>
      <c r="I2147" s="325"/>
      <c r="J2147" s="325"/>
      <c r="K2147" s="204"/>
      <c r="L2147" s="208"/>
      <c r="M2147" s="209"/>
      <c r="N2147" s="210"/>
      <c r="O2147" s="210"/>
      <c r="P2147" s="210"/>
      <c r="Q2147" s="210"/>
      <c r="R2147" s="210"/>
      <c r="S2147" s="210"/>
      <c r="T2147" s="211"/>
      <c r="AT2147" s="212" t="s">
        <v>192</v>
      </c>
      <c r="AU2147" s="212" t="s">
        <v>78</v>
      </c>
      <c r="AV2147" s="14" t="s">
        <v>78</v>
      </c>
      <c r="AW2147" s="14" t="s">
        <v>30</v>
      </c>
      <c r="AX2147" s="14" t="s">
        <v>69</v>
      </c>
      <c r="AY2147" s="212" t="s">
        <v>179</v>
      </c>
    </row>
    <row r="2148" spans="1:65" s="14" customFormat="1">
      <c r="B2148" s="203"/>
      <c r="C2148" s="204"/>
      <c r="D2148" s="188" t="s">
        <v>192</v>
      </c>
      <c r="E2148" s="205" t="s">
        <v>18</v>
      </c>
      <c r="F2148" s="324" t="s">
        <v>2071</v>
      </c>
      <c r="G2148" s="325"/>
      <c r="H2148" s="326">
        <v>92.188000000000002</v>
      </c>
      <c r="I2148" s="325"/>
      <c r="J2148" s="325"/>
      <c r="K2148" s="204"/>
      <c r="L2148" s="208"/>
      <c r="M2148" s="209"/>
      <c r="N2148" s="210"/>
      <c r="O2148" s="210"/>
      <c r="P2148" s="210"/>
      <c r="Q2148" s="210"/>
      <c r="R2148" s="210"/>
      <c r="S2148" s="210"/>
      <c r="T2148" s="211"/>
      <c r="AT2148" s="212" t="s">
        <v>192</v>
      </c>
      <c r="AU2148" s="212" t="s">
        <v>78</v>
      </c>
      <c r="AV2148" s="14" t="s">
        <v>78</v>
      </c>
      <c r="AW2148" s="14" t="s">
        <v>30</v>
      </c>
      <c r="AX2148" s="14" t="s">
        <v>69</v>
      </c>
      <c r="AY2148" s="212" t="s">
        <v>179</v>
      </c>
    </row>
    <row r="2149" spans="1:65" s="14" customFormat="1">
      <c r="B2149" s="203"/>
      <c r="C2149" s="204"/>
      <c r="D2149" s="188" t="s">
        <v>192</v>
      </c>
      <c r="E2149" s="205" t="s">
        <v>18</v>
      </c>
      <c r="F2149" s="324" t="s">
        <v>2066</v>
      </c>
      <c r="G2149" s="325"/>
      <c r="H2149" s="326">
        <v>-0.77900000000000003</v>
      </c>
      <c r="I2149" s="325"/>
      <c r="J2149" s="325"/>
      <c r="K2149" s="204"/>
      <c r="L2149" s="208"/>
      <c r="M2149" s="209"/>
      <c r="N2149" s="210"/>
      <c r="O2149" s="210"/>
      <c r="P2149" s="210"/>
      <c r="Q2149" s="210"/>
      <c r="R2149" s="210"/>
      <c r="S2149" s="210"/>
      <c r="T2149" s="211"/>
      <c r="AT2149" s="212" t="s">
        <v>192</v>
      </c>
      <c r="AU2149" s="212" t="s">
        <v>78</v>
      </c>
      <c r="AV2149" s="14" t="s">
        <v>78</v>
      </c>
      <c r="AW2149" s="14" t="s">
        <v>30</v>
      </c>
      <c r="AX2149" s="14" t="s">
        <v>69</v>
      </c>
      <c r="AY2149" s="212" t="s">
        <v>179</v>
      </c>
    </row>
    <row r="2150" spans="1:65" s="14" customFormat="1">
      <c r="B2150" s="203"/>
      <c r="C2150" s="204"/>
      <c r="D2150" s="188" t="s">
        <v>192</v>
      </c>
      <c r="E2150" s="205" t="s">
        <v>18</v>
      </c>
      <c r="F2150" s="324" t="s">
        <v>2072</v>
      </c>
      <c r="G2150" s="325"/>
      <c r="H2150" s="326">
        <v>-0.16</v>
      </c>
      <c r="I2150" s="325"/>
      <c r="J2150" s="325"/>
      <c r="K2150" s="204"/>
      <c r="L2150" s="208"/>
      <c r="M2150" s="209"/>
      <c r="N2150" s="210"/>
      <c r="O2150" s="210"/>
      <c r="P2150" s="210"/>
      <c r="Q2150" s="210"/>
      <c r="R2150" s="210"/>
      <c r="S2150" s="210"/>
      <c r="T2150" s="211"/>
      <c r="AT2150" s="212" t="s">
        <v>192</v>
      </c>
      <c r="AU2150" s="212" t="s">
        <v>78</v>
      </c>
      <c r="AV2150" s="14" t="s">
        <v>78</v>
      </c>
      <c r="AW2150" s="14" t="s">
        <v>30</v>
      </c>
      <c r="AX2150" s="14" t="s">
        <v>69</v>
      </c>
      <c r="AY2150" s="212" t="s">
        <v>179</v>
      </c>
    </row>
    <row r="2151" spans="1:65" s="14" customFormat="1">
      <c r="B2151" s="203"/>
      <c r="C2151" s="204"/>
      <c r="D2151" s="188" t="s">
        <v>192</v>
      </c>
      <c r="E2151" s="205" t="s">
        <v>18</v>
      </c>
      <c r="F2151" s="324" t="s">
        <v>2073</v>
      </c>
      <c r="G2151" s="325"/>
      <c r="H2151" s="326">
        <v>16.2</v>
      </c>
      <c r="I2151" s="325"/>
      <c r="J2151" s="325"/>
      <c r="K2151" s="204"/>
      <c r="L2151" s="208"/>
      <c r="M2151" s="209"/>
      <c r="N2151" s="210"/>
      <c r="O2151" s="210"/>
      <c r="P2151" s="210"/>
      <c r="Q2151" s="210"/>
      <c r="R2151" s="210"/>
      <c r="S2151" s="210"/>
      <c r="T2151" s="211"/>
      <c r="AT2151" s="212" t="s">
        <v>192</v>
      </c>
      <c r="AU2151" s="212" t="s">
        <v>78</v>
      </c>
      <c r="AV2151" s="14" t="s">
        <v>78</v>
      </c>
      <c r="AW2151" s="14" t="s">
        <v>30</v>
      </c>
      <c r="AX2151" s="14" t="s">
        <v>69</v>
      </c>
      <c r="AY2151" s="212" t="s">
        <v>179</v>
      </c>
    </row>
    <row r="2152" spans="1:65" s="14" customFormat="1">
      <c r="B2152" s="203"/>
      <c r="C2152" s="204"/>
      <c r="D2152" s="188" t="s">
        <v>192</v>
      </c>
      <c r="E2152" s="205" t="s">
        <v>18</v>
      </c>
      <c r="F2152" s="324" t="s">
        <v>2074</v>
      </c>
      <c r="G2152" s="325"/>
      <c r="H2152" s="326">
        <v>6.3</v>
      </c>
      <c r="I2152" s="325"/>
      <c r="J2152" s="325"/>
      <c r="K2152" s="204"/>
      <c r="L2152" s="208"/>
      <c r="M2152" s="209"/>
      <c r="N2152" s="210"/>
      <c r="O2152" s="210"/>
      <c r="P2152" s="210"/>
      <c r="Q2152" s="210"/>
      <c r="R2152" s="210"/>
      <c r="S2152" s="210"/>
      <c r="T2152" s="211"/>
      <c r="AT2152" s="212" t="s">
        <v>192</v>
      </c>
      <c r="AU2152" s="212" t="s">
        <v>78</v>
      </c>
      <c r="AV2152" s="14" t="s">
        <v>78</v>
      </c>
      <c r="AW2152" s="14" t="s">
        <v>30</v>
      </c>
      <c r="AX2152" s="14" t="s">
        <v>69</v>
      </c>
      <c r="AY2152" s="212" t="s">
        <v>179</v>
      </c>
    </row>
    <row r="2153" spans="1:65" s="14" customFormat="1">
      <c r="B2153" s="203"/>
      <c r="C2153" s="204"/>
      <c r="D2153" s="188" t="s">
        <v>192</v>
      </c>
      <c r="E2153" s="205" t="s">
        <v>18</v>
      </c>
      <c r="F2153" s="324" t="s">
        <v>2075</v>
      </c>
      <c r="G2153" s="325"/>
      <c r="H2153" s="326">
        <v>29.16</v>
      </c>
      <c r="I2153" s="325"/>
      <c r="J2153" s="325"/>
      <c r="K2153" s="204"/>
      <c r="L2153" s="208"/>
      <c r="M2153" s="209"/>
      <c r="N2153" s="210"/>
      <c r="O2153" s="210"/>
      <c r="P2153" s="210"/>
      <c r="Q2153" s="210"/>
      <c r="R2153" s="210"/>
      <c r="S2153" s="210"/>
      <c r="T2153" s="211"/>
      <c r="AT2153" s="212" t="s">
        <v>192</v>
      </c>
      <c r="AU2153" s="212" t="s">
        <v>78</v>
      </c>
      <c r="AV2153" s="14" t="s">
        <v>78</v>
      </c>
      <c r="AW2153" s="14" t="s">
        <v>30</v>
      </c>
      <c r="AX2153" s="14" t="s">
        <v>69</v>
      </c>
      <c r="AY2153" s="212" t="s">
        <v>179</v>
      </c>
    </row>
    <row r="2154" spans="1:65" s="14" customFormat="1">
      <c r="B2154" s="203"/>
      <c r="C2154" s="204"/>
      <c r="D2154" s="188" t="s">
        <v>192</v>
      </c>
      <c r="E2154" s="205" t="s">
        <v>18</v>
      </c>
      <c r="F2154" s="324" t="s">
        <v>2076</v>
      </c>
      <c r="G2154" s="325"/>
      <c r="H2154" s="326">
        <v>34.368000000000002</v>
      </c>
      <c r="I2154" s="325"/>
      <c r="J2154" s="325"/>
      <c r="K2154" s="204"/>
      <c r="L2154" s="208"/>
      <c r="M2154" s="209"/>
      <c r="N2154" s="210"/>
      <c r="O2154" s="210"/>
      <c r="P2154" s="210"/>
      <c r="Q2154" s="210"/>
      <c r="R2154" s="210"/>
      <c r="S2154" s="210"/>
      <c r="T2154" s="211"/>
      <c r="AT2154" s="212" t="s">
        <v>192</v>
      </c>
      <c r="AU2154" s="212" t="s">
        <v>78</v>
      </c>
      <c r="AV2154" s="14" t="s">
        <v>78</v>
      </c>
      <c r="AW2154" s="14" t="s">
        <v>30</v>
      </c>
      <c r="AX2154" s="14" t="s">
        <v>69</v>
      </c>
      <c r="AY2154" s="212" t="s">
        <v>179</v>
      </c>
    </row>
    <row r="2155" spans="1:65" s="13" customFormat="1">
      <c r="B2155" s="194"/>
      <c r="C2155" s="195"/>
      <c r="D2155" s="188" t="s">
        <v>192</v>
      </c>
      <c r="E2155" s="196" t="s">
        <v>18</v>
      </c>
      <c r="F2155" s="334" t="s">
        <v>2077</v>
      </c>
      <c r="G2155" s="335"/>
      <c r="H2155" s="336" t="s">
        <v>18</v>
      </c>
      <c r="I2155" s="335"/>
      <c r="J2155" s="335"/>
      <c r="K2155" s="195"/>
      <c r="L2155" s="198"/>
      <c r="M2155" s="199"/>
      <c r="N2155" s="200"/>
      <c r="O2155" s="200"/>
      <c r="P2155" s="200"/>
      <c r="Q2155" s="200"/>
      <c r="R2155" s="200"/>
      <c r="S2155" s="200"/>
      <c r="T2155" s="201"/>
      <c r="AT2155" s="202" t="s">
        <v>192</v>
      </c>
      <c r="AU2155" s="202" t="s">
        <v>78</v>
      </c>
      <c r="AV2155" s="13" t="s">
        <v>76</v>
      </c>
      <c r="AW2155" s="13" t="s">
        <v>30</v>
      </c>
      <c r="AX2155" s="13" t="s">
        <v>69</v>
      </c>
      <c r="AY2155" s="202" t="s">
        <v>179</v>
      </c>
    </row>
    <row r="2156" spans="1:65" s="14" customFormat="1">
      <c r="B2156" s="203"/>
      <c r="C2156" s="204"/>
      <c r="D2156" s="188" t="s">
        <v>192</v>
      </c>
      <c r="E2156" s="205" t="s">
        <v>18</v>
      </c>
      <c r="F2156" s="324" t="s">
        <v>2127</v>
      </c>
      <c r="G2156" s="325"/>
      <c r="H2156" s="326">
        <v>-6</v>
      </c>
      <c r="I2156" s="325"/>
      <c r="J2156" s="325"/>
      <c r="K2156" s="204"/>
      <c r="L2156" s="208"/>
      <c r="M2156" s="209"/>
      <c r="N2156" s="210"/>
      <c r="O2156" s="210"/>
      <c r="P2156" s="210"/>
      <c r="Q2156" s="210"/>
      <c r="R2156" s="210"/>
      <c r="S2156" s="210"/>
      <c r="T2156" s="211"/>
      <c r="AT2156" s="212" t="s">
        <v>192</v>
      </c>
      <c r="AU2156" s="212" t="s">
        <v>78</v>
      </c>
      <c r="AV2156" s="14" t="s">
        <v>78</v>
      </c>
      <c r="AW2156" s="14" t="s">
        <v>30</v>
      </c>
      <c r="AX2156" s="14" t="s">
        <v>69</v>
      </c>
      <c r="AY2156" s="212" t="s">
        <v>179</v>
      </c>
    </row>
    <row r="2157" spans="1:65" s="2" customFormat="1" ht="24.2" customHeight="1">
      <c r="A2157" s="33"/>
      <c r="B2157" s="34"/>
      <c r="C2157" s="213" t="s">
        <v>2161</v>
      </c>
      <c r="D2157" s="213" t="s">
        <v>286</v>
      </c>
      <c r="E2157" s="214" t="s">
        <v>2141</v>
      </c>
      <c r="F2157" s="340" t="s">
        <v>2142</v>
      </c>
      <c r="G2157" s="341" t="s">
        <v>357</v>
      </c>
      <c r="H2157" s="342">
        <f>H2159</f>
        <v>440.60280000000006</v>
      </c>
      <c r="I2157" s="343"/>
      <c r="J2157" s="343">
        <f>ROUND(I2157*H2157,2)</f>
        <v>0</v>
      </c>
      <c r="K2157" s="215" t="s">
        <v>185</v>
      </c>
      <c r="L2157" s="219"/>
      <c r="M2157" s="220" t="s">
        <v>18</v>
      </c>
      <c r="N2157" s="221" t="s">
        <v>40</v>
      </c>
      <c r="O2157" s="184">
        <v>0</v>
      </c>
      <c r="P2157" s="184">
        <f>O2157*H2157</f>
        <v>0</v>
      </c>
      <c r="Q2157" s="184">
        <v>1.3999999999999999E-4</v>
      </c>
      <c r="R2157" s="184">
        <f>Q2157*H2157</f>
        <v>6.1684392000000005E-2</v>
      </c>
      <c r="S2157" s="184">
        <v>0</v>
      </c>
      <c r="T2157" s="185">
        <f>S2157*H2157</f>
        <v>0</v>
      </c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R2157" s="186" t="s">
        <v>442</v>
      </c>
      <c r="AT2157" s="186" t="s">
        <v>286</v>
      </c>
      <c r="AU2157" s="186" t="s">
        <v>78</v>
      </c>
      <c r="AY2157" s="19" t="s">
        <v>179</v>
      </c>
      <c r="BE2157" s="187">
        <f>IF(N2157="základní",J2157,0)</f>
        <v>0</v>
      </c>
      <c r="BF2157" s="187">
        <f>IF(N2157="snížená",J2157,0)</f>
        <v>0</v>
      </c>
      <c r="BG2157" s="187">
        <f>IF(N2157="zákl. přenesená",J2157,0)</f>
        <v>0</v>
      </c>
      <c r="BH2157" s="187">
        <f>IF(N2157="sníž. přenesená",J2157,0)</f>
        <v>0</v>
      </c>
      <c r="BI2157" s="187">
        <f>IF(N2157="nulová",J2157,0)</f>
        <v>0</v>
      </c>
      <c r="BJ2157" s="19" t="s">
        <v>76</v>
      </c>
      <c r="BK2157" s="187">
        <f>ROUND(I2157*H2157,2)</f>
        <v>0</v>
      </c>
      <c r="BL2157" s="19" t="s">
        <v>311</v>
      </c>
      <c r="BM2157" s="186" t="s">
        <v>2162</v>
      </c>
    </row>
    <row r="2158" spans="1:65" s="2" customFormat="1" ht="19.5">
      <c r="A2158" s="33"/>
      <c r="B2158" s="34"/>
      <c r="C2158" s="35"/>
      <c r="D2158" s="188" t="s">
        <v>188</v>
      </c>
      <c r="E2158" s="35"/>
      <c r="F2158" s="331" t="s">
        <v>2142</v>
      </c>
      <c r="G2158" s="332"/>
      <c r="H2158" s="332"/>
      <c r="I2158" s="332"/>
      <c r="J2158" s="332"/>
      <c r="K2158" s="35"/>
      <c r="L2158" s="38"/>
      <c r="M2158" s="190"/>
      <c r="N2158" s="191"/>
      <c r="O2158" s="63"/>
      <c r="P2158" s="63"/>
      <c r="Q2158" s="63"/>
      <c r="R2158" s="63"/>
      <c r="S2158" s="63"/>
      <c r="T2158" s="64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T2158" s="19" t="s">
        <v>188</v>
      </c>
      <c r="AU2158" s="19" t="s">
        <v>78</v>
      </c>
    </row>
    <row r="2159" spans="1:65" s="14" customFormat="1">
      <c r="B2159" s="203"/>
      <c r="C2159" s="204"/>
      <c r="D2159" s="188" t="s">
        <v>192</v>
      </c>
      <c r="E2159" s="204"/>
      <c r="F2159" s="324" t="s">
        <v>5834</v>
      </c>
      <c r="G2159" s="325"/>
      <c r="H2159" s="326">
        <f>400.548*1.1</f>
        <v>440.60280000000006</v>
      </c>
      <c r="I2159" s="325"/>
      <c r="J2159" s="325"/>
      <c r="K2159" s="204"/>
      <c r="L2159" s="208"/>
      <c r="M2159" s="209"/>
      <c r="N2159" s="210"/>
      <c r="O2159" s="210"/>
      <c r="P2159" s="210"/>
      <c r="Q2159" s="210"/>
      <c r="R2159" s="210"/>
      <c r="S2159" s="210"/>
      <c r="T2159" s="211"/>
      <c r="AT2159" s="212" t="s">
        <v>192</v>
      </c>
      <c r="AU2159" s="212" t="s">
        <v>78</v>
      </c>
      <c r="AV2159" s="14" t="s">
        <v>78</v>
      </c>
      <c r="AW2159" s="14" t="s">
        <v>4</v>
      </c>
      <c r="AX2159" s="14" t="s">
        <v>76</v>
      </c>
      <c r="AY2159" s="212" t="s">
        <v>179</v>
      </c>
    </row>
    <row r="2160" spans="1:65" s="2" customFormat="1" ht="33" customHeight="1">
      <c r="A2160" s="33"/>
      <c r="B2160" s="34"/>
      <c r="C2160" s="176" t="s">
        <v>2163</v>
      </c>
      <c r="D2160" s="176" t="s">
        <v>181</v>
      </c>
      <c r="E2160" s="177" t="s">
        <v>2164</v>
      </c>
      <c r="F2160" s="327" t="s">
        <v>2165</v>
      </c>
      <c r="G2160" s="328" t="s">
        <v>2046</v>
      </c>
      <c r="H2160" s="329">
        <v>6970.54</v>
      </c>
      <c r="I2160" s="330"/>
      <c r="J2160" s="330">
        <f>ROUND(I2160*H2160,2)</f>
        <v>0</v>
      </c>
      <c r="K2160" s="178" t="s">
        <v>185</v>
      </c>
      <c r="L2160" s="38"/>
      <c r="M2160" s="182" t="s">
        <v>18</v>
      </c>
      <c r="N2160" s="183" t="s">
        <v>40</v>
      </c>
      <c r="O2160" s="184">
        <v>0</v>
      </c>
      <c r="P2160" s="184">
        <f>O2160*H2160</f>
        <v>0</v>
      </c>
      <c r="Q2160" s="184">
        <v>0</v>
      </c>
      <c r="R2160" s="184">
        <f>Q2160*H2160</f>
        <v>0</v>
      </c>
      <c r="S2160" s="184">
        <v>0</v>
      </c>
      <c r="T2160" s="185">
        <f>S2160*H2160</f>
        <v>0</v>
      </c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R2160" s="186" t="s">
        <v>311</v>
      </c>
      <c r="AT2160" s="186" t="s">
        <v>181</v>
      </c>
      <c r="AU2160" s="186" t="s">
        <v>78</v>
      </c>
      <c r="AY2160" s="19" t="s">
        <v>179</v>
      </c>
      <c r="BE2160" s="187">
        <f>IF(N2160="základní",J2160,0)</f>
        <v>0</v>
      </c>
      <c r="BF2160" s="187">
        <f>IF(N2160="snížená",J2160,0)</f>
        <v>0</v>
      </c>
      <c r="BG2160" s="187">
        <f>IF(N2160="zákl. přenesená",J2160,0)</f>
        <v>0</v>
      </c>
      <c r="BH2160" s="187">
        <f>IF(N2160="sníž. přenesená",J2160,0)</f>
        <v>0</v>
      </c>
      <c r="BI2160" s="187">
        <f>IF(N2160="nulová",J2160,0)</f>
        <v>0</v>
      </c>
      <c r="BJ2160" s="19" t="s">
        <v>76</v>
      </c>
      <c r="BK2160" s="187">
        <f>ROUND(I2160*H2160,2)</f>
        <v>0</v>
      </c>
      <c r="BL2160" s="19" t="s">
        <v>311</v>
      </c>
      <c r="BM2160" s="186" t="s">
        <v>2166</v>
      </c>
    </row>
    <row r="2161" spans="1:65" s="2" customFormat="1" ht="29.25">
      <c r="A2161" s="33"/>
      <c r="B2161" s="34"/>
      <c r="C2161" s="35"/>
      <c r="D2161" s="188" t="s">
        <v>188</v>
      </c>
      <c r="E2161" s="35"/>
      <c r="F2161" s="331" t="s">
        <v>2167</v>
      </c>
      <c r="G2161" s="332"/>
      <c r="H2161" s="332"/>
      <c r="I2161" s="332"/>
      <c r="J2161" s="332"/>
      <c r="K2161" s="35"/>
      <c r="L2161" s="38"/>
      <c r="M2161" s="190"/>
      <c r="N2161" s="191"/>
      <c r="O2161" s="63"/>
      <c r="P2161" s="63"/>
      <c r="Q2161" s="63"/>
      <c r="R2161" s="63"/>
      <c r="S2161" s="63"/>
      <c r="T2161" s="64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T2161" s="19" t="s">
        <v>188</v>
      </c>
      <c r="AU2161" s="19" t="s">
        <v>78</v>
      </c>
    </row>
    <row r="2162" spans="1:65" s="2" customFormat="1">
      <c r="A2162" s="33"/>
      <c r="B2162" s="34"/>
      <c r="C2162" s="35"/>
      <c r="D2162" s="192" t="s">
        <v>190</v>
      </c>
      <c r="E2162" s="35"/>
      <c r="F2162" s="333" t="s">
        <v>2168</v>
      </c>
      <c r="G2162" s="332"/>
      <c r="H2162" s="332"/>
      <c r="I2162" s="332"/>
      <c r="J2162" s="332"/>
      <c r="K2162" s="35"/>
      <c r="L2162" s="38"/>
      <c r="M2162" s="190"/>
      <c r="N2162" s="191"/>
      <c r="O2162" s="63"/>
      <c r="P2162" s="63"/>
      <c r="Q2162" s="63"/>
      <c r="R2162" s="63"/>
      <c r="S2162" s="63"/>
      <c r="T2162" s="64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T2162" s="19" t="s">
        <v>190</v>
      </c>
      <c r="AU2162" s="19" t="s">
        <v>78</v>
      </c>
    </row>
    <row r="2163" spans="1:65" s="12" customFormat="1" ht="22.9" customHeight="1">
      <c r="B2163" s="161"/>
      <c r="C2163" s="162"/>
      <c r="D2163" s="163" t="s">
        <v>68</v>
      </c>
      <c r="E2163" s="174" t="s">
        <v>2169</v>
      </c>
      <c r="F2163" s="337" t="s">
        <v>2170</v>
      </c>
      <c r="G2163" s="338"/>
      <c r="H2163" s="338"/>
      <c r="I2163" s="338"/>
      <c r="J2163" s="339">
        <f>BK2163</f>
        <v>0</v>
      </c>
      <c r="K2163" s="162"/>
      <c r="L2163" s="166"/>
      <c r="M2163" s="167"/>
      <c r="N2163" s="168"/>
      <c r="O2163" s="168"/>
      <c r="P2163" s="169">
        <f>SUM(P2164:P2171)</f>
        <v>2.1579999999999999</v>
      </c>
      <c r="Q2163" s="168"/>
      <c r="R2163" s="169">
        <f>SUM(R2164:R2171)</f>
        <v>2.3246000000000003E-2</v>
      </c>
      <c r="S2163" s="168"/>
      <c r="T2163" s="170">
        <f>SUM(T2164:T2171)</f>
        <v>0</v>
      </c>
      <c r="AR2163" s="171" t="s">
        <v>78</v>
      </c>
      <c r="AT2163" s="172" t="s">
        <v>68</v>
      </c>
      <c r="AU2163" s="172" t="s">
        <v>76</v>
      </c>
      <c r="AY2163" s="171" t="s">
        <v>179</v>
      </c>
      <c r="BK2163" s="173">
        <f>SUM(BK2164:BK2171)</f>
        <v>0</v>
      </c>
    </row>
    <row r="2164" spans="1:65" s="2" customFormat="1" ht="24.2" customHeight="1">
      <c r="A2164" s="33"/>
      <c r="B2164" s="34"/>
      <c r="C2164" s="176" t="s">
        <v>2171</v>
      </c>
      <c r="D2164" s="176" t="s">
        <v>181</v>
      </c>
      <c r="E2164" s="177" t="s">
        <v>2172</v>
      </c>
      <c r="F2164" s="327" t="s">
        <v>2173</v>
      </c>
      <c r="G2164" s="328" t="s">
        <v>281</v>
      </c>
      <c r="H2164" s="329">
        <v>1</v>
      </c>
      <c r="I2164" s="330"/>
      <c r="J2164" s="330">
        <f>ROUND(I2164*H2164,2)</f>
        <v>0</v>
      </c>
      <c r="K2164" s="178" t="s">
        <v>185</v>
      </c>
      <c r="L2164" s="38"/>
      <c r="M2164" s="182" t="s">
        <v>18</v>
      </c>
      <c r="N2164" s="183" t="s">
        <v>40</v>
      </c>
      <c r="O2164" s="184">
        <v>2.1579999999999999</v>
      </c>
      <c r="P2164" s="184">
        <f>O2164*H2164</f>
        <v>2.1579999999999999</v>
      </c>
      <c r="Q2164" s="184">
        <v>3.6000000000000001E-5</v>
      </c>
      <c r="R2164" s="184">
        <f>Q2164*H2164</f>
        <v>3.6000000000000001E-5</v>
      </c>
      <c r="S2164" s="184">
        <v>0</v>
      </c>
      <c r="T2164" s="185">
        <f>S2164*H2164</f>
        <v>0</v>
      </c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R2164" s="186" t="s">
        <v>311</v>
      </c>
      <c r="AT2164" s="186" t="s">
        <v>181</v>
      </c>
      <c r="AU2164" s="186" t="s">
        <v>78</v>
      </c>
      <c r="AY2164" s="19" t="s">
        <v>179</v>
      </c>
      <c r="BE2164" s="187">
        <f>IF(N2164="základní",J2164,0)</f>
        <v>0</v>
      </c>
      <c r="BF2164" s="187">
        <f>IF(N2164="snížená",J2164,0)</f>
        <v>0</v>
      </c>
      <c r="BG2164" s="187">
        <f>IF(N2164="zákl. přenesená",J2164,0)</f>
        <v>0</v>
      </c>
      <c r="BH2164" s="187">
        <f>IF(N2164="sníž. přenesená",J2164,0)</f>
        <v>0</v>
      </c>
      <c r="BI2164" s="187">
        <f>IF(N2164="nulová",J2164,0)</f>
        <v>0</v>
      </c>
      <c r="BJ2164" s="19" t="s">
        <v>76</v>
      </c>
      <c r="BK2164" s="187">
        <f>ROUND(I2164*H2164,2)</f>
        <v>0</v>
      </c>
      <c r="BL2164" s="19" t="s">
        <v>311</v>
      </c>
      <c r="BM2164" s="186" t="s">
        <v>2174</v>
      </c>
    </row>
    <row r="2165" spans="1:65" s="2" customFormat="1" ht="29.25">
      <c r="A2165" s="33"/>
      <c r="B2165" s="34"/>
      <c r="C2165" s="35"/>
      <c r="D2165" s="188" t="s">
        <v>188</v>
      </c>
      <c r="E2165" s="35"/>
      <c r="F2165" s="331" t="s">
        <v>2175</v>
      </c>
      <c r="G2165" s="332"/>
      <c r="H2165" s="332"/>
      <c r="I2165" s="332"/>
      <c r="J2165" s="332"/>
      <c r="K2165" s="35"/>
      <c r="L2165" s="38"/>
      <c r="M2165" s="190"/>
      <c r="N2165" s="191"/>
      <c r="O2165" s="63"/>
      <c r="P2165" s="63"/>
      <c r="Q2165" s="63"/>
      <c r="R2165" s="63"/>
      <c r="S2165" s="63"/>
      <c r="T2165" s="64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T2165" s="19" t="s">
        <v>188</v>
      </c>
      <c r="AU2165" s="19" t="s">
        <v>78</v>
      </c>
    </row>
    <row r="2166" spans="1:65" s="2" customFormat="1">
      <c r="A2166" s="33"/>
      <c r="B2166" s="34"/>
      <c r="C2166" s="35"/>
      <c r="D2166" s="192" t="s">
        <v>190</v>
      </c>
      <c r="E2166" s="35"/>
      <c r="F2166" s="333" t="s">
        <v>2176</v>
      </c>
      <c r="G2166" s="332"/>
      <c r="H2166" s="332"/>
      <c r="I2166" s="332"/>
      <c r="J2166" s="332"/>
      <c r="K2166" s="35"/>
      <c r="L2166" s="38"/>
      <c r="M2166" s="190"/>
      <c r="N2166" s="191"/>
      <c r="O2166" s="63"/>
      <c r="P2166" s="63"/>
      <c r="Q2166" s="63"/>
      <c r="R2166" s="63"/>
      <c r="S2166" s="63"/>
      <c r="T2166" s="64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T2166" s="19" t="s">
        <v>190</v>
      </c>
      <c r="AU2166" s="19" t="s">
        <v>78</v>
      </c>
    </row>
    <row r="2167" spans="1:65" s="2" customFormat="1" ht="37.9" customHeight="1">
      <c r="A2167" s="33"/>
      <c r="B2167" s="34"/>
      <c r="C2167" s="213" t="s">
        <v>2177</v>
      </c>
      <c r="D2167" s="213" t="s">
        <v>286</v>
      </c>
      <c r="E2167" s="214" t="s">
        <v>2178</v>
      </c>
      <c r="F2167" s="340" t="s">
        <v>2179</v>
      </c>
      <c r="G2167" s="341" t="s">
        <v>281</v>
      </c>
      <c r="H2167" s="342">
        <v>1</v>
      </c>
      <c r="I2167" s="343"/>
      <c r="J2167" s="343">
        <f>ROUND(I2167*H2167,2)</f>
        <v>0</v>
      </c>
      <c r="K2167" s="215" t="s">
        <v>185</v>
      </c>
      <c r="L2167" s="219"/>
      <c r="M2167" s="220" t="s">
        <v>18</v>
      </c>
      <c r="N2167" s="221" t="s">
        <v>40</v>
      </c>
      <c r="O2167" s="184">
        <v>0</v>
      </c>
      <c r="P2167" s="184">
        <f>O2167*H2167</f>
        <v>0</v>
      </c>
      <c r="Q2167" s="184">
        <v>2.3210000000000001E-2</v>
      </c>
      <c r="R2167" s="184">
        <f>Q2167*H2167</f>
        <v>2.3210000000000001E-2</v>
      </c>
      <c r="S2167" s="184">
        <v>0</v>
      </c>
      <c r="T2167" s="185">
        <f>S2167*H2167</f>
        <v>0</v>
      </c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R2167" s="186" t="s">
        <v>442</v>
      </c>
      <c r="AT2167" s="186" t="s">
        <v>286</v>
      </c>
      <c r="AU2167" s="186" t="s">
        <v>78</v>
      </c>
      <c r="AY2167" s="19" t="s">
        <v>179</v>
      </c>
      <c r="BE2167" s="187">
        <f>IF(N2167="základní",J2167,0)</f>
        <v>0</v>
      </c>
      <c r="BF2167" s="187">
        <f>IF(N2167="snížená",J2167,0)</f>
        <v>0</v>
      </c>
      <c r="BG2167" s="187">
        <f>IF(N2167="zákl. přenesená",J2167,0)</f>
        <v>0</v>
      </c>
      <c r="BH2167" s="187">
        <f>IF(N2167="sníž. přenesená",J2167,0)</f>
        <v>0</v>
      </c>
      <c r="BI2167" s="187">
        <f>IF(N2167="nulová",J2167,0)</f>
        <v>0</v>
      </c>
      <c r="BJ2167" s="19" t="s">
        <v>76</v>
      </c>
      <c r="BK2167" s="187">
        <f>ROUND(I2167*H2167,2)</f>
        <v>0</v>
      </c>
      <c r="BL2167" s="19" t="s">
        <v>311</v>
      </c>
      <c r="BM2167" s="186" t="s">
        <v>2180</v>
      </c>
    </row>
    <row r="2168" spans="1:65" s="2" customFormat="1" ht="29.25">
      <c r="A2168" s="33"/>
      <c r="B2168" s="34"/>
      <c r="C2168" s="35"/>
      <c r="D2168" s="188" t="s">
        <v>188</v>
      </c>
      <c r="E2168" s="35"/>
      <c r="F2168" s="331" t="s">
        <v>2179</v>
      </c>
      <c r="G2168" s="332"/>
      <c r="H2168" s="332"/>
      <c r="I2168" s="332"/>
      <c r="J2168" s="332"/>
      <c r="K2168" s="35"/>
      <c r="L2168" s="38"/>
      <c r="M2168" s="190"/>
      <c r="N2168" s="191"/>
      <c r="O2168" s="63"/>
      <c r="P2168" s="63"/>
      <c r="Q2168" s="63"/>
      <c r="R2168" s="63"/>
      <c r="S2168" s="63"/>
      <c r="T2168" s="64"/>
      <c r="U2168" s="33"/>
      <c r="V2168" s="33"/>
      <c r="W2168" s="33"/>
      <c r="X2168" s="33"/>
      <c r="Y2168" s="33"/>
      <c r="Z2168" s="33"/>
      <c r="AA2168" s="33"/>
      <c r="AB2168" s="33"/>
      <c r="AC2168" s="33"/>
      <c r="AD2168" s="33"/>
      <c r="AE2168" s="33"/>
      <c r="AT2168" s="19" t="s">
        <v>188</v>
      </c>
      <c r="AU2168" s="19" t="s">
        <v>78</v>
      </c>
    </row>
    <row r="2169" spans="1:65" s="2" customFormat="1" ht="33" customHeight="1">
      <c r="A2169" s="33"/>
      <c r="B2169" s="34"/>
      <c r="C2169" s="176" t="s">
        <v>2181</v>
      </c>
      <c r="D2169" s="176" t="s">
        <v>181</v>
      </c>
      <c r="E2169" s="177" t="s">
        <v>2182</v>
      </c>
      <c r="F2169" s="327" t="s">
        <v>2183</v>
      </c>
      <c r="G2169" s="328" t="s">
        <v>2046</v>
      </c>
      <c r="H2169" s="329">
        <v>80.59</v>
      </c>
      <c r="I2169" s="330"/>
      <c r="J2169" s="330">
        <f>ROUND(I2169*H2169,2)</f>
        <v>0</v>
      </c>
      <c r="K2169" s="178" t="s">
        <v>185</v>
      </c>
      <c r="L2169" s="38"/>
      <c r="M2169" s="182" t="s">
        <v>18</v>
      </c>
      <c r="N2169" s="183" t="s">
        <v>40</v>
      </c>
      <c r="O2169" s="184">
        <v>0</v>
      </c>
      <c r="P2169" s="184">
        <f>O2169*H2169</f>
        <v>0</v>
      </c>
      <c r="Q2169" s="184">
        <v>0</v>
      </c>
      <c r="R2169" s="184">
        <f>Q2169*H2169</f>
        <v>0</v>
      </c>
      <c r="S2169" s="184">
        <v>0</v>
      </c>
      <c r="T2169" s="185">
        <f>S2169*H2169</f>
        <v>0</v>
      </c>
      <c r="U2169" s="33"/>
      <c r="V2169" s="33"/>
      <c r="W2169" s="33"/>
      <c r="X2169" s="33"/>
      <c r="Y2169" s="33"/>
      <c r="Z2169" s="33"/>
      <c r="AA2169" s="33"/>
      <c r="AB2169" s="33"/>
      <c r="AC2169" s="33"/>
      <c r="AD2169" s="33"/>
      <c r="AE2169" s="33"/>
      <c r="AR2169" s="186" t="s">
        <v>311</v>
      </c>
      <c r="AT2169" s="186" t="s">
        <v>181</v>
      </c>
      <c r="AU2169" s="186" t="s">
        <v>78</v>
      </c>
      <c r="AY2169" s="19" t="s">
        <v>179</v>
      </c>
      <c r="BE2169" s="187">
        <f>IF(N2169="základní",J2169,0)</f>
        <v>0</v>
      </c>
      <c r="BF2169" s="187">
        <f>IF(N2169="snížená",J2169,0)</f>
        <v>0</v>
      </c>
      <c r="BG2169" s="187">
        <f>IF(N2169="zákl. přenesená",J2169,0)</f>
        <v>0</v>
      </c>
      <c r="BH2169" s="187">
        <f>IF(N2169="sníž. přenesená",J2169,0)</f>
        <v>0</v>
      </c>
      <c r="BI2169" s="187">
        <f>IF(N2169="nulová",J2169,0)</f>
        <v>0</v>
      </c>
      <c r="BJ2169" s="19" t="s">
        <v>76</v>
      </c>
      <c r="BK2169" s="187">
        <f>ROUND(I2169*H2169,2)</f>
        <v>0</v>
      </c>
      <c r="BL2169" s="19" t="s">
        <v>311</v>
      </c>
      <c r="BM2169" s="186" t="s">
        <v>2184</v>
      </c>
    </row>
    <row r="2170" spans="1:65" s="2" customFormat="1" ht="29.25">
      <c r="A2170" s="33"/>
      <c r="B2170" s="34"/>
      <c r="C2170" s="35"/>
      <c r="D2170" s="188" t="s">
        <v>188</v>
      </c>
      <c r="E2170" s="35"/>
      <c r="F2170" s="331" t="s">
        <v>2185</v>
      </c>
      <c r="G2170" s="332"/>
      <c r="H2170" s="332"/>
      <c r="I2170" s="332"/>
      <c r="J2170" s="332"/>
      <c r="K2170" s="35"/>
      <c r="L2170" s="38"/>
      <c r="M2170" s="190"/>
      <c r="N2170" s="191"/>
      <c r="O2170" s="63"/>
      <c r="P2170" s="63"/>
      <c r="Q2170" s="63"/>
      <c r="R2170" s="63"/>
      <c r="S2170" s="63"/>
      <c r="T2170" s="64"/>
      <c r="U2170" s="33"/>
      <c r="V2170" s="33"/>
      <c r="W2170" s="33"/>
      <c r="X2170" s="33"/>
      <c r="Y2170" s="33"/>
      <c r="Z2170" s="33"/>
      <c r="AA2170" s="33"/>
      <c r="AB2170" s="33"/>
      <c r="AC2170" s="33"/>
      <c r="AD2170" s="33"/>
      <c r="AE2170" s="33"/>
      <c r="AT2170" s="19" t="s">
        <v>188</v>
      </c>
      <c r="AU2170" s="19" t="s">
        <v>78</v>
      </c>
    </row>
    <row r="2171" spans="1:65" s="2" customFormat="1">
      <c r="A2171" s="33"/>
      <c r="B2171" s="34"/>
      <c r="C2171" s="35"/>
      <c r="D2171" s="192" t="s">
        <v>190</v>
      </c>
      <c r="E2171" s="35"/>
      <c r="F2171" s="333" t="s">
        <v>2186</v>
      </c>
      <c r="G2171" s="332"/>
      <c r="H2171" s="332"/>
      <c r="I2171" s="332"/>
      <c r="J2171" s="332"/>
      <c r="K2171" s="35"/>
      <c r="L2171" s="38"/>
      <c r="M2171" s="190"/>
      <c r="N2171" s="191"/>
      <c r="O2171" s="63"/>
      <c r="P2171" s="63"/>
      <c r="Q2171" s="63"/>
      <c r="R2171" s="63"/>
      <c r="S2171" s="63"/>
      <c r="T2171" s="64"/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/>
      <c r="AE2171" s="33"/>
      <c r="AT2171" s="19" t="s">
        <v>190</v>
      </c>
      <c r="AU2171" s="19" t="s">
        <v>78</v>
      </c>
    </row>
    <row r="2172" spans="1:65" s="12" customFormat="1" ht="22.9" customHeight="1">
      <c r="B2172" s="161"/>
      <c r="C2172" s="162"/>
      <c r="D2172" s="163" t="s">
        <v>68</v>
      </c>
      <c r="E2172" s="174" t="s">
        <v>2187</v>
      </c>
      <c r="F2172" s="337" t="s">
        <v>2188</v>
      </c>
      <c r="G2172" s="338"/>
      <c r="H2172" s="338"/>
      <c r="I2172" s="338"/>
      <c r="J2172" s="339">
        <f>BK2172</f>
        <v>0</v>
      </c>
      <c r="K2172" s="162"/>
      <c r="L2172" s="166"/>
      <c r="M2172" s="167"/>
      <c r="N2172" s="168"/>
      <c r="O2172" s="168"/>
      <c r="P2172" s="169">
        <f>SUM(P2173:P2450)</f>
        <v>1035.098741</v>
      </c>
      <c r="Q2172" s="168"/>
      <c r="R2172" s="169">
        <f>SUM(R2173:R2450)</f>
        <v>35.177411860848004</v>
      </c>
      <c r="S2172" s="168"/>
      <c r="T2172" s="170">
        <f>SUM(T2173:T2450)</f>
        <v>37.892117400000004</v>
      </c>
      <c r="AR2172" s="171" t="s">
        <v>78</v>
      </c>
      <c r="AT2172" s="172" t="s">
        <v>68</v>
      </c>
      <c r="AU2172" s="172" t="s">
        <v>76</v>
      </c>
      <c r="AY2172" s="171" t="s">
        <v>179</v>
      </c>
      <c r="BK2172" s="173">
        <f>SUM(BK2173:BK2450)</f>
        <v>0</v>
      </c>
    </row>
    <row r="2173" spans="1:65" s="2" customFormat="1" ht="33" customHeight="1">
      <c r="A2173" s="33"/>
      <c r="B2173" s="34"/>
      <c r="C2173" s="176" t="s">
        <v>2189</v>
      </c>
      <c r="D2173" s="176" t="s">
        <v>181</v>
      </c>
      <c r="E2173" s="177" t="s">
        <v>2190</v>
      </c>
      <c r="F2173" s="327" t="s">
        <v>2191</v>
      </c>
      <c r="G2173" s="328" t="s">
        <v>184</v>
      </c>
      <c r="H2173" s="329">
        <v>22.109000000000002</v>
      </c>
      <c r="I2173" s="330"/>
      <c r="J2173" s="330">
        <f>ROUND(I2173*H2173,2)</f>
        <v>0</v>
      </c>
      <c r="K2173" s="178" t="s">
        <v>185</v>
      </c>
      <c r="L2173" s="38"/>
      <c r="M2173" s="182" t="s">
        <v>18</v>
      </c>
      <c r="N2173" s="183" t="s">
        <v>40</v>
      </c>
      <c r="O2173" s="184">
        <v>1.56</v>
      </c>
      <c r="P2173" s="184">
        <f>O2173*H2173</f>
        <v>34.49004</v>
      </c>
      <c r="Q2173" s="184">
        <v>1.08E-3</v>
      </c>
      <c r="R2173" s="184">
        <f>Q2173*H2173</f>
        <v>2.3877720000000002E-2</v>
      </c>
      <c r="S2173" s="184">
        <v>0</v>
      </c>
      <c r="T2173" s="185">
        <f>S2173*H2173</f>
        <v>0</v>
      </c>
      <c r="U2173" s="33"/>
      <c r="V2173" s="33"/>
      <c r="W2173" s="33"/>
      <c r="X2173" s="33"/>
      <c r="Y2173" s="33"/>
      <c r="Z2173" s="33"/>
      <c r="AA2173" s="33"/>
      <c r="AB2173" s="33"/>
      <c r="AC2173" s="33"/>
      <c r="AD2173" s="33"/>
      <c r="AE2173" s="33"/>
      <c r="AR2173" s="186" t="s">
        <v>311</v>
      </c>
      <c r="AT2173" s="186" t="s">
        <v>181</v>
      </c>
      <c r="AU2173" s="186" t="s">
        <v>78</v>
      </c>
      <c r="AY2173" s="19" t="s">
        <v>179</v>
      </c>
      <c r="BE2173" s="187">
        <f>IF(N2173="základní",J2173,0)</f>
        <v>0</v>
      </c>
      <c r="BF2173" s="187">
        <f>IF(N2173="snížená",J2173,0)</f>
        <v>0</v>
      </c>
      <c r="BG2173" s="187">
        <f>IF(N2173="zákl. přenesená",J2173,0)</f>
        <v>0</v>
      </c>
      <c r="BH2173" s="187">
        <f>IF(N2173="sníž. přenesená",J2173,0)</f>
        <v>0</v>
      </c>
      <c r="BI2173" s="187">
        <f>IF(N2173="nulová",J2173,0)</f>
        <v>0</v>
      </c>
      <c r="BJ2173" s="19" t="s">
        <v>76</v>
      </c>
      <c r="BK2173" s="187">
        <f>ROUND(I2173*H2173,2)</f>
        <v>0</v>
      </c>
      <c r="BL2173" s="19" t="s">
        <v>311</v>
      </c>
      <c r="BM2173" s="186" t="s">
        <v>2192</v>
      </c>
    </row>
    <row r="2174" spans="1:65" s="2" customFormat="1" ht="19.5">
      <c r="A2174" s="33"/>
      <c r="B2174" s="34"/>
      <c r="C2174" s="35"/>
      <c r="D2174" s="188" t="s">
        <v>188</v>
      </c>
      <c r="E2174" s="35"/>
      <c r="F2174" s="331" t="s">
        <v>2193</v>
      </c>
      <c r="G2174" s="332"/>
      <c r="H2174" s="332"/>
      <c r="I2174" s="332"/>
      <c r="J2174" s="332"/>
      <c r="K2174" s="35"/>
      <c r="L2174" s="38"/>
      <c r="M2174" s="190"/>
      <c r="N2174" s="191"/>
      <c r="O2174" s="63"/>
      <c r="P2174" s="63"/>
      <c r="Q2174" s="63"/>
      <c r="R2174" s="63"/>
      <c r="S2174" s="63"/>
      <c r="T2174" s="64"/>
      <c r="U2174" s="33"/>
      <c r="V2174" s="33"/>
      <c r="W2174" s="33"/>
      <c r="X2174" s="33"/>
      <c r="Y2174" s="33"/>
      <c r="Z2174" s="33"/>
      <c r="AA2174" s="33"/>
      <c r="AB2174" s="33"/>
      <c r="AC2174" s="33"/>
      <c r="AD2174" s="33"/>
      <c r="AE2174" s="33"/>
      <c r="AT2174" s="19" t="s">
        <v>188</v>
      </c>
      <c r="AU2174" s="19" t="s">
        <v>78</v>
      </c>
    </row>
    <row r="2175" spans="1:65" s="2" customFormat="1">
      <c r="A2175" s="33"/>
      <c r="B2175" s="34"/>
      <c r="C2175" s="35"/>
      <c r="D2175" s="192" t="s">
        <v>190</v>
      </c>
      <c r="E2175" s="35"/>
      <c r="F2175" s="333" t="s">
        <v>2194</v>
      </c>
      <c r="G2175" s="332"/>
      <c r="H2175" s="332"/>
      <c r="I2175" s="332"/>
      <c r="J2175" s="332"/>
      <c r="K2175" s="35"/>
      <c r="L2175" s="38"/>
      <c r="M2175" s="190"/>
      <c r="N2175" s="191"/>
      <c r="O2175" s="63"/>
      <c r="P2175" s="63"/>
      <c r="Q2175" s="63"/>
      <c r="R2175" s="63"/>
      <c r="S2175" s="63"/>
      <c r="T2175" s="64"/>
      <c r="U2175" s="33"/>
      <c r="V2175" s="33"/>
      <c r="W2175" s="33"/>
      <c r="X2175" s="33"/>
      <c r="Y2175" s="33"/>
      <c r="Z2175" s="33"/>
      <c r="AA2175" s="33"/>
      <c r="AB2175" s="33"/>
      <c r="AC2175" s="33"/>
      <c r="AD2175" s="33"/>
      <c r="AE2175" s="33"/>
      <c r="AT2175" s="19" t="s">
        <v>190</v>
      </c>
      <c r="AU2175" s="19" t="s">
        <v>78</v>
      </c>
    </row>
    <row r="2176" spans="1:65" s="14" customFormat="1" ht="22.5">
      <c r="B2176" s="203"/>
      <c r="C2176" s="204"/>
      <c r="D2176" s="188" t="s">
        <v>192</v>
      </c>
      <c r="E2176" s="205" t="s">
        <v>18</v>
      </c>
      <c r="F2176" s="324" t="s">
        <v>2195</v>
      </c>
      <c r="G2176" s="325"/>
      <c r="H2176" s="326">
        <v>22.109000000000002</v>
      </c>
      <c r="I2176" s="325"/>
      <c r="J2176" s="325"/>
      <c r="K2176" s="204"/>
      <c r="L2176" s="208"/>
      <c r="M2176" s="209"/>
      <c r="N2176" s="210"/>
      <c r="O2176" s="210"/>
      <c r="P2176" s="210"/>
      <c r="Q2176" s="210"/>
      <c r="R2176" s="210"/>
      <c r="S2176" s="210"/>
      <c r="T2176" s="211"/>
      <c r="AT2176" s="212" t="s">
        <v>192</v>
      </c>
      <c r="AU2176" s="212" t="s">
        <v>78</v>
      </c>
      <c r="AV2176" s="14" t="s">
        <v>78</v>
      </c>
      <c r="AW2176" s="14" t="s">
        <v>30</v>
      </c>
      <c r="AX2176" s="14" t="s">
        <v>69</v>
      </c>
      <c r="AY2176" s="212" t="s">
        <v>179</v>
      </c>
    </row>
    <row r="2177" spans="1:65" s="2" customFormat="1" ht="24.2" customHeight="1">
      <c r="A2177" s="33"/>
      <c r="B2177" s="34"/>
      <c r="C2177" s="176" t="s">
        <v>2196</v>
      </c>
      <c r="D2177" s="176" t="s">
        <v>181</v>
      </c>
      <c r="E2177" s="177" t="s">
        <v>2197</v>
      </c>
      <c r="F2177" s="327" t="s">
        <v>2198</v>
      </c>
      <c r="G2177" s="328" t="s">
        <v>289</v>
      </c>
      <c r="H2177" s="329">
        <f>H2180</f>
        <v>675</v>
      </c>
      <c r="I2177" s="330"/>
      <c r="J2177" s="330">
        <f>ROUND(I2177*H2177,2)</f>
        <v>0</v>
      </c>
      <c r="K2177" s="178" t="s">
        <v>185</v>
      </c>
      <c r="L2177" s="38"/>
      <c r="M2177" s="182" t="s">
        <v>18</v>
      </c>
      <c r="N2177" s="183" t="s">
        <v>40</v>
      </c>
      <c r="O2177" s="184">
        <v>0.14000000000000001</v>
      </c>
      <c r="P2177" s="184">
        <f>O2177*H2177</f>
        <v>94.500000000000014</v>
      </c>
      <c r="Q2177" s="184">
        <v>0</v>
      </c>
      <c r="R2177" s="184">
        <f>Q2177*H2177</f>
        <v>0</v>
      </c>
      <c r="S2177" s="184">
        <v>1.4E-2</v>
      </c>
      <c r="T2177" s="185">
        <f>S2177*H2177</f>
        <v>9.4500000000000011</v>
      </c>
      <c r="U2177" s="33"/>
      <c r="V2177" s="33"/>
      <c r="W2177" s="33"/>
      <c r="X2177" s="33"/>
      <c r="Y2177" s="33"/>
      <c r="Z2177" s="33"/>
      <c r="AA2177" s="33"/>
      <c r="AB2177" s="33"/>
      <c r="AC2177" s="33"/>
      <c r="AD2177" s="33"/>
      <c r="AE2177" s="33"/>
      <c r="AR2177" s="186" t="s">
        <v>311</v>
      </c>
      <c r="AT2177" s="186" t="s">
        <v>181</v>
      </c>
      <c r="AU2177" s="186" t="s">
        <v>78</v>
      </c>
      <c r="AY2177" s="19" t="s">
        <v>179</v>
      </c>
      <c r="BE2177" s="187">
        <f>IF(N2177="základní",J2177,0)</f>
        <v>0</v>
      </c>
      <c r="BF2177" s="187">
        <f>IF(N2177="snížená",J2177,0)</f>
        <v>0</v>
      </c>
      <c r="BG2177" s="187">
        <f>IF(N2177="zákl. přenesená",J2177,0)</f>
        <v>0</v>
      </c>
      <c r="BH2177" s="187">
        <f>IF(N2177="sníž. přenesená",J2177,0)</f>
        <v>0</v>
      </c>
      <c r="BI2177" s="187">
        <f>IF(N2177="nulová",J2177,0)</f>
        <v>0</v>
      </c>
      <c r="BJ2177" s="19" t="s">
        <v>76</v>
      </c>
      <c r="BK2177" s="187">
        <f>ROUND(I2177*H2177,2)</f>
        <v>0</v>
      </c>
      <c r="BL2177" s="19" t="s">
        <v>311</v>
      </c>
      <c r="BM2177" s="186" t="s">
        <v>2199</v>
      </c>
    </row>
    <row r="2178" spans="1:65" s="2" customFormat="1" ht="19.5">
      <c r="A2178" s="33"/>
      <c r="B2178" s="34"/>
      <c r="C2178" s="35"/>
      <c r="D2178" s="188" t="s">
        <v>188</v>
      </c>
      <c r="E2178" s="35"/>
      <c r="F2178" s="331" t="s">
        <v>2200</v>
      </c>
      <c r="G2178" s="332"/>
      <c r="H2178" s="332"/>
      <c r="I2178" s="332"/>
      <c r="J2178" s="332"/>
      <c r="K2178" s="35"/>
      <c r="L2178" s="38"/>
      <c r="M2178" s="190"/>
      <c r="N2178" s="191"/>
      <c r="O2178" s="63"/>
      <c r="P2178" s="63"/>
      <c r="Q2178" s="63"/>
      <c r="R2178" s="63"/>
      <c r="S2178" s="63"/>
      <c r="T2178" s="64"/>
      <c r="U2178" s="33"/>
      <c r="V2178" s="33"/>
      <c r="W2178" s="33"/>
      <c r="X2178" s="33"/>
      <c r="Y2178" s="33"/>
      <c r="Z2178" s="33"/>
      <c r="AA2178" s="33"/>
      <c r="AB2178" s="33"/>
      <c r="AC2178" s="33"/>
      <c r="AD2178" s="33"/>
      <c r="AE2178" s="33"/>
      <c r="AT2178" s="19" t="s">
        <v>188</v>
      </c>
      <c r="AU2178" s="19" t="s">
        <v>78</v>
      </c>
    </row>
    <row r="2179" spans="1:65" s="2" customFormat="1">
      <c r="A2179" s="33"/>
      <c r="B2179" s="34"/>
      <c r="C2179" s="35"/>
      <c r="D2179" s="192" t="s">
        <v>190</v>
      </c>
      <c r="E2179" s="35"/>
      <c r="F2179" s="333" t="s">
        <v>2201</v>
      </c>
      <c r="G2179" s="332"/>
      <c r="H2179" s="332"/>
      <c r="I2179" s="332"/>
      <c r="J2179" s="332"/>
      <c r="K2179" s="35"/>
      <c r="L2179" s="38"/>
      <c r="M2179" s="190"/>
      <c r="N2179" s="191"/>
      <c r="O2179" s="63"/>
      <c r="P2179" s="63"/>
      <c r="Q2179" s="63"/>
      <c r="R2179" s="63"/>
      <c r="S2179" s="63"/>
      <c r="T2179" s="64"/>
      <c r="U2179" s="33"/>
      <c r="V2179" s="33"/>
      <c r="W2179" s="33"/>
      <c r="X2179" s="33"/>
      <c r="Y2179" s="33"/>
      <c r="Z2179" s="33"/>
      <c r="AA2179" s="33"/>
      <c r="AB2179" s="33"/>
      <c r="AC2179" s="33"/>
      <c r="AD2179" s="33"/>
      <c r="AE2179" s="33"/>
      <c r="AT2179" s="19" t="s">
        <v>190</v>
      </c>
      <c r="AU2179" s="19" t="s">
        <v>78</v>
      </c>
    </row>
    <row r="2180" spans="1:65" s="14" customFormat="1">
      <c r="B2180" s="203"/>
      <c r="C2180" s="204"/>
      <c r="D2180" s="188" t="s">
        <v>192</v>
      </c>
      <c r="E2180" s="205" t="s">
        <v>18</v>
      </c>
      <c r="F2180" s="324">
        <v>675</v>
      </c>
      <c r="G2180" s="325"/>
      <c r="H2180" s="326">
        <v>675</v>
      </c>
      <c r="I2180" s="325"/>
      <c r="J2180" s="325"/>
      <c r="K2180" s="204"/>
      <c r="L2180" s="208"/>
      <c r="M2180" s="209"/>
      <c r="N2180" s="210"/>
      <c r="O2180" s="210"/>
      <c r="P2180" s="210"/>
      <c r="Q2180" s="210"/>
      <c r="R2180" s="210"/>
      <c r="S2180" s="210"/>
      <c r="T2180" s="211"/>
      <c r="AT2180" s="212" t="s">
        <v>192</v>
      </c>
      <c r="AU2180" s="212" t="s">
        <v>78</v>
      </c>
      <c r="AV2180" s="14" t="s">
        <v>78</v>
      </c>
      <c r="AW2180" s="14" t="s">
        <v>30</v>
      </c>
      <c r="AX2180" s="14" t="s">
        <v>69</v>
      </c>
      <c r="AY2180" s="212" t="s">
        <v>179</v>
      </c>
    </row>
    <row r="2181" spans="1:65" s="2" customFormat="1" ht="24.2" customHeight="1">
      <c r="A2181" s="33"/>
      <c r="B2181" s="34"/>
      <c r="C2181" s="176" t="s">
        <v>2202</v>
      </c>
      <c r="D2181" s="176" t="s">
        <v>181</v>
      </c>
      <c r="E2181" s="177" t="s">
        <v>2203</v>
      </c>
      <c r="F2181" s="327" t="s">
        <v>2204</v>
      </c>
      <c r="G2181" s="328" t="s">
        <v>289</v>
      </c>
      <c r="H2181" s="329">
        <v>26</v>
      </c>
      <c r="I2181" s="330"/>
      <c r="J2181" s="330">
        <f>ROUND(I2181*H2181,2)</f>
        <v>0</v>
      </c>
      <c r="K2181" s="178" t="s">
        <v>185</v>
      </c>
      <c r="L2181" s="38"/>
      <c r="M2181" s="182" t="s">
        <v>18</v>
      </c>
      <c r="N2181" s="183" t="s">
        <v>40</v>
      </c>
      <c r="O2181" s="184">
        <v>0.17</v>
      </c>
      <c r="P2181" s="184">
        <f>O2181*H2181</f>
        <v>4.42</v>
      </c>
      <c r="Q2181" s="184">
        <v>0</v>
      </c>
      <c r="R2181" s="184">
        <f>Q2181*H2181</f>
        <v>0</v>
      </c>
      <c r="S2181" s="184">
        <v>2.4E-2</v>
      </c>
      <c r="T2181" s="185">
        <f>S2181*H2181</f>
        <v>0.624</v>
      </c>
      <c r="U2181" s="33"/>
      <c r="V2181" s="33"/>
      <c r="W2181" s="33"/>
      <c r="X2181" s="33"/>
      <c r="Y2181" s="33"/>
      <c r="Z2181" s="33"/>
      <c r="AA2181" s="33"/>
      <c r="AB2181" s="33"/>
      <c r="AC2181" s="33"/>
      <c r="AD2181" s="33"/>
      <c r="AE2181" s="33"/>
      <c r="AR2181" s="186" t="s">
        <v>311</v>
      </c>
      <c r="AT2181" s="186" t="s">
        <v>181</v>
      </c>
      <c r="AU2181" s="186" t="s">
        <v>78</v>
      </c>
      <c r="AY2181" s="19" t="s">
        <v>179</v>
      </c>
      <c r="BE2181" s="187">
        <f>IF(N2181="základní",J2181,0)</f>
        <v>0</v>
      </c>
      <c r="BF2181" s="187">
        <f>IF(N2181="snížená",J2181,0)</f>
        <v>0</v>
      </c>
      <c r="BG2181" s="187">
        <f>IF(N2181="zákl. přenesená",J2181,0)</f>
        <v>0</v>
      </c>
      <c r="BH2181" s="187">
        <f>IF(N2181="sníž. přenesená",J2181,0)</f>
        <v>0</v>
      </c>
      <c r="BI2181" s="187">
        <f>IF(N2181="nulová",J2181,0)</f>
        <v>0</v>
      </c>
      <c r="BJ2181" s="19" t="s">
        <v>76</v>
      </c>
      <c r="BK2181" s="187">
        <f>ROUND(I2181*H2181,2)</f>
        <v>0</v>
      </c>
      <c r="BL2181" s="19" t="s">
        <v>311</v>
      </c>
      <c r="BM2181" s="186" t="s">
        <v>2205</v>
      </c>
    </row>
    <row r="2182" spans="1:65" s="2" customFormat="1" ht="19.5">
      <c r="A2182" s="33"/>
      <c r="B2182" s="34"/>
      <c r="C2182" s="35"/>
      <c r="D2182" s="188" t="s">
        <v>188</v>
      </c>
      <c r="E2182" s="35"/>
      <c r="F2182" s="331" t="s">
        <v>2206</v>
      </c>
      <c r="G2182" s="332"/>
      <c r="H2182" s="332"/>
      <c r="I2182" s="332"/>
      <c r="J2182" s="332"/>
      <c r="K2182" s="35"/>
      <c r="L2182" s="38"/>
      <c r="M2182" s="190"/>
      <c r="N2182" s="191"/>
      <c r="O2182" s="63"/>
      <c r="P2182" s="63"/>
      <c r="Q2182" s="63"/>
      <c r="R2182" s="63"/>
      <c r="S2182" s="63"/>
      <c r="T2182" s="64"/>
      <c r="U2182" s="33"/>
      <c r="V2182" s="33"/>
      <c r="W2182" s="33"/>
      <c r="X2182" s="33"/>
      <c r="Y2182" s="33"/>
      <c r="Z2182" s="33"/>
      <c r="AA2182" s="33"/>
      <c r="AB2182" s="33"/>
      <c r="AC2182" s="33"/>
      <c r="AD2182" s="33"/>
      <c r="AE2182" s="33"/>
      <c r="AT2182" s="19" t="s">
        <v>188</v>
      </c>
      <c r="AU2182" s="19" t="s">
        <v>78</v>
      </c>
    </row>
    <row r="2183" spans="1:65" s="2" customFormat="1">
      <c r="A2183" s="33"/>
      <c r="B2183" s="34"/>
      <c r="C2183" s="35"/>
      <c r="D2183" s="192" t="s">
        <v>190</v>
      </c>
      <c r="E2183" s="35"/>
      <c r="F2183" s="333" t="s">
        <v>2207</v>
      </c>
      <c r="G2183" s="332"/>
      <c r="H2183" s="332"/>
      <c r="I2183" s="332"/>
      <c r="J2183" s="332"/>
      <c r="K2183" s="35"/>
      <c r="L2183" s="38"/>
      <c r="M2183" s="190"/>
      <c r="N2183" s="191"/>
      <c r="O2183" s="63"/>
      <c r="P2183" s="63"/>
      <c r="Q2183" s="63"/>
      <c r="R2183" s="63"/>
      <c r="S2183" s="63"/>
      <c r="T2183" s="64"/>
      <c r="U2183" s="33"/>
      <c r="V2183" s="33"/>
      <c r="W2183" s="33"/>
      <c r="X2183" s="33"/>
      <c r="Y2183" s="33"/>
      <c r="Z2183" s="33"/>
      <c r="AA2183" s="33"/>
      <c r="AB2183" s="33"/>
      <c r="AC2183" s="33"/>
      <c r="AD2183" s="33"/>
      <c r="AE2183" s="33"/>
      <c r="AT2183" s="19" t="s">
        <v>190</v>
      </c>
      <c r="AU2183" s="19" t="s">
        <v>78</v>
      </c>
    </row>
    <row r="2184" spans="1:65" s="14" customFormat="1">
      <c r="B2184" s="203"/>
      <c r="C2184" s="204"/>
      <c r="D2184" s="188" t="s">
        <v>192</v>
      </c>
      <c r="E2184" s="205" t="s">
        <v>18</v>
      </c>
      <c r="F2184" s="324" t="s">
        <v>2208</v>
      </c>
      <c r="G2184" s="325"/>
      <c r="H2184" s="326">
        <v>26</v>
      </c>
      <c r="I2184" s="325"/>
      <c r="J2184" s="325"/>
      <c r="K2184" s="204"/>
      <c r="L2184" s="208"/>
      <c r="M2184" s="209"/>
      <c r="N2184" s="210"/>
      <c r="O2184" s="210"/>
      <c r="P2184" s="210"/>
      <c r="Q2184" s="210"/>
      <c r="R2184" s="210"/>
      <c r="S2184" s="210"/>
      <c r="T2184" s="211"/>
      <c r="AT2184" s="212" t="s">
        <v>192</v>
      </c>
      <c r="AU2184" s="212" t="s">
        <v>78</v>
      </c>
      <c r="AV2184" s="14" t="s">
        <v>78</v>
      </c>
      <c r="AW2184" s="14" t="s">
        <v>30</v>
      </c>
      <c r="AX2184" s="14" t="s">
        <v>69</v>
      </c>
      <c r="AY2184" s="212" t="s">
        <v>179</v>
      </c>
    </row>
    <row r="2185" spans="1:65" s="2" customFormat="1" ht="24.2" customHeight="1">
      <c r="A2185" s="33"/>
      <c r="B2185" s="34"/>
      <c r="C2185" s="176" t="s">
        <v>2209</v>
      </c>
      <c r="D2185" s="176" t="s">
        <v>181</v>
      </c>
      <c r="E2185" s="177" t="s">
        <v>2210</v>
      </c>
      <c r="F2185" s="327" t="s">
        <v>2211</v>
      </c>
      <c r="G2185" s="328" t="s">
        <v>289</v>
      </c>
      <c r="H2185" s="329">
        <v>113</v>
      </c>
      <c r="I2185" s="330"/>
      <c r="J2185" s="330">
        <f>ROUND(I2185*H2185,2)</f>
        <v>0</v>
      </c>
      <c r="K2185" s="178" t="s">
        <v>185</v>
      </c>
      <c r="L2185" s="38"/>
      <c r="M2185" s="182" t="s">
        <v>18</v>
      </c>
      <c r="N2185" s="183" t="s">
        <v>40</v>
      </c>
      <c r="O2185" s="184">
        <v>0.2</v>
      </c>
      <c r="P2185" s="184">
        <f>O2185*H2185</f>
        <v>22.6</v>
      </c>
      <c r="Q2185" s="184">
        <v>0</v>
      </c>
      <c r="R2185" s="184">
        <f>Q2185*H2185</f>
        <v>0</v>
      </c>
      <c r="S2185" s="184">
        <v>3.2000000000000001E-2</v>
      </c>
      <c r="T2185" s="185">
        <f>S2185*H2185</f>
        <v>3.6160000000000001</v>
      </c>
      <c r="U2185" s="33"/>
      <c r="V2185" s="33"/>
      <c r="W2185" s="33"/>
      <c r="X2185" s="33"/>
      <c r="Y2185" s="33"/>
      <c r="Z2185" s="33"/>
      <c r="AA2185" s="33"/>
      <c r="AB2185" s="33"/>
      <c r="AC2185" s="33"/>
      <c r="AD2185" s="33"/>
      <c r="AE2185" s="33"/>
      <c r="AR2185" s="186" t="s">
        <v>311</v>
      </c>
      <c r="AT2185" s="186" t="s">
        <v>181</v>
      </c>
      <c r="AU2185" s="186" t="s">
        <v>78</v>
      </c>
      <c r="AY2185" s="19" t="s">
        <v>179</v>
      </c>
      <c r="BE2185" s="187">
        <f>IF(N2185="základní",J2185,0)</f>
        <v>0</v>
      </c>
      <c r="BF2185" s="187">
        <f>IF(N2185="snížená",J2185,0)</f>
        <v>0</v>
      </c>
      <c r="BG2185" s="187">
        <f>IF(N2185="zákl. přenesená",J2185,0)</f>
        <v>0</v>
      </c>
      <c r="BH2185" s="187">
        <f>IF(N2185="sníž. přenesená",J2185,0)</f>
        <v>0</v>
      </c>
      <c r="BI2185" s="187">
        <f>IF(N2185="nulová",J2185,0)</f>
        <v>0</v>
      </c>
      <c r="BJ2185" s="19" t="s">
        <v>76</v>
      </c>
      <c r="BK2185" s="187">
        <f>ROUND(I2185*H2185,2)</f>
        <v>0</v>
      </c>
      <c r="BL2185" s="19" t="s">
        <v>311</v>
      </c>
      <c r="BM2185" s="186" t="s">
        <v>2212</v>
      </c>
    </row>
    <row r="2186" spans="1:65" s="2" customFormat="1" ht="19.5">
      <c r="A2186" s="33"/>
      <c r="B2186" s="34"/>
      <c r="C2186" s="35"/>
      <c r="D2186" s="188" t="s">
        <v>188</v>
      </c>
      <c r="E2186" s="35"/>
      <c r="F2186" s="331" t="s">
        <v>2213</v>
      </c>
      <c r="G2186" s="332"/>
      <c r="H2186" s="332"/>
      <c r="I2186" s="332"/>
      <c r="J2186" s="332"/>
      <c r="K2186" s="35"/>
      <c r="L2186" s="38"/>
      <c r="M2186" s="190"/>
      <c r="N2186" s="191"/>
      <c r="O2186" s="63"/>
      <c r="P2186" s="63"/>
      <c r="Q2186" s="63"/>
      <c r="R2186" s="63"/>
      <c r="S2186" s="63"/>
      <c r="T2186" s="64"/>
      <c r="U2186" s="33"/>
      <c r="V2186" s="33"/>
      <c r="W2186" s="33"/>
      <c r="X2186" s="33"/>
      <c r="Y2186" s="33"/>
      <c r="Z2186" s="33"/>
      <c r="AA2186" s="33"/>
      <c r="AB2186" s="33"/>
      <c r="AC2186" s="33"/>
      <c r="AD2186" s="33"/>
      <c r="AE2186" s="33"/>
      <c r="AT2186" s="19" t="s">
        <v>188</v>
      </c>
      <c r="AU2186" s="19" t="s">
        <v>78</v>
      </c>
    </row>
    <row r="2187" spans="1:65" s="2" customFormat="1">
      <c r="A2187" s="33"/>
      <c r="B2187" s="34"/>
      <c r="C2187" s="35"/>
      <c r="D2187" s="192" t="s">
        <v>190</v>
      </c>
      <c r="E2187" s="35"/>
      <c r="F2187" s="333" t="s">
        <v>2214</v>
      </c>
      <c r="G2187" s="332"/>
      <c r="H2187" s="332"/>
      <c r="I2187" s="332"/>
      <c r="J2187" s="332"/>
      <c r="K2187" s="35"/>
      <c r="L2187" s="38"/>
      <c r="M2187" s="190"/>
      <c r="N2187" s="191"/>
      <c r="O2187" s="63"/>
      <c r="P2187" s="63"/>
      <c r="Q2187" s="63"/>
      <c r="R2187" s="63"/>
      <c r="S2187" s="63"/>
      <c r="T2187" s="64"/>
      <c r="U2187" s="33"/>
      <c r="V2187" s="33"/>
      <c r="W2187" s="33"/>
      <c r="X2187" s="33"/>
      <c r="Y2187" s="33"/>
      <c r="Z2187" s="33"/>
      <c r="AA2187" s="33"/>
      <c r="AB2187" s="33"/>
      <c r="AC2187" s="33"/>
      <c r="AD2187" s="33"/>
      <c r="AE2187" s="33"/>
      <c r="AT2187" s="19" t="s">
        <v>190</v>
      </c>
      <c r="AU2187" s="19" t="s">
        <v>78</v>
      </c>
    </row>
    <row r="2188" spans="1:65" s="14" customFormat="1">
      <c r="B2188" s="203"/>
      <c r="C2188" s="204"/>
      <c r="D2188" s="188" t="s">
        <v>192</v>
      </c>
      <c r="E2188" s="205" t="s">
        <v>18</v>
      </c>
      <c r="F2188" s="324" t="s">
        <v>2215</v>
      </c>
      <c r="G2188" s="325"/>
      <c r="H2188" s="326">
        <v>113</v>
      </c>
      <c r="I2188" s="325"/>
      <c r="J2188" s="325"/>
      <c r="K2188" s="204"/>
      <c r="L2188" s="208"/>
      <c r="M2188" s="209"/>
      <c r="N2188" s="210"/>
      <c r="O2188" s="210"/>
      <c r="P2188" s="210"/>
      <c r="Q2188" s="210"/>
      <c r="R2188" s="210"/>
      <c r="S2188" s="210"/>
      <c r="T2188" s="211"/>
      <c r="AT2188" s="212" t="s">
        <v>192</v>
      </c>
      <c r="AU2188" s="212" t="s">
        <v>78</v>
      </c>
      <c r="AV2188" s="14" t="s">
        <v>78</v>
      </c>
      <c r="AW2188" s="14" t="s">
        <v>30</v>
      </c>
      <c r="AX2188" s="14" t="s">
        <v>69</v>
      </c>
      <c r="AY2188" s="212" t="s">
        <v>179</v>
      </c>
    </row>
    <row r="2189" spans="1:65" s="2" customFormat="1" ht="37.9" customHeight="1">
      <c r="A2189" s="33"/>
      <c r="B2189" s="34"/>
      <c r="C2189" s="176" t="s">
        <v>2216</v>
      </c>
      <c r="D2189" s="176" t="s">
        <v>181</v>
      </c>
      <c r="E2189" s="177" t="s">
        <v>2217</v>
      </c>
      <c r="F2189" s="327" t="s">
        <v>2218</v>
      </c>
      <c r="G2189" s="328" t="s">
        <v>289</v>
      </c>
      <c r="H2189" s="329">
        <f>SUM(H2194:H2198)</f>
        <v>575.25</v>
      </c>
      <c r="I2189" s="330"/>
      <c r="J2189" s="330">
        <f>ROUND(I2189*H2189,2)</f>
        <v>0</v>
      </c>
      <c r="K2189" s="178" t="s">
        <v>185</v>
      </c>
      <c r="L2189" s="38"/>
      <c r="M2189" s="182" t="s">
        <v>18</v>
      </c>
      <c r="N2189" s="183" t="s">
        <v>40</v>
      </c>
      <c r="O2189" s="184">
        <v>0.42099999999999999</v>
      </c>
      <c r="P2189" s="184">
        <f>O2189*H2189</f>
        <v>242.18025</v>
      </c>
      <c r="Q2189" s="184">
        <v>0</v>
      </c>
      <c r="R2189" s="184">
        <f>Q2189*H2189</f>
        <v>0</v>
      </c>
      <c r="S2189" s="184">
        <v>0</v>
      </c>
      <c r="T2189" s="185">
        <f>S2189*H2189</f>
        <v>0</v>
      </c>
      <c r="U2189" s="33"/>
      <c r="V2189" s="33"/>
      <c r="W2189" s="33"/>
      <c r="X2189" s="33"/>
      <c r="Y2189" s="33"/>
      <c r="Z2189" s="33"/>
      <c r="AA2189" s="33"/>
      <c r="AB2189" s="33"/>
      <c r="AC2189" s="33"/>
      <c r="AD2189" s="33"/>
      <c r="AE2189" s="33"/>
      <c r="AR2189" s="186" t="s">
        <v>311</v>
      </c>
      <c r="AT2189" s="186" t="s">
        <v>181</v>
      </c>
      <c r="AU2189" s="186" t="s">
        <v>78</v>
      </c>
      <c r="AY2189" s="19" t="s">
        <v>179</v>
      </c>
      <c r="BE2189" s="187">
        <f>IF(N2189="základní",J2189,0)</f>
        <v>0</v>
      </c>
      <c r="BF2189" s="187">
        <f>IF(N2189="snížená",J2189,0)</f>
        <v>0</v>
      </c>
      <c r="BG2189" s="187">
        <f>IF(N2189="zákl. přenesená",J2189,0)</f>
        <v>0</v>
      </c>
      <c r="BH2189" s="187">
        <f>IF(N2189="sníž. přenesená",J2189,0)</f>
        <v>0</v>
      </c>
      <c r="BI2189" s="187">
        <f>IF(N2189="nulová",J2189,0)</f>
        <v>0</v>
      </c>
      <c r="BJ2189" s="19" t="s">
        <v>76</v>
      </c>
      <c r="BK2189" s="187">
        <f>ROUND(I2189*H2189,2)</f>
        <v>0</v>
      </c>
      <c r="BL2189" s="19" t="s">
        <v>311</v>
      </c>
      <c r="BM2189" s="186" t="s">
        <v>2219</v>
      </c>
    </row>
    <row r="2190" spans="1:65" s="2" customFormat="1" ht="39">
      <c r="A2190" s="33"/>
      <c r="B2190" s="34"/>
      <c r="C2190" s="35"/>
      <c r="D2190" s="188" t="s">
        <v>188</v>
      </c>
      <c r="E2190" s="35"/>
      <c r="F2190" s="331" t="s">
        <v>2220</v>
      </c>
      <c r="G2190" s="332"/>
      <c r="H2190" s="332"/>
      <c r="I2190" s="332"/>
      <c r="J2190" s="332"/>
      <c r="K2190" s="35"/>
      <c r="L2190" s="38"/>
      <c r="M2190" s="190"/>
      <c r="N2190" s="191"/>
      <c r="O2190" s="63"/>
      <c r="P2190" s="63"/>
      <c r="Q2190" s="63"/>
      <c r="R2190" s="63"/>
      <c r="S2190" s="63"/>
      <c r="T2190" s="64"/>
      <c r="U2190" s="33"/>
      <c r="V2190" s="33"/>
      <c r="W2190" s="33"/>
      <c r="X2190" s="33"/>
      <c r="Y2190" s="33"/>
      <c r="Z2190" s="33"/>
      <c r="AA2190" s="33"/>
      <c r="AB2190" s="33"/>
      <c r="AC2190" s="33"/>
      <c r="AD2190" s="33"/>
      <c r="AE2190" s="33"/>
      <c r="AT2190" s="19" t="s">
        <v>188</v>
      </c>
      <c r="AU2190" s="19" t="s">
        <v>78</v>
      </c>
    </row>
    <row r="2191" spans="1:65" s="2" customFormat="1">
      <c r="A2191" s="33"/>
      <c r="B2191" s="34"/>
      <c r="C2191" s="35"/>
      <c r="D2191" s="192" t="s">
        <v>190</v>
      </c>
      <c r="E2191" s="35"/>
      <c r="F2191" s="333" t="s">
        <v>2221</v>
      </c>
      <c r="G2191" s="332"/>
      <c r="H2191" s="332"/>
      <c r="I2191" s="332"/>
      <c r="J2191" s="332"/>
      <c r="K2191" s="35"/>
      <c r="L2191" s="38"/>
      <c r="M2191" s="190"/>
      <c r="N2191" s="191"/>
      <c r="O2191" s="63"/>
      <c r="P2191" s="63"/>
      <c r="Q2191" s="63"/>
      <c r="R2191" s="63"/>
      <c r="S2191" s="63"/>
      <c r="T2191" s="64"/>
      <c r="U2191" s="33"/>
      <c r="V2191" s="33"/>
      <c r="W2191" s="33"/>
      <c r="X2191" s="33"/>
      <c r="Y2191" s="33"/>
      <c r="Z2191" s="33"/>
      <c r="AA2191" s="33"/>
      <c r="AB2191" s="33"/>
      <c r="AC2191" s="33"/>
      <c r="AD2191" s="33"/>
      <c r="AE2191" s="33"/>
      <c r="AT2191" s="19" t="s">
        <v>190</v>
      </c>
      <c r="AU2191" s="19" t="s">
        <v>78</v>
      </c>
    </row>
    <row r="2192" spans="1:65" s="13" customFormat="1">
      <c r="B2192" s="194"/>
      <c r="C2192" s="195"/>
      <c r="D2192" s="188" t="s">
        <v>192</v>
      </c>
      <c r="E2192" s="196" t="s">
        <v>18</v>
      </c>
      <c r="F2192" s="334" t="s">
        <v>934</v>
      </c>
      <c r="G2192" s="335"/>
      <c r="H2192" s="336" t="s">
        <v>18</v>
      </c>
      <c r="I2192" s="335"/>
      <c r="J2192" s="335"/>
      <c r="K2192" s="195"/>
      <c r="L2192" s="198"/>
      <c r="M2192" s="199"/>
      <c r="N2192" s="200"/>
      <c r="O2192" s="200"/>
      <c r="P2192" s="200"/>
      <c r="Q2192" s="200"/>
      <c r="R2192" s="200"/>
      <c r="S2192" s="200"/>
      <c r="T2192" s="201"/>
      <c r="AT2192" s="202" t="s">
        <v>192</v>
      </c>
      <c r="AU2192" s="202" t="s">
        <v>78</v>
      </c>
      <c r="AV2192" s="13" t="s">
        <v>76</v>
      </c>
      <c r="AW2192" s="13" t="s">
        <v>30</v>
      </c>
      <c r="AX2192" s="13" t="s">
        <v>69</v>
      </c>
      <c r="AY2192" s="202" t="s">
        <v>179</v>
      </c>
    </row>
    <row r="2193" spans="1:65" s="13" customFormat="1">
      <c r="B2193" s="194"/>
      <c r="C2193" s="195"/>
      <c r="D2193" s="188" t="s">
        <v>192</v>
      </c>
      <c r="E2193" s="196" t="s">
        <v>18</v>
      </c>
      <c r="F2193" s="334" t="s">
        <v>2222</v>
      </c>
      <c r="G2193" s="335"/>
      <c r="H2193" s="336" t="s">
        <v>18</v>
      </c>
      <c r="I2193" s="335"/>
      <c r="J2193" s="335"/>
      <c r="K2193" s="195"/>
      <c r="L2193" s="198"/>
      <c r="M2193" s="199"/>
      <c r="N2193" s="200"/>
      <c r="O2193" s="200"/>
      <c r="P2193" s="200"/>
      <c r="Q2193" s="200"/>
      <c r="R2193" s="200"/>
      <c r="S2193" s="200"/>
      <c r="T2193" s="201"/>
      <c r="AT2193" s="202" t="s">
        <v>192</v>
      </c>
      <c r="AU2193" s="202" t="s">
        <v>78</v>
      </c>
      <c r="AV2193" s="13" t="s">
        <v>76</v>
      </c>
      <c r="AW2193" s="13" t="s">
        <v>30</v>
      </c>
      <c r="AX2193" s="13" t="s">
        <v>69</v>
      </c>
      <c r="AY2193" s="202" t="s">
        <v>179</v>
      </c>
    </row>
    <row r="2194" spans="1:65" s="14" customFormat="1" ht="33.75">
      <c r="B2194" s="203"/>
      <c r="C2194" s="204"/>
      <c r="D2194" s="188" t="s">
        <v>192</v>
      </c>
      <c r="E2194" s="205" t="s">
        <v>18</v>
      </c>
      <c r="F2194" s="324" t="s">
        <v>2223</v>
      </c>
      <c r="G2194" s="325"/>
      <c r="H2194" s="326">
        <v>304.39999999999998</v>
      </c>
      <c r="I2194" s="325"/>
      <c r="J2194" s="325"/>
      <c r="K2194" s="204"/>
      <c r="L2194" s="208"/>
      <c r="M2194" s="209"/>
      <c r="N2194" s="210"/>
      <c r="O2194" s="210"/>
      <c r="P2194" s="210"/>
      <c r="Q2194" s="210"/>
      <c r="R2194" s="210"/>
      <c r="S2194" s="210"/>
      <c r="T2194" s="211"/>
      <c r="AT2194" s="212" t="s">
        <v>192</v>
      </c>
      <c r="AU2194" s="212" t="s">
        <v>78</v>
      </c>
      <c r="AV2194" s="14" t="s">
        <v>78</v>
      </c>
      <c r="AW2194" s="14" t="s">
        <v>30</v>
      </c>
      <c r="AX2194" s="14" t="s">
        <v>69</v>
      </c>
      <c r="AY2194" s="212" t="s">
        <v>179</v>
      </c>
    </row>
    <row r="2195" spans="1:65" s="14" customFormat="1" ht="33.75">
      <c r="B2195" s="203"/>
      <c r="C2195" s="204"/>
      <c r="D2195" s="188" t="s">
        <v>192</v>
      </c>
      <c r="E2195" s="205" t="s">
        <v>18</v>
      </c>
      <c r="F2195" s="324" t="s">
        <v>5850</v>
      </c>
      <c r="G2195" s="325"/>
      <c r="H2195" s="326">
        <f>(5.4*1)+(5*1)+(4.9*4)+(3.8*4)+(2.6*4)+(5.9*3)+(7.9*1)+(2.4*2)+(3.5*2)+(3.9*8)+(7.8*1)+(7.5*1)+(4.9*1)+(3.9*1)+(4.8*1)+(3.3*4)</f>
        <v>166.30000000000004</v>
      </c>
      <c r="I2195" s="325"/>
      <c r="J2195" s="325"/>
      <c r="K2195" s="204"/>
      <c r="L2195" s="208"/>
      <c r="M2195" s="209"/>
      <c r="N2195" s="210"/>
      <c r="O2195" s="210"/>
      <c r="P2195" s="210"/>
      <c r="Q2195" s="210"/>
      <c r="R2195" s="210"/>
      <c r="S2195" s="210"/>
      <c r="T2195" s="211"/>
      <c r="AT2195" s="212" t="s">
        <v>192</v>
      </c>
      <c r="AU2195" s="212" t="s">
        <v>78</v>
      </c>
      <c r="AV2195" s="14" t="s">
        <v>78</v>
      </c>
      <c r="AW2195" s="14" t="s">
        <v>30</v>
      </c>
      <c r="AX2195" s="14" t="s">
        <v>69</v>
      </c>
      <c r="AY2195" s="212" t="s">
        <v>179</v>
      </c>
    </row>
    <row r="2196" spans="1:65" s="14" customFormat="1">
      <c r="B2196" s="203"/>
      <c r="C2196" s="204"/>
      <c r="D2196" s="188" t="s">
        <v>192</v>
      </c>
      <c r="E2196" s="205" t="s">
        <v>18</v>
      </c>
      <c r="F2196" s="324" t="s">
        <v>2224</v>
      </c>
      <c r="G2196" s="325"/>
      <c r="H2196" s="326">
        <v>20.8</v>
      </c>
      <c r="I2196" s="325"/>
      <c r="J2196" s="325"/>
      <c r="K2196" s="204"/>
      <c r="L2196" s="208"/>
      <c r="M2196" s="209"/>
      <c r="N2196" s="210"/>
      <c r="O2196" s="210"/>
      <c r="P2196" s="210"/>
      <c r="Q2196" s="210"/>
      <c r="R2196" s="210"/>
      <c r="S2196" s="210"/>
      <c r="T2196" s="211"/>
      <c r="AT2196" s="212" t="s">
        <v>192</v>
      </c>
      <c r="AU2196" s="212" t="s">
        <v>78</v>
      </c>
      <c r="AV2196" s="14" t="s">
        <v>78</v>
      </c>
      <c r="AW2196" s="14" t="s">
        <v>30</v>
      </c>
      <c r="AX2196" s="14" t="s">
        <v>69</v>
      </c>
      <c r="AY2196" s="212" t="s">
        <v>179</v>
      </c>
    </row>
    <row r="2197" spans="1:65" s="14" customFormat="1">
      <c r="B2197" s="203"/>
      <c r="C2197" s="204"/>
      <c r="D2197" s="188" t="s">
        <v>192</v>
      </c>
      <c r="E2197" s="205" t="s">
        <v>18</v>
      </c>
      <c r="F2197" s="324" t="s">
        <v>2225</v>
      </c>
      <c r="G2197" s="325"/>
      <c r="H2197" s="326">
        <v>20</v>
      </c>
      <c r="I2197" s="325"/>
      <c r="J2197" s="325"/>
      <c r="K2197" s="204"/>
      <c r="L2197" s="208"/>
      <c r="M2197" s="209"/>
      <c r="N2197" s="210"/>
      <c r="O2197" s="210"/>
      <c r="P2197" s="210"/>
      <c r="Q2197" s="210"/>
      <c r="R2197" s="210"/>
      <c r="S2197" s="210"/>
      <c r="T2197" s="211"/>
      <c r="AT2197" s="212" t="s">
        <v>192</v>
      </c>
      <c r="AU2197" s="212" t="s">
        <v>78</v>
      </c>
      <c r="AV2197" s="14" t="s">
        <v>78</v>
      </c>
      <c r="AW2197" s="14" t="s">
        <v>30</v>
      </c>
      <c r="AX2197" s="14" t="s">
        <v>69</v>
      </c>
      <c r="AY2197" s="212" t="s">
        <v>179</v>
      </c>
    </row>
    <row r="2198" spans="1:65" s="14" customFormat="1" ht="33.75">
      <c r="B2198" s="203"/>
      <c r="C2198" s="204"/>
      <c r="D2198" s="188" t="s">
        <v>192</v>
      </c>
      <c r="E2198" s="205" t="s">
        <v>18</v>
      </c>
      <c r="F2198" s="324" t="s">
        <v>2226</v>
      </c>
      <c r="G2198" s="325"/>
      <c r="H2198" s="326">
        <v>63.75</v>
      </c>
      <c r="I2198" s="325"/>
      <c r="J2198" s="325"/>
      <c r="K2198" s="204"/>
      <c r="L2198" s="208"/>
      <c r="M2198" s="209"/>
      <c r="N2198" s="210"/>
      <c r="O2198" s="210"/>
      <c r="P2198" s="210"/>
      <c r="Q2198" s="210"/>
      <c r="R2198" s="210"/>
      <c r="S2198" s="210"/>
      <c r="T2198" s="211"/>
      <c r="AT2198" s="212" t="s">
        <v>192</v>
      </c>
      <c r="AU2198" s="212" t="s">
        <v>78</v>
      </c>
      <c r="AV2198" s="14" t="s">
        <v>78</v>
      </c>
      <c r="AW2198" s="14" t="s">
        <v>30</v>
      </c>
      <c r="AX2198" s="14" t="s">
        <v>69</v>
      </c>
      <c r="AY2198" s="212" t="s">
        <v>179</v>
      </c>
    </row>
    <row r="2199" spans="1:65" s="2" customFormat="1" ht="21.75" customHeight="1">
      <c r="A2199" s="33"/>
      <c r="B2199" s="34"/>
      <c r="C2199" s="213" t="s">
        <v>2227</v>
      </c>
      <c r="D2199" s="213" t="s">
        <v>286</v>
      </c>
      <c r="E2199" s="214" t="s">
        <v>2228</v>
      </c>
      <c r="F2199" s="340" t="s">
        <v>2229</v>
      </c>
      <c r="G2199" s="341" t="s">
        <v>184</v>
      </c>
      <c r="H2199" s="342">
        <f>H2208</f>
        <v>7.9103999999999992</v>
      </c>
      <c r="I2199" s="343"/>
      <c r="J2199" s="343">
        <f>ROUND(I2199*H2199,2)</f>
        <v>0</v>
      </c>
      <c r="K2199" s="215" t="s">
        <v>185</v>
      </c>
      <c r="L2199" s="219"/>
      <c r="M2199" s="220" t="s">
        <v>18</v>
      </c>
      <c r="N2199" s="221" t="s">
        <v>40</v>
      </c>
      <c r="O2199" s="184">
        <v>0</v>
      </c>
      <c r="P2199" s="184">
        <f>O2199*H2199</f>
        <v>0</v>
      </c>
      <c r="Q2199" s="184">
        <v>0.55000000000000004</v>
      </c>
      <c r="R2199" s="184">
        <f>Q2199*H2199</f>
        <v>4.3507199999999999</v>
      </c>
      <c r="S2199" s="184">
        <v>0</v>
      </c>
      <c r="T2199" s="185">
        <f>S2199*H2199</f>
        <v>0</v>
      </c>
      <c r="U2199" s="33"/>
      <c r="V2199" s="33"/>
      <c r="W2199" s="33"/>
      <c r="X2199" s="33"/>
      <c r="Y2199" s="33"/>
      <c r="Z2199" s="33"/>
      <c r="AA2199" s="33"/>
      <c r="AB2199" s="33"/>
      <c r="AC2199" s="33"/>
      <c r="AD2199" s="33"/>
      <c r="AE2199" s="33"/>
      <c r="AR2199" s="186" t="s">
        <v>442</v>
      </c>
      <c r="AT2199" s="186" t="s">
        <v>286</v>
      </c>
      <c r="AU2199" s="186" t="s">
        <v>78</v>
      </c>
      <c r="AY2199" s="19" t="s">
        <v>179</v>
      </c>
      <c r="BE2199" s="187">
        <f>IF(N2199="základní",J2199,0)</f>
        <v>0</v>
      </c>
      <c r="BF2199" s="187">
        <f>IF(N2199="snížená",J2199,0)</f>
        <v>0</v>
      </c>
      <c r="BG2199" s="187">
        <f>IF(N2199="zákl. přenesená",J2199,0)</f>
        <v>0</v>
      </c>
      <c r="BH2199" s="187">
        <f>IF(N2199="sníž. přenesená",J2199,0)</f>
        <v>0</v>
      </c>
      <c r="BI2199" s="187">
        <f>IF(N2199="nulová",J2199,0)</f>
        <v>0</v>
      </c>
      <c r="BJ2199" s="19" t="s">
        <v>76</v>
      </c>
      <c r="BK2199" s="187">
        <f>ROUND(I2199*H2199,2)</f>
        <v>0</v>
      </c>
      <c r="BL2199" s="19" t="s">
        <v>311</v>
      </c>
      <c r="BM2199" s="186" t="s">
        <v>2230</v>
      </c>
    </row>
    <row r="2200" spans="1:65" s="2" customFormat="1">
      <c r="A2200" s="33"/>
      <c r="B2200" s="34"/>
      <c r="C2200" s="35"/>
      <c r="D2200" s="188" t="s">
        <v>188</v>
      </c>
      <c r="E2200" s="35"/>
      <c r="F2200" s="331" t="s">
        <v>2229</v>
      </c>
      <c r="G2200" s="332"/>
      <c r="H2200" s="332"/>
      <c r="I2200" s="332"/>
      <c r="J2200" s="332"/>
      <c r="K2200" s="35"/>
      <c r="L2200" s="38"/>
      <c r="M2200" s="190"/>
      <c r="N2200" s="191"/>
      <c r="O2200" s="63"/>
      <c r="P2200" s="63"/>
      <c r="Q2200" s="63"/>
      <c r="R2200" s="63"/>
      <c r="S2200" s="63"/>
      <c r="T2200" s="64"/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T2200" s="19" t="s">
        <v>188</v>
      </c>
      <c r="AU2200" s="19" t="s">
        <v>78</v>
      </c>
    </row>
    <row r="2201" spans="1:65" s="13" customFormat="1">
      <c r="B2201" s="194"/>
      <c r="C2201" s="195"/>
      <c r="D2201" s="188" t="s">
        <v>192</v>
      </c>
      <c r="E2201" s="196" t="s">
        <v>18</v>
      </c>
      <c r="F2201" s="334" t="s">
        <v>934</v>
      </c>
      <c r="G2201" s="335"/>
      <c r="H2201" s="336" t="s">
        <v>18</v>
      </c>
      <c r="I2201" s="335"/>
      <c r="J2201" s="335"/>
      <c r="K2201" s="195"/>
      <c r="L2201" s="198"/>
      <c r="M2201" s="199"/>
      <c r="N2201" s="200"/>
      <c r="O2201" s="200"/>
      <c r="P2201" s="200"/>
      <c r="Q2201" s="200"/>
      <c r="R2201" s="200"/>
      <c r="S2201" s="200"/>
      <c r="T2201" s="201"/>
      <c r="AT2201" s="202" t="s">
        <v>192</v>
      </c>
      <c r="AU2201" s="202" t="s">
        <v>78</v>
      </c>
      <c r="AV2201" s="13" t="s">
        <v>76</v>
      </c>
      <c r="AW2201" s="13" t="s">
        <v>30</v>
      </c>
      <c r="AX2201" s="13" t="s">
        <v>69</v>
      </c>
      <c r="AY2201" s="202" t="s">
        <v>179</v>
      </c>
    </row>
    <row r="2202" spans="1:65" s="13" customFormat="1">
      <c r="B2202" s="194"/>
      <c r="C2202" s="195"/>
      <c r="D2202" s="188" t="s">
        <v>192</v>
      </c>
      <c r="E2202" s="196" t="s">
        <v>18</v>
      </c>
      <c r="F2202" s="334" t="s">
        <v>2222</v>
      </c>
      <c r="G2202" s="335"/>
      <c r="H2202" s="336" t="s">
        <v>18</v>
      </c>
      <c r="I2202" s="335"/>
      <c r="J2202" s="335"/>
      <c r="K2202" s="195"/>
      <c r="L2202" s="198"/>
      <c r="M2202" s="199"/>
      <c r="N2202" s="200"/>
      <c r="O2202" s="200"/>
      <c r="P2202" s="200"/>
      <c r="Q2202" s="200"/>
      <c r="R2202" s="200"/>
      <c r="S2202" s="200"/>
      <c r="T2202" s="201"/>
      <c r="AT2202" s="202" t="s">
        <v>192</v>
      </c>
      <c r="AU2202" s="202" t="s">
        <v>78</v>
      </c>
      <c r="AV2202" s="13" t="s">
        <v>76</v>
      </c>
      <c r="AW2202" s="13" t="s">
        <v>30</v>
      </c>
      <c r="AX2202" s="13" t="s">
        <v>69</v>
      </c>
      <c r="AY2202" s="202" t="s">
        <v>179</v>
      </c>
    </row>
    <row r="2203" spans="1:65" s="14" customFormat="1" ht="22.5">
      <c r="B2203" s="203"/>
      <c r="C2203" s="204"/>
      <c r="D2203" s="188" t="s">
        <v>192</v>
      </c>
      <c r="E2203" s="205" t="s">
        <v>18</v>
      </c>
      <c r="F2203" s="324" t="s">
        <v>2231</v>
      </c>
      <c r="G2203" s="325"/>
      <c r="H2203" s="326">
        <v>2.94</v>
      </c>
      <c r="I2203" s="325"/>
      <c r="J2203" s="325"/>
      <c r="K2203" s="204"/>
      <c r="L2203" s="208"/>
      <c r="M2203" s="209"/>
      <c r="N2203" s="210"/>
      <c r="O2203" s="210"/>
      <c r="P2203" s="210"/>
      <c r="Q2203" s="210"/>
      <c r="R2203" s="210"/>
      <c r="S2203" s="210"/>
      <c r="T2203" s="211"/>
      <c r="AT2203" s="212" t="s">
        <v>192</v>
      </c>
      <c r="AU2203" s="212" t="s">
        <v>78</v>
      </c>
      <c r="AV2203" s="14" t="s">
        <v>78</v>
      </c>
      <c r="AW2203" s="14" t="s">
        <v>30</v>
      </c>
      <c r="AX2203" s="14" t="s">
        <v>69</v>
      </c>
      <c r="AY2203" s="212" t="s">
        <v>179</v>
      </c>
    </row>
    <row r="2204" spans="1:65" s="14" customFormat="1" ht="22.5">
      <c r="B2204" s="203"/>
      <c r="C2204" s="204"/>
      <c r="D2204" s="188" t="s">
        <v>192</v>
      </c>
      <c r="E2204" s="205" t="s">
        <v>18</v>
      </c>
      <c r="F2204" s="324" t="s">
        <v>2232</v>
      </c>
      <c r="G2204" s="325"/>
      <c r="H2204" s="326">
        <v>2.766</v>
      </c>
      <c r="I2204" s="325"/>
      <c r="J2204" s="325"/>
      <c r="K2204" s="204"/>
      <c r="L2204" s="208"/>
      <c r="M2204" s="209"/>
      <c r="N2204" s="210"/>
      <c r="O2204" s="210"/>
      <c r="P2204" s="210"/>
      <c r="Q2204" s="210"/>
      <c r="R2204" s="210"/>
      <c r="S2204" s="210"/>
      <c r="T2204" s="211"/>
      <c r="AT2204" s="212" t="s">
        <v>192</v>
      </c>
      <c r="AU2204" s="212" t="s">
        <v>78</v>
      </c>
      <c r="AV2204" s="14" t="s">
        <v>78</v>
      </c>
      <c r="AW2204" s="14" t="s">
        <v>30</v>
      </c>
      <c r="AX2204" s="14" t="s">
        <v>69</v>
      </c>
      <c r="AY2204" s="212" t="s">
        <v>179</v>
      </c>
    </row>
    <row r="2205" spans="1:65" s="14" customFormat="1">
      <c r="B2205" s="203"/>
      <c r="C2205" s="204"/>
      <c r="D2205" s="188" t="s">
        <v>192</v>
      </c>
      <c r="E2205" s="205" t="s">
        <v>18</v>
      </c>
      <c r="F2205" s="324" t="s">
        <v>2233</v>
      </c>
      <c r="G2205" s="325"/>
      <c r="H2205" s="326">
        <v>0.26600000000000001</v>
      </c>
      <c r="I2205" s="325"/>
      <c r="J2205" s="325"/>
      <c r="K2205" s="204"/>
      <c r="L2205" s="208"/>
      <c r="M2205" s="209"/>
      <c r="N2205" s="210"/>
      <c r="O2205" s="210"/>
      <c r="P2205" s="210"/>
      <c r="Q2205" s="210"/>
      <c r="R2205" s="210"/>
      <c r="S2205" s="210"/>
      <c r="T2205" s="211"/>
      <c r="AT2205" s="212" t="s">
        <v>192</v>
      </c>
      <c r="AU2205" s="212" t="s">
        <v>78</v>
      </c>
      <c r="AV2205" s="14" t="s">
        <v>78</v>
      </c>
      <c r="AW2205" s="14" t="s">
        <v>30</v>
      </c>
      <c r="AX2205" s="14" t="s">
        <v>69</v>
      </c>
      <c r="AY2205" s="212" t="s">
        <v>179</v>
      </c>
    </row>
    <row r="2206" spans="1:65" s="14" customFormat="1">
      <c r="B2206" s="203"/>
      <c r="C2206" s="204"/>
      <c r="D2206" s="188" t="s">
        <v>192</v>
      </c>
      <c r="E2206" s="205" t="s">
        <v>18</v>
      </c>
      <c r="F2206" s="324" t="s">
        <v>2234</v>
      </c>
      <c r="G2206" s="325"/>
      <c r="H2206" s="326">
        <v>0.39200000000000002</v>
      </c>
      <c r="I2206" s="325"/>
      <c r="J2206" s="325"/>
      <c r="K2206" s="204"/>
      <c r="L2206" s="208"/>
      <c r="M2206" s="209"/>
      <c r="N2206" s="210"/>
      <c r="O2206" s="210"/>
      <c r="P2206" s="210"/>
      <c r="Q2206" s="210"/>
      <c r="R2206" s="210"/>
      <c r="S2206" s="210"/>
      <c r="T2206" s="211"/>
      <c r="AT2206" s="212" t="s">
        <v>192</v>
      </c>
      <c r="AU2206" s="212" t="s">
        <v>78</v>
      </c>
      <c r="AV2206" s="14" t="s">
        <v>78</v>
      </c>
      <c r="AW2206" s="14" t="s">
        <v>30</v>
      </c>
      <c r="AX2206" s="14" t="s">
        <v>69</v>
      </c>
      <c r="AY2206" s="212" t="s">
        <v>179</v>
      </c>
    </row>
    <row r="2207" spans="1:65" s="14" customFormat="1">
      <c r="B2207" s="203"/>
      <c r="C2207" s="204"/>
      <c r="D2207" s="188" t="s">
        <v>192</v>
      </c>
      <c r="E2207" s="205" t="s">
        <v>18</v>
      </c>
      <c r="F2207" s="324" t="s">
        <v>2235</v>
      </c>
      <c r="G2207" s="325"/>
      <c r="H2207" s="326">
        <v>0.22800000000000001</v>
      </c>
      <c r="I2207" s="325"/>
      <c r="J2207" s="325"/>
      <c r="K2207" s="204"/>
      <c r="L2207" s="208"/>
      <c r="M2207" s="209"/>
      <c r="N2207" s="210"/>
      <c r="O2207" s="210"/>
      <c r="P2207" s="210"/>
      <c r="Q2207" s="210"/>
      <c r="R2207" s="210"/>
      <c r="S2207" s="210"/>
      <c r="T2207" s="211"/>
      <c r="AT2207" s="212" t="s">
        <v>192</v>
      </c>
      <c r="AU2207" s="212" t="s">
        <v>78</v>
      </c>
      <c r="AV2207" s="14" t="s">
        <v>78</v>
      </c>
      <c r="AW2207" s="14" t="s">
        <v>30</v>
      </c>
      <c r="AX2207" s="14" t="s">
        <v>69</v>
      </c>
      <c r="AY2207" s="212" t="s">
        <v>179</v>
      </c>
    </row>
    <row r="2208" spans="1:65" s="14" customFormat="1">
      <c r="B2208" s="203"/>
      <c r="C2208" s="204"/>
      <c r="D2208" s="188" t="s">
        <v>192</v>
      </c>
      <c r="E2208" s="204"/>
      <c r="F2208" s="324" t="s">
        <v>5835</v>
      </c>
      <c r="G2208" s="325"/>
      <c r="H2208" s="326">
        <f>6.592*1.2</f>
        <v>7.9103999999999992</v>
      </c>
      <c r="I2208" s="325"/>
      <c r="J2208" s="325"/>
      <c r="K2208" s="204"/>
      <c r="L2208" s="208"/>
      <c r="M2208" s="209"/>
      <c r="N2208" s="210"/>
      <c r="O2208" s="210"/>
      <c r="P2208" s="210"/>
      <c r="Q2208" s="210"/>
      <c r="R2208" s="210"/>
      <c r="S2208" s="210"/>
      <c r="T2208" s="211"/>
      <c r="AT2208" s="212" t="s">
        <v>192</v>
      </c>
      <c r="AU2208" s="212" t="s">
        <v>78</v>
      </c>
      <c r="AV2208" s="14" t="s">
        <v>78</v>
      </c>
      <c r="AW2208" s="14" t="s">
        <v>4</v>
      </c>
      <c r="AX2208" s="14" t="s">
        <v>76</v>
      </c>
      <c r="AY2208" s="212" t="s">
        <v>179</v>
      </c>
    </row>
    <row r="2209" spans="1:65" s="2" customFormat="1" ht="21.75" customHeight="1">
      <c r="A2209" s="33"/>
      <c r="B2209" s="34"/>
      <c r="C2209" s="213" t="s">
        <v>2236</v>
      </c>
      <c r="D2209" s="213" t="s">
        <v>286</v>
      </c>
      <c r="E2209" s="214" t="s">
        <v>2237</v>
      </c>
      <c r="F2209" s="340" t="s">
        <v>2238</v>
      </c>
      <c r="G2209" s="341" t="s">
        <v>184</v>
      </c>
      <c r="H2209" s="342">
        <f>H2216</f>
        <v>4.7111999999999998</v>
      </c>
      <c r="I2209" s="343"/>
      <c r="J2209" s="343">
        <f>ROUND(I2209*H2209,2)</f>
        <v>0</v>
      </c>
      <c r="K2209" s="215" t="s">
        <v>185</v>
      </c>
      <c r="L2209" s="219"/>
      <c r="M2209" s="220" t="s">
        <v>18</v>
      </c>
      <c r="N2209" s="221" t="s">
        <v>40</v>
      </c>
      <c r="O2209" s="184">
        <v>0</v>
      </c>
      <c r="P2209" s="184">
        <f>O2209*H2209</f>
        <v>0</v>
      </c>
      <c r="Q2209" s="184">
        <v>0.55000000000000004</v>
      </c>
      <c r="R2209" s="184">
        <f>Q2209*H2209</f>
        <v>2.5911599999999999</v>
      </c>
      <c r="S2209" s="184">
        <v>0</v>
      </c>
      <c r="T2209" s="185">
        <f>S2209*H2209</f>
        <v>0</v>
      </c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R2209" s="186" t="s">
        <v>442</v>
      </c>
      <c r="AT2209" s="186" t="s">
        <v>286</v>
      </c>
      <c r="AU2209" s="186" t="s">
        <v>78</v>
      </c>
      <c r="AY2209" s="19" t="s">
        <v>179</v>
      </c>
      <c r="BE2209" s="187">
        <f>IF(N2209="základní",J2209,0)</f>
        <v>0</v>
      </c>
      <c r="BF2209" s="187">
        <f>IF(N2209="snížená",J2209,0)</f>
        <v>0</v>
      </c>
      <c r="BG2209" s="187">
        <f>IF(N2209="zákl. přenesená",J2209,0)</f>
        <v>0</v>
      </c>
      <c r="BH2209" s="187">
        <f>IF(N2209="sníž. přenesená",J2209,0)</f>
        <v>0</v>
      </c>
      <c r="BI2209" s="187">
        <f>IF(N2209="nulová",J2209,0)</f>
        <v>0</v>
      </c>
      <c r="BJ2209" s="19" t="s">
        <v>76</v>
      </c>
      <c r="BK2209" s="187">
        <f>ROUND(I2209*H2209,2)</f>
        <v>0</v>
      </c>
      <c r="BL2209" s="19" t="s">
        <v>311</v>
      </c>
      <c r="BM2209" s="186" t="s">
        <v>2239</v>
      </c>
    </row>
    <row r="2210" spans="1:65" s="2" customFormat="1">
      <c r="A2210" s="33"/>
      <c r="B2210" s="34"/>
      <c r="C2210" s="35"/>
      <c r="D2210" s="188" t="s">
        <v>188</v>
      </c>
      <c r="E2210" s="35"/>
      <c r="F2210" s="331" t="s">
        <v>2238</v>
      </c>
      <c r="G2210" s="332"/>
      <c r="H2210" s="332"/>
      <c r="I2210" s="332"/>
      <c r="J2210" s="332"/>
      <c r="K2210" s="35"/>
      <c r="L2210" s="38"/>
      <c r="M2210" s="190"/>
      <c r="N2210" s="191"/>
      <c r="O2210" s="63"/>
      <c r="P2210" s="63"/>
      <c r="Q2210" s="63"/>
      <c r="R2210" s="63"/>
      <c r="S2210" s="63"/>
      <c r="T2210" s="64"/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T2210" s="19" t="s">
        <v>188</v>
      </c>
      <c r="AU2210" s="19" t="s">
        <v>78</v>
      </c>
    </row>
    <row r="2211" spans="1:65" s="13" customFormat="1">
      <c r="B2211" s="194"/>
      <c r="C2211" s="195"/>
      <c r="D2211" s="188" t="s">
        <v>192</v>
      </c>
      <c r="E2211" s="196" t="s">
        <v>18</v>
      </c>
      <c r="F2211" s="334" t="s">
        <v>934</v>
      </c>
      <c r="G2211" s="335"/>
      <c r="H2211" s="336" t="s">
        <v>18</v>
      </c>
      <c r="I2211" s="335"/>
      <c r="J2211" s="335"/>
      <c r="K2211" s="195"/>
      <c r="L2211" s="198"/>
      <c r="M2211" s="199"/>
      <c r="N2211" s="200"/>
      <c r="O2211" s="200"/>
      <c r="P2211" s="200"/>
      <c r="Q2211" s="200"/>
      <c r="R2211" s="200"/>
      <c r="S2211" s="200"/>
      <c r="T2211" s="201"/>
      <c r="AT2211" s="202" t="s">
        <v>192</v>
      </c>
      <c r="AU2211" s="202" t="s">
        <v>78</v>
      </c>
      <c r="AV2211" s="13" t="s">
        <v>76</v>
      </c>
      <c r="AW2211" s="13" t="s">
        <v>30</v>
      </c>
      <c r="AX2211" s="13" t="s">
        <v>69</v>
      </c>
      <c r="AY2211" s="202" t="s">
        <v>179</v>
      </c>
    </row>
    <row r="2212" spans="1:65" s="13" customFormat="1">
      <c r="B2212" s="194"/>
      <c r="C2212" s="195"/>
      <c r="D2212" s="188" t="s">
        <v>192</v>
      </c>
      <c r="E2212" s="196" t="s">
        <v>18</v>
      </c>
      <c r="F2212" s="334" t="s">
        <v>2222</v>
      </c>
      <c r="G2212" s="335"/>
      <c r="H2212" s="336" t="s">
        <v>18</v>
      </c>
      <c r="I2212" s="335"/>
      <c r="J2212" s="335"/>
      <c r="K2212" s="195"/>
      <c r="L2212" s="198"/>
      <c r="M2212" s="199"/>
      <c r="N2212" s="200"/>
      <c r="O2212" s="200"/>
      <c r="P2212" s="200"/>
      <c r="Q2212" s="200"/>
      <c r="R2212" s="200"/>
      <c r="S2212" s="200"/>
      <c r="T2212" s="201"/>
      <c r="AT2212" s="202" t="s">
        <v>192</v>
      </c>
      <c r="AU2212" s="202" t="s">
        <v>78</v>
      </c>
      <c r="AV2212" s="13" t="s">
        <v>76</v>
      </c>
      <c r="AW2212" s="13" t="s">
        <v>30</v>
      </c>
      <c r="AX2212" s="13" t="s">
        <v>69</v>
      </c>
      <c r="AY2212" s="202" t="s">
        <v>179</v>
      </c>
    </row>
    <row r="2213" spans="1:65" s="14" customFormat="1">
      <c r="B2213" s="203"/>
      <c r="C2213" s="204"/>
      <c r="D2213" s="188" t="s">
        <v>192</v>
      </c>
      <c r="E2213" s="205" t="s">
        <v>18</v>
      </c>
      <c r="F2213" s="324" t="s">
        <v>2240</v>
      </c>
      <c r="G2213" s="325"/>
      <c r="H2213" s="326">
        <v>3.1480000000000001</v>
      </c>
      <c r="I2213" s="325"/>
      <c r="J2213" s="325"/>
      <c r="K2213" s="204"/>
      <c r="L2213" s="208"/>
      <c r="M2213" s="209"/>
      <c r="N2213" s="210"/>
      <c r="O2213" s="210"/>
      <c r="P2213" s="210"/>
      <c r="Q2213" s="210"/>
      <c r="R2213" s="210"/>
      <c r="S2213" s="210"/>
      <c r="T2213" s="211"/>
      <c r="AT2213" s="212" t="s">
        <v>192</v>
      </c>
      <c r="AU2213" s="212" t="s">
        <v>78</v>
      </c>
      <c r="AV2213" s="14" t="s">
        <v>78</v>
      </c>
      <c r="AW2213" s="14" t="s">
        <v>30</v>
      </c>
      <c r="AX2213" s="14" t="s">
        <v>69</v>
      </c>
      <c r="AY2213" s="212" t="s">
        <v>179</v>
      </c>
    </row>
    <row r="2214" spans="1:65" s="14" customFormat="1">
      <c r="B2214" s="203"/>
      <c r="C2214" s="204"/>
      <c r="D2214" s="188" t="s">
        <v>192</v>
      </c>
      <c r="E2214" s="205" t="s">
        <v>18</v>
      </c>
      <c r="F2214" s="324" t="s">
        <v>2241</v>
      </c>
      <c r="G2214" s="325"/>
      <c r="H2214" s="326">
        <v>0.45</v>
      </c>
      <c r="I2214" s="325"/>
      <c r="J2214" s="325"/>
      <c r="K2214" s="204"/>
      <c r="L2214" s="208"/>
      <c r="M2214" s="209"/>
      <c r="N2214" s="210"/>
      <c r="O2214" s="210"/>
      <c r="P2214" s="210"/>
      <c r="Q2214" s="210"/>
      <c r="R2214" s="210"/>
      <c r="S2214" s="210"/>
      <c r="T2214" s="211"/>
      <c r="AT2214" s="212" t="s">
        <v>192</v>
      </c>
      <c r="AU2214" s="212" t="s">
        <v>78</v>
      </c>
      <c r="AV2214" s="14" t="s">
        <v>78</v>
      </c>
      <c r="AW2214" s="14" t="s">
        <v>30</v>
      </c>
      <c r="AX2214" s="14" t="s">
        <v>69</v>
      </c>
      <c r="AY2214" s="212" t="s">
        <v>179</v>
      </c>
    </row>
    <row r="2215" spans="1:65" s="14" customFormat="1">
      <c r="B2215" s="203"/>
      <c r="C2215" s="204"/>
      <c r="D2215" s="188" t="s">
        <v>192</v>
      </c>
      <c r="E2215" s="205" t="s">
        <v>18</v>
      </c>
      <c r="F2215" s="324" t="s">
        <v>2242</v>
      </c>
      <c r="G2215" s="325"/>
      <c r="H2215" s="326">
        <v>0.32800000000000001</v>
      </c>
      <c r="I2215" s="325"/>
      <c r="J2215" s="325"/>
      <c r="K2215" s="204"/>
      <c r="L2215" s="208"/>
      <c r="M2215" s="209"/>
      <c r="N2215" s="210"/>
      <c r="O2215" s="210"/>
      <c r="P2215" s="210"/>
      <c r="Q2215" s="210"/>
      <c r="R2215" s="210"/>
      <c r="S2215" s="210"/>
      <c r="T2215" s="211"/>
      <c r="AT2215" s="212" t="s">
        <v>192</v>
      </c>
      <c r="AU2215" s="212" t="s">
        <v>78</v>
      </c>
      <c r="AV2215" s="14" t="s">
        <v>78</v>
      </c>
      <c r="AW2215" s="14" t="s">
        <v>30</v>
      </c>
      <c r="AX2215" s="14" t="s">
        <v>69</v>
      </c>
      <c r="AY2215" s="212" t="s">
        <v>179</v>
      </c>
    </row>
    <row r="2216" spans="1:65" s="14" customFormat="1">
      <c r="B2216" s="203"/>
      <c r="C2216" s="204"/>
      <c r="D2216" s="188" t="s">
        <v>192</v>
      </c>
      <c r="E2216" s="204"/>
      <c r="F2216" s="324" t="s">
        <v>5836</v>
      </c>
      <c r="G2216" s="325"/>
      <c r="H2216" s="326">
        <f>3.926*1.2</f>
        <v>4.7111999999999998</v>
      </c>
      <c r="I2216" s="325"/>
      <c r="J2216" s="325"/>
      <c r="K2216" s="204"/>
      <c r="L2216" s="208"/>
      <c r="M2216" s="209"/>
      <c r="N2216" s="210"/>
      <c r="O2216" s="210"/>
      <c r="P2216" s="210"/>
      <c r="Q2216" s="210"/>
      <c r="R2216" s="210"/>
      <c r="S2216" s="210"/>
      <c r="T2216" s="211"/>
      <c r="AT2216" s="212" t="s">
        <v>192</v>
      </c>
      <c r="AU2216" s="212" t="s">
        <v>78</v>
      </c>
      <c r="AV2216" s="14" t="s">
        <v>78</v>
      </c>
      <c r="AW2216" s="14" t="s">
        <v>4</v>
      </c>
      <c r="AX2216" s="14" t="s">
        <v>76</v>
      </c>
      <c r="AY2216" s="212" t="s">
        <v>179</v>
      </c>
    </row>
    <row r="2217" spans="1:65" s="2" customFormat="1" ht="21.75" customHeight="1">
      <c r="A2217" s="33"/>
      <c r="B2217" s="34"/>
      <c r="C2217" s="213" t="s">
        <v>2243</v>
      </c>
      <c r="D2217" s="213" t="s">
        <v>286</v>
      </c>
      <c r="E2217" s="214" t="s">
        <v>2244</v>
      </c>
      <c r="F2217" s="340" t="s">
        <v>2245</v>
      </c>
      <c r="G2217" s="341" t="s">
        <v>184</v>
      </c>
      <c r="H2217" s="342">
        <f>H2221</f>
        <v>0.51040000000000008</v>
      </c>
      <c r="I2217" s="343"/>
      <c r="J2217" s="343">
        <f>ROUND(I2217*H2217,2)</f>
        <v>0</v>
      </c>
      <c r="K2217" s="215" t="s">
        <v>185</v>
      </c>
      <c r="L2217" s="219"/>
      <c r="M2217" s="220" t="s">
        <v>18</v>
      </c>
      <c r="N2217" s="221" t="s">
        <v>40</v>
      </c>
      <c r="O2217" s="184">
        <v>0</v>
      </c>
      <c r="P2217" s="184">
        <f>O2217*H2217</f>
        <v>0</v>
      </c>
      <c r="Q2217" s="184">
        <v>0.55000000000000004</v>
      </c>
      <c r="R2217" s="184">
        <f>Q2217*H2217</f>
        <v>0.28072000000000008</v>
      </c>
      <c r="S2217" s="184">
        <v>0</v>
      </c>
      <c r="T2217" s="185">
        <f>S2217*H2217</f>
        <v>0</v>
      </c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R2217" s="186" t="s">
        <v>442</v>
      </c>
      <c r="AT2217" s="186" t="s">
        <v>286</v>
      </c>
      <c r="AU2217" s="186" t="s">
        <v>78</v>
      </c>
      <c r="AY2217" s="19" t="s">
        <v>179</v>
      </c>
      <c r="BE2217" s="187">
        <f>IF(N2217="základní",J2217,0)</f>
        <v>0</v>
      </c>
      <c r="BF2217" s="187">
        <f>IF(N2217="snížená",J2217,0)</f>
        <v>0</v>
      </c>
      <c r="BG2217" s="187">
        <f>IF(N2217="zákl. přenesená",J2217,0)</f>
        <v>0</v>
      </c>
      <c r="BH2217" s="187">
        <f>IF(N2217="sníž. přenesená",J2217,0)</f>
        <v>0</v>
      </c>
      <c r="BI2217" s="187">
        <f>IF(N2217="nulová",J2217,0)</f>
        <v>0</v>
      </c>
      <c r="BJ2217" s="19" t="s">
        <v>76</v>
      </c>
      <c r="BK2217" s="187">
        <f>ROUND(I2217*H2217,2)</f>
        <v>0</v>
      </c>
      <c r="BL2217" s="19" t="s">
        <v>311</v>
      </c>
      <c r="BM2217" s="186" t="s">
        <v>2246</v>
      </c>
    </row>
    <row r="2218" spans="1:65" s="2" customFormat="1">
      <c r="A2218" s="33"/>
      <c r="B2218" s="34"/>
      <c r="C2218" s="35"/>
      <c r="D2218" s="188" t="s">
        <v>188</v>
      </c>
      <c r="E2218" s="35"/>
      <c r="F2218" s="331" t="s">
        <v>2245</v>
      </c>
      <c r="G2218" s="332"/>
      <c r="H2218" s="332"/>
      <c r="I2218" s="332"/>
      <c r="J2218" s="332"/>
      <c r="K2218" s="35"/>
      <c r="L2218" s="38"/>
      <c r="M2218" s="190"/>
      <c r="N2218" s="191"/>
      <c r="O2218" s="63"/>
      <c r="P2218" s="63"/>
      <c r="Q2218" s="63"/>
      <c r="R2218" s="63"/>
      <c r="S2218" s="63"/>
      <c r="T2218" s="64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T2218" s="19" t="s">
        <v>188</v>
      </c>
      <c r="AU2218" s="19" t="s">
        <v>78</v>
      </c>
    </row>
    <row r="2219" spans="1:65" s="13" customFormat="1">
      <c r="B2219" s="194"/>
      <c r="C2219" s="195"/>
      <c r="D2219" s="188" t="s">
        <v>192</v>
      </c>
      <c r="E2219" s="196" t="s">
        <v>18</v>
      </c>
      <c r="F2219" s="334" t="s">
        <v>934</v>
      </c>
      <c r="G2219" s="335"/>
      <c r="H2219" s="336" t="s">
        <v>18</v>
      </c>
      <c r="I2219" s="335"/>
      <c r="J2219" s="335"/>
      <c r="K2219" s="195"/>
      <c r="L2219" s="198"/>
      <c r="M2219" s="199"/>
      <c r="N2219" s="200"/>
      <c r="O2219" s="200"/>
      <c r="P2219" s="200"/>
      <c r="Q2219" s="200"/>
      <c r="R2219" s="200"/>
      <c r="S2219" s="200"/>
      <c r="T2219" s="201"/>
      <c r="AT2219" s="202" t="s">
        <v>192</v>
      </c>
      <c r="AU2219" s="202" t="s">
        <v>78</v>
      </c>
      <c r="AV2219" s="13" t="s">
        <v>76</v>
      </c>
      <c r="AW2219" s="13" t="s">
        <v>30</v>
      </c>
      <c r="AX2219" s="13" t="s">
        <v>69</v>
      </c>
      <c r="AY2219" s="202" t="s">
        <v>179</v>
      </c>
    </row>
    <row r="2220" spans="1:65" s="14" customFormat="1">
      <c r="B2220" s="203"/>
      <c r="C2220" s="204"/>
      <c r="D2220" s="188" t="s">
        <v>192</v>
      </c>
      <c r="E2220" s="205" t="s">
        <v>18</v>
      </c>
      <c r="F2220" s="324" t="s">
        <v>2247</v>
      </c>
      <c r="G2220" s="325"/>
      <c r="H2220" s="326">
        <v>0.46400000000000002</v>
      </c>
      <c r="I2220" s="325"/>
      <c r="J2220" s="325"/>
      <c r="K2220" s="204"/>
      <c r="L2220" s="208"/>
      <c r="M2220" s="209"/>
      <c r="N2220" s="210"/>
      <c r="O2220" s="210"/>
      <c r="P2220" s="210"/>
      <c r="Q2220" s="210"/>
      <c r="R2220" s="210"/>
      <c r="S2220" s="210"/>
      <c r="T2220" s="211"/>
      <c r="AT2220" s="212" t="s">
        <v>192</v>
      </c>
      <c r="AU2220" s="212" t="s">
        <v>78</v>
      </c>
      <c r="AV2220" s="14" t="s">
        <v>78</v>
      </c>
      <c r="AW2220" s="14" t="s">
        <v>30</v>
      </c>
      <c r="AX2220" s="14" t="s">
        <v>69</v>
      </c>
      <c r="AY2220" s="212" t="s">
        <v>179</v>
      </c>
    </row>
    <row r="2221" spans="1:65" s="14" customFormat="1">
      <c r="B2221" s="203"/>
      <c r="C2221" s="204"/>
      <c r="D2221" s="188" t="s">
        <v>192</v>
      </c>
      <c r="E2221" s="204"/>
      <c r="F2221" s="324" t="s">
        <v>5837</v>
      </c>
      <c r="G2221" s="325"/>
      <c r="H2221" s="326">
        <f>H2220*1.1</f>
        <v>0.51040000000000008</v>
      </c>
      <c r="I2221" s="325"/>
      <c r="J2221" s="325"/>
      <c r="K2221" s="204"/>
      <c r="L2221" s="208"/>
      <c r="M2221" s="209"/>
      <c r="N2221" s="210"/>
      <c r="O2221" s="210"/>
      <c r="P2221" s="210"/>
      <c r="Q2221" s="210"/>
      <c r="R2221" s="210"/>
      <c r="S2221" s="210"/>
      <c r="T2221" s="211"/>
      <c r="AT2221" s="212" t="s">
        <v>192</v>
      </c>
      <c r="AU2221" s="212" t="s">
        <v>78</v>
      </c>
      <c r="AV2221" s="14" t="s">
        <v>78</v>
      </c>
      <c r="AW2221" s="14" t="s">
        <v>4</v>
      </c>
      <c r="AX2221" s="14" t="s">
        <v>76</v>
      </c>
      <c r="AY2221" s="212" t="s">
        <v>179</v>
      </c>
    </row>
    <row r="2222" spans="1:65" s="2" customFormat="1" ht="37.9" customHeight="1">
      <c r="A2222" s="33"/>
      <c r="B2222" s="34"/>
      <c r="C2222" s="176" t="s">
        <v>2248</v>
      </c>
      <c r="D2222" s="176" t="s">
        <v>181</v>
      </c>
      <c r="E2222" s="177" t="s">
        <v>2249</v>
      </c>
      <c r="F2222" s="327" t="s">
        <v>2250</v>
      </c>
      <c r="G2222" s="328" t="s">
        <v>289</v>
      </c>
      <c r="H2222" s="329">
        <v>30.25</v>
      </c>
      <c r="I2222" s="330"/>
      <c r="J2222" s="330">
        <f>ROUND(I2222*H2222,2)</f>
        <v>0</v>
      </c>
      <c r="K2222" s="178" t="s">
        <v>185</v>
      </c>
      <c r="L2222" s="38"/>
      <c r="M2222" s="182" t="s">
        <v>18</v>
      </c>
      <c r="N2222" s="183" t="s">
        <v>40</v>
      </c>
      <c r="O2222" s="184">
        <v>0.53200000000000003</v>
      </c>
      <c r="P2222" s="184">
        <f>O2222*H2222</f>
        <v>16.093</v>
      </c>
      <c r="Q2222" s="184">
        <v>0</v>
      </c>
      <c r="R2222" s="184">
        <f>Q2222*H2222</f>
        <v>0</v>
      </c>
      <c r="S2222" s="184">
        <v>0</v>
      </c>
      <c r="T2222" s="185">
        <f>S2222*H2222</f>
        <v>0</v>
      </c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R2222" s="186" t="s">
        <v>311</v>
      </c>
      <c r="AT2222" s="186" t="s">
        <v>181</v>
      </c>
      <c r="AU2222" s="186" t="s">
        <v>78</v>
      </c>
      <c r="AY2222" s="19" t="s">
        <v>179</v>
      </c>
      <c r="BE2222" s="187">
        <f>IF(N2222="základní",J2222,0)</f>
        <v>0</v>
      </c>
      <c r="BF2222" s="187">
        <f>IF(N2222="snížená",J2222,0)</f>
        <v>0</v>
      </c>
      <c r="BG2222" s="187">
        <f>IF(N2222="zákl. přenesená",J2222,0)</f>
        <v>0</v>
      </c>
      <c r="BH2222" s="187">
        <f>IF(N2222="sníž. přenesená",J2222,0)</f>
        <v>0</v>
      </c>
      <c r="BI2222" s="187">
        <f>IF(N2222="nulová",J2222,0)</f>
        <v>0</v>
      </c>
      <c r="BJ2222" s="19" t="s">
        <v>76</v>
      </c>
      <c r="BK2222" s="187">
        <f>ROUND(I2222*H2222,2)</f>
        <v>0</v>
      </c>
      <c r="BL2222" s="19" t="s">
        <v>311</v>
      </c>
      <c r="BM2222" s="186" t="s">
        <v>2251</v>
      </c>
    </row>
    <row r="2223" spans="1:65" s="2" customFormat="1" ht="39">
      <c r="A2223" s="33"/>
      <c r="B2223" s="34"/>
      <c r="C2223" s="35"/>
      <c r="D2223" s="188" t="s">
        <v>188</v>
      </c>
      <c r="E2223" s="35"/>
      <c r="F2223" s="331" t="s">
        <v>2252</v>
      </c>
      <c r="G2223" s="332"/>
      <c r="H2223" s="332"/>
      <c r="I2223" s="332"/>
      <c r="J2223" s="332"/>
      <c r="K2223" s="35"/>
      <c r="L2223" s="38"/>
      <c r="M2223" s="190"/>
      <c r="N2223" s="191"/>
      <c r="O2223" s="63"/>
      <c r="P2223" s="63"/>
      <c r="Q2223" s="63"/>
      <c r="R2223" s="63"/>
      <c r="S2223" s="63"/>
      <c r="T2223" s="64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T2223" s="19" t="s">
        <v>188</v>
      </c>
      <c r="AU2223" s="19" t="s">
        <v>78</v>
      </c>
    </row>
    <row r="2224" spans="1:65" s="2" customFormat="1">
      <c r="A2224" s="33"/>
      <c r="B2224" s="34"/>
      <c r="C2224" s="35"/>
      <c r="D2224" s="192" t="s">
        <v>190</v>
      </c>
      <c r="E2224" s="35"/>
      <c r="F2224" s="333" t="s">
        <v>2253</v>
      </c>
      <c r="G2224" s="332"/>
      <c r="H2224" s="332"/>
      <c r="I2224" s="332"/>
      <c r="J2224" s="332"/>
      <c r="K2224" s="35"/>
      <c r="L2224" s="38"/>
      <c r="M2224" s="190"/>
      <c r="N2224" s="191"/>
      <c r="O2224" s="63"/>
      <c r="P2224" s="63"/>
      <c r="Q2224" s="63"/>
      <c r="R2224" s="63"/>
      <c r="S2224" s="63"/>
      <c r="T2224" s="64"/>
      <c r="U2224" s="33"/>
      <c r="V2224" s="33"/>
      <c r="W2224" s="33"/>
      <c r="X2224" s="33"/>
      <c r="Y2224" s="33"/>
      <c r="Z2224" s="33"/>
      <c r="AA2224" s="33"/>
      <c r="AB2224" s="33"/>
      <c r="AC2224" s="33"/>
      <c r="AD2224" s="33"/>
      <c r="AE2224" s="33"/>
      <c r="AT2224" s="19" t="s">
        <v>190</v>
      </c>
      <c r="AU2224" s="19" t="s">
        <v>78</v>
      </c>
    </row>
    <row r="2225" spans="1:65" s="13" customFormat="1">
      <c r="B2225" s="194"/>
      <c r="C2225" s="195"/>
      <c r="D2225" s="188" t="s">
        <v>192</v>
      </c>
      <c r="E2225" s="196" t="s">
        <v>18</v>
      </c>
      <c r="F2225" s="334" t="s">
        <v>934</v>
      </c>
      <c r="G2225" s="335"/>
      <c r="H2225" s="336" t="s">
        <v>18</v>
      </c>
      <c r="I2225" s="335"/>
      <c r="J2225" s="335"/>
      <c r="K2225" s="195"/>
      <c r="L2225" s="198"/>
      <c r="M2225" s="199"/>
      <c r="N2225" s="200"/>
      <c r="O2225" s="200"/>
      <c r="P2225" s="200"/>
      <c r="Q2225" s="200"/>
      <c r="R2225" s="200"/>
      <c r="S2225" s="200"/>
      <c r="T2225" s="201"/>
      <c r="AT2225" s="202" t="s">
        <v>192</v>
      </c>
      <c r="AU2225" s="202" t="s">
        <v>78</v>
      </c>
      <c r="AV2225" s="13" t="s">
        <v>76</v>
      </c>
      <c r="AW2225" s="13" t="s">
        <v>30</v>
      </c>
      <c r="AX2225" s="13" t="s">
        <v>69</v>
      </c>
      <c r="AY2225" s="202" t="s">
        <v>179</v>
      </c>
    </row>
    <row r="2226" spans="1:65" s="14" customFormat="1">
      <c r="B2226" s="203"/>
      <c r="C2226" s="204"/>
      <c r="D2226" s="188" t="s">
        <v>192</v>
      </c>
      <c r="E2226" s="205" t="s">
        <v>18</v>
      </c>
      <c r="F2226" s="324" t="s">
        <v>2254</v>
      </c>
      <c r="G2226" s="325"/>
      <c r="H2226" s="326">
        <v>30.25</v>
      </c>
      <c r="I2226" s="325"/>
      <c r="J2226" s="325"/>
      <c r="K2226" s="204"/>
      <c r="L2226" s="208"/>
      <c r="M2226" s="209"/>
      <c r="N2226" s="210"/>
      <c r="O2226" s="210"/>
      <c r="P2226" s="210"/>
      <c r="Q2226" s="210"/>
      <c r="R2226" s="210"/>
      <c r="S2226" s="210"/>
      <c r="T2226" s="211"/>
      <c r="AT2226" s="212" t="s">
        <v>192</v>
      </c>
      <c r="AU2226" s="212" t="s">
        <v>78</v>
      </c>
      <c r="AV2226" s="14" t="s">
        <v>78</v>
      </c>
      <c r="AW2226" s="14" t="s">
        <v>30</v>
      </c>
      <c r="AX2226" s="14" t="s">
        <v>69</v>
      </c>
      <c r="AY2226" s="212" t="s">
        <v>179</v>
      </c>
    </row>
    <row r="2227" spans="1:65" s="2" customFormat="1" ht="21.75" customHeight="1">
      <c r="A2227" s="33"/>
      <c r="B2227" s="34"/>
      <c r="C2227" s="213" t="s">
        <v>2255</v>
      </c>
      <c r="D2227" s="213" t="s">
        <v>286</v>
      </c>
      <c r="E2227" s="214" t="s">
        <v>2256</v>
      </c>
      <c r="F2227" s="340" t="s">
        <v>2257</v>
      </c>
      <c r="G2227" s="341" t="s">
        <v>184</v>
      </c>
      <c r="H2227" s="342">
        <v>0.60199999999999998</v>
      </c>
      <c r="I2227" s="343"/>
      <c r="J2227" s="343">
        <f>ROUND(I2227*H2227,2)</f>
        <v>0</v>
      </c>
      <c r="K2227" s="215" t="s">
        <v>185</v>
      </c>
      <c r="L2227" s="219"/>
      <c r="M2227" s="220" t="s">
        <v>18</v>
      </c>
      <c r="N2227" s="221" t="s">
        <v>40</v>
      </c>
      <c r="O2227" s="184">
        <v>0</v>
      </c>
      <c r="P2227" s="184">
        <f>O2227*H2227</f>
        <v>0</v>
      </c>
      <c r="Q2227" s="184">
        <v>0.55000000000000004</v>
      </c>
      <c r="R2227" s="184">
        <f>Q2227*H2227</f>
        <v>0.33110000000000001</v>
      </c>
      <c r="S2227" s="184">
        <v>0</v>
      </c>
      <c r="T2227" s="185">
        <f>S2227*H2227</f>
        <v>0</v>
      </c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R2227" s="186" t="s">
        <v>442</v>
      </c>
      <c r="AT2227" s="186" t="s">
        <v>286</v>
      </c>
      <c r="AU2227" s="186" t="s">
        <v>78</v>
      </c>
      <c r="AY2227" s="19" t="s">
        <v>179</v>
      </c>
      <c r="BE2227" s="187">
        <f>IF(N2227="základní",J2227,0)</f>
        <v>0</v>
      </c>
      <c r="BF2227" s="187">
        <f>IF(N2227="snížená",J2227,0)</f>
        <v>0</v>
      </c>
      <c r="BG2227" s="187">
        <f>IF(N2227="zákl. přenesená",J2227,0)</f>
        <v>0</v>
      </c>
      <c r="BH2227" s="187">
        <f>IF(N2227="sníž. přenesená",J2227,0)</f>
        <v>0</v>
      </c>
      <c r="BI2227" s="187">
        <f>IF(N2227="nulová",J2227,0)</f>
        <v>0</v>
      </c>
      <c r="BJ2227" s="19" t="s">
        <v>76</v>
      </c>
      <c r="BK2227" s="187">
        <f>ROUND(I2227*H2227,2)</f>
        <v>0</v>
      </c>
      <c r="BL2227" s="19" t="s">
        <v>311</v>
      </c>
      <c r="BM2227" s="186" t="s">
        <v>2258</v>
      </c>
    </row>
    <row r="2228" spans="1:65" s="2" customFormat="1">
      <c r="A2228" s="33"/>
      <c r="B2228" s="34"/>
      <c r="C2228" s="35"/>
      <c r="D2228" s="188" t="s">
        <v>188</v>
      </c>
      <c r="E2228" s="35"/>
      <c r="F2228" s="331" t="s">
        <v>2257</v>
      </c>
      <c r="G2228" s="332"/>
      <c r="H2228" s="332"/>
      <c r="I2228" s="332"/>
      <c r="J2228" s="332"/>
      <c r="K2228" s="35"/>
      <c r="L2228" s="38"/>
      <c r="M2228" s="190"/>
      <c r="N2228" s="191"/>
      <c r="O2228" s="63"/>
      <c r="P2228" s="63"/>
      <c r="Q2228" s="63"/>
      <c r="R2228" s="63"/>
      <c r="S2228" s="63"/>
      <c r="T2228" s="64"/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T2228" s="19" t="s">
        <v>188</v>
      </c>
      <c r="AU2228" s="19" t="s">
        <v>78</v>
      </c>
    </row>
    <row r="2229" spans="1:65" s="13" customFormat="1">
      <c r="B2229" s="194"/>
      <c r="C2229" s="195"/>
      <c r="D2229" s="188" t="s">
        <v>192</v>
      </c>
      <c r="E2229" s="196" t="s">
        <v>18</v>
      </c>
      <c r="F2229" s="334" t="s">
        <v>934</v>
      </c>
      <c r="G2229" s="335"/>
      <c r="H2229" s="336" t="s">
        <v>18</v>
      </c>
      <c r="I2229" s="335"/>
      <c r="J2229" s="335"/>
      <c r="K2229" s="195"/>
      <c r="L2229" s="198"/>
      <c r="M2229" s="199"/>
      <c r="N2229" s="200"/>
      <c r="O2229" s="200"/>
      <c r="P2229" s="200"/>
      <c r="Q2229" s="200"/>
      <c r="R2229" s="200"/>
      <c r="S2229" s="200"/>
      <c r="T2229" s="201"/>
      <c r="AT2229" s="202" t="s">
        <v>192</v>
      </c>
      <c r="AU2229" s="202" t="s">
        <v>78</v>
      </c>
      <c r="AV2229" s="13" t="s">
        <v>76</v>
      </c>
      <c r="AW2229" s="13" t="s">
        <v>30</v>
      </c>
      <c r="AX2229" s="13" t="s">
        <v>69</v>
      </c>
      <c r="AY2229" s="202" t="s">
        <v>179</v>
      </c>
    </row>
    <row r="2230" spans="1:65" s="14" customFormat="1">
      <c r="B2230" s="203"/>
      <c r="C2230" s="204"/>
      <c r="D2230" s="188" t="s">
        <v>192</v>
      </c>
      <c r="E2230" s="205" t="s">
        <v>18</v>
      </c>
      <c r="F2230" s="324" t="s">
        <v>2259</v>
      </c>
      <c r="G2230" s="325"/>
      <c r="H2230" s="326">
        <v>0.55700000000000005</v>
      </c>
      <c r="I2230" s="325"/>
      <c r="J2230" s="325"/>
      <c r="K2230" s="204"/>
      <c r="L2230" s="208"/>
      <c r="M2230" s="209"/>
      <c r="N2230" s="210"/>
      <c r="O2230" s="210"/>
      <c r="P2230" s="210"/>
      <c r="Q2230" s="210"/>
      <c r="R2230" s="210"/>
      <c r="S2230" s="210"/>
      <c r="T2230" s="211"/>
      <c r="AT2230" s="212" t="s">
        <v>192</v>
      </c>
      <c r="AU2230" s="212" t="s">
        <v>78</v>
      </c>
      <c r="AV2230" s="14" t="s">
        <v>78</v>
      </c>
      <c r="AW2230" s="14" t="s">
        <v>30</v>
      </c>
      <c r="AX2230" s="14" t="s">
        <v>69</v>
      </c>
      <c r="AY2230" s="212" t="s">
        <v>179</v>
      </c>
    </row>
    <row r="2231" spans="1:65" s="14" customFormat="1">
      <c r="B2231" s="203"/>
      <c r="C2231" s="204"/>
      <c r="D2231" s="188" t="s">
        <v>192</v>
      </c>
      <c r="E2231" s="204"/>
      <c r="F2231" s="324" t="s">
        <v>2260</v>
      </c>
      <c r="G2231" s="325"/>
      <c r="H2231" s="326">
        <v>0.60199999999999998</v>
      </c>
      <c r="I2231" s="325"/>
      <c r="J2231" s="325"/>
      <c r="K2231" s="204"/>
      <c r="L2231" s="208"/>
      <c r="M2231" s="209"/>
      <c r="N2231" s="210"/>
      <c r="O2231" s="210"/>
      <c r="P2231" s="210"/>
      <c r="Q2231" s="210"/>
      <c r="R2231" s="210"/>
      <c r="S2231" s="210"/>
      <c r="T2231" s="211"/>
      <c r="AT2231" s="212" t="s">
        <v>192</v>
      </c>
      <c r="AU2231" s="212" t="s">
        <v>78</v>
      </c>
      <c r="AV2231" s="14" t="s">
        <v>78</v>
      </c>
      <c r="AW2231" s="14" t="s">
        <v>4</v>
      </c>
      <c r="AX2231" s="14" t="s">
        <v>76</v>
      </c>
      <c r="AY2231" s="212" t="s">
        <v>179</v>
      </c>
    </row>
    <row r="2232" spans="1:65" s="2" customFormat="1" ht="21.75" customHeight="1">
      <c r="A2232" s="33"/>
      <c r="B2232" s="34"/>
      <c r="C2232" s="213" t="s">
        <v>2261</v>
      </c>
      <c r="D2232" s="213" t="s">
        <v>286</v>
      </c>
      <c r="E2232" s="214" t="s">
        <v>2262</v>
      </c>
      <c r="F2232" s="340" t="s">
        <v>2263</v>
      </c>
      <c r="G2232" s="341" t="s">
        <v>184</v>
      </c>
      <c r="H2232" s="342">
        <v>0.23499999999999999</v>
      </c>
      <c r="I2232" s="343"/>
      <c r="J2232" s="343">
        <f>ROUND(I2232*H2232,2)</f>
        <v>0</v>
      </c>
      <c r="K2232" s="215" t="s">
        <v>185</v>
      </c>
      <c r="L2232" s="219"/>
      <c r="M2232" s="220" t="s">
        <v>18</v>
      </c>
      <c r="N2232" s="221" t="s">
        <v>40</v>
      </c>
      <c r="O2232" s="184">
        <v>0</v>
      </c>
      <c r="P2232" s="184">
        <f>O2232*H2232</f>
        <v>0</v>
      </c>
      <c r="Q2232" s="184">
        <v>0.55000000000000004</v>
      </c>
      <c r="R2232" s="184">
        <f>Q2232*H2232</f>
        <v>0.12925</v>
      </c>
      <c r="S2232" s="184">
        <v>0</v>
      </c>
      <c r="T2232" s="185">
        <f>S2232*H2232</f>
        <v>0</v>
      </c>
      <c r="U2232" s="33"/>
      <c r="V2232" s="33"/>
      <c r="W2232" s="33"/>
      <c r="X2232" s="33"/>
      <c r="Y2232" s="33"/>
      <c r="Z2232" s="33"/>
      <c r="AA2232" s="33"/>
      <c r="AB2232" s="33"/>
      <c r="AC2232" s="33"/>
      <c r="AD2232" s="33"/>
      <c r="AE2232" s="33"/>
      <c r="AR2232" s="186" t="s">
        <v>442</v>
      </c>
      <c r="AT2232" s="186" t="s">
        <v>286</v>
      </c>
      <c r="AU2232" s="186" t="s">
        <v>78</v>
      </c>
      <c r="AY2232" s="19" t="s">
        <v>179</v>
      </c>
      <c r="BE2232" s="187">
        <f>IF(N2232="základní",J2232,0)</f>
        <v>0</v>
      </c>
      <c r="BF2232" s="187">
        <f>IF(N2232="snížená",J2232,0)</f>
        <v>0</v>
      </c>
      <c r="BG2232" s="187">
        <f>IF(N2232="zákl. přenesená",J2232,0)</f>
        <v>0</v>
      </c>
      <c r="BH2232" s="187">
        <f>IF(N2232="sníž. přenesená",J2232,0)</f>
        <v>0</v>
      </c>
      <c r="BI2232" s="187">
        <f>IF(N2232="nulová",J2232,0)</f>
        <v>0</v>
      </c>
      <c r="BJ2232" s="19" t="s">
        <v>76</v>
      </c>
      <c r="BK2232" s="187">
        <f>ROUND(I2232*H2232,2)</f>
        <v>0</v>
      </c>
      <c r="BL2232" s="19" t="s">
        <v>311</v>
      </c>
      <c r="BM2232" s="186" t="s">
        <v>2264</v>
      </c>
    </row>
    <row r="2233" spans="1:65" s="2" customFormat="1">
      <c r="A2233" s="33"/>
      <c r="B2233" s="34"/>
      <c r="C2233" s="35"/>
      <c r="D2233" s="188" t="s">
        <v>188</v>
      </c>
      <c r="E2233" s="35"/>
      <c r="F2233" s="331" t="s">
        <v>2263</v>
      </c>
      <c r="G2233" s="332"/>
      <c r="H2233" s="332"/>
      <c r="I2233" s="332"/>
      <c r="J2233" s="332"/>
      <c r="K2233" s="35"/>
      <c r="L2233" s="38"/>
      <c r="M2233" s="190"/>
      <c r="N2233" s="191"/>
      <c r="O2233" s="63"/>
      <c r="P2233" s="63"/>
      <c r="Q2233" s="63"/>
      <c r="R2233" s="63"/>
      <c r="S2233" s="63"/>
      <c r="T2233" s="64"/>
      <c r="U2233" s="33"/>
      <c r="V2233" s="33"/>
      <c r="W2233" s="33"/>
      <c r="X2233" s="33"/>
      <c r="Y2233" s="33"/>
      <c r="Z2233" s="33"/>
      <c r="AA2233" s="33"/>
      <c r="AB2233" s="33"/>
      <c r="AC2233" s="33"/>
      <c r="AD2233" s="33"/>
      <c r="AE2233" s="33"/>
      <c r="AT2233" s="19" t="s">
        <v>188</v>
      </c>
      <c r="AU2233" s="19" t="s">
        <v>78</v>
      </c>
    </row>
    <row r="2234" spans="1:65" s="13" customFormat="1">
      <c r="B2234" s="194"/>
      <c r="C2234" s="195"/>
      <c r="D2234" s="188" t="s">
        <v>192</v>
      </c>
      <c r="E2234" s="196" t="s">
        <v>18</v>
      </c>
      <c r="F2234" s="334" t="s">
        <v>934</v>
      </c>
      <c r="G2234" s="335"/>
      <c r="H2234" s="336" t="s">
        <v>18</v>
      </c>
      <c r="I2234" s="335"/>
      <c r="J2234" s="335"/>
      <c r="K2234" s="195"/>
      <c r="L2234" s="198"/>
      <c r="M2234" s="199"/>
      <c r="N2234" s="200"/>
      <c r="O2234" s="200"/>
      <c r="P2234" s="200"/>
      <c r="Q2234" s="200"/>
      <c r="R2234" s="200"/>
      <c r="S2234" s="200"/>
      <c r="T2234" s="201"/>
      <c r="AT2234" s="202" t="s">
        <v>192</v>
      </c>
      <c r="AU2234" s="202" t="s">
        <v>78</v>
      </c>
      <c r="AV2234" s="13" t="s">
        <v>76</v>
      </c>
      <c r="AW2234" s="13" t="s">
        <v>30</v>
      </c>
      <c r="AX2234" s="13" t="s">
        <v>69</v>
      </c>
      <c r="AY2234" s="202" t="s">
        <v>179</v>
      </c>
    </row>
    <row r="2235" spans="1:65" s="14" customFormat="1">
      <c r="B2235" s="203"/>
      <c r="C2235" s="204"/>
      <c r="D2235" s="188" t="s">
        <v>192</v>
      </c>
      <c r="E2235" s="205" t="s">
        <v>18</v>
      </c>
      <c r="F2235" s="324" t="s">
        <v>2265</v>
      </c>
      <c r="G2235" s="325"/>
      <c r="H2235" s="326">
        <v>0.218</v>
      </c>
      <c r="I2235" s="325"/>
      <c r="J2235" s="325"/>
      <c r="K2235" s="204"/>
      <c r="L2235" s="208"/>
      <c r="M2235" s="209"/>
      <c r="N2235" s="210"/>
      <c r="O2235" s="210"/>
      <c r="P2235" s="210"/>
      <c r="Q2235" s="210"/>
      <c r="R2235" s="210"/>
      <c r="S2235" s="210"/>
      <c r="T2235" s="211"/>
      <c r="AT2235" s="212" t="s">
        <v>192</v>
      </c>
      <c r="AU2235" s="212" t="s">
        <v>78</v>
      </c>
      <c r="AV2235" s="14" t="s">
        <v>78</v>
      </c>
      <c r="AW2235" s="14" t="s">
        <v>30</v>
      </c>
      <c r="AX2235" s="14" t="s">
        <v>69</v>
      </c>
      <c r="AY2235" s="212" t="s">
        <v>179</v>
      </c>
    </row>
    <row r="2236" spans="1:65" s="14" customFormat="1">
      <c r="B2236" s="203"/>
      <c r="C2236" s="204"/>
      <c r="D2236" s="188" t="s">
        <v>192</v>
      </c>
      <c r="E2236" s="204"/>
      <c r="F2236" s="324" t="s">
        <v>2266</v>
      </c>
      <c r="G2236" s="325"/>
      <c r="H2236" s="326">
        <v>0.23499999999999999</v>
      </c>
      <c r="I2236" s="325"/>
      <c r="J2236" s="325"/>
      <c r="K2236" s="204"/>
      <c r="L2236" s="208"/>
      <c r="M2236" s="209"/>
      <c r="N2236" s="210"/>
      <c r="O2236" s="210"/>
      <c r="P2236" s="210"/>
      <c r="Q2236" s="210"/>
      <c r="R2236" s="210"/>
      <c r="S2236" s="210"/>
      <c r="T2236" s="211"/>
      <c r="AT2236" s="212" t="s">
        <v>192</v>
      </c>
      <c r="AU2236" s="212" t="s">
        <v>78</v>
      </c>
      <c r="AV2236" s="14" t="s">
        <v>78</v>
      </c>
      <c r="AW2236" s="14" t="s">
        <v>4</v>
      </c>
      <c r="AX2236" s="14" t="s">
        <v>76</v>
      </c>
      <c r="AY2236" s="212" t="s">
        <v>179</v>
      </c>
    </row>
    <row r="2237" spans="1:65" s="2" customFormat="1" ht="37.9" customHeight="1">
      <c r="A2237" s="33"/>
      <c r="B2237" s="34"/>
      <c r="C2237" s="176" t="s">
        <v>2267</v>
      </c>
      <c r="D2237" s="176" t="s">
        <v>181</v>
      </c>
      <c r="E2237" s="177" t="s">
        <v>2268</v>
      </c>
      <c r="F2237" s="327" t="s">
        <v>2269</v>
      </c>
      <c r="G2237" s="328" t="s">
        <v>289</v>
      </c>
      <c r="H2237" s="329">
        <v>114.3</v>
      </c>
      <c r="I2237" s="330"/>
      <c r="J2237" s="330">
        <f>ROUND(I2237*H2237,2)</f>
        <v>0</v>
      </c>
      <c r="K2237" s="178" t="s">
        <v>185</v>
      </c>
      <c r="L2237" s="38"/>
      <c r="M2237" s="182" t="s">
        <v>18</v>
      </c>
      <c r="N2237" s="183" t="s">
        <v>40</v>
      </c>
      <c r="O2237" s="184">
        <v>0.64700000000000002</v>
      </c>
      <c r="P2237" s="184">
        <f>O2237*H2237</f>
        <v>73.952100000000002</v>
      </c>
      <c r="Q2237" s="184">
        <v>0</v>
      </c>
      <c r="R2237" s="184">
        <f>Q2237*H2237</f>
        <v>0</v>
      </c>
      <c r="S2237" s="184">
        <v>0</v>
      </c>
      <c r="T2237" s="185">
        <f>S2237*H2237</f>
        <v>0</v>
      </c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R2237" s="186" t="s">
        <v>311</v>
      </c>
      <c r="AT2237" s="186" t="s">
        <v>181</v>
      </c>
      <c r="AU2237" s="186" t="s">
        <v>78</v>
      </c>
      <c r="AY2237" s="19" t="s">
        <v>179</v>
      </c>
      <c r="BE2237" s="187">
        <f>IF(N2237="základní",J2237,0)</f>
        <v>0</v>
      </c>
      <c r="BF2237" s="187">
        <f>IF(N2237="snížená",J2237,0)</f>
        <v>0</v>
      </c>
      <c r="BG2237" s="187">
        <f>IF(N2237="zákl. přenesená",J2237,0)</f>
        <v>0</v>
      </c>
      <c r="BH2237" s="187">
        <f>IF(N2237="sníž. přenesená",J2237,0)</f>
        <v>0</v>
      </c>
      <c r="BI2237" s="187">
        <f>IF(N2237="nulová",J2237,0)</f>
        <v>0</v>
      </c>
      <c r="BJ2237" s="19" t="s">
        <v>76</v>
      </c>
      <c r="BK2237" s="187">
        <f>ROUND(I2237*H2237,2)</f>
        <v>0</v>
      </c>
      <c r="BL2237" s="19" t="s">
        <v>311</v>
      </c>
      <c r="BM2237" s="186" t="s">
        <v>2270</v>
      </c>
    </row>
    <row r="2238" spans="1:65" s="2" customFormat="1" ht="39">
      <c r="A2238" s="33"/>
      <c r="B2238" s="34"/>
      <c r="C2238" s="35"/>
      <c r="D2238" s="188" t="s">
        <v>188</v>
      </c>
      <c r="E2238" s="35"/>
      <c r="F2238" s="331" t="s">
        <v>2271</v>
      </c>
      <c r="G2238" s="332"/>
      <c r="H2238" s="332"/>
      <c r="I2238" s="332"/>
      <c r="J2238" s="332"/>
      <c r="K2238" s="35"/>
      <c r="L2238" s="38"/>
      <c r="M2238" s="190"/>
      <c r="N2238" s="191"/>
      <c r="O2238" s="63"/>
      <c r="P2238" s="63"/>
      <c r="Q2238" s="63"/>
      <c r="R2238" s="63"/>
      <c r="S2238" s="63"/>
      <c r="T2238" s="64"/>
      <c r="U2238" s="33"/>
      <c r="V2238" s="33"/>
      <c r="W2238" s="33"/>
      <c r="X2238" s="33"/>
      <c r="Y2238" s="33"/>
      <c r="Z2238" s="33"/>
      <c r="AA2238" s="33"/>
      <c r="AB2238" s="33"/>
      <c r="AC2238" s="33"/>
      <c r="AD2238" s="33"/>
      <c r="AE2238" s="33"/>
      <c r="AT2238" s="19" t="s">
        <v>188</v>
      </c>
      <c r="AU2238" s="19" t="s">
        <v>78</v>
      </c>
    </row>
    <row r="2239" spans="1:65" s="2" customFormat="1">
      <c r="A2239" s="33"/>
      <c r="B2239" s="34"/>
      <c r="C2239" s="35"/>
      <c r="D2239" s="192" t="s">
        <v>190</v>
      </c>
      <c r="E2239" s="35"/>
      <c r="F2239" s="333" t="s">
        <v>2272</v>
      </c>
      <c r="G2239" s="332"/>
      <c r="H2239" s="332"/>
      <c r="I2239" s="332"/>
      <c r="J2239" s="332"/>
      <c r="K2239" s="35"/>
      <c r="L2239" s="38"/>
      <c r="M2239" s="190"/>
      <c r="N2239" s="191"/>
      <c r="O2239" s="63"/>
      <c r="P2239" s="63"/>
      <c r="Q2239" s="63"/>
      <c r="R2239" s="63"/>
      <c r="S2239" s="63"/>
      <c r="T2239" s="64"/>
      <c r="U2239" s="33"/>
      <c r="V2239" s="33"/>
      <c r="W2239" s="33"/>
      <c r="X2239" s="33"/>
      <c r="Y2239" s="33"/>
      <c r="Z2239" s="33"/>
      <c r="AA2239" s="33"/>
      <c r="AB2239" s="33"/>
      <c r="AC2239" s="33"/>
      <c r="AD2239" s="33"/>
      <c r="AE2239" s="33"/>
      <c r="AT2239" s="19" t="s">
        <v>190</v>
      </c>
      <c r="AU2239" s="19" t="s">
        <v>78</v>
      </c>
    </row>
    <row r="2240" spans="1:65" s="13" customFormat="1">
      <c r="B2240" s="194"/>
      <c r="C2240" s="195"/>
      <c r="D2240" s="188" t="s">
        <v>192</v>
      </c>
      <c r="E2240" s="196" t="s">
        <v>18</v>
      </c>
      <c r="F2240" s="334" t="s">
        <v>934</v>
      </c>
      <c r="G2240" s="335"/>
      <c r="H2240" s="336" t="s">
        <v>18</v>
      </c>
      <c r="I2240" s="335"/>
      <c r="J2240" s="335"/>
      <c r="K2240" s="195"/>
      <c r="L2240" s="198"/>
      <c r="M2240" s="199"/>
      <c r="N2240" s="200"/>
      <c r="O2240" s="200"/>
      <c r="P2240" s="200"/>
      <c r="Q2240" s="200"/>
      <c r="R2240" s="200"/>
      <c r="S2240" s="200"/>
      <c r="T2240" s="201"/>
      <c r="AT2240" s="202" t="s">
        <v>192</v>
      </c>
      <c r="AU2240" s="202" t="s">
        <v>78</v>
      </c>
      <c r="AV2240" s="13" t="s">
        <v>76</v>
      </c>
      <c r="AW2240" s="13" t="s">
        <v>30</v>
      </c>
      <c r="AX2240" s="13" t="s">
        <v>69</v>
      </c>
      <c r="AY2240" s="202" t="s">
        <v>179</v>
      </c>
    </row>
    <row r="2241" spans="1:65" s="14" customFormat="1">
      <c r="B2241" s="203"/>
      <c r="C2241" s="204"/>
      <c r="D2241" s="188" t="s">
        <v>192</v>
      </c>
      <c r="E2241" s="205" t="s">
        <v>18</v>
      </c>
      <c r="F2241" s="324" t="s">
        <v>2273</v>
      </c>
      <c r="G2241" s="325"/>
      <c r="H2241" s="326">
        <v>55.2</v>
      </c>
      <c r="I2241" s="325"/>
      <c r="J2241" s="325"/>
      <c r="K2241" s="204"/>
      <c r="L2241" s="208"/>
      <c r="M2241" s="209"/>
      <c r="N2241" s="210"/>
      <c r="O2241" s="210"/>
      <c r="P2241" s="210"/>
      <c r="Q2241" s="210"/>
      <c r="R2241" s="210"/>
      <c r="S2241" s="210"/>
      <c r="T2241" s="211"/>
      <c r="AT2241" s="212" t="s">
        <v>192</v>
      </c>
      <c r="AU2241" s="212" t="s">
        <v>78</v>
      </c>
      <c r="AV2241" s="14" t="s">
        <v>78</v>
      </c>
      <c r="AW2241" s="14" t="s">
        <v>30</v>
      </c>
      <c r="AX2241" s="14" t="s">
        <v>69</v>
      </c>
      <c r="AY2241" s="212" t="s">
        <v>179</v>
      </c>
    </row>
    <row r="2242" spans="1:65" s="14" customFormat="1">
      <c r="B2242" s="203"/>
      <c r="C2242" s="204"/>
      <c r="D2242" s="188" t="s">
        <v>192</v>
      </c>
      <c r="E2242" s="205" t="s">
        <v>18</v>
      </c>
      <c r="F2242" s="324" t="s">
        <v>2274</v>
      </c>
      <c r="G2242" s="325"/>
      <c r="H2242" s="326">
        <v>8</v>
      </c>
      <c r="I2242" s="325"/>
      <c r="J2242" s="325"/>
      <c r="K2242" s="204"/>
      <c r="L2242" s="208"/>
      <c r="M2242" s="209"/>
      <c r="N2242" s="210"/>
      <c r="O2242" s="210"/>
      <c r="P2242" s="210"/>
      <c r="Q2242" s="210"/>
      <c r="R2242" s="210"/>
      <c r="S2242" s="210"/>
      <c r="T2242" s="211"/>
      <c r="AT2242" s="212" t="s">
        <v>192</v>
      </c>
      <c r="AU2242" s="212" t="s">
        <v>78</v>
      </c>
      <c r="AV2242" s="14" t="s">
        <v>78</v>
      </c>
      <c r="AW2242" s="14" t="s">
        <v>30</v>
      </c>
      <c r="AX2242" s="14" t="s">
        <v>69</v>
      </c>
      <c r="AY2242" s="212" t="s">
        <v>179</v>
      </c>
    </row>
    <row r="2243" spans="1:65" s="14" customFormat="1">
      <c r="B2243" s="203"/>
      <c r="C2243" s="204"/>
      <c r="D2243" s="188" t="s">
        <v>192</v>
      </c>
      <c r="E2243" s="205" t="s">
        <v>18</v>
      </c>
      <c r="F2243" s="324" t="s">
        <v>2275</v>
      </c>
      <c r="G2243" s="325"/>
      <c r="H2243" s="326">
        <v>51.1</v>
      </c>
      <c r="I2243" s="325"/>
      <c r="J2243" s="325"/>
      <c r="K2243" s="204"/>
      <c r="L2243" s="208"/>
      <c r="M2243" s="209"/>
      <c r="N2243" s="210"/>
      <c r="O2243" s="210"/>
      <c r="P2243" s="210"/>
      <c r="Q2243" s="210"/>
      <c r="R2243" s="210"/>
      <c r="S2243" s="210"/>
      <c r="T2243" s="211"/>
      <c r="AT2243" s="212" t="s">
        <v>192</v>
      </c>
      <c r="AU2243" s="212" t="s">
        <v>78</v>
      </c>
      <c r="AV2243" s="14" t="s">
        <v>78</v>
      </c>
      <c r="AW2243" s="14" t="s">
        <v>30</v>
      </c>
      <c r="AX2243" s="14" t="s">
        <v>69</v>
      </c>
      <c r="AY2243" s="212" t="s">
        <v>179</v>
      </c>
    </row>
    <row r="2244" spans="1:65" s="2" customFormat="1" ht="21.75" customHeight="1">
      <c r="A2244" s="33"/>
      <c r="B2244" s="34"/>
      <c r="C2244" s="213" t="s">
        <v>2276</v>
      </c>
      <c r="D2244" s="213" t="s">
        <v>286</v>
      </c>
      <c r="E2244" s="214" t="s">
        <v>2277</v>
      </c>
      <c r="F2244" s="340" t="s">
        <v>2278</v>
      </c>
      <c r="G2244" s="341" t="s">
        <v>184</v>
      </c>
      <c r="H2244" s="342">
        <f>H2250</f>
        <v>1.8147</v>
      </c>
      <c r="I2244" s="343"/>
      <c r="J2244" s="343">
        <f>ROUND(I2244*H2244,2)</f>
        <v>0</v>
      </c>
      <c r="K2244" s="215" t="s">
        <v>185</v>
      </c>
      <c r="L2244" s="219"/>
      <c r="M2244" s="220" t="s">
        <v>18</v>
      </c>
      <c r="N2244" s="221" t="s">
        <v>40</v>
      </c>
      <c r="O2244" s="184">
        <v>0</v>
      </c>
      <c r="P2244" s="184">
        <f>O2244*H2244</f>
        <v>0</v>
      </c>
      <c r="Q2244" s="184">
        <v>0.55000000000000004</v>
      </c>
      <c r="R2244" s="184">
        <f>Q2244*H2244</f>
        <v>0.99808500000000011</v>
      </c>
      <c r="S2244" s="184">
        <v>0</v>
      </c>
      <c r="T2244" s="185">
        <f>S2244*H2244</f>
        <v>0</v>
      </c>
      <c r="U2244" s="33"/>
      <c r="V2244" s="33"/>
      <c r="W2244" s="33"/>
      <c r="X2244" s="33"/>
      <c r="Y2244" s="33"/>
      <c r="Z2244" s="33"/>
      <c r="AA2244" s="33"/>
      <c r="AB2244" s="33"/>
      <c r="AC2244" s="33"/>
      <c r="AD2244" s="33"/>
      <c r="AE2244" s="33"/>
      <c r="AR2244" s="186" t="s">
        <v>442</v>
      </c>
      <c r="AT2244" s="186" t="s">
        <v>286</v>
      </c>
      <c r="AU2244" s="186" t="s">
        <v>78</v>
      </c>
      <c r="AY2244" s="19" t="s">
        <v>179</v>
      </c>
      <c r="BE2244" s="187">
        <f>IF(N2244="základní",J2244,0)</f>
        <v>0</v>
      </c>
      <c r="BF2244" s="187">
        <f>IF(N2244="snížená",J2244,0)</f>
        <v>0</v>
      </c>
      <c r="BG2244" s="187">
        <f>IF(N2244="zákl. přenesená",J2244,0)</f>
        <v>0</v>
      </c>
      <c r="BH2244" s="187">
        <f>IF(N2244="sníž. přenesená",J2244,0)</f>
        <v>0</v>
      </c>
      <c r="BI2244" s="187">
        <f>IF(N2244="nulová",J2244,0)</f>
        <v>0</v>
      </c>
      <c r="BJ2244" s="19" t="s">
        <v>76</v>
      </c>
      <c r="BK2244" s="187">
        <f>ROUND(I2244*H2244,2)</f>
        <v>0</v>
      </c>
      <c r="BL2244" s="19" t="s">
        <v>311</v>
      </c>
      <c r="BM2244" s="186" t="s">
        <v>2279</v>
      </c>
    </row>
    <row r="2245" spans="1:65" s="2" customFormat="1">
      <c r="A2245" s="33"/>
      <c r="B2245" s="34"/>
      <c r="C2245" s="35"/>
      <c r="D2245" s="188" t="s">
        <v>188</v>
      </c>
      <c r="E2245" s="35"/>
      <c r="F2245" s="331" t="s">
        <v>2278</v>
      </c>
      <c r="G2245" s="332"/>
      <c r="H2245" s="332"/>
      <c r="I2245" s="332"/>
      <c r="J2245" s="332"/>
      <c r="K2245" s="35"/>
      <c r="L2245" s="38"/>
      <c r="M2245" s="190"/>
      <c r="N2245" s="191"/>
      <c r="O2245" s="63"/>
      <c r="P2245" s="63"/>
      <c r="Q2245" s="63"/>
      <c r="R2245" s="63"/>
      <c r="S2245" s="63"/>
      <c r="T2245" s="64"/>
      <c r="U2245" s="33"/>
      <c r="V2245" s="33"/>
      <c r="W2245" s="33"/>
      <c r="X2245" s="33"/>
      <c r="Y2245" s="33"/>
      <c r="Z2245" s="33"/>
      <c r="AA2245" s="33"/>
      <c r="AB2245" s="33"/>
      <c r="AC2245" s="33"/>
      <c r="AD2245" s="33"/>
      <c r="AE2245" s="33"/>
      <c r="AT2245" s="19" t="s">
        <v>188</v>
      </c>
      <c r="AU2245" s="19" t="s">
        <v>78</v>
      </c>
    </row>
    <row r="2246" spans="1:65" s="13" customFormat="1">
      <c r="B2246" s="194"/>
      <c r="C2246" s="195"/>
      <c r="D2246" s="188" t="s">
        <v>192</v>
      </c>
      <c r="E2246" s="196" t="s">
        <v>18</v>
      </c>
      <c r="F2246" s="334" t="s">
        <v>934</v>
      </c>
      <c r="G2246" s="335"/>
      <c r="H2246" s="336" t="s">
        <v>18</v>
      </c>
      <c r="I2246" s="335"/>
      <c r="J2246" s="335"/>
      <c r="K2246" s="195"/>
      <c r="L2246" s="198"/>
      <c r="M2246" s="199"/>
      <c r="N2246" s="200"/>
      <c r="O2246" s="200"/>
      <c r="P2246" s="200"/>
      <c r="Q2246" s="200"/>
      <c r="R2246" s="200"/>
      <c r="S2246" s="200"/>
      <c r="T2246" s="201"/>
      <c r="AT2246" s="202" t="s">
        <v>192</v>
      </c>
      <c r="AU2246" s="202" t="s">
        <v>78</v>
      </c>
      <c r="AV2246" s="13" t="s">
        <v>76</v>
      </c>
      <c r="AW2246" s="13" t="s">
        <v>30</v>
      </c>
      <c r="AX2246" s="13" t="s">
        <v>69</v>
      </c>
      <c r="AY2246" s="202" t="s">
        <v>179</v>
      </c>
    </row>
    <row r="2247" spans="1:65" s="14" customFormat="1">
      <c r="B2247" s="203"/>
      <c r="C2247" s="204"/>
      <c r="D2247" s="188" t="s">
        <v>192</v>
      </c>
      <c r="E2247" s="205" t="s">
        <v>18</v>
      </c>
      <c r="F2247" s="324" t="s">
        <v>2280</v>
      </c>
      <c r="G2247" s="325"/>
      <c r="H2247" s="326">
        <v>0.35899999999999999</v>
      </c>
      <c r="I2247" s="325"/>
      <c r="J2247" s="325"/>
      <c r="K2247" s="204"/>
      <c r="L2247" s="208"/>
      <c r="M2247" s="209"/>
      <c r="N2247" s="210"/>
      <c r="O2247" s="210"/>
      <c r="P2247" s="210"/>
      <c r="Q2247" s="210"/>
      <c r="R2247" s="210"/>
      <c r="S2247" s="210"/>
      <c r="T2247" s="211"/>
      <c r="AT2247" s="212" t="s">
        <v>192</v>
      </c>
      <c r="AU2247" s="212" t="s">
        <v>78</v>
      </c>
      <c r="AV2247" s="14" t="s">
        <v>78</v>
      </c>
      <c r="AW2247" s="14" t="s">
        <v>30</v>
      </c>
      <c r="AX2247" s="14" t="s">
        <v>69</v>
      </c>
      <c r="AY2247" s="212" t="s">
        <v>179</v>
      </c>
    </row>
    <row r="2248" spans="1:65" s="14" customFormat="1">
      <c r="B2248" s="203"/>
      <c r="C2248" s="204"/>
      <c r="D2248" s="188" t="s">
        <v>192</v>
      </c>
      <c r="E2248" s="205" t="s">
        <v>18</v>
      </c>
      <c r="F2248" s="324" t="s">
        <v>2281</v>
      </c>
      <c r="G2248" s="325"/>
      <c r="H2248" s="326">
        <v>0.25900000000000001</v>
      </c>
      <c r="I2248" s="325"/>
      <c r="J2248" s="325"/>
      <c r="K2248" s="204"/>
      <c r="L2248" s="208"/>
      <c r="M2248" s="209"/>
      <c r="N2248" s="210"/>
      <c r="O2248" s="210"/>
      <c r="P2248" s="210"/>
      <c r="Q2248" s="210"/>
      <c r="R2248" s="210"/>
      <c r="S2248" s="210"/>
      <c r="T2248" s="211"/>
      <c r="AT2248" s="212" t="s">
        <v>192</v>
      </c>
      <c r="AU2248" s="212" t="s">
        <v>78</v>
      </c>
      <c r="AV2248" s="14" t="s">
        <v>78</v>
      </c>
      <c r="AW2248" s="14" t="s">
        <v>30</v>
      </c>
      <c r="AX2248" s="14" t="s">
        <v>69</v>
      </c>
      <c r="AY2248" s="212" t="s">
        <v>179</v>
      </c>
    </row>
    <row r="2249" spans="1:65" s="14" customFormat="1">
      <c r="B2249" s="203"/>
      <c r="C2249" s="204"/>
      <c r="D2249" s="188" t="s">
        <v>192</v>
      </c>
      <c r="E2249" s="205" t="s">
        <v>18</v>
      </c>
      <c r="F2249" s="324" t="s">
        <v>2282</v>
      </c>
      <c r="G2249" s="325"/>
      <c r="H2249" s="326">
        <v>0.96</v>
      </c>
      <c r="I2249" s="325"/>
      <c r="J2249" s="325"/>
      <c r="K2249" s="204"/>
      <c r="L2249" s="208"/>
      <c r="M2249" s="209"/>
      <c r="N2249" s="210"/>
      <c r="O2249" s="210"/>
      <c r="P2249" s="210"/>
      <c r="Q2249" s="210"/>
      <c r="R2249" s="210"/>
      <c r="S2249" s="210"/>
      <c r="T2249" s="211"/>
      <c r="AT2249" s="212" t="s">
        <v>192</v>
      </c>
      <c r="AU2249" s="212" t="s">
        <v>78</v>
      </c>
      <c r="AV2249" s="14" t="s">
        <v>78</v>
      </c>
      <c r="AW2249" s="14" t="s">
        <v>30</v>
      </c>
      <c r="AX2249" s="14" t="s">
        <v>69</v>
      </c>
      <c r="AY2249" s="212" t="s">
        <v>179</v>
      </c>
    </row>
    <row r="2250" spans="1:65" s="14" customFormat="1">
      <c r="B2250" s="203"/>
      <c r="C2250" s="204"/>
      <c r="D2250" s="188" t="s">
        <v>192</v>
      </c>
      <c r="E2250" s="204"/>
      <c r="F2250" s="324" t="s">
        <v>5838</v>
      </c>
      <c r="G2250" s="325"/>
      <c r="H2250" s="326">
        <f>1.578*1.15</f>
        <v>1.8147</v>
      </c>
      <c r="I2250" s="325"/>
      <c r="J2250" s="325"/>
      <c r="K2250" s="204"/>
      <c r="L2250" s="208"/>
      <c r="M2250" s="209"/>
      <c r="N2250" s="210"/>
      <c r="O2250" s="210"/>
      <c r="P2250" s="210"/>
      <c r="Q2250" s="210"/>
      <c r="R2250" s="210"/>
      <c r="S2250" s="210"/>
      <c r="T2250" s="211"/>
      <c r="AT2250" s="212" t="s">
        <v>192</v>
      </c>
      <c r="AU2250" s="212" t="s">
        <v>78</v>
      </c>
      <c r="AV2250" s="14" t="s">
        <v>78</v>
      </c>
      <c r="AW2250" s="14" t="s">
        <v>4</v>
      </c>
      <c r="AX2250" s="14" t="s">
        <v>76</v>
      </c>
      <c r="AY2250" s="212" t="s">
        <v>179</v>
      </c>
    </row>
    <row r="2251" spans="1:65" s="2" customFormat="1" ht="21.75" customHeight="1">
      <c r="A2251" s="33"/>
      <c r="B2251" s="34"/>
      <c r="C2251" s="213" t="s">
        <v>2283</v>
      </c>
      <c r="D2251" s="213" t="s">
        <v>286</v>
      </c>
      <c r="E2251" s="214" t="s">
        <v>2284</v>
      </c>
      <c r="F2251" s="340" t="s">
        <v>2285</v>
      </c>
      <c r="G2251" s="341" t="s">
        <v>184</v>
      </c>
      <c r="H2251" s="342">
        <v>0.98</v>
      </c>
      <c r="I2251" s="343"/>
      <c r="J2251" s="343">
        <f>ROUND(I2251*H2251,2)</f>
        <v>0</v>
      </c>
      <c r="K2251" s="215" t="s">
        <v>185</v>
      </c>
      <c r="L2251" s="219"/>
      <c r="M2251" s="220" t="s">
        <v>18</v>
      </c>
      <c r="N2251" s="221" t="s">
        <v>40</v>
      </c>
      <c r="O2251" s="184">
        <v>0</v>
      </c>
      <c r="P2251" s="184">
        <f>O2251*H2251</f>
        <v>0</v>
      </c>
      <c r="Q2251" s="184">
        <v>0.55000000000000004</v>
      </c>
      <c r="R2251" s="184">
        <f>Q2251*H2251</f>
        <v>0.53900000000000003</v>
      </c>
      <c r="S2251" s="184">
        <v>0</v>
      </c>
      <c r="T2251" s="185">
        <f>S2251*H2251</f>
        <v>0</v>
      </c>
      <c r="U2251" s="33"/>
      <c r="V2251" s="33"/>
      <c r="W2251" s="33"/>
      <c r="X2251" s="33"/>
      <c r="Y2251" s="33"/>
      <c r="Z2251" s="33"/>
      <c r="AA2251" s="33"/>
      <c r="AB2251" s="33"/>
      <c r="AC2251" s="33"/>
      <c r="AD2251" s="33"/>
      <c r="AE2251" s="33"/>
      <c r="AR2251" s="186" t="s">
        <v>442</v>
      </c>
      <c r="AT2251" s="186" t="s">
        <v>286</v>
      </c>
      <c r="AU2251" s="186" t="s">
        <v>78</v>
      </c>
      <c r="AY2251" s="19" t="s">
        <v>179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76</v>
      </c>
      <c r="BK2251" s="187">
        <f>ROUND(I2251*H2251,2)</f>
        <v>0</v>
      </c>
      <c r="BL2251" s="19" t="s">
        <v>311</v>
      </c>
      <c r="BM2251" s="186" t="s">
        <v>2286</v>
      </c>
    </row>
    <row r="2252" spans="1:65" s="2" customFormat="1">
      <c r="A2252" s="33"/>
      <c r="B2252" s="34"/>
      <c r="C2252" s="35"/>
      <c r="D2252" s="188" t="s">
        <v>188</v>
      </c>
      <c r="E2252" s="35"/>
      <c r="F2252" s="331" t="s">
        <v>2285</v>
      </c>
      <c r="G2252" s="332"/>
      <c r="H2252" s="332"/>
      <c r="I2252" s="332"/>
      <c r="J2252" s="332"/>
      <c r="K2252" s="35"/>
      <c r="L2252" s="38"/>
      <c r="M2252" s="190"/>
      <c r="N2252" s="191"/>
      <c r="O2252" s="63"/>
      <c r="P2252" s="63"/>
      <c r="Q2252" s="63"/>
      <c r="R2252" s="63"/>
      <c r="S2252" s="63"/>
      <c r="T2252" s="64"/>
      <c r="U2252" s="33"/>
      <c r="V2252" s="33"/>
      <c r="W2252" s="33"/>
      <c r="X2252" s="33"/>
      <c r="Y2252" s="33"/>
      <c r="Z2252" s="33"/>
      <c r="AA2252" s="33"/>
      <c r="AB2252" s="33"/>
      <c r="AC2252" s="33"/>
      <c r="AD2252" s="33"/>
      <c r="AE2252" s="33"/>
      <c r="AT2252" s="19" t="s">
        <v>188</v>
      </c>
      <c r="AU2252" s="19" t="s">
        <v>78</v>
      </c>
    </row>
    <row r="2253" spans="1:65" s="13" customFormat="1">
      <c r="B2253" s="194"/>
      <c r="C2253" s="195"/>
      <c r="D2253" s="188" t="s">
        <v>192</v>
      </c>
      <c r="E2253" s="196" t="s">
        <v>18</v>
      </c>
      <c r="F2253" s="334" t="s">
        <v>934</v>
      </c>
      <c r="G2253" s="335"/>
      <c r="H2253" s="336" t="s">
        <v>18</v>
      </c>
      <c r="I2253" s="335"/>
      <c r="J2253" s="335"/>
      <c r="K2253" s="195"/>
      <c r="L2253" s="198"/>
      <c r="M2253" s="199"/>
      <c r="N2253" s="200"/>
      <c r="O2253" s="200"/>
      <c r="P2253" s="200"/>
      <c r="Q2253" s="200"/>
      <c r="R2253" s="200"/>
      <c r="S2253" s="200"/>
      <c r="T2253" s="201"/>
      <c r="AT2253" s="202" t="s">
        <v>192</v>
      </c>
      <c r="AU2253" s="202" t="s">
        <v>78</v>
      </c>
      <c r="AV2253" s="13" t="s">
        <v>76</v>
      </c>
      <c r="AW2253" s="13" t="s">
        <v>30</v>
      </c>
      <c r="AX2253" s="13" t="s">
        <v>69</v>
      </c>
      <c r="AY2253" s="202" t="s">
        <v>179</v>
      </c>
    </row>
    <row r="2254" spans="1:65" s="14" customFormat="1">
      <c r="B2254" s="203"/>
      <c r="C2254" s="204"/>
      <c r="D2254" s="188" t="s">
        <v>192</v>
      </c>
      <c r="E2254" s="205" t="s">
        <v>18</v>
      </c>
      <c r="F2254" s="324" t="s">
        <v>2287</v>
      </c>
      <c r="G2254" s="325"/>
      <c r="H2254" s="326">
        <v>0.23200000000000001</v>
      </c>
      <c r="I2254" s="325"/>
      <c r="J2254" s="325"/>
      <c r="K2254" s="204"/>
      <c r="L2254" s="208"/>
      <c r="M2254" s="209"/>
      <c r="N2254" s="210"/>
      <c r="O2254" s="210"/>
      <c r="P2254" s="210"/>
      <c r="Q2254" s="210"/>
      <c r="R2254" s="210"/>
      <c r="S2254" s="210"/>
      <c r="T2254" s="211"/>
      <c r="AT2254" s="212" t="s">
        <v>192</v>
      </c>
      <c r="AU2254" s="212" t="s">
        <v>78</v>
      </c>
      <c r="AV2254" s="14" t="s">
        <v>78</v>
      </c>
      <c r="AW2254" s="14" t="s">
        <v>30</v>
      </c>
      <c r="AX2254" s="14" t="s">
        <v>69</v>
      </c>
      <c r="AY2254" s="212" t="s">
        <v>179</v>
      </c>
    </row>
    <row r="2255" spans="1:65" s="14" customFormat="1">
      <c r="B2255" s="203"/>
      <c r="C2255" s="204"/>
      <c r="D2255" s="188" t="s">
        <v>192</v>
      </c>
      <c r="E2255" s="205" t="s">
        <v>18</v>
      </c>
      <c r="F2255" s="324" t="s">
        <v>2288</v>
      </c>
      <c r="G2255" s="325"/>
      <c r="H2255" s="326">
        <v>0.67500000000000004</v>
      </c>
      <c r="I2255" s="325"/>
      <c r="J2255" s="325"/>
      <c r="K2255" s="204"/>
      <c r="L2255" s="208"/>
      <c r="M2255" s="209"/>
      <c r="N2255" s="210"/>
      <c r="O2255" s="210"/>
      <c r="P2255" s="210"/>
      <c r="Q2255" s="210"/>
      <c r="R2255" s="210"/>
      <c r="S2255" s="210"/>
      <c r="T2255" s="211"/>
      <c r="AT2255" s="212" t="s">
        <v>192</v>
      </c>
      <c r="AU2255" s="212" t="s">
        <v>78</v>
      </c>
      <c r="AV2255" s="14" t="s">
        <v>78</v>
      </c>
      <c r="AW2255" s="14" t="s">
        <v>30</v>
      </c>
      <c r="AX2255" s="14" t="s">
        <v>69</v>
      </c>
      <c r="AY2255" s="212" t="s">
        <v>179</v>
      </c>
    </row>
    <row r="2256" spans="1:65" s="14" customFormat="1">
      <c r="B2256" s="203"/>
      <c r="C2256" s="204"/>
      <c r="D2256" s="188" t="s">
        <v>192</v>
      </c>
      <c r="E2256" s="204"/>
      <c r="F2256" s="324" t="s">
        <v>2289</v>
      </c>
      <c r="G2256" s="325"/>
      <c r="H2256" s="326">
        <v>0.98</v>
      </c>
      <c r="I2256" s="325"/>
      <c r="J2256" s="325"/>
      <c r="K2256" s="204"/>
      <c r="L2256" s="208"/>
      <c r="M2256" s="209"/>
      <c r="N2256" s="210"/>
      <c r="O2256" s="210"/>
      <c r="P2256" s="210"/>
      <c r="Q2256" s="210"/>
      <c r="R2256" s="210"/>
      <c r="S2256" s="210"/>
      <c r="T2256" s="211"/>
      <c r="AT2256" s="212" t="s">
        <v>192</v>
      </c>
      <c r="AU2256" s="212" t="s">
        <v>78</v>
      </c>
      <c r="AV2256" s="14" t="s">
        <v>78</v>
      </c>
      <c r="AW2256" s="14" t="s">
        <v>4</v>
      </c>
      <c r="AX2256" s="14" t="s">
        <v>76</v>
      </c>
      <c r="AY2256" s="212" t="s">
        <v>179</v>
      </c>
    </row>
    <row r="2257" spans="1:65" s="2" customFormat="1" ht="21.75" customHeight="1">
      <c r="A2257" s="33"/>
      <c r="B2257" s="34"/>
      <c r="C2257" s="213" t="s">
        <v>2290</v>
      </c>
      <c r="D2257" s="213" t="s">
        <v>286</v>
      </c>
      <c r="E2257" s="214" t="s">
        <v>2291</v>
      </c>
      <c r="F2257" s="340" t="s">
        <v>2292</v>
      </c>
      <c r="G2257" s="341" t="s">
        <v>184</v>
      </c>
      <c r="H2257" s="342">
        <f>H2261</f>
        <v>1.5953600000000001</v>
      </c>
      <c r="I2257" s="343"/>
      <c r="J2257" s="343">
        <f>ROUND(I2257*H2257,2)</f>
        <v>0</v>
      </c>
      <c r="K2257" s="215" t="s">
        <v>185</v>
      </c>
      <c r="L2257" s="219"/>
      <c r="M2257" s="220" t="s">
        <v>18</v>
      </c>
      <c r="N2257" s="221" t="s">
        <v>40</v>
      </c>
      <c r="O2257" s="184">
        <v>0</v>
      </c>
      <c r="P2257" s="184">
        <f>O2257*H2257</f>
        <v>0</v>
      </c>
      <c r="Q2257" s="184">
        <v>0.55000000000000004</v>
      </c>
      <c r="R2257" s="184">
        <f>Q2257*H2257</f>
        <v>0.87744800000000012</v>
      </c>
      <c r="S2257" s="184">
        <v>0</v>
      </c>
      <c r="T2257" s="185">
        <f>S2257*H2257</f>
        <v>0</v>
      </c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R2257" s="186" t="s">
        <v>442</v>
      </c>
      <c r="AT2257" s="186" t="s">
        <v>286</v>
      </c>
      <c r="AU2257" s="186" t="s">
        <v>78</v>
      </c>
      <c r="AY2257" s="19" t="s">
        <v>179</v>
      </c>
      <c r="BE2257" s="187">
        <f>IF(N2257="základní",J2257,0)</f>
        <v>0</v>
      </c>
      <c r="BF2257" s="187">
        <f>IF(N2257="snížená",J2257,0)</f>
        <v>0</v>
      </c>
      <c r="BG2257" s="187">
        <f>IF(N2257="zákl. přenesená",J2257,0)</f>
        <v>0</v>
      </c>
      <c r="BH2257" s="187">
        <f>IF(N2257="sníž. přenesená",J2257,0)</f>
        <v>0</v>
      </c>
      <c r="BI2257" s="187">
        <f>IF(N2257="nulová",J2257,0)</f>
        <v>0</v>
      </c>
      <c r="BJ2257" s="19" t="s">
        <v>76</v>
      </c>
      <c r="BK2257" s="187">
        <f>ROUND(I2257*H2257,2)</f>
        <v>0</v>
      </c>
      <c r="BL2257" s="19" t="s">
        <v>311</v>
      </c>
      <c r="BM2257" s="186" t="s">
        <v>2293</v>
      </c>
    </row>
    <row r="2258" spans="1:65" s="2" customFormat="1">
      <c r="A2258" s="33"/>
      <c r="B2258" s="34"/>
      <c r="C2258" s="35"/>
      <c r="D2258" s="188" t="s">
        <v>188</v>
      </c>
      <c r="E2258" s="35"/>
      <c r="F2258" s="331" t="s">
        <v>2292</v>
      </c>
      <c r="G2258" s="332"/>
      <c r="H2258" s="332"/>
      <c r="I2258" s="332"/>
      <c r="J2258" s="332"/>
      <c r="K2258" s="35"/>
      <c r="L2258" s="38"/>
      <c r="M2258" s="190"/>
      <c r="N2258" s="191"/>
      <c r="O2258" s="63"/>
      <c r="P2258" s="63"/>
      <c r="Q2258" s="63"/>
      <c r="R2258" s="63"/>
      <c r="S2258" s="63"/>
      <c r="T2258" s="64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T2258" s="19" t="s">
        <v>188</v>
      </c>
      <c r="AU2258" s="19" t="s">
        <v>78</v>
      </c>
    </row>
    <row r="2259" spans="1:65" s="13" customFormat="1">
      <c r="B2259" s="194"/>
      <c r="C2259" s="195"/>
      <c r="D2259" s="188" t="s">
        <v>192</v>
      </c>
      <c r="E2259" s="196" t="s">
        <v>18</v>
      </c>
      <c r="F2259" s="334" t="s">
        <v>934</v>
      </c>
      <c r="G2259" s="335"/>
      <c r="H2259" s="336" t="s">
        <v>18</v>
      </c>
      <c r="I2259" s="335"/>
      <c r="J2259" s="335"/>
      <c r="K2259" s="195"/>
      <c r="L2259" s="198"/>
      <c r="M2259" s="199"/>
      <c r="N2259" s="200"/>
      <c r="O2259" s="200"/>
      <c r="P2259" s="200"/>
      <c r="Q2259" s="200"/>
      <c r="R2259" s="200"/>
      <c r="S2259" s="200"/>
      <c r="T2259" s="201"/>
      <c r="AT2259" s="202" t="s">
        <v>192</v>
      </c>
      <c r="AU2259" s="202" t="s">
        <v>78</v>
      </c>
      <c r="AV2259" s="13" t="s">
        <v>76</v>
      </c>
      <c r="AW2259" s="13" t="s">
        <v>30</v>
      </c>
      <c r="AX2259" s="13" t="s">
        <v>69</v>
      </c>
      <c r="AY2259" s="202" t="s">
        <v>179</v>
      </c>
    </row>
    <row r="2260" spans="1:65" s="14" customFormat="1">
      <c r="B2260" s="203"/>
      <c r="C2260" s="204"/>
      <c r="D2260" s="188" t="s">
        <v>192</v>
      </c>
      <c r="E2260" s="205" t="s">
        <v>18</v>
      </c>
      <c r="F2260" s="324" t="s">
        <v>2294</v>
      </c>
      <c r="G2260" s="325"/>
      <c r="H2260" s="326">
        <v>1.3520000000000001</v>
      </c>
      <c r="I2260" s="325"/>
      <c r="J2260" s="325"/>
      <c r="K2260" s="204"/>
      <c r="L2260" s="208"/>
      <c r="M2260" s="209"/>
      <c r="N2260" s="210"/>
      <c r="O2260" s="210"/>
      <c r="P2260" s="210"/>
      <c r="Q2260" s="210"/>
      <c r="R2260" s="210"/>
      <c r="S2260" s="210"/>
      <c r="T2260" s="211"/>
      <c r="AT2260" s="212" t="s">
        <v>192</v>
      </c>
      <c r="AU2260" s="212" t="s">
        <v>78</v>
      </c>
      <c r="AV2260" s="14" t="s">
        <v>78</v>
      </c>
      <c r="AW2260" s="14" t="s">
        <v>30</v>
      </c>
      <c r="AX2260" s="14" t="s">
        <v>69</v>
      </c>
      <c r="AY2260" s="212" t="s">
        <v>179</v>
      </c>
    </row>
    <row r="2261" spans="1:65" s="14" customFormat="1">
      <c r="B2261" s="203"/>
      <c r="C2261" s="204"/>
      <c r="D2261" s="188" t="s">
        <v>192</v>
      </c>
      <c r="E2261" s="204"/>
      <c r="F2261" s="324" t="s">
        <v>5839</v>
      </c>
      <c r="G2261" s="325"/>
      <c r="H2261" s="326">
        <f>1.352*1.18</f>
        <v>1.5953600000000001</v>
      </c>
      <c r="I2261" s="325"/>
      <c r="J2261" s="325"/>
      <c r="K2261" s="204"/>
      <c r="L2261" s="208"/>
      <c r="M2261" s="209"/>
      <c r="N2261" s="210"/>
      <c r="O2261" s="210"/>
      <c r="P2261" s="210"/>
      <c r="Q2261" s="210"/>
      <c r="R2261" s="210"/>
      <c r="S2261" s="210"/>
      <c r="T2261" s="211"/>
      <c r="AT2261" s="212" t="s">
        <v>192</v>
      </c>
      <c r="AU2261" s="212" t="s">
        <v>78</v>
      </c>
      <c r="AV2261" s="14" t="s">
        <v>78</v>
      </c>
      <c r="AW2261" s="14" t="s">
        <v>4</v>
      </c>
      <c r="AX2261" s="14" t="s">
        <v>76</v>
      </c>
      <c r="AY2261" s="212" t="s">
        <v>179</v>
      </c>
    </row>
    <row r="2262" spans="1:65" s="2" customFormat="1" ht="33" customHeight="1">
      <c r="A2262" s="33"/>
      <c r="B2262" s="34"/>
      <c r="C2262" s="176" t="s">
        <v>2295</v>
      </c>
      <c r="D2262" s="176" t="s">
        <v>181</v>
      </c>
      <c r="E2262" s="177" t="s">
        <v>2296</v>
      </c>
      <c r="F2262" s="327" t="s">
        <v>2297</v>
      </c>
      <c r="G2262" s="328" t="s">
        <v>357</v>
      </c>
      <c r="H2262" s="329">
        <f>SUM(H2266:H2283)</f>
        <v>425.54800000000006</v>
      </c>
      <c r="I2262" s="330"/>
      <c r="J2262" s="330">
        <f>ROUND(I2262*H2262,2)</f>
        <v>0</v>
      </c>
      <c r="K2262" s="178" t="s">
        <v>185</v>
      </c>
      <c r="L2262" s="38"/>
      <c r="M2262" s="182" t="s">
        <v>18</v>
      </c>
      <c r="N2262" s="183" t="s">
        <v>40</v>
      </c>
      <c r="O2262" s="184">
        <v>0.3</v>
      </c>
      <c r="P2262" s="184">
        <f>O2262*H2262</f>
        <v>127.66440000000001</v>
      </c>
      <c r="Q2262" s="184">
        <v>1.6101500000000001E-2</v>
      </c>
      <c r="R2262" s="184">
        <f>Q2262*H2262</f>
        <v>6.8519611220000014</v>
      </c>
      <c r="S2262" s="184">
        <v>0</v>
      </c>
      <c r="T2262" s="185">
        <f>S2262*H2262</f>
        <v>0</v>
      </c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R2262" s="186" t="s">
        <v>311</v>
      </c>
      <c r="AT2262" s="186" t="s">
        <v>181</v>
      </c>
      <c r="AU2262" s="186" t="s">
        <v>78</v>
      </c>
      <c r="AY2262" s="19" t="s">
        <v>179</v>
      </c>
      <c r="BE2262" s="187">
        <f>IF(N2262="základní",J2262,0)</f>
        <v>0</v>
      </c>
      <c r="BF2262" s="187">
        <f>IF(N2262="snížená",J2262,0)</f>
        <v>0</v>
      </c>
      <c r="BG2262" s="187">
        <f>IF(N2262="zákl. přenesená",J2262,0)</f>
        <v>0</v>
      </c>
      <c r="BH2262" s="187">
        <f>IF(N2262="sníž. přenesená",J2262,0)</f>
        <v>0</v>
      </c>
      <c r="BI2262" s="187">
        <f>IF(N2262="nulová",J2262,0)</f>
        <v>0</v>
      </c>
      <c r="BJ2262" s="19" t="s">
        <v>76</v>
      </c>
      <c r="BK2262" s="187">
        <f>ROUND(I2262*H2262,2)</f>
        <v>0</v>
      </c>
      <c r="BL2262" s="19" t="s">
        <v>311</v>
      </c>
      <c r="BM2262" s="186" t="s">
        <v>2298</v>
      </c>
    </row>
    <row r="2263" spans="1:65" s="2" customFormat="1" ht="29.25">
      <c r="A2263" s="33"/>
      <c r="B2263" s="34"/>
      <c r="C2263" s="35"/>
      <c r="D2263" s="188" t="s">
        <v>188</v>
      </c>
      <c r="E2263" s="35"/>
      <c r="F2263" s="331" t="s">
        <v>2299</v>
      </c>
      <c r="G2263" s="332"/>
      <c r="H2263" s="332"/>
      <c r="I2263" s="332"/>
      <c r="J2263" s="332"/>
      <c r="K2263" s="35"/>
      <c r="L2263" s="38"/>
      <c r="M2263" s="190"/>
      <c r="N2263" s="191"/>
      <c r="O2263" s="63"/>
      <c r="P2263" s="63"/>
      <c r="Q2263" s="63"/>
      <c r="R2263" s="63"/>
      <c r="S2263" s="63"/>
      <c r="T2263" s="64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T2263" s="19" t="s">
        <v>188</v>
      </c>
      <c r="AU2263" s="19" t="s">
        <v>78</v>
      </c>
    </row>
    <row r="2264" spans="1:65" s="2" customFormat="1">
      <c r="A2264" s="33"/>
      <c r="B2264" s="34"/>
      <c r="C2264" s="35"/>
      <c r="D2264" s="192" t="s">
        <v>190</v>
      </c>
      <c r="E2264" s="35"/>
      <c r="F2264" s="333" t="s">
        <v>2300</v>
      </c>
      <c r="G2264" s="332"/>
      <c r="H2264" s="332"/>
      <c r="I2264" s="332"/>
      <c r="J2264" s="332"/>
      <c r="K2264" s="35"/>
      <c r="L2264" s="38"/>
      <c r="M2264" s="190"/>
      <c r="N2264" s="191"/>
      <c r="O2264" s="63"/>
      <c r="P2264" s="63"/>
      <c r="Q2264" s="63"/>
      <c r="R2264" s="63"/>
      <c r="S2264" s="63"/>
      <c r="T2264" s="64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T2264" s="19" t="s">
        <v>190</v>
      </c>
      <c r="AU2264" s="19" t="s">
        <v>78</v>
      </c>
    </row>
    <row r="2265" spans="1:65" s="13" customFormat="1">
      <c r="B2265" s="194"/>
      <c r="C2265" s="195"/>
      <c r="D2265" s="188" t="s">
        <v>192</v>
      </c>
      <c r="E2265" s="196" t="s">
        <v>18</v>
      </c>
      <c r="F2265" s="334" t="s">
        <v>2301</v>
      </c>
      <c r="G2265" s="335"/>
      <c r="H2265" s="336" t="s">
        <v>18</v>
      </c>
      <c r="I2265" s="335"/>
      <c r="J2265" s="335"/>
      <c r="K2265" s="195"/>
      <c r="L2265" s="198"/>
      <c r="M2265" s="199"/>
      <c r="N2265" s="200"/>
      <c r="O2265" s="200"/>
      <c r="P2265" s="200"/>
      <c r="Q2265" s="200"/>
      <c r="R2265" s="200"/>
      <c r="S2265" s="200"/>
      <c r="T2265" s="201"/>
      <c r="AT2265" s="202" t="s">
        <v>192</v>
      </c>
      <c r="AU2265" s="202" t="s">
        <v>78</v>
      </c>
      <c r="AV2265" s="13" t="s">
        <v>76</v>
      </c>
      <c r="AW2265" s="13" t="s">
        <v>30</v>
      </c>
      <c r="AX2265" s="13" t="s">
        <v>69</v>
      </c>
      <c r="AY2265" s="202" t="s">
        <v>179</v>
      </c>
    </row>
    <row r="2266" spans="1:65" s="14" customFormat="1">
      <c r="B2266" s="203"/>
      <c r="C2266" s="204"/>
      <c r="D2266" s="188" t="s">
        <v>192</v>
      </c>
      <c r="E2266" s="205" t="s">
        <v>18</v>
      </c>
      <c r="F2266" s="324" t="s">
        <v>2062</v>
      </c>
      <c r="G2266" s="325"/>
      <c r="H2266" s="326">
        <v>47.393000000000001</v>
      </c>
      <c r="I2266" s="325"/>
      <c r="J2266" s="325"/>
      <c r="K2266" s="204"/>
      <c r="L2266" s="208"/>
      <c r="M2266" s="209"/>
      <c r="N2266" s="210"/>
      <c r="O2266" s="210"/>
      <c r="P2266" s="210"/>
      <c r="Q2266" s="210"/>
      <c r="R2266" s="210"/>
      <c r="S2266" s="210"/>
      <c r="T2266" s="211"/>
      <c r="AT2266" s="212" t="s">
        <v>192</v>
      </c>
      <c r="AU2266" s="212" t="s">
        <v>78</v>
      </c>
      <c r="AV2266" s="14" t="s">
        <v>78</v>
      </c>
      <c r="AW2266" s="14" t="s">
        <v>30</v>
      </c>
      <c r="AX2266" s="14" t="s">
        <v>69</v>
      </c>
      <c r="AY2266" s="212" t="s">
        <v>179</v>
      </c>
    </row>
    <row r="2267" spans="1:65" s="14" customFormat="1">
      <c r="B2267" s="203"/>
      <c r="C2267" s="204"/>
      <c r="D2267" s="188" t="s">
        <v>192</v>
      </c>
      <c r="E2267" s="205" t="s">
        <v>18</v>
      </c>
      <c r="F2267" s="324" t="s">
        <v>2063</v>
      </c>
      <c r="G2267" s="325"/>
      <c r="H2267" s="326">
        <v>54.15</v>
      </c>
      <c r="I2267" s="325"/>
      <c r="J2267" s="325"/>
      <c r="K2267" s="204"/>
      <c r="L2267" s="208"/>
      <c r="M2267" s="209"/>
      <c r="N2267" s="210"/>
      <c r="O2267" s="210"/>
      <c r="P2267" s="210"/>
      <c r="Q2267" s="210"/>
      <c r="R2267" s="210"/>
      <c r="S2267" s="210"/>
      <c r="T2267" s="211"/>
      <c r="AT2267" s="212" t="s">
        <v>192</v>
      </c>
      <c r="AU2267" s="212" t="s">
        <v>78</v>
      </c>
      <c r="AV2267" s="14" t="s">
        <v>78</v>
      </c>
      <c r="AW2267" s="14" t="s">
        <v>30</v>
      </c>
      <c r="AX2267" s="14" t="s">
        <v>69</v>
      </c>
      <c r="AY2267" s="212" t="s">
        <v>179</v>
      </c>
    </row>
    <row r="2268" spans="1:65" s="14" customFormat="1">
      <c r="B2268" s="203"/>
      <c r="C2268" s="204"/>
      <c r="D2268" s="188" t="s">
        <v>192</v>
      </c>
      <c r="E2268" s="205" t="s">
        <v>18</v>
      </c>
      <c r="F2268" s="324" t="s">
        <v>2064</v>
      </c>
      <c r="G2268" s="325"/>
      <c r="H2268" s="326">
        <v>163.55199999999999</v>
      </c>
      <c r="I2268" s="325"/>
      <c r="J2268" s="325"/>
      <c r="K2268" s="204"/>
      <c r="L2268" s="208"/>
      <c r="M2268" s="209"/>
      <c r="N2268" s="210"/>
      <c r="O2268" s="210"/>
      <c r="P2268" s="210"/>
      <c r="Q2268" s="210"/>
      <c r="R2268" s="210"/>
      <c r="S2268" s="210"/>
      <c r="T2268" s="211"/>
      <c r="AT2268" s="212" t="s">
        <v>192</v>
      </c>
      <c r="AU2268" s="212" t="s">
        <v>78</v>
      </c>
      <c r="AV2268" s="14" t="s">
        <v>78</v>
      </c>
      <c r="AW2268" s="14" t="s">
        <v>30</v>
      </c>
      <c r="AX2268" s="14" t="s">
        <v>69</v>
      </c>
      <c r="AY2268" s="212" t="s">
        <v>179</v>
      </c>
    </row>
    <row r="2269" spans="1:65" s="14" customFormat="1">
      <c r="B2269" s="203"/>
      <c r="C2269" s="204"/>
      <c r="D2269" s="188" t="s">
        <v>192</v>
      </c>
      <c r="E2269" s="205" t="s">
        <v>18</v>
      </c>
      <c r="F2269" s="324" t="s">
        <v>2065</v>
      </c>
      <c r="G2269" s="325"/>
      <c r="H2269" s="326">
        <v>-15.265000000000001</v>
      </c>
      <c r="I2269" s="325"/>
      <c r="J2269" s="325"/>
      <c r="K2269" s="204"/>
      <c r="L2269" s="208"/>
      <c r="M2269" s="209"/>
      <c r="N2269" s="210"/>
      <c r="O2269" s="210"/>
      <c r="P2269" s="210"/>
      <c r="Q2269" s="210"/>
      <c r="R2269" s="210"/>
      <c r="S2269" s="210"/>
      <c r="T2269" s="211"/>
      <c r="AT2269" s="212" t="s">
        <v>192</v>
      </c>
      <c r="AU2269" s="212" t="s">
        <v>78</v>
      </c>
      <c r="AV2269" s="14" t="s">
        <v>78</v>
      </c>
      <c r="AW2269" s="14" t="s">
        <v>30</v>
      </c>
      <c r="AX2269" s="14" t="s">
        <v>69</v>
      </c>
      <c r="AY2269" s="212" t="s">
        <v>179</v>
      </c>
    </row>
    <row r="2270" spans="1:65" s="14" customFormat="1">
      <c r="B2270" s="203"/>
      <c r="C2270" s="204"/>
      <c r="D2270" s="188" t="s">
        <v>192</v>
      </c>
      <c r="E2270" s="205" t="s">
        <v>18</v>
      </c>
      <c r="F2270" s="324" t="s">
        <v>2066</v>
      </c>
      <c r="G2270" s="325"/>
      <c r="H2270" s="326">
        <v>-0.77900000000000003</v>
      </c>
      <c r="I2270" s="325"/>
      <c r="J2270" s="325"/>
      <c r="K2270" s="204"/>
      <c r="L2270" s="208"/>
      <c r="M2270" s="209"/>
      <c r="N2270" s="210"/>
      <c r="O2270" s="210"/>
      <c r="P2270" s="210"/>
      <c r="Q2270" s="210"/>
      <c r="R2270" s="210"/>
      <c r="S2270" s="210"/>
      <c r="T2270" s="211"/>
      <c r="AT2270" s="212" t="s">
        <v>192</v>
      </c>
      <c r="AU2270" s="212" t="s">
        <v>78</v>
      </c>
      <c r="AV2270" s="14" t="s">
        <v>78</v>
      </c>
      <c r="AW2270" s="14" t="s">
        <v>30</v>
      </c>
      <c r="AX2270" s="14" t="s">
        <v>69</v>
      </c>
      <c r="AY2270" s="212" t="s">
        <v>179</v>
      </c>
    </row>
    <row r="2271" spans="1:65" s="14" customFormat="1">
      <c r="B2271" s="203"/>
      <c r="C2271" s="204"/>
      <c r="D2271" s="188" t="s">
        <v>192</v>
      </c>
      <c r="E2271" s="205" t="s">
        <v>18</v>
      </c>
      <c r="F2271" s="324" t="s">
        <v>2067</v>
      </c>
      <c r="G2271" s="325"/>
      <c r="H2271" s="326">
        <v>-0.24</v>
      </c>
      <c r="I2271" s="325"/>
      <c r="J2271" s="325"/>
      <c r="K2271" s="204"/>
      <c r="L2271" s="208"/>
      <c r="M2271" s="209"/>
      <c r="N2271" s="210"/>
      <c r="O2271" s="210"/>
      <c r="P2271" s="210"/>
      <c r="Q2271" s="210"/>
      <c r="R2271" s="210"/>
      <c r="S2271" s="210"/>
      <c r="T2271" s="211"/>
      <c r="AT2271" s="212" t="s">
        <v>192</v>
      </c>
      <c r="AU2271" s="212" t="s">
        <v>78</v>
      </c>
      <c r="AV2271" s="14" t="s">
        <v>78</v>
      </c>
      <c r="AW2271" s="14" t="s">
        <v>30</v>
      </c>
      <c r="AX2271" s="14" t="s">
        <v>69</v>
      </c>
      <c r="AY2271" s="212" t="s">
        <v>179</v>
      </c>
    </row>
    <row r="2272" spans="1:65" s="14" customFormat="1">
      <c r="B2272" s="203"/>
      <c r="C2272" s="204"/>
      <c r="D2272" s="188" t="s">
        <v>192</v>
      </c>
      <c r="E2272" s="205" t="s">
        <v>18</v>
      </c>
      <c r="F2272" s="324" t="s">
        <v>2069</v>
      </c>
      <c r="G2272" s="325"/>
      <c r="H2272" s="326">
        <v>-17.100000000000001</v>
      </c>
      <c r="I2272" s="325"/>
      <c r="J2272" s="325"/>
      <c r="K2272" s="204"/>
      <c r="L2272" s="208"/>
      <c r="M2272" s="209"/>
      <c r="N2272" s="210"/>
      <c r="O2272" s="210"/>
      <c r="P2272" s="210"/>
      <c r="Q2272" s="210"/>
      <c r="R2272" s="210"/>
      <c r="S2272" s="210"/>
      <c r="T2272" s="211"/>
      <c r="AT2272" s="212" t="s">
        <v>192</v>
      </c>
      <c r="AU2272" s="212" t="s">
        <v>78</v>
      </c>
      <c r="AV2272" s="14" t="s">
        <v>78</v>
      </c>
      <c r="AW2272" s="14" t="s">
        <v>30</v>
      </c>
      <c r="AX2272" s="14" t="s">
        <v>69</v>
      </c>
      <c r="AY2272" s="212" t="s">
        <v>179</v>
      </c>
    </row>
    <row r="2273" spans="1:65" s="14" customFormat="1">
      <c r="B2273" s="203"/>
      <c r="C2273" s="204"/>
      <c r="D2273" s="188" t="s">
        <v>192</v>
      </c>
      <c r="E2273" s="205" t="s">
        <v>18</v>
      </c>
      <c r="F2273" s="324" t="s">
        <v>2070</v>
      </c>
      <c r="G2273" s="325"/>
      <c r="H2273" s="326">
        <v>-2.44</v>
      </c>
      <c r="I2273" s="325"/>
      <c r="J2273" s="325"/>
      <c r="K2273" s="204"/>
      <c r="L2273" s="208"/>
      <c r="M2273" s="209"/>
      <c r="N2273" s="210"/>
      <c r="O2273" s="210"/>
      <c r="P2273" s="210"/>
      <c r="Q2273" s="210"/>
      <c r="R2273" s="210"/>
      <c r="S2273" s="210"/>
      <c r="T2273" s="211"/>
      <c r="AT2273" s="212" t="s">
        <v>192</v>
      </c>
      <c r="AU2273" s="212" t="s">
        <v>78</v>
      </c>
      <c r="AV2273" s="14" t="s">
        <v>78</v>
      </c>
      <c r="AW2273" s="14" t="s">
        <v>30</v>
      </c>
      <c r="AX2273" s="14" t="s">
        <v>69</v>
      </c>
      <c r="AY2273" s="212" t="s">
        <v>179</v>
      </c>
    </row>
    <row r="2274" spans="1:65" s="14" customFormat="1">
      <c r="B2274" s="203"/>
      <c r="C2274" s="204"/>
      <c r="D2274" s="188" t="s">
        <v>192</v>
      </c>
      <c r="E2274" s="205" t="s">
        <v>18</v>
      </c>
      <c r="F2274" s="324" t="s">
        <v>2071</v>
      </c>
      <c r="G2274" s="325"/>
      <c r="H2274" s="326">
        <v>92.188000000000002</v>
      </c>
      <c r="I2274" s="325"/>
      <c r="J2274" s="325"/>
      <c r="K2274" s="204"/>
      <c r="L2274" s="208"/>
      <c r="M2274" s="209"/>
      <c r="N2274" s="210"/>
      <c r="O2274" s="210"/>
      <c r="P2274" s="210"/>
      <c r="Q2274" s="210"/>
      <c r="R2274" s="210"/>
      <c r="S2274" s="210"/>
      <c r="T2274" s="211"/>
      <c r="AT2274" s="212" t="s">
        <v>192</v>
      </c>
      <c r="AU2274" s="212" t="s">
        <v>78</v>
      </c>
      <c r="AV2274" s="14" t="s">
        <v>78</v>
      </c>
      <c r="AW2274" s="14" t="s">
        <v>30</v>
      </c>
      <c r="AX2274" s="14" t="s">
        <v>69</v>
      </c>
      <c r="AY2274" s="212" t="s">
        <v>179</v>
      </c>
    </row>
    <row r="2275" spans="1:65" s="14" customFormat="1">
      <c r="B2275" s="203"/>
      <c r="C2275" s="204"/>
      <c r="D2275" s="188" t="s">
        <v>192</v>
      </c>
      <c r="E2275" s="205" t="s">
        <v>18</v>
      </c>
      <c r="F2275" s="324" t="s">
        <v>2066</v>
      </c>
      <c r="G2275" s="325"/>
      <c r="H2275" s="326">
        <v>-0.77900000000000003</v>
      </c>
      <c r="I2275" s="325"/>
      <c r="J2275" s="325"/>
      <c r="K2275" s="204"/>
      <c r="L2275" s="208"/>
      <c r="M2275" s="209"/>
      <c r="N2275" s="210"/>
      <c r="O2275" s="210"/>
      <c r="P2275" s="210"/>
      <c r="Q2275" s="210"/>
      <c r="R2275" s="210"/>
      <c r="S2275" s="210"/>
      <c r="T2275" s="211"/>
      <c r="AT2275" s="212" t="s">
        <v>192</v>
      </c>
      <c r="AU2275" s="212" t="s">
        <v>78</v>
      </c>
      <c r="AV2275" s="14" t="s">
        <v>78</v>
      </c>
      <c r="AW2275" s="14" t="s">
        <v>30</v>
      </c>
      <c r="AX2275" s="14" t="s">
        <v>69</v>
      </c>
      <c r="AY2275" s="212" t="s">
        <v>179</v>
      </c>
    </row>
    <row r="2276" spans="1:65" s="14" customFormat="1">
      <c r="B2276" s="203"/>
      <c r="C2276" s="204"/>
      <c r="D2276" s="188" t="s">
        <v>192</v>
      </c>
      <c r="E2276" s="205" t="s">
        <v>18</v>
      </c>
      <c r="F2276" s="324" t="s">
        <v>2072</v>
      </c>
      <c r="G2276" s="325"/>
      <c r="H2276" s="326">
        <v>-0.16</v>
      </c>
      <c r="I2276" s="325"/>
      <c r="J2276" s="325"/>
      <c r="K2276" s="204"/>
      <c r="L2276" s="208"/>
      <c r="M2276" s="209"/>
      <c r="N2276" s="210"/>
      <c r="O2276" s="210"/>
      <c r="P2276" s="210"/>
      <c r="Q2276" s="210"/>
      <c r="R2276" s="210"/>
      <c r="S2276" s="210"/>
      <c r="T2276" s="211"/>
      <c r="AT2276" s="212" t="s">
        <v>192</v>
      </c>
      <c r="AU2276" s="212" t="s">
        <v>78</v>
      </c>
      <c r="AV2276" s="14" t="s">
        <v>78</v>
      </c>
      <c r="AW2276" s="14" t="s">
        <v>30</v>
      </c>
      <c r="AX2276" s="14" t="s">
        <v>69</v>
      </c>
      <c r="AY2276" s="212" t="s">
        <v>179</v>
      </c>
    </row>
    <row r="2277" spans="1:65" s="14" customFormat="1">
      <c r="B2277" s="203"/>
      <c r="C2277" s="204"/>
      <c r="D2277" s="188" t="s">
        <v>192</v>
      </c>
      <c r="E2277" s="205" t="s">
        <v>18</v>
      </c>
      <c r="F2277" s="324" t="s">
        <v>2073</v>
      </c>
      <c r="G2277" s="325"/>
      <c r="H2277" s="326">
        <v>16.2</v>
      </c>
      <c r="I2277" s="325"/>
      <c r="J2277" s="325"/>
      <c r="K2277" s="204"/>
      <c r="L2277" s="208"/>
      <c r="M2277" s="209"/>
      <c r="N2277" s="210"/>
      <c r="O2277" s="210"/>
      <c r="P2277" s="210"/>
      <c r="Q2277" s="210"/>
      <c r="R2277" s="210"/>
      <c r="S2277" s="210"/>
      <c r="T2277" s="211"/>
      <c r="AT2277" s="212" t="s">
        <v>192</v>
      </c>
      <c r="AU2277" s="212" t="s">
        <v>78</v>
      </c>
      <c r="AV2277" s="14" t="s">
        <v>78</v>
      </c>
      <c r="AW2277" s="14" t="s">
        <v>30</v>
      </c>
      <c r="AX2277" s="14" t="s">
        <v>69</v>
      </c>
      <c r="AY2277" s="212" t="s">
        <v>179</v>
      </c>
    </row>
    <row r="2278" spans="1:65" s="14" customFormat="1">
      <c r="B2278" s="203"/>
      <c r="C2278" s="204"/>
      <c r="D2278" s="188" t="s">
        <v>192</v>
      </c>
      <c r="E2278" s="205" t="s">
        <v>18</v>
      </c>
      <c r="F2278" s="324" t="s">
        <v>2074</v>
      </c>
      <c r="G2278" s="325"/>
      <c r="H2278" s="326">
        <v>6.3</v>
      </c>
      <c r="I2278" s="325"/>
      <c r="J2278" s="325"/>
      <c r="K2278" s="204"/>
      <c r="L2278" s="208"/>
      <c r="M2278" s="209"/>
      <c r="N2278" s="210"/>
      <c r="O2278" s="210"/>
      <c r="P2278" s="210"/>
      <c r="Q2278" s="210"/>
      <c r="R2278" s="210"/>
      <c r="S2278" s="210"/>
      <c r="T2278" s="211"/>
      <c r="AT2278" s="212" t="s">
        <v>192</v>
      </c>
      <c r="AU2278" s="212" t="s">
        <v>78</v>
      </c>
      <c r="AV2278" s="14" t="s">
        <v>78</v>
      </c>
      <c r="AW2278" s="14" t="s">
        <v>30</v>
      </c>
      <c r="AX2278" s="14" t="s">
        <v>69</v>
      </c>
      <c r="AY2278" s="212" t="s">
        <v>179</v>
      </c>
    </row>
    <row r="2279" spans="1:65" s="14" customFormat="1">
      <c r="B2279" s="203"/>
      <c r="C2279" s="204"/>
      <c r="D2279" s="188" t="s">
        <v>192</v>
      </c>
      <c r="E2279" s="205" t="s">
        <v>18</v>
      </c>
      <c r="F2279" s="324" t="s">
        <v>2075</v>
      </c>
      <c r="G2279" s="325"/>
      <c r="H2279" s="326">
        <v>29.16</v>
      </c>
      <c r="I2279" s="325"/>
      <c r="J2279" s="325"/>
      <c r="K2279" s="204"/>
      <c r="L2279" s="208"/>
      <c r="M2279" s="209"/>
      <c r="N2279" s="210"/>
      <c r="O2279" s="210"/>
      <c r="P2279" s="210"/>
      <c r="Q2279" s="210"/>
      <c r="R2279" s="210"/>
      <c r="S2279" s="210"/>
      <c r="T2279" s="211"/>
      <c r="AT2279" s="212" t="s">
        <v>192</v>
      </c>
      <c r="AU2279" s="212" t="s">
        <v>78</v>
      </c>
      <c r="AV2279" s="14" t="s">
        <v>78</v>
      </c>
      <c r="AW2279" s="14" t="s">
        <v>30</v>
      </c>
      <c r="AX2279" s="14" t="s">
        <v>69</v>
      </c>
      <c r="AY2279" s="212" t="s">
        <v>179</v>
      </c>
    </row>
    <row r="2280" spans="1:65" s="14" customFormat="1">
      <c r="B2280" s="203"/>
      <c r="C2280" s="204"/>
      <c r="D2280" s="188" t="s">
        <v>192</v>
      </c>
      <c r="E2280" s="205" t="s">
        <v>18</v>
      </c>
      <c r="F2280" s="324" t="s">
        <v>2076</v>
      </c>
      <c r="G2280" s="325"/>
      <c r="H2280" s="326">
        <v>34.368000000000002</v>
      </c>
      <c r="I2280" s="325"/>
      <c r="J2280" s="325"/>
      <c r="K2280" s="204"/>
      <c r="L2280" s="208"/>
      <c r="M2280" s="209"/>
      <c r="N2280" s="210"/>
      <c r="O2280" s="210"/>
      <c r="P2280" s="210"/>
      <c r="Q2280" s="210"/>
      <c r="R2280" s="210"/>
      <c r="S2280" s="210"/>
      <c r="T2280" s="211"/>
      <c r="AT2280" s="212" t="s">
        <v>192</v>
      </c>
      <c r="AU2280" s="212" t="s">
        <v>78</v>
      </c>
      <c r="AV2280" s="14" t="s">
        <v>78</v>
      </c>
      <c r="AW2280" s="14" t="s">
        <v>30</v>
      </c>
      <c r="AX2280" s="14" t="s">
        <v>69</v>
      </c>
      <c r="AY2280" s="212" t="s">
        <v>179</v>
      </c>
    </row>
    <row r="2281" spans="1:65" s="13" customFormat="1">
      <c r="B2281" s="194"/>
      <c r="C2281" s="195"/>
      <c r="D2281" s="188" t="s">
        <v>192</v>
      </c>
      <c r="E2281" s="196" t="s">
        <v>18</v>
      </c>
      <c r="F2281" s="334" t="s">
        <v>1690</v>
      </c>
      <c r="G2281" s="335"/>
      <c r="H2281" s="336" t="s">
        <v>18</v>
      </c>
      <c r="I2281" s="335"/>
      <c r="J2281" s="335"/>
      <c r="K2281" s="195"/>
      <c r="L2281" s="198"/>
      <c r="M2281" s="199"/>
      <c r="N2281" s="200"/>
      <c r="O2281" s="200"/>
      <c r="P2281" s="200"/>
      <c r="Q2281" s="200"/>
      <c r="R2281" s="200"/>
      <c r="S2281" s="200"/>
      <c r="T2281" s="201"/>
      <c r="AT2281" s="202" t="s">
        <v>192</v>
      </c>
      <c r="AU2281" s="202" t="s">
        <v>78</v>
      </c>
      <c r="AV2281" s="13" t="s">
        <v>76</v>
      </c>
      <c r="AW2281" s="13" t="s">
        <v>30</v>
      </c>
      <c r="AX2281" s="13" t="s">
        <v>69</v>
      </c>
      <c r="AY2281" s="202" t="s">
        <v>179</v>
      </c>
    </row>
    <row r="2282" spans="1:65" s="14" customFormat="1">
      <c r="B2282" s="203"/>
      <c r="C2282" s="204"/>
      <c r="D2282" s="188" t="s">
        <v>192</v>
      </c>
      <c r="E2282" s="205" t="s">
        <v>18</v>
      </c>
      <c r="F2282" s="324" t="s">
        <v>2127</v>
      </c>
      <c r="G2282" s="325"/>
      <c r="H2282" s="326">
        <v>-6</v>
      </c>
      <c r="I2282" s="325"/>
      <c r="J2282" s="325"/>
      <c r="K2282" s="204"/>
      <c r="L2282" s="208"/>
      <c r="M2282" s="209"/>
      <c r="N2282" s="210"/>
      <c r="O2282" s="210"/>
      <c r="P2282" s="210"/>
      <c r="Q2282" s="210"/>
      <c r="R2282" s="210"/>
      <c r="S2282" s="210"/>
      <c r="T2282" s="211"/>
      <c r="AT2282" s="212" t="s">
        <v>192</v>
      </c>
      <c r="AU2282" s="212" t="s">
        <v>78</v>
      </c>
      <c r="AV2282" s="14" t="s">
        <v>78</v>
      </c>
      <c r="AW2282" s="14" t="s">
        <v>30</v>
      </c>
      <c r="AX2282" s="14" t="s">
        <v>69</v>
      </c>
      <c r="AY2282" s="212" t="s">
        <v>179</v>
      </c>
    </row>
    <row r="2283" spans="1:65" s="14" customFormat="1">
      <c r="B2283" s="203"/>
      <c r="C2283" s="204"/>
      <c r="D2283" s="188" t="s">
        <v>192</v>
      </c>
      <c r="E2283" s="205" t="s">
        <v>18</v>
      </c>
      <c r="F2283" s="324" t="s">
        <v>2079</v>
      </c>
      <c r="G2283" s="325"/>
      <c r="H2283" s="326">
        <v>25</v>
      </c>
      <c r="I2283" s="325"/>
      <c r="J2283" s="325"/>
      <c r="K2283" s="204"/>
      <c r="L2283" s="208"/>
      <c r="M2283" s="209"/>
      <c r="N2283" s="210"/>
      <c r="O2283" s="210"/>
      <c r="P2283" s="210"/>
      <c r="Q2283" s="210"/>
      <c r="R2283" s="210"/>
      <c r="S2283" s="210"/>
      <c r="T2283" s="211"/>
      <c r="AT2283" s="212" t="s">
        <v>192</v>
      </c>
      <c r="AU2283" s="212" t="s">
        <v>78</v>
      </c>
      <c r="AV2283" s="14" t="s">
        <v>78</v>
      </c>
      <c r="AW2283" s="14" t="s">
        <v>30</v>
      </c>
      <c r="AX2283" s="14" t="s">
        <v>69</v>
      </c>
      <c r="AY2283" s="212" t="s">
        <v>179</v>
      </c>
    </row>
    <row r="2284" spans="1:65" s="2" customFormat="1" ht="16.5" customHeight="1">
      <c r="A2284" s="33"/>
      <c r="B2284" s="34"/>
      <c r="C2284" s="176" t="s">
        <v>2302</v>
      </c>
      <c r="D2284" s="176" t="s">
        <v>181</v>
      </c>
      <c r="E2284" s="177" t="s">
        <v>2303</v>
      </c>
      <c r="F2284" s="327" t="s">
        <v>2304</v>
      </c>
      <c r="G2284" s="328" t="s">
        <v>357</v>
      </c>
      <c r="H2284" s="329">
        <v>102.346</v>
      </c>
      <c r="I2284" s="330"/>
      <c r="J2284" s="330">
        <f>ROUND(I2284*H2284,2)</f>
        <v>0</v>
      </c>
      <c r="K2284" s="178" t="s">
        <v>185</v>
      </c>
      <c r="L2284" s="38"/>
      <c r="M2284" s="182" t="s">
        <v>18</v>
      </c>
      <c r="N2284" s="183" t="s">
        <v>40</v>
      </c>
      <c r="O2284" s="184">
        <v>0.09</v>
      </c>
      <c r="P2284" s="184">
        <f>O2284*H2284</f>
        <v>9.2111400000000003</v>
      </c>
      <c r="Q2284" s="184">
        <v>0</v>
      </c>
      <c r="R2284" s="184">
        <f>Q2284*H2284</f>
        <v>0</v>
      </c>
      <c r="S2284" s="184">
        <v>1.4999999999999999E-2</v>
      </c>
      <c r="T2284" s="185">
        <f>S2284*H2284</f>
        <v>1.5351900000000001</v>
      </c>
      <c r="U2284" s="33"/>
      <c r="V2284" s="33"/>
      <c r="W2284" s="33"/>
      <c r="X2284" s="33"/>
      <c r="Y2284" s="33"/>
      <c r="Z2284" s="33"/>
      <c r="AA2284" s="33"/>
      <c r="AB2284" s="33"/>
      <c r="AC2284" s="33"/>
      <c r="AD2284" s="33"/>
      <c r="AE2284" s="33"/>
      <c r="AR2284" s="186" t="s">
        <v>311</v>
      </c>
      <c r="AT2284" s="186" t="s">
        <v>181</v>
      </c>
      <c r="AU2284" s="186" t="s">
        <v>78</v>
      </c>
      <c r="AY2284" s="19" t="s">
        <v>179</v>
      </c>
      <c r="BE2284" s="187">
        <f>IF(N2284="základní",J2284,0)</f>
        <v>0</v>
      </c>
      <c r="BF2284" s="187">
        <f>IF(N2284="snížená",J2284,0)</f>
        <v>0</v>
      </c>
      <c r="BG2284" s="187">
        <f>IF(N2284="zákl. přenesená",J2284,0)</f>
        <v>0</v>
      </c>
      <c r="BH2284" s="187">
        <f>IF(N2284="sníž. přenesená",J2284,0)</f>
        <v>0</v>
      </c>
      <c r="BI2284" s="187">
        <f>IF(N2284="nulová",J2284,0)</f>
        <v>0</v>
      </c>
      <c r="BJ2284" s="19" t="s">
        <v>76</v>
      </c>
      <c r="BK2284" s="187">
        <f>ROUND(I2284*H2284,2)</f>
        <v>0</v>
      </c>
      <c r="BL2284" s="19" t="s">
        <v>311</v>
      </c>
      <c r="BM2284" s="186" t="s">
        <v>2305</v>
      </c>
    </row>
    <row r="2285" spans="1:65" s="2" customFormat="1" ht="29.25">
      <c r="A2285" s="33"/>
      <c r="B2285" s="34"/>
      <c r="C2285" s="35"/>
      <c r="D2285" s="188" t="s">
        <v>188</v>
      </c>
      <c r="E2285" s="35"/>
      <c r="F2285" s="331" t="s">
        <v>2306</v>
      </c>
      <c r="G2285" s="332"/>
      <c r="H2285" s="332"/>
      <c r="I2285" s="332"/>
      <c r="J2285" s="332"/>
      <c r="K2285" s="35"/>
      <c r="L2285" s="38"/>
      <c r="M2285" s="190"/>
      <c r="N2285" s="191"/>
      <c r="O2285" s="63"/>
      <c r="P2285" s="63"/>
      <c r="Q2285" s="63"/>
      <c r="R2285" s="63"/>
      <c r="S2285" s="63"/>
      <c r="T2285" s="64"/>
      <c r="U2285" s="33"/>
      <c r="V2285" s="33"/>
      <c r="W2285" s="33"/>
      <c r="X2285" s="33"/>
      <c r="Y2285" s="33"/>
      <c r="Z2285" s="33"/>
      <c r="AA2285" s="33"/>
      <c r="AB2285" s="33"/>
      <c r="AC2285" s="33"/>
      <c r="AD2285" s="33"/>
      <c r="AE2285" s="33"/>
      <c r="AT2285" s="19" t="s">
        <v>188</v>
      </c>
      <c r="AU2285" s="19" t="s">
        <v>78</v>
      </c>
    </row>
    <row r="2286" spans="1:65" s="2" customFormat="1">
      <c r="A2286" s="33"/>
      <c r="B2286" s="34"/>
      <c r="C2286" s="35"/>
      <c r="D2286" s="192" t="s">
        <v>190</v>
      </c>
      <c r="E2286" s="35"/>
      <c r="F2286" s="333" t="s">
        <v>2307</v>
      </c>
      <c r="G2286" s="332"/>
      <c r="H2286" s="332"/>
      <c r="I2286" s="332"/>
      <c r="J2286" s="332"/>
      <c r="K2286" s="35"/>
      <c r="L2286" s="38"/>
      <c r="M2286" s="190"/>
      <c r="N2286" s="191"/>
      <c r="O2286" s="63"/>
      <c r="P2286" s="63"/>
      <c r="Q2286" s="63"/>
      <c r="R2286" s="63"/>
      <c r="S2286" s="63"/>
      <c r="T2286" s="64"/>
      <c r="U2286" s="33"/>
      <c r="V2286" s="33"/>
      <c r="W2286" s="33"/>
      <c r="X2286" s="33"/>
      <c r="Y2286" s="33"/>
      <c r="Z2286" s="33"/>
      <c r="AA2286" s="33"/>
      <c r="AB2286" s="33"/>
      <c r="AC2286" s="33"/>
      <c r="AD2286" s="33"/>
      <c r="AE2286" s="33"/>
      <c r="AT2286" s="19" t="s">
        <v>190</v>
      </c>
      <c r="AU2286" s="19" t="s">
        <v>78</v>
      </c>
    </row>
    <row r="2287" spans="1:65" s="13" customFormat="1">
      <c r="B2287" s="194"/>
      <c r="C2287" s="195"/>
      <c r="D2287" s="188" t="s">
        <v>192</v>
      </c>
      <c r="E2287" s="196" t="s">
        <v>18</v>
      </c>
      <c r="F2287" s="334" t="s">
        <v>2308</v>
      </c>
      <c r="G2287" s="335"/>
      <c r="H2287" s="336" t="s">
        <v>18</v>
      </c>
      <c r="I2287" s="335"/>
      <c r="J2287" s="335"/>
      <c r="K2287" s="195"/>
      <c r="L2287" s="198"/>
      <c r="M2287" s="199"/>
      <c r="N2287" s="200"/>
      <c r="O2287" s="200"/>
      <c r="P2287" s="200"/>
      <c r="Q2287" s="200"/>
      <c r="R2287" s="200"/>
      <c r="S2287" s="200"/>
      <c r="T2287" s="201"/>
      <c r="AT2287" s="202" t="s">
        <v>192</v>
      </c>
      <c r="AU2287" s="202" t="s">
        <v>78</v>
      </c>
      <c r="AV2287" s="13" t="s">
        <v>76</v>
      </c>
      <c r="AW2287" s="13" t="s">
        <v>30</v>
      </c>
      <c r="AX2287" s="13" t="s">
        <v>69</v>
      </c>
      <c r="AY2287" s="202" t="s">
        <v>179</v>
      </c>
    </row>
    <row r="2288" spans="1:65" s="14" customFormat="1" ht="22.5">
      <c r="B2288" s="203"/>
      <c r="C2288" s="204"/>
      <c r="D2288" s="188" t="s">
        <v>192</v>
      </c>
      <c r="E2288" s="205" t="s">
        <v>18</v>
      </c>
      <c r="F2288" s="324" t="s">
        <v>2309</v>
      </c>
      <c r="G2288" s="325"/>
      <c r="H2288" s="326">
        <v>93.025999999999996</v>
      </c>
      <c r="I2288" s="325"/>
      <c r="J2288" s="325"/>
      <c r="K2288" s="204"/>
      <c r="L2288" s="208"/>
      <c r="M2288" s="209"/>
      <c r="N2288" s="210"/>
      <c r="O2288" s="210"/>
      <c r="P2288" s="210"/>
      <c r="Q2288" s="210"/>
      <c r="R2288" s="210"/>
      <c r="S2288" s="210"/>
      <c r="T2288" s="211"/>
      <c r="AT2288" s="212" t="s">
        <v>192</v>
      </c>
      <c r="AU2288" s="212" t="s">
        <v>78</v>
      </c>
      <c r="AV2288" s="14" t="s">
        <v>78</v>
      </c>
      <c r="AW2288" s="14" t="s">
        <v>30</v>
      </c>
      <c r="AX2288" s="14" t="s">
        <v>69</v>
      </c>
      <c r="AY2288" s="212" t="s">
        <v>179</v>
      </c>
    </row>
    <row r="2289" spans="1:65" s="14" customFormat="1" ht="22.5">
      <c r="B2289" s="203"/>
      <c r="C2289" s="204"/>
      <c r="D2289" s="188" t="s">
        <v>192</v>
      </c>
      <c r="E2289" s="205" t="s">
        <v>18</v>
      </c>
      <c r="F2289" s="324" t="s">
        <v>2310</v>
      </c>
      <c r="G2289" s="325"/>
      <c r="H2289" s="326">
        <v>9.32</v>
      </c>
      <c r="I2289" s="325"/>
      <c r="J2289" s="325"/>
      <c r="K2289" s="204"/>
      <c r="L2289" s="208"/>
      <c r="M2289" s="209"/>
      <c r="N2289" s="210"/>
      <c r="O2289" s="210"/>
      <c r="P2289" s="210"/>
      <c r="Q2289" s="210"/>
      <c r="R2289" s="210"/>
      <c r="S2289" s="210"/>
      <c r="T2289" s="211"/>
      <c r="AT2289" s="212" t="s">
        <v>192</v>
      </c>
      <c r="AU2289" s="212" t="s">
        <v>78</v>
      </c>
      <c r="AV2289" s="14" t="s">
        <v>78</v>
      </c>
      <c r="AW2289" s="14" t="s">
        <v>30</v>
      </c>
      <c r="AX2289" s="14" t="s">
        <v>69</v>
      </c>
      <c r="AY2289" s="212" t="s">
        <v>179</v>
      </c>
    </row>
    <row r="2290" spans="1:65" s="2" customFormat="1" ht="33" customHeight="1">
      <c r="A2290" s="33"/>
      <c r="B2290" s="34"/>
      <c r="C2290" s="176" t="s">
        <v>2311</v>
      </c>
      <c r="D2290" s="176" t="s">
        <v>181</v>
      </c>
      <c r="E2290" s="177" t="s">
        <v>2312</v>
      </c>
      <c r="F2290" s="327" t="s">
        <v>2313</v>
      </c>
      <c r="G2290" s="328" t="s">
        <v>357</v>
      </c>
      <c r="H2290" s="329">
        <f>SUM(H2294:H2311)</f>
        <v>425.54800000000006</v>
      </c>
      <c r="I2290" s="330"/>
      <c r="J2290" s="330">
        <f>ROUND(I2290*H2290,2)</f>
        <v>0</v>
      </c>
      <c r="K2290" s="178" t="s">
        <v>185</v>
      </c>
      <c r="L2290" s="38"/>
      <c r="M2290" s="182" t="s">
        <v>18</v>
      </c>
      <c r="N2290" s="183" t="s">
        <v>40</v>
      </c>
      <c r="O2290" s="184">
        <v>0.13500000000000001</v>
      </c>
      <c r="P2290" s="184">
        <f>O2290*H2290</f>
        <v>57.448980000000013</v>
      </c>
      <c r="Q2290" s="184">
        <v>0</v>
      </c>
      <c r="R2290" s="184">
        <f>Q2290*H2290</f>
        <v>0</v>
      </c>
      <c r="S2290" s="184">
        <v>0</v>
      </c>
      <c r="T2290" s="185">
        <f>S2290*H2290</f>
        <v>0</v>
      </c>
      <c r="U2290" s="33"/>
      <c r="V2290" s="33"/>
      <c r="W2290" s="33"/>
      <c r="X2290" s="33"/>
      <c r="Y2290" s="33"/>
      <c r="Z2290" s="33"/>
      <c r="AA2290" s="33"/>
      <c r="AB2290" s="33"/>
      <c r="AC2290" s="33"/>
      <c r="AD2290" s="33"/>
      <c r="AE2290" s="33"/>
      <c r="AR2290" s="186" t="s">
        <v>311</v>
      </c>
      <c r="AT2290" s="186" t="s">
        <v>181</v>
      </c>
      <c r="AU2290" s="186" t="s">
        <v>78</v>
      </c>
      <c r="AY2290" s="19" t="s">
        <v>179</v>
      </c>
      <c r="BE2290" s="187">
        <f>IF(N2290="základní",J2290,0)</f>
        <v>0</v>
      </c>
      <c r="BF2290" s="187">
        <f>IF(N2290="snížená",J2290,0)</f>
        <v>0</v>
      </c>
      <c r="BG2290" s="187">
        <f>IF(N2290="zákl. přenesená",J2290,0)</f>
        <v>0</v>
      </c>
      <c r="BH2290" s="187">
        <f>IF(N2290="sníž. přenesená",J2290,0)</f>
        <v>0</v>
      </c>
      <c r="BI2290" s="187">
        <f>IF(N2290="nulová",J2290,0)</f>
        <v>0</v>
      </c>
      <c r="BJ2290" s="19" t="s">
        <v>76</v>
      </c>
      <c r="BK2290" s="187">
        <f>ROUND(I2290*H2290,2)</f>
        <v>0</v>
      </c>
      <c r="BL2290" s="19" t="s">
        <v>311</v>
      </c>
      <c r="BM2290" s="186" t="s">
        <v>2314</v>
      </c>
    </row>
    <row r="2291" spans="1:65" s="2" customFormat="1" ht="19.5">
      <c r="A2291" s="33"/>
      <c r="B2291" s="34"/>
      <c r="C2291" s="35"/>
      <c r="D2291" s="188" t="s">
        <v>188</v>
      </c>
      <c r="E2291" s="35"/>
      <c r="F2291" s="331" t="s">
        <v>2315</v>
      </c>
      <c r="G2291" s="332"/>
      <c r="H2291" s="332"/>
      <c r="I2291" s="332"/>
      <c r="J2291" s="332"/>
      <c r="K2291" s="35"/>
      <c r="L2291" s="38"/>
      <c r="M2291" s="190"/>
      <c r="N2291" s="191"/>
      <c r="O2291" s="63"/>
      <c r="P2291" s="63"/>
      <c r="Q2291" s="63"/>
      <c r="R2291" s="63"/>
      <c r="S2291" s="63"/>
      <c r="T2291" s="64"/>
      <c r="U2291" s="33"/>
      <c r="V2291" s="33"/>
      <c r="W2291" s="33"/>
      <c r="X2291" s="33"/>
      <c r="Y2291" s="33"/>
      <c r="Z2291" s="33"/>
      <c r="AA2291" s="33"/>
      <c r="AB2291" s="33"/>
      <c r="AC2291" s="33"/>
      <c r="AD2291" s="33"/>
      <c r="AE2291" s="33"/>
      <c r="AT2291" s="19" t="s">
        <v>188</v>
      </c>
      <c r="AU2291" s="19" t="s">
        <v>78</v>
      </c>
    </row>
    <row r="2292" spans="1:65" s="2" customFormat="1">
      <c r="A2292" s="33"/>
      <c r="B2292" s="34"/>
      <c r="C2292" s="35"/>
      <c r="D2292" s="192" t="s">
        <v>190</v>
      </c>
      <c r="E2292" s="35"/>
      <c r="F2292" s="333" t="s">
        <v>2316</v>
      </c>
      <c r="G2292" s="332"/>
      <c r="H2292" s="332"/>
      <c r="I2292" s="332"/>
      <c r="J2292" s="332"/>
      <c r="K2292" s="35"/>
      <c r="L2292" s="38"/>
      <c r="M2292" s="190"/>
      <c r="N2292" s="191"/>
      <c r="O2292" s="63"/>
      <c r="P2292" s="63"/>
      <c r="Q2292" s="63"/>
      <c r="R2292" s="63"/>
      <c r="S2292" s="63"/>
      <c r="T2292" s="64"/>
      <c r="U2292" s="33"/>
      <c r="V2292" s="33"/>
      <c r="W2292" s="33"/>
      <c r="X2292" s="33"/>
      <c r="Y2292" s="33"/>
      <c r="Z2292" s="33"/>
      <c r="AA2292" s="33"/>
      <c r="AB2292" s="33"/>
      <c r="AC2292" s="33"/>
      <c r="AD2292" s="33"/>
      <c r="AE2292" s="33"/>
      <c r="AT2292" s="19" t="s">
        <v>190</v>
      </c>
      <c r="AU2292" s="19" t="s">
        <v>78</v>
      </c>
    </row>
    <row r="2293" spans="1:65" s="13" customFormat="1">
      <c r="B2293" s="194"/>
      <c r="C2293" s="195"/>
      <c r="D2293" s="188" t="s">
        <v>192</v>
      </c>
      <c r="E2293" s="196" t="s">
        <v>18</v>
      </c>
      <c r="F2293" s="334" t="s">
        <v>2301</v>
      </c>
      <c r="G2293" s="335"/>
      <c r="H2293" s="336" t="s">
        <v>18</v>
      </c>
      <c r="I2293" s="335"/>
      <c r="J2293" s="335"/>
      <c r="K2293" s="195"/>
      <c r="L2293" s="198"/>
      <c r="M2293" s="199"/>
      <c r="N2293" s="200"/>
      <c r="O2293" s="200"/>
      <c r="P2293" s="200"/>
      <c r="Q2293" s="200"/>
      <c r="R2293" s="200"/>
      <c r="S2293" s="200"/>
      <c r="T2293" s="201"/>
      <c r="AT2293" s="202" t="s">
        <v>192</v>
      </c>
      <c r="AU2293" s="202" t="s">
        <v>78</v>
      </c>
      <c r="AV2293" s="13" t="s">
        <v>76</v>
      </c>
      <c r="AW2293" s="13" t="s">
        <v>30</v>
      </c>
      <c r="AX2293" s="13" t="s">
        <v>69</v>
      </c>
      <c r="AY2293" s="202" t="s">
        <v>179</v>
      </c>
    </row>
    <row r="2294" spans="1:65" s="14" customFormat="1">
      <c r="B2294" s="203"/>
      <c r="C2294" s="204"/>
      <c r="D2294" s="188" t="s">
        <v>192</v>
      </c>
      <c r="E2294" s="205" t="s">
        <v>18</v>
      </c>
      <c r="F2294" s="324" t="s">
        <v>2062</v>
      </c>
      <c r="G2294" s="325"/>
      <c r="H2294" s="326">
        <v>47.393000000000001</v>
      </c>
      <c r="I2294" s="325"/>
      <c r="J2294" s="325"/>
      <c r="K2294" s="204"/>
      <c r="L2294" s="208"/>
      <c r="M2294" s="209"/>
      <c r="N2294" s="210"/>
      <c r="O2294" s="210"/>
      <c r="P2294" s="210"/>
      <c r="Q2294" s="210"/>
      <c r="R2294" s="210"/>
      <c r="S2294" s="210"/>
      <c r="T2294" s="211"/>
      <c r="AT2294" s="212" t="s">
        <v>192</v>
      </c>
      <c r="AU2294" s="212" t="s">
        <v>78</v>
      </c>
      <c r="AV2294" s="14" t="s">
        <v>78</v>
      </c>
      <c r="AW2294" s="14" t="s">
        <v>30</v>
      </c>
      <c r="AX2294" s="14" t="s">
        <v>69</v>
      </c>
      <c r="AY2294" s="212" t="s">
        <v>179</v>
      </c>
    </row>
    <row r="2295" spans="1:65" s="14" customFormat="1">
      <c r="B2295" s="203"/>
      <c r="C2295" s="204"/>
      <c r="D2295" s="188" t="s">
        <v>192</v>
      </c>
      <c r="E2295" s="205" t="s">
        <v>18</v>
      </c>
      <c r="F2295" s="324" t="s">
        <v>2063</v>
      </c>
      <c r="G2295" s="325"/>
      <c r="H2295" s="326">
        <v>54.15</v>
      </c>
      <c r="I2295" s="325"/>
      <c r="J2295" s="325"/>
      <c r="K2295" s="204"/>
      <c r="L2295" s="208"/>
      <c r="M2295" s="209"/>
      <c r="N2295" s="210"/>
      <c r="O2295" s="210"/>
      <c r="P2295" s="210"/>
      <c r="Q2295" s="210"/>
      <c r="R2295" s="210"/>
      <c r="S2295" s="210"/>
      <c r="T2295" s="211"/>
      <c r="AT2295" s="212" t="s">
        <v>192</v>
      </c>
      <c r="AU2295" s="212" t="s">
        <v>78</v>
      </c>
      <c r="AV2295" s="14" t="s">
        <v>78</v>
      </c>
      <c r="AW2295" s="14" t="s">
        <v>30</v>
      </c>
      <c r="AX2295" s="14" t="s">
        <v>69</v>
      </c>
      <c r="AY2295" s="212" t="s">
        <v>179</v>
      </c>
    </row>
    <row r="2296" spans="1:65" s="14" customFormat="1">
      <c r="B2296" s="203"/>
      <c r="C2296" s="204"/>
      <c r="D2296" s="188" t="s">
        <v>192</v>
      </c>
      <c r="E2296" s="205" t="s">
        <v>18</v>
      </c>
      <c r="F2296" s="324" t="s">
        <v>2064</v>
      </c>
      <c r="G2296" s="325"/>
      <c r="H2296" s="326">
        <v>163.55199999999999</v>
      </c>
      <c r="I2296" s="325"/>
      <c r="J2296" s="325"/>
      <c r="K2296" s="204"/>
      <c r="L2296" s="208"/>
      <c r="M2296" s="209"/>
      <c r="N2296" s="210"/>
      <c r="O2296" s="210"/>
      <c r="P2296" s="210"/>
      <c r="Q2296" s="210"/>
      <c r="R2296" s="210"/>
      <c r="S2296" s="210"/>
      <c r="T2296" s="211"/>
      <c r="AT2296" s="212" t="s">
        <v>192</v>
      </c>
      <c r="AU2296" s="212" t="s">
        <v>78</v>
      </c>
      <c r="AV2296" s="14" t="s">
        <v>78</v>
      </c>
      <c r="AW2296" s="14" t="s">
        <v>30</v>
      </c>
      <c r="AX2296" s="14" t="s">
        <v>69</v>
      </c>
      <c r="AY2296" s="212" t="s">
        <v>179</v>
      </c>
    </row>
    <row r="2297" spans="1:65" s="14" customFormat="1">
      <c r="B2297" s="203"/>
      <c r="C2297" s="204"/>
      <c r="D2297" s="188" t="s">
        <v>192</v>
      </c>
      <c r="E2297" s="205" t="s">
        <v>18</v>
      </c>
      <c r="F2297" s="324" t="s">
        <v>2065</v>
      </c>
      <c r="G2297" s="325"/>
      <c r="H2297" s="326">
        <v>-15.265000000000001</v>
      </c>
      <c r="I2297" s="325"/>
      <c r="J2297" s="325"/>
      <c r="K2297" s="204"/>
      <c r="L2297" s="208"/>
      <c r="M2297" s="209"/>
      <c r="N2297" s="210"/>
      <c r="O2297" s="210"/>
      <c r="P2297" s="210"/>
      <c r="Q2297" s="210"/>
      <c r="R2297" s="210"/>
      <c r="S2297" s="210"/>
      <c r="T2297" s="211"/>
      <c r="AT2297" s="212" t="s">
        <v>192</v>
      </c>
      <c r="AU2297" s="212" t="s">
        <v>78</v>
      </c>
      <c r="AV2297" s="14" t="s">
        <v>78</v>
      </c>
      <c r="AW2297" s="14" t="s">
        <v>30</v>
      </c>
      <c r="AX2297" s="14" t="s">
        <v>69</v>
      </c>
      <c r="AY2297" s="212" t="s">
        <v>179</v>
      </c>
    </row>
    <row r="2298" spans="1:65" s="14" customFormat="1">
      <c r="B2298" s="203"/>
      <c r="C2298" s="204"/>
      <c r="D2298" s="188" t="s">
        <v>192</v>
      </c>
      <c r="E2298" s="205" t="s">
        <v>18</v>
      </c>
      <c r="F2298" s="324" t="s">
        <v>2066</v>
      </c>
      <c r="G2298" s="325"/>
      <c r="H2298" s="326">
        <v>-0.77900000000000003</v>
      </c>
      <c r="I2298" s="325"/>
      <c r="J2298" s="325"/>
      <c r="K2298" s="204"/>
      <c r="L2298" s="208"/>
      <c r="M2298" s="209"/>
      <c r="N2298" s="210"/>
      <c r="O2298" s="210"/>
      <c r="P2298" s="210"/>
      <c r="Q2298" s="210"/>
      <c r="R2298" s="210"/>
      <c r="S2298" s="210"/>
      <c r="T2298" s="211"/>
      <c r="AT2298" s="212" t="s">
        <v>192</v>
      </c>
      <c r="AU2298" s="212" t="s">
        <v>78</v>
      </c>
      <c r="AV2298" s="14" t="s">
        <v>78</v>
      </c>
      <c r="AW2298" s="14" t="s">
        <v>30</v>
      </c>
      <c r="AX2298" s="14" t="s">
        <v>69</v>
      </c>
      <c r="AY2298" s="212" t="s">
        <v>179</v>
      </c>
    </row>
    <row r="2299" spans="1:65" s="14" customFormat="1">
      <c r="B2299" s="203"/>
      <c r="C2299" s="204"/>
      <c r="D2299" s="188" t="s">
        <v>192</v>
      </c>
      <c r="E2299" s="205" t="s">
        <v>18</v>
      </c>
      <c r="F2299" s="324" t="s">
        <v>2067</v>
      </c>
      <c r="G2299" s="325"/>
      <c r="H2299" s="326">
        <v>-0.24</v>
      </c>
      <c r="I2299" s="325"/>
      <c r="J2299" s="325"/>
      <c r="K2299" s="204"/>
      <c r="L2299" s="208"/>
      <c r="M2299" s="209"/>
      <c r="N2299" s="210"/>
      <c r="O2299" s="210"/>
      <c r="P2299" s="210"/>
      <c r="Q2299" s="210"/>
      <c r="R2299" s="210"/>
      <c r="S2299" s="210"/>
      <c r="T2299" s="211"/>
      <c r="AT2299" s="212" t="s">
        <v>192</v>
      </c>
      <c r="AU2299" s="212" t="s">
        <v>78</v>
      </c>
      <c r="AV2299" s="14" t="s">
        <v>78</v>
      </c>
      <c r="AW2299" s="14" t="s">
        <v>30</v>
      </c>
      <c r="AX2299" s="14" t="s">
        <v>69</v>
      </c>
      <c r="AY2299" s="212" t="s">
        <v>179</v>
      </c>
    </row>
    <row r="2300" spans="1:65" s="14" customFormat="1">
      <c r="B2300" s="203"/>
      <c r="C2300" s="204"/>
      <c r="D2300" s="188" t="s">
        <v>192</v>
      </c>
      <c r="E2300" s="205" t="s">
        <v>18</v>
      </c>
      <c r="F2300" s="324" t="s">
        <v>2069</v>
      </c>
      <c r="G2300" s="325"/>
      <c r="H2300" s="326">
        <v>-17.100000000000001</v>
      </c>
      <c r="I2300" s="325"/>
      <c r="J2300" s="325"/>
      <c r="K2300" s="204"/>
      <c r="L2300" s="208"/>
      <c r="M2300" s="209"/>
      <c r="N2300" s="210"/>
      <c r="O2300" s="210"/>
      <c r="P2300" s="210"/>
      <c r="Q2300" s="210"/>
      <c r="R2300" s="210"/>
      <c r="S2300" s="210"/>
      <c r="T2300" s="211"/>
      <c r="AT2300" s="212" t="s">
        <v>192</v>
      </c>
      <c r="AU2300" s="212" t="s">
        <v>78</v>
      </c>
      <c r="AV2300" s="14" t="s">
        <v>78</v>
      </c>
      <c r="AW2300" s="14" t="s">
        <v>30</v>
      </c>
      <c r="AX2300" s="14" t="s">
        <v>69</v>
      </c>
      <c r="AY2300" s="212" t="s">
        <v>179</v>
      </c>
    </row>
    <row r="2301" spans="1:65" s="14" customFormat="1">
      <c r="B2301" s="203"/>
      <c r="C2301" s="204"/>
      <c r="D2301" s="188" t="s">
        <v>192</v>
      </c>
      <c r="E2301" s="205" t="s">
        <v>18</v>
      </c>
      <c r="F2301" s="324" t="s">
        <v>2070</v>
      </c>
      <c r="G2301" s="325"/>
      <c r="H2301" s="326">
        <v>-2.44</v>
      </c>
      <c r="I2301" s="325"/>
      <c r="J2301" s="325"/>
      <c r="K2301" s="204"/>
      <c r="L2301" s="208"/>
      <c r="M2301" s="209"/>
      <c r="N2301" s="210"/>
      <c r="O2301" s="210"/>
      <c r="P2301" s="210"/>
      <c r="Q2301" s="210"/>
      <c r="R2301" s="210"/>
      <c r="S2301" s="210"/>
      <c r="T2301" s="211"/>
      <c r="AT2301" s="212" t="s">
        <v>192</v>
      </c>
      <c r="AU2301" s="212" t="s">
        <v>78</v>
      </c>
      <c r="AV2301" s="14" t="s">
        <v>78</v>
      </c>
      <c r="AW2301" s="14" t="s">
        <v>30</v>
      </c>
      <c r="AX2301" s="14" t="s">
        <v>69</v>
      </c>
      <c r="AY2301" s="212" t="s">
        <v>179</v>
      </c>
    </row>
    <row r="2302" spans="1:65" s="14" customFormat="1">
      <c r="B2302" s="203"/>
      <c r="C2302" s="204"/>
      <c r="D2302" s="188" t="s">
        <v>192</v>
      </c>
      <c r="E2302" s="205" t="s">
        <v>18</v>
      </c>
      <c r="F2302" s="324" t="s">
        <v>2071</v>
      </c>
      <c r="G2302" s="325"/>
      <c r="H2302" s="326">
        <v>92.188000000000002</v>
      </c>
      <c r="I2302" s="325"/>
      <c r="J2302" s="325"/>
      <c r="K2302" s="204"/>
      <c r="L2302" s="208"/>
      <c r="M2302" s="209"/>
      <c r="N2302" s="210"/>
      <c r="O2302" s="210"/>
      <c r="P2302" s="210"/>
      <c r="Q2302" s="210"/>
      <c r="R2302" s="210"/>
      <c r="S2302" s="210"/>
      <c r="T2302" s="211"/>
      <c r="AT2302" s="212" t="s">
        <v>192</v>
      </c>
      <c r="AU2302" s="212" t="s">
        <v>78</v>
      </c>
      <c r="AV2302" s="14" t="s">
        <v>78</v>
      </c>
      <c r="AW2302" s="14" t="s">
        <v>30</v>
      </c>
      <c r="AX2302" s="14" t="s">
        <v>69</v>
      </c>
      <c r="AY2302" s="212" t="s">
        <v>179</v>
      </c>
    </row>
    <row r="2303" spans="1:65" s="14" customFormat="1">
      <c r="B2303" s="203"/>
      <c r="C2303" s="204"/>
      <c r="D2303" s="188" t="s">
        <v>192</v>
      </c>
      <c r="E2303" s="205" t="s">
        <v>18</v>
      </c>
      <c r="F2303" s="324" t="s">
        <v>2066</v>
      </c>
      <c r="G2303" s="325"/>
      <c r="H2303" s="326">
        <v>-0.77900000000000003</v>
      </c>
      <c r="I2303" s="325"/>
      <c r="J2303" s="325"/>
      <c r="K2303" s="204"/>
      <c r="L2303" s="208"/>
      <c r="M2303" s="209"/>
      <c r="N2303" s="210"/>
      <c r="O2303" s="210"/>
      <c r="P2303" s="210"/>
      <c r="Q2303" s="210"/>
      <c r="R2303" s="210"/>
      <c r="S2303" s="210"/>
      <c r="T2303" s="211"/>
      <c r="AT2303" s="212" t="s">
        <v>192</v>
      </c>
      <c r="AU2303" s="212" t="s">
        <v>78</v>
      </c>
      <c r="AV2303" s="14" t="s">
        <v>78</v>
      </c>
      <c r="AW2303" s="14" t="s">
        <v>30</v>
      </c>
      <c r="AX2303" s="14" t="s">
        <v>69</v>
      </c>
      <c r="AY2303" s="212" t="s">
        <v>179</v>
      </c>
    </row>
    <row r="2304" spans="1:65" s="14" customFormat="1">
      <c r="B2304" s="203"/>
      <c r="C2304" s="204"/>
      <c r="D2304" s="188" t="s">
        <v>192</v>
      </c>
      <c r="E2304" s="205" t="s">
        <v>18</v>
      </c>
      <c r="F2304" s="324" t="s">
        <v>2072</v>
      </c>
      <c r="G2304" s="325"/>
      <c r="H2304" s="326">
        <v>-0.16</v>
      </c>
      <c r="I2304" s="325"/>
      <c r="J2304" s="325"/>
      <c r="K2304" s="204"/>
      <c r="L2304" s="208"/>
      <c r="M2304" s="209"/>
      <c r="N2304" s="210"/>
      <c r="O2304" s="210"/>
      <c r="P2304" s="210"/>
      <c r="Q2304" s="210"/>
      <c r="R2304" s="210"/>
      <c r="S2304" s="210"/>
      <c r="T2304" s="211"/>
      <c r="AT2304" s="212" t="s">
        <v>192</v>
      </c>
      <c r="AU2304" s="212" t="s">
        <v>78</v>
      </c>
      <c r="AV2304" s="14" t="s">
        <v>78</v>
      </c>
      <c r="AW2304" s="14" t="s">
        <v>30</v>
      </c>
      <c r="AX2304" s="14" t="s">
        <v>69</v>
      </c>
      <c r="AY2304" s="212" t="s">
        <v>179</v>
      </c>
    </row>
    <row r="2305" spans="1:65" s="14" customFormat="1">
      <c r="B2305" s="203"/>
      <c r="C2305" s="204"/>
      <c r="D2305" s="188" t="s">
        <v>192</v>
      </c>
      <c r="E2305" s="205" t="s">
        <v>18</v>
      </c>
      <c r="F2305" s="324" t="s">
        <v>2073</v>
      </c>
      <c r="G2305" s="325"/>
      <c r="H2305" s="326">
        <v>16.2</v>
      </c>
      <c r="I2305" s="325"/>
      <c r="J2305" s="325"/>
      <c r="K2305" s="204"/>
      <c r="L2305" s="208"/>
      <c r="M2305" s="209"/>
      <c r="N2305" s="210"/>
      <c r="O2305" s="210"/>
      <c r="P2305" s="210"/>
      <c r="Q2305" s="210"/>
      <c r="R2305" s="210"/>
      <c r="S2305" s="210"/>
      <c r="T2305" s="211"/>
      <c r="AT2305" s="212" t="s">
        <v>192</v>
      </c>
      <c r="AU2305" s="212" t="s">
        <v>78</v>
      </c>
      <c r="AV2305" s="14" t="s">
        <v>78</v>
      </c>
      <c r="AW2305" s="14" t="s">
        <v>30</v>
      </c>
      <c r="AX2305" s="14" t="s">
        <v>69</v>
      </c>
      <c r="AY2305" s="212" t="s">
        <v>179</v>
      </c>
    </row>
    <row r="2306" spans="1:65" s="14" customFormat="1">
      <c r="B2306" s="203"/>
      <c r="C2306" s="204"/>
      <c r="D2306" s="188" t="s">
        <v>192</v>
      </c>
      <c r="E2306" s="205" t="s">
        <v>18</v>
      </c>
      <c r="F2306" s="324" t="s">
        <v>2074</v>
      </c>
      <c r="G2306" s="325"/>
      <c r="H2306" s="326">
        <v>6.3</v>
      </c>
      <c r="I2306" s="325"/>
      <c r="J2306" s="325"/>
      <c r="K2306" s="204"/>
      <c r="L2306" s="208"/>
      <c r="M2306" s="209"/>
      <c r="N2306" s="210"/>
      <c r="O2306" s="210"/>
      <c r="P2306" s="210"/>
      <c r="Q2306" s="210"/>
      <c r="R2306" s="210"/>
      <c r="S2306" s="210"/>
      <c r="T2306" s="211"/>
      <c r="AT2306" s="212" t="s">
        <v>192</v>
      </c>
      <c r="AU2306" s="212" t="s">
        <v>78</v>
      </c>
      <c r="AV2306" s="14" t="s">
        <v>78</v>
      </c>
      <c r="AW2306" s="14" t="s">
        <v>30</v>
      </c>
      <c r="AX2306" s="14" t="s">
        <v>69</v>
      </c>
      <c r="AY2306" s="212" t="s">
        <v>179</v>
      </c>
    </row>
    <row r="2307" spans="1:65" s="14" customFormat="1">
      <c r="B2307" s="203"/>
      <c r="C2307" s="204"/>
      <c r="D2307" s="188" t="s">
        <v>192</v>
      </c>
      <c r="E2307" s="205" t="s">
        <v>18</v>
      </c>
      <c r="F2307" s="324" t="s">
        <v>2075</v>
      </c>
      <c r="G2307" s="325"/>
      <c r="H2307" s="326">
        <v>29.16</v>
      </c>
      <c r="I2307" s="325"/>
      <c r="J2307" s="325"/>
      <c r="K2307" s="204"/>
      <c r="L2307" s="208"/>
      <c r="M2307" s="209"/>
      <c r="N2307" s="210"/>
      <c r="O2307" s="210"/>
      <c r="P2307" s="210"/>
      <c r="Q2307" s="210"/>
      <c r="R2307" s="210"/>
      <c r="S2307" s="210"/>
      <c r="T2307" s="211"/>
      <c r="AT2307" s="212" t="s">
        <v>192</v>
      </c>
      <c r="AU2307" s="212" t="s">
        <v>78</v>
      </c>
      <c r="AV2307" s="14" t="s">
        <v>78</v>
      </c>
      <c r="AW2307" s="14" t="s">
        <v>30</v>
      </c>
      <c r="AX2307" s="14" t="s">
        <v>69</v>
      </c>
      <c r="AY2307" s="212" t="s">
        <v>179</v>
      </c>
    </row>
    <row r="2308" spans="1:65" s="14" customFormat="1">
      <c r="B2308" s="203"/>
      <c r="C2308" s="204"/>
      <c r="D2308" s="188" t="s">
        <v>192</v>
      </c>
      <c r="E2308" s="205" t="s">
        <v>18</v>
      </c>
      <c r="F2308" s="324" t="s">
        <v>2076</v>
      </c>
      <c r="G2308" s="325"/>
      <c r="H2308" s="326">
        <v>34.368000000000002</v>
      </c>
      <c r="I2308" s="325"/>
      <c r="J2308" s="325"/>
      <c r="K2308" s="204"/>
      <c r="L2308" s="208"/>
      <c r="M2308" s="209"/>
      <c r="N2308" s="210"/>
      <c r="O2308" s="210"/>
      <c r="P2308" s="210"/>
      <c r="Q2308" s="210"/>
      <c r="R2308" s="210"/>
      <c r="S2308" s="210"/>
      <c r="T2308" s="211"/>
      <c r="AT2308" s="212" t="s">
        <v>192</v>
      </c>
      <c r="AU2308" s="212" t="s">
        <v>78</v>
      </c>
      <c r="AV2308" s="14" t="s">
        <v>78</v>
      </c>
      <c r="AW2308" s="14" t="s">
        <v>30</v>
      </c>
      <c r="AX2308" s="14" t="s">
        <v>69</v>
      </c>
      <c r="AY2308" s="212" t="s">
        <v>179</v>
      </c>
    </row>
    <row r="2309" spans="1:65" s="13" customFormat="1">
      <c r="B2309" s="194"/>
      <c r="C2309" s="195"/>
      <c r="D2309" s="188" t="s">
        <v>192</v>
      </c>
      <c r="E2309" s="196" t="s">
        <v>18</v>
      </c>
      <c r="F2309" s="334" t="s">
        <v>1690</v>
      </c>
      <c r="G2309" s="335"/>
      <c r="H2309" s="336" t="s">
        <v>18</v>
      </c>
      <c r="I2309" s="335"/>
      <c r="J2309" s="335"/>
      <c r="K2309" s="195"/>
      <c r="L2309" s="198"/>
      <c r="M2309" s="199"/>
      <c r="N2309" s="200"/>
      <c r="O2309" s="200"/>
      <c r="P2309" s="200"/>
      <c r="Q2309" s="200"/>
      <c r="R2309" s="200"/>
      <c r="S2309" s="200"/>
      <c r="T2309" s="201"/>
      <c r="AT2309" s="202" t="s">
        <v>192</v>
      </c>
      <c r="AU2309" s="202" t="s">
        <v>78</v>
      </c>
      <c r="AV2309" s="13" t="s">
        <v>76</v>
      </c>
      <c r="AW2309" s="13" t="s">
        <v>30</v>
      </c>
      <c r="AX2309" s="13" t="s">
        <v>69</v>
      </c>
      <c r="AY2309" s="202" t="s">
        <v>179</v>
      </c>
    </row>
    <row r="2310" spans="1:65" s="14" customFormat="1">
      <c r="B2310" s="203"/>
      <c r="C2310" s="204"/>
      <c r="D2310" s="188" t="s">
        <v>192</v>
      </c>
      <c r="E2310" s="205" t="s">
        <v>18</v>
      </c>
      <c r="F2310" s="324" t="s">
        <v>2127</v>
      </c>
      <c r="G2310" s="325"/>
      <c r="H2310" s="326">
        <v>-6</v>
      </c>
      <c r="I2310" s="325"/>
      <c r="J2310" s="325"/>
      <c r="K2310" s="204"/>
      <c r="L2310" s="208"/>
      <c r="M2310" s="209"/>
      <c r="N2310" s="210"/>
      <c r="O2310" s="210"/>
      <c r="P2310" s="210"/>
      <c r="Q2310" s="210"/>
      <c r="R2310" s="210"/>
      <c r="S2310" s="210"/>
      <c r="T2310" s="211"/>
      <c r="AT2310" s="212" t="s">
        <v>192</v>
      </c>
      <c r="AU2310" s="212" t="s">
        <v>78</v>
      </c>
      <c r="AV2310" s="14" t="s">
        <v>78</v>
      </c>
      <c r="AW2310" s="14" t="s">
        <v>30</v>
      </c>
      <c r="AX2310" s="14" t="s">
        <v>69</v>
      </c>
      <c r="AY2310" s="212" t="s">
        <v>179</v>
      </c>
    </row>
    <row r="2311" spans="1:65" s="14" customFormat="1">
      <c r="B2311" s="203"/>
      <c r="C2311" s="204"/>
      <c r="D2311" s="188" t="s">
        <v>192</v>
      </c>
      <c r="E2311" s="205" t="s">
        <v>18</v>
      </c>
      <c r="F2311" s="324" t="s">
        <v>2079</v>
      </c>
      <c r="G2311" s="325"/>
      <c r="H2311" s="326">
        <v>25</v>
      </c>
      <c r="I2311" s="325"/>
      <c r="J2311" s="325"/>
      <c r="K2311" s="204"/>
      <c r="L2311" s="208"/>
      <c r="M2311" s="209"/>
      <c r="N2311" s="210"/>
      <c r="O2311" s="210"/>
      <c r="P2311" s="210"/>
      <c r="Q2311" s="210"/>
      <c r="R2311" s="210"/>
      <c r="S2311" s="210"/>
      <c r="T2311" s="211"/>
      <c r="AT2311" s="212" t="s">
        <v>192</v>
      </c>
      <c r="AU2311" s="212" t="s">
        <v>78</v>
      </c>
      <c r="AV2311" s="14" t="s">
        <v>78</v>
      </c>
      <c r="AW2311" s="14" t="s">
        <v>30</v>
      </c>
      <c r="AX2311" s="14" t="s">
        <v>69</v>
      </c>
      <c r="AY2311" s="212" t="s">
        <v>179</v>
      </c>
    </row>
    <row r="2312" spans="1:65" s="2" customFormat="1" ht="16.5" customHeight="1">
      <c r="A2312" s="33"/>
      <c r="B2312" s="34"/>
      <c r="C2312" s="213" t="s">
        <v>2317</v>
      </c>
      <c r="D2312" s="213" t="s">
        <v>286</v>
      </c>
      <c r="E2312" s="214" t="s">
        <v>2318</v>
      </c>
      <c r="F2312" s="340" t="s">
        <v>2319</v>
      </c>
      <c r="G2312" s="341" t="s">
        <v>184</v>
      </c>
      <c r="H2312" s="342">
        <f>H2313+H2314+H2316+H2317</f>
        <v>4.6757868800000013</v>
      </c>
      <c r="I2312" s="343"/>
      <c r="J2312" s="343">
        <f>ROUND(I2312*H2312,2)</f>
        <v>0</v>
      </c>
      <c r="K2312" s="215" t="s">
        <v>185</v>
      </c>
      <c r="L2312" s="219"/>
      <c r="M2312" s="220" t="s">
        <v>18</v>
      </c>
      <c r="N2312" s="221" t="s">
        <v>40</v>
      </c>
      <c r="O2312" s="184">
        <v>0</v>
      </c>
      <c r="P2312" s="184">
        <f>O2312*H2312</f>
        <v>0</v>
      </c>
      <c r="Q2312" s="184">
        <v>0.55000000000000004</v>
      </c>
      <c r="R2312" s="184">
        <f>Q2312*H2312</f>
        <v>2.5716827840000009</v>
      </c>
      <c r="S2312" s="184">
        <v>0</v>
      </c>
      <c r="T2312" s="185">
        <f>S2312*H2312</f>
        <v>0</v>
      </c>
      <c r="U2312" s="33"/>
      <c r="V2312" s="33"/>
      <c r="W2312" s="33"/>
      <c r="X2312" s="33"/>
      <c r="Y2312" s="33"/>
      <c r="Z2312" s="33"/>
      <c r="AA2312" s="33"/>
      <c r="AB2312" s="33"/>
      <c r="AC2312" s="33"/>
      <c r="AD2312" s="33"/>
      <c r="AE2312" s="33"/>
      <c r="AR2312" s="186" t="s">
        <v>442</v>
      </c>
      <c r="AT2312" s="186" t="s">
        <v>286</v>
      </c>
      <c r="AU2312" s="186" t="s">
        <v>78</v>
      </c>
      <c r="AY2312" s="19" t="s">
        <v>179</v>
      </c>
      <c r="BE2312" s="187">
        <f>IF(N2312="základní",J2312,0)</f>
        <v>0</v>
      </c>
      <c r="BF2312" s="187">
        <f>IF(N2312="snížená",J2312,0)</f>
        <v>0</v>
      </c>
      <c r="BG2312" s="187">
        <f>IF(N2312="zákl. přenesená",J2312,0)</f>
        <v>0</v>
      </c>
      <c r="BH2312" s="187">
        <f>IF(N2312="sníž. přenesená",J2312,0)</f>
        <v>0</v>
      </c>
      <c r="BI2312" s="187">
        <f>IF(N2312="nulová",J2312,0)</f>
        <v>0</v>
      </c>
      <c r="BJ2312" s="19" t="s">
        <v>76</v>
      </c>
      <c r="BK2312" s="187">
        <f>ROUND(I2312*H2312,2)</f>
        <v>0</v>
      </c>
      <c r="BL2312" s="19" t="s">
        <v>311</v>
      </c>
      <c r="BM2312" s="186" t="s">
        <v>2320</v>
      </c>
    </row>
    <row r="2313" spans="1:65" s="2" customFormat="1">
      <c r="A2313" s="33"/>
      <c r="B2313" s="34"/>
      <c r="C2313" s="35"/>
      <c r="D2313" s="188" t="s">
        <v>188</v>
      </c>
      <c r="E2313" s="35"/>
      <c r="F2313" s="331" t="s">
        <v>2319</v>
      </c>
      <c r="G2313" s="332"/>
      <c r="H2313" s="332"/>
      <c r="I2313" s="332"/>
      <c r="J2313" s="332"/>
      <c r="K2313" s="35"/>
      <c r="L2313" s="38"/>
      <c r="M2313" s="190"/>
      <c r="N2313" s="191"/>
      <c r="O2313" s="63"/>
      <c r="P2313" s="63"/>
      <c r="Q2313" s="63"/>
      <c r="R2313" s="63"/>
      <c r="S2313" s="63"/>
      <c r="T2313" s="64"/>
      <c r="U2313" s="33"/>
      <c r="V2313" s="33"/>
      <c r="W2313" s="33"/>
      <c r="X2313" s="33"/>
      <c r="Y2313" s="33"/>
      <c r="Z2313" s="33"/>
      <c r="AA2313" s="33"/>
      <c r="AB2313" s="33"/>
      <c r="AC2313" s="33"/>
      <c r="AD2313" s="33"/>
      <c r="AE2313" s="33"/>
      <c r="AT2313" s="19" t="s">
        <v>188</v>
      </c>
      <c r="AU2313" s="19" t="s">
        <v>78</v>
      </c>
    </row>
    <row r="2314" spans="1:65" s="14" customFormat="1">
      <c r="B2314" s="203"/>
      <c r="C2314" s="204"/>
      <c r="D2314" s="188" t="s">
        <v>192</v>
      </c>
      <c r="E2314" s="205" t="s">
        <v>18</v>
      </c>
      <c r="F2314" s="324" t="s">
        <v>5840</v>
      </c>
      <c r="G2314" s="325"/>
      <c r="H2314" s="326">
        <f>425.548*4*0.04*0.06*1.1</f>
        <v>4.4937868800000009</v>
      </c>
      <c r="I2314" s="325"/>
      <c r="J2314" s="325"/>
      <c r="K2314" s="204"/>
      <c r="L2314" s="208"/>
      <c r="M2314" s="209"/>
      <c r="N2314" s="210"/>
      <c r="O2314" s="210"/>
      <c r="P2314" s="210"/>
      <c r="Q2314" s="210"/>
      <c r="R2314" s="210"/>
      <c r="S2314" s="210"/>
      <c r="T2314" s="211"/>
      <c r="AT2314" s="212" t="s">
        <v>192</v>
      </c>
      <c r="AU2314" s="212" t="s">
        <v>78</v>
      </c>
      <c r="AV2314" s="14" t="s">
        <v>78</v>
      </c>
      <c r="AW2314" s="14" t="s">
        <v>30</v>
      </c>
      <c r="AX2314" s="14" t="s">
        <v>69</v>
      </c>
      <c r="AY2314" s="212" t="s">
        <v>179</v>
      </c>
    </row>
    <row r="2315" spans="1:65" s="13" customFormat="1">
      <c r="B2315" s="194"/>
      <c r="C2315" s="195"/>
      <c r="D2315" s="188" t="s">
        <v>192</v>
      </c>
      <c r="E2315" s="196" t="s">
        <v>18</v>
      </c>
      <c r="F2315" s="334" t="s">
        <v>1690</v>
      </c>
      <c r="G2315" s="335"/>
      <c r="H2315" s="336" t="s">
        <v>18</v>
      </c>
      <c r="I2315" s="335"/>
      <c r="J2315" s="335"/>
      <c r="K2315" s="195"/>
      <c r="L2315" s="198"/>
      <c r="M2315" s="199"/>
      <c r="N2315" s="200"/>
      <c r="O2315" s="200"/>
      <c r="P2315" s="200"/>
      <c r="Q2315" s="200"/>
      <c r="R2315" s="200"/>
      <c r="S2315" s="200"/>
      <c r="T2315" s="201"/>
      <c r="AT2315" s="202" t="s">
        <v>192</v>
      </c>
      <c r="AU2315" s="202" t="s">
        <v>78</v>
      </c>
      <c r="AV2315" s="13" t="s">
        <v>76</v>
      </c>
      <c r="AW2315" s="13" t="s">
        <v>30</v>
      </c>
      <c r="AX2315" s="13" t="s">
        <v>69</v>
      </c>
      <c r="AY2315" s="202" t="s">
        <v>179</v>
      </c>
    </row>
    <row r="2316" spans="1:65" s="14" customFormat="1">
      <c r="B2316" s="203"/>
      <c r="C2316" s="204"/>
      <c r="D2316" s="188" t="s">
        <v>192</v>
      </c>
      <c r="E2316" s="205" t="s">
        <v>18</v>
      </c>
      <c r="F2316" s="324" t="s">
        <v>2321</v>
      </c>
      <c r="G2316" s="325"/>
      <c r="H2316" s="326">
        <v>-5.8000000000000003E-2</v>
      </c>
      <c r="I2316" s="325"/>
      <c r="J2316" s="325"/>
      <c r="K2316" s="204"/>
      <c r="L2316" s="208"/>
      <c r="M2316" s="209"/>
      <c r="N2316" s="210"/>
      <c r="O2316" s="210"/>
      <c r="P2316" s="210"/>
      <c r="Q2316" s="210"/>
      <c r="R2316" s="210"/>
      <c r="S2316" s="210"/>
      <c r="T2316" s="211"/>
      <c r="AT2316" s="212" t="s">
        <v>192</v>
      </c>
      <c r="AU2316" s="212" t="s">
        <v>78</v>
      </c>
      <c r="AV2316" s="14" t="s">
        <v>78</v>
      </c>
      <c r="AW2316" s="14" t="s">
        <v>30</v>
      </c>
      <c r="AX2316" s="14" t="s">
        <v>69</v>
      </c>
      <c r="AY2316" s="212" t="s">
        <v>179</v>
      </c>
    </row>
    <row r="2317" spans="1:65" s="14" customFormat="1">
      <c r="B2317" s="203"/>
      <c r="C2317" s="204"/>
      <c r="D2317" s="188" t="s">
        <v>192</v>
      </c>
      <c r="E2317" s="205" t="s">
        <v>18</v>
      </c>
      <c r="F2317" s="324" t="s">
        <v>2322</v>
      </c>
      <c r="G2317" s="325"/>
      <c r="H2317" s="326">
        <v>0.24</v>
      </c>
      <c r="I2317" s="325"/>
      <c r="J2317" s="325"/>
      <c r="K2317" s="204"/>
      <c r="L2317" s="208"/>
      <c r="M2317" s="209"/>
      <c r="N2317" s="210"/>
      <c r="O2317" s="210"/>
      <c r="P2317" s="210"/>
      <c r="Q2317" s="210"/>
      <c r="R2317" s="210"/>
      <c r="S2317" s="210"/>
      <c r="T2317" s="211"/>
      <c r="AT2317" s="212" t="s">
        <v>192</v>
      </c>
      <c r="AU2317" s="212" t="s">
        <v>78</v>
      </c>
      <c r="AV2317" s="14" t="s">
        <v>78</v>
      </c>
      <c r="AW2317" s="14" t="s">
        <v>30</v>
      </c>
      <c r="AX2317" s="14" t="s">
        <v>69</v>
      </c>
      <c r="AY2317" s="212" t="s">
        <v>179</v>
      </c>
    </row>
    <row r="2318" spans="1:65" s="2" customFormat="1" ht="16.5" customHeight="1">
      <c r="A2318" s="33"/>
      <c r="B2318" s="34"/>
      <c r="C2318" s="176" t="s">
        <v>2323</v>
      </c>
      <c r="D2318" s="176" t="s">
        <v>181</v>
      </c>
      <c r="E2318" s="177" t="s">
        <v>2324</v>
      </c>
      <c r="F2318" s="327" t="s">
        <v>2325</v>
      </c>
      <c r="G2318" s="328" t="s">
        <v>289</v>
      </c>
      <c r="H2318" s="329">
        <f>SUM(H2321:H2324)</f>
        <v>666.53219999999999</v>
      </c>
      <c r="I2318" s="330"/>
      <c r="J2318" s="330">
        <f>ROUND(I2318*H2318,2)</f>
        <v>0</v>
      </c>
      <c r="K2318" s="178" t="s">
        <v>185</v>
      </c>
      <c r="L2318" s="38"/>
      <c r="M2318" s="182" t="s">
        <v>18</v>
      </c>
      <c r="N2318" s="183" t="s">
        <v>40</v>
      </c>
      <c r="O2318" s="184">
        <v>0.03</v>
      </c>
      <c r="P2318" s="184">
        <f>O2318*H2318</f>
        <v>19.995965999999999</v>
      </c>
      <c r="Q2318" s="184">
        <v>2.0999999999999999E-5</v>
      </c>
      <c r="R2318" s="184">
        <f>Q2318*H2318</f>
        <v>1.3997176199999999E-2</v>
      </c>
      <c r="S2318" s="184">
        <v>0</v>
      </c>
      <c r="T2318" s="185">
        <f>S2318*H2318</f>
        <v>0</v>
      </c>
      <c r="U2318" s="33"/>
      <c r="V2318" s="33"/>
      <c r="W2318" s="33"/>
      <c r="X2318" s="33"/>
      <c r="Y2318" s="33"/>
      <c r="Z2318" s="33"/>
      <c r="AA2318" s="33"/>
      <c r="AB2318" s="33"/>
      <c r="AC2318" s="33"/>
      <c r="AD2318" s="33"/>
      <c r="AE2318" s="33"/>
      <c r="AR2318" s="186" t="s">
        <v>311</v>
      </c>
      <c r="AT2318" s="186" t="s">
        <v>181</v>
      </c>
      <c r="AU2318" s="186" t="s">
        <v>78</v>
      </c>
      <c r="AY2318" s="19" t="s">
        <v>179</v>
      </c>
      <c r="BE2318" s="187">
        <f>IF(N2318="základní",J2318,0)</f>
        <v>0</v>
      </c>
      <c r="BF2318" s="187">
        <f>IF(N2318="snížená",J2318,0)</f>
        <v>0</v>
      </c>
      <c r="BG2318" s="187">
        <f>IF(N2318="zákl. přenesená",J2318,0)</f>
        <v>0</v>
      </c>
      <c r="BH2318" s="187">
        <f>IF(N2318="sníž. přenesená",J2318,0)</f>
        <v>0</v>
      </c>
      <c r="BI2318" s="187">
        <f>IF(N2318="nulová",J2318,0)</f>
        <v>0</v>
      </c>
      <c r="BJ2318" s="19" t="s">
        <v>76</v>
      </c>
      <c r="BK2318" s="187">
        <f>ROUND(I2318*H2318,2)</f>
        <v>0</v>
      </c>
      <c r="BL2318" s="19" t="s">
        <v>311</v>
      </c>
      <c r="BM2318" s="186" t="s">
        <v>2326</v>
      </c>
    </row>
    <row r="2319" spans="1:65" s="2" customFormat="1">
      <c r="A2319" s="33"/>
      <c r="B2319" s="34"/>
      <c r="C2319" s="35"/>
      <c r="D2319" s="188" t="s">
        <v>188</v>
      </c>
      <c r="E2319" s="35"/>
      <c r="F2319" s="331" t="s">
        <v>2327</v>
      </c>
      <c r="G2319" s="332"/>
      <c r="H2319" s="332"/>
      <c r="I2319" s="332"/>
      <c r="J2319" s="332"/>
      <c r="K2319" s="35"/>
      <c r="L2319" s="38"/>
      <c r="M2319" s="190"/>
      <c r="N2319" s="191"/>
      <c r="O2319" s="63"/>
      <c r="P2319" s="63"/>
      <c r="Q2319" s="63"/>
      <c r="R2319" s="63"/>
      <c r="S2319" s="63"/>
      <c r="T2319" s="64"/>
      <c r="U2319" s="33"/>
      <c r="V2319" s="33"/>
      <c r="W2319" s="33"/>
      <c r="X2319" s="33"/>
      <c r="Y2319" s="33"/>
      <c r="Z2319" s="33"/>
      <c r="AA2319" s="33"/>
      <c r="AB2319" s="33"/>
      <c r="AC2319" s="33"/>
      <c r="AD2319" s="33"/>
      <c r="AE2319" s="33"/>
      <c r="AT2319" s="19" t="s">
        <v>188</v>
      </c>
      <c r="AU2319" s="19" t="s">
        <v>78</v>
      </c>
    </row>
    <row r="2320" spans="1:65" s="2" customFormat="1">
      <c r="A2320" s="33"/>
      <c r="B2320" s="34"/>
      <c r="C2320" s="35"/>
      <c r="D2320" s="192" t="s">
        <v>190</v>
      </c>
      <c r="E2320" s="35"/>
      <c r="F2320" s="333" t="s">
        <v>2328</v>
      </c>
      <c r="G2320" s="332"/>
      <c r="H2320" s="332"/>
      <c r="I2320" s="332"/>
      <c r="J2320" s="332"/>
      <c r="K2320" s="35"/>
      <c r="L2320" s="38"/>
      <c r="M2320" s="190"/>
      <c r="N2320" s="191"/>
      <c r="O2320" s="63"/>
      <c r="P2320" s="63"/>
      <c r="Q2320" s="63"/>
      <c r="R2320" s="63"/>
      <c r="S2320" s="63"/>
      <c r="T2320" s="64"/>
      <c r="U2320" s="33"/>
      <c r="V2320" s="33"/>
      <c r="W2320" s="33"/>
      <c r="X2320" s="33"/>
      <c r="Y2320" s="33"/>
      <c r="Z2320" s="33"/>
      <c r="AA2320" s="33"/>
      <c r="AB2320" s="33"/>
      <c r="AC2320" s="33"/>
      <c r="AD2320" s="33"/>
      <c r="AE2320" s="33"/>
      <c r="AT2320" s="19" t="s">
        <v>190</v>
      </c>
      <c r="AU2320" s="19" t="s">
        <v>78</v>
      </c>
    </row>
    <row r="2321" spans="1:65" s="14" customFormat="1">
      <c r="B2321" s="203"/>
      <c r="C2321" s="204"/>
      <c r="D2321" s="188" t="s">
        <v>192</v>
      </c>
      <c r="E2321" s="205" t="s">
        <v>18</v>
      </c>
      <c r="F2321" s="324" t="s">
        <v>5841</v>
      </c>
      <c r="G2321" s="325"/>
      <c r="H2321" s="326">
        <f>425.3548*1.5</f>
        <v>638.03219999999999</v>
      </c>
      <c r="I2321" s="325"/>
      <c r="J2321" s="325"/>
      <c r="K2321" s="204"/>
      <c r="L2321" s="208"/>
      <c r="M2321" s="209"/>
      <c r="N2321" s="210"/>
      <c r="O2321" s="210"/>
      <c r="P2321" s="210"/>
      <c r="Q2321" s="210"/>
      <c r="R2321" s="210"/>
      <c r="S2321" s="210"/>
      <c r="T2321" s="211"/>
      <c r="AT2321" s="212" t="s">
        <v>192</v>
      </c>
      <c r="AU2321" s="212" t="s">
        <v>78</v>
      </c>
      <c r="AV2321" s="14" t="s">
        <v>78</v>
      </c>
      <c r="AW2321" s="14" t="s">
        <v>30</v>
      </c>
      <c r="AX2321" s="14" t="s">
        <v>69</v>
      </c>
      <c r="AY2321" s="212" t="s">
        <v>179</v>
      </c>
    </row>
    <row r="2322" spans="1:65" s="13" customFormat="1">
      <c r="B2322" s="194"/>
      <c r="C2322" s="195"/>
      <c r="D2322" s="188" t="s">
        <v>192</v>
      </c>
      <c r="E2322" s="196" t="s">
        <v>18</v>
      </c>
      <c r="F2322" s="334" t="s">
        <v>1690</v>
      </c>
      <c r="G2322" s="335"/>
      <c r="H2322" s="336" t="s">
        <v>18</v>
      </c>
      <c r="I2322" s="335"/>
      <c r="J2322" s="335"/>
      <c r="K2322" s="195"/>
      <c r="L2322" s="198"/>
      <c r="M2322" s="199"/>
      <c r="N2322" s="200"/>
      <c r="O2322" s="200"/>
      <c r="P2322" s="200"/>
      <c r="Q2322" s="200"/>
      <c r="R2322" s="200"/>
      <c r="S2322" s="200"/>
      <c r="T2322" s="201"/>
      <c r="AT2322" s="202" t="s">
        <v>192</v>
      </c>
      <c r="AU2322" s="202" t="s">
        <v>78</v>
      </c>
      <c r="AV2322" s="13" t="s">
        <v>76</v>
      </c>
      <c r="AW2322" s="13" t="s">
        <v>30</v>
      </c>
      <c r="AX2322" s="13" t="s">
        <v>69</v>
      </c>
      <c r="AY2322" s="202" t="s">
        <v>179</v>
      </c>
    </row>
    <row r="2323" spans="1:65" s="14" customFormat="1">
      <c r="B2323" s="203"/>
      <c r="C2323" s="204"/>
      <c r="D2323" s="188" t="s">
        <v>192</v>
      </c>
      <c r="E2323" s="205" t="s">
        <v>18</v>
      </c>
      <c r="F2323" s="324" t="s">
        <v>2329</v>
      </c>
      <c r="G2323" s="325"/>
      <c r="H2323" s="326">
        <v>-9</v>
      </c>
      <c r="I2323" s="325"/>
      <c r="J2323" s="325"/>
      <c r="K2323" s="204"/>
      <c r="L2323" s="208"/>
      <c r="M2323" s="209"/>
      <c r="N2323" s="210"/>
      <c r="O2323" s="210"/>
      <c r="P2323" s="210"/>
      <c r="Q2323" s="210"/>
      <c r="R2323" s="210"/>
      <c r="S2323" s="210"/>
      <c r="T2323" s="211"/>
      <c r="AT2323" s="212" t="s">
        <v>192</v>
      </c>
      <c r="AU2323" s="212" t="s">
        <v>78</v>
      </c>
      <c r="AV2323" s="14" t="s">
        <v>78</v>
      </c>
      <c r="AW2323" s="14" t="s">
        <v>30</v>
      </c>
      <c r="AX2323" s="14" t="s">
        <v>69</v>
      </c>
      <c r="AY2323" s="212" t="s">
        <v>179</v>
      </c>
    </row>
    <row r="2324" spans="1:65" s="14" customFormat="1">
      <c r="B2324" s="203"/>
      <c r="C2324" s="204"/>
      <c r="D2324" s="188" t="s">
        <v>192</v>
      </c>
      <c r="E2324" s="205" t="s">
        <v>18</v>
      </c>
      <c r="F2324" s="324" t="s">
        <v>2330</v>
      </c>
      <c r="G2324" s="325"/>
      <c r="H2324" s="326">
        <v>37.5</v>
      </c>
      <c r="I2324" s="325"/>
      <c r="J2324" s="325"/>
      <c r="K2324" s="204"/>
      <c r="L2324" s="208"/>
      <c r="M2324" s="209"/>
      <c r="N2324" s="210"/>
      <c r="O2324" s="210"/>
      <c r="P2324" s="210"/>
      <c r="Q2324" s="210"/>
      <c r="R2324" s="210"/>
      <c r="S2324" s="210"/>
      <c r="T2324" s="211"/>
      <c r="AT2324" s="212" t="s">
        <v>192</v>
      </c>
      <c r="AU2324" s="212" t="s">
        <v>78</v>
      </c>
      <c r="AV2324" s="14" t="s">
        <v>78</v>
      </c>
      <c r="AW2324" s="14" t="s">
        <v>30</v>
      </c>
      <c r="AX2324" s="14" t="s">
        <v>69</v>
      </c>
      <c r="AY2324" s="212" t="s">
        <v>179</v>
      </c>
    </row>
    <row r="2325" spans="1:65" s="2" customFormat="1" ht="16.5" customHeight="1">
      <c r="A2325" s="33"/>
      <c r="B2325" s="34"/>
      <c r="C2325" s="213" t="s">
        <v>2331</v>
      </c>
      <c r="D2325" s="213" t="s">
        <v>286</v>
      </c>
      <c r="E2325" s="214" t="s">
        <v>2318</v>
      </c>
      <c r="F2325" s="340" t="s">
        <v>2319</v>
      </c>
      <c r="G2325" s="341" t="s">
        <v>184</v>
      </c>
      <c r="H2325" s="342">
        <f>H2327+H2329+H2330</f>
        <v>1.5992772799999999</v>
      </c>
      <c r="I2325" s="343"/>
      <c r="J2325" s="343">
        <f>ROUND(I2325*H2325,2)</f>
        <v>0</v>
      </c>
      <c r="K2325" s="215" t="s">
        <v>185</v>
      </c>
      <c r="L2325" s="219"/>
      <c r="M2325" s="220" t="s">
        <v>18</v>
      </c>
      <c r="N2325" s="221" t="s">
        <v>40</v>
      </c>
      <c r="O2325" s="184">
        <v>0</v>
      </c>
      <c r="P2325" s="184">
        <f>O2325*H2325</f>
        <v>0</v>
      </c>
      <c r="Q2325" s="184">
        <v>0.55000000000000004</v>
      </c>
      <c r="R2325" s="184">
        <f>Q2325*H2325</f>
        <v>0.87960250400000006</v>
      </c>
      <c r="S2325" s="184">
        <v>0</v>
      </c>
      <c r="T2325" s="185">
        <f>S2325*H2325</f>
        <v>0</v>
      </c>
      <c r="U2325" s="33"/>
      <c r="V2325" s="33"/>
      <c r="W2325" s="33"/>
      <c r="X2325" s="33"/>
      <c r="Y2325" s="33"/>
      <c r="Z2325" s="33"/>
      <c r="AA2325" s="33"/>
      <c r="AB2325" s="33"/>
      <c r="AC2325" s="33"/>
      <c r="AD2325" s="33"/>
      <c r="AE2325" s="33"/>
      <c r="AR2325" s="186" t="s">
        <v>442</v>
      </c>
      <c r="AT2325" s="186" t="s">
        <v>286</v>
      </c>
      <c r="AU2325" s="186" t="s">
        <v>78</v>
      </c>
      <c r="AY2325" s="19" t="s">
        <v>179</v>
      </c>
      <c r="BE2325" s="187">
        <f>IF(N2325="základní",J2325,0)</f>
        <v>0</v>
      </c>
      <c r="BF2325" s="187">
        <f>IF(N2325="snížená",J2325,0)</f>
        <v>0</v>
      </c>
      <c r="BG2325" s="187">
        <f>IF(N2325="zákl. přenesená",J2325,0)</f>
        <v>0</v>
      </c>
      <c r="BH2325" s="187">
        <f>IF(N2325="sníž. přenesená",J2325,0)</f>
        <v>0</v>
      </c>
      <c r="BI2325" s="187">
        <f>IF(N2325="nulová",J2325,0)</f>
        <v>0</v>
      </c>
      <c r="BJ2325" s="19" t="s">
        <v>76</v>
      </c>
      <c r="BK2325" s="187">
        <f>ROUND(I2325*H2325,2)</f>
        <v>0</v>
      </c>
      <c r="BL2325" s="19" t="s">
        <v>311</v>
      </c>
      <c r="BM2325" s="186" t="s">
        <v>2332</v>
      </c>
    </row>
    <row r="2326" spans="1:65" s="2" customFormat="1">
      <c r="A2326" s="33"/>
      <c r="B2326" s="34"/>
      <c r="C2326" s="35"/>
      <c r="D2326" s="188" t="s">
        <v>188</v>
      </c>
      <c r="E2326" s="35"/>
      <c r="F2326" s="331" t="s">
        <v>2319</v>
      </c>
      <c r="G2326" s="332"/>
      <c r="H2326" s="332"/>
      <c r="I2326" s="332"/>
      <c r="J2326" s="332"/>
      <c r="K2326" s="35"/>
      <c r="L2326" s="38"/>
      <c r="M2326" s="190"/>
      <c r="N2326" s="191"/>
      <c r="O2326" s="63"/>
      <c r="P2326" s="63"/>
      <c r="Q2326" s="63"/>
      <c r="R2326" s="63"/>
      <c r="S2326" s="63"/>
      <c r="T2326" s="64"/>
      <c r="U2326" s="33"/>
      <c r="V2326" s="33"/>
      <c r="W2326" s="33"/>
      <c r="X2326" s="33"/>
      <c r="Y2326" s="33"/>
      <c r="Z2326" s="33"/>
      <c r="AA2326" s="33"/>
      <c r="AB2326" s="33"/>
      <c r="AC2326" s="33"/>
      <c r="AD2326" s="33"/>
      <c r="AE2326" s="33"/>
      <c r="AT2326" s="19" t="s">
        <v>188</v>
      </c>
      <c r="AU2326" s="19" t="s">
        <v>78</v>
      </c>
    </row>
    <row r="2327" spans="1:65" s="14" customFormat="1">
      <c r="B2327" s="203"/>
      <c r="C2327" s="204"/>
      <c r="D2327" s="188" t="s">
        <v>192</v>
      </c>
      <c r="E2327" s="205" t="s">
        <v>18</v>
      </c>
      <c r="F2327" s="324" t="s">
        <v>5842</v>
      </c>
      <c r="G2327" s="325"/>
      <c r="H2327" s="326">
        <f>425.3548*1.5*0.04*0.06</f>
        <v>1.5312772799999999</v>
      </c>
      <c r="I2327" s="325"/>
      <c r="J2327" s="325"/>
      <c r="K2327" s="204"/>
      <c r="L2327" s="208"/>
      <c r="M2327" s="209"/>
      <c r="N2327" s="210"/>
      <c r="O2327" s="210"/>
      <c r="P2327" s="210"/>
      <c r="Q2327" s="210"/>
      <c r="R2327" s="210"/>
      <c r="S2327" s="210"/>
      <c r="T2327" s="211"/>
      <c r="AT2327" s="212" t="s">
        <v>192</v>
      </c>
      <c r="AU2327" s="212" t="s">
        <v>78</v>
      </c>
      <c r="AV2327" s="14" t="s">
        <v>78</v>
      </c>
      <c r="AW2327" s="14" t="s">
        <v>30</v>
      </c>
      <c r="AX2327" s="14" t="s">
        <v>69</v>
      </c>
      <c r="AY2327" s="212" t="s">
        <v>179</v>
      </c>
    </row>
    <row r="2328" spans="1:65" s="13" customFormat="1">
      <c r="B2328" s="194"/>
      <c r="C2328" s="195"/>
      <c r="D2328" s="188" t="s">
        <v>192</v>
      </c>
      <c r="E2328" s="196" t="s">
        <v>18</v>
      </c>
      <c r="F2328" s="334" t="s">
        <v>1690</v>
      </c>
      <c r="G2328" s="335"/>
      <c r="H2328" s="336" t="s">
        <v>18</v>
      </c>
      <c r="I2328" s="335"/>
      <c r="J2328" s="335"/>
      <c r="K2328" s="195"/>
      <c r="L2328" s="198"/>
      <c r="M2328" s="199"/>
      <c r="N2328" s="200"/>
      <c r="O2328" s="200"/>
      <c r="P2328" s="200"/>
      <c r="Q2328" s="200"/>
      <c r="R2328" s="200"/>
      <c r="S2328" s="200"/>
      <c r="T2328" s="201"/>
      <c r="AT2328" s="202" t="s">
        <v>192</v>
      </c>
      <c r="AU2328" s="202" t="s">
        <v>78</v>
      </c>
      <c r="AV2328" s="13" t="s">
        <v>76</v>
      </c>
      <c r="AW2328" s="13" t="s">
        <v>30</v>
      </c>
      <c r="AX2328" s="13" t="s">
        <v>69</v>
      </c>
      <c r="AY2328" s="202" t="s">
        <v>179</v>
      </c>
    </row>
    <row r="2329" spans="1:65" s="14" customFormat="1">
      <c r="B2329" s="203"/>
      <c r="C2329" s="204"/>
      <c r="D2329" s="188" t="s">
        <v>192</v>
      </c>
      <c r="E2329" s="205" t="s">
        <v>18</v>
      </c>
      <c r="F2329" s="324" t="s">
        <v>2333</v>
      </c>
      <c r="G2329" s="325"/>
      <c r="H2329" s="326">
        <v>-2.1999999999999999E-2</v>
      </c>
      <c r="I2329" s="325"/>
      <c r="J2329" s="325"/>
      <c r="K2329" s="204"/>
      <c r="L2329" s="208"/>
      <c r="M2329" s="209"/>
      <c r="N2329" s="210"/>
      <c r="O2329" s="210"/>
      <c r="P2329" s="210"/>
      <c r="Q2329" s="210"/>
      <c r="R2329" s="210"/>
      <c r="S2329" s="210"/>
      <c r="T2329" s="211"/>
      <c r="AT2329" s="212" t="s">
        <v>192</v>
      </c>
      <c r="AU2329" s="212" t="s">
        <v>78</v>
      </c>
      <c r="AV2329" s="14" t="s">
        <v>78</v>
      </c>
      <c r="AW2329" s="14" t="s">
        <v>30</v>
      </c>
      <c r="AX2329" s="14" t="s">
        <v>69</v>
      </c>
      <c r="AY2329" s="212" t="s">
        <v>179</v>
      </c>
    </row>
    <row r="2330" spans="1:65" s="14" customFormat="1">
      <c r="B2330" s="203"/>
      <c r="C2330" s="204"/>
      <c r="D2330" s="188" t="s">
        <v>192</v>
      </c>
      <c r="E2330" s="205" t="s">
        <v>18</v>
      </c>
      <c r="F2330" s="324" t="s">
        <v>2334</v>
      </c>
      <c r="G2330" s="325"/>
      <c r="H2330" s="326">
        <v>0.09</v>
      </c>
      <c r="I2330" s="325"/>
      <c r="J2330" s="325"/>
      <c r="K2330" s="204"/>
      <c r="L2330" s="208"/>
      <c r="M2330" s="209"/>
      <c r="N2330" s="210"/>
      <c r="O2330" s="210"/>
      <c r="P2330" s="210"/>
      <c r="Q2330" s="210"/>
      <c r="R2330" s="210"/>
      <c r="S2330" s="210"/>
      <c r="T2330" s="211"/>
      <c r="AT2330" s="212" t="s">
        <v>192</v>
      </c>
      <c r="AU2330" s="212" t="s">
        <v>78</v>
      </c>
      <c r="AV2330" s="14" t="s">
        <v>78</v>
      </c>
      <c r="AW2330" s="14" t="s">
        <v>30</v>
      </c>
      <c r="AX2330" s="14" t="s">
        <v>69</v>
      </c>
      <c r="AY2330" s="212" t="s">
        <v>179</v>
      </c>
    </row>
    <row r="2331" spans="1:65" s="2" customFormat="1" ht="24.2" customHeight="1">
      <c r="A2331" s="33"/>
      <c r="B2331" s="34"/>
      <c r="C2331" s="176" t="s">
        <v>2335</v>
      </c>
      <c r="D2331" s="176" t="s">
        <v>181</v>
      </c>
      <c r="E2331" s="177" t="s">
        <v>2336</v>
      </c>
      <c r="F2331" s="327" t="s">
        <v>2337</v>
      </c>
      <c r="G2331" s="328" t="s">
        <v>357</v>
      </c>
      <c r="H2331" s="329">
        <v>618.76</v>
      </c>
      <c r="I2331" s="330"/>
      <c r="J2331" s="330">
        <f>ROUND(I2331*H2331,2)</f>
        <v>0</v>
      </c>
      <c r="K2331" s="178" t="s">
        <v>185</v>
      </c>
      <c r="L2331" s="38"/>
      <c r="M2331" s="182" t="s">
        <v>18</v>
      </c>
      <c r="N2331" s="183" t="s">
        <v>40</v>
      </c>
      <c r="O2331" s="184">
        <v>0.06</v>
      </c>
      <c r="P2331" s="184">
        <f>O2331*H2331</f>
        <v>37.125599999999999</v>
      </c>
      <c r="Q2331" s="184">
        <v>0</v>
      </c>
      <c r="R2331" s="184">
        <f>Q2331*H2331</f>
        <v>0</v>
      </c>
      <c r="S2331" s="184">
        <v>7.0000000000000001E-3</v>
      </c>
      <c r="T2331" s="185">
        <f>S2331*H2331</f>
        <v>4.3313199999999998</v>
      </c>
      <c r="U2331" s="33"/>
      <c r="V2331" s="33"/>
      <c r="W2331" s="33"/>
      <c r="X2331" s="33"/>
      <c r="Y2331" s="33"/>
      <c r="Z2331" s="33"/>
      <c r="AA2331" s="33"/>
      <c r="AB2331" s="33"/>
      <c r="AC2331" s="33"/>
      <c r="AD2331" s="33"/>
      <c r="AE2331" s="33"/>
      <c r="AR2331" s="186" t="s">
        <v>311</v>
      </c>
      <c r="AT2331" s="186" t="s">
        <v>181</v>
      </c>
      <c r="AU2331" s="186" t="s">
        <v>78</v>
      </c>
      <c r="AY2331" s="19" t="s">
        <v>179</v>
      </c>
      <c r="BE2331" s="187">
        <f>IF(N2331="základní",J2331,0)</f>
        <v>0</v>
      </c>
      <c r="BF2331" s="187">
        <f>IF(N2331="snížená",J2331,0)</f>
        <v>0</v>
      </c>
      <c r="BG2331" s="187">
        <f>IF(N2331="zákl. přenesená",J2331,0)</f>
        <v>0</v>
      </c>
      <c r="BH2331" s="187">
        <f>IF(N2331="sníž. přenesená",J2331,0)</f>
        <v>0</v>
      </c>
      <c r="BI2331" s="187">
        <f>IF(N2331="nulová",J2331,0)</f>
        <v>0</v>
      </c>
      <c r="BJ2331" s="19" t="s">
        <v>76</v>
      </c>
      <c r="BK2331" s="187">
        <f>ROUND(I2331*H2331,2)</f>
        <v>0</v>
      </c>
      <c r="BL2331" s="19" t="s">
        <v>311</v>
      </c>
      <c r="BM2331" s="186" t="s">
        <v>2338</v>
      </c>
    </row>
    <row r="2332" spans="1:65" s="2" customFormat="1" ht="29.25">
      <c r="A2332" s="33"/>
      <c r="B2332" s="34"/>
      <c r="C2332" s="35"/>
      <c r="D2332" s="188" t="s">
        <v>188</v>
      </c>
      <c r="E2332" s="35"/>
      <c r="F2332" s="331" t="s">
        <v>2339</v>
      </c>
      <c r="G2332" s="332"/>
      <c r="H2332" s="332"/>
      <c r="I2332" s="332"/>
      <c r="J2332" s="332"/>
      <c r="K2332" s="35"/>
      <c r="L2332" s="38"/>
      <c r="M2332" s="190"/>
      <c r="N2332" s="191"/>
      <c r="O2332" s="63"/>
      <c r="P2332" s="63"/>
      <c r="Q2332" s="63"/>
      <c r="R2332" s="63"/>
      <c r="S2332" s="63"/>
      <c r="T2332" s="64"/>
      <c r="U2332" s="33"/>
      <c r="V2332" s="33"/>
      <c r="W2332" s="33"/>
      <c r="X2332" s="33"/>
      <c r="Y2332" s="33"/>
      <c r="Z2332" s="33"/>
      <c r="AA2332" s="33"/>
      <c r="AB2332" s="33"/>
      <c r="AC2332" s="33"/>
      <c r="AD2332" s="33"/>
      <c r="AE2332" s="33"/>
      <c r="AT2332" s="19" t="s">
        <v>188</v>
      </c>
      <c r="AU2332" s="19" t="s">
        <v>78</v>
      </c>
    </row>
    <row r="2333" spans="1:65" s="2" customFormat="1">
      <c r="A2333" s="33"/>
      <c r="B2333" s="34"/>
      <c r="C2333" s="35"/>
      <c r="D2333" s="192" t="s">
        <v>190</v>
      </c>
      <c r="E2333" s="35"/>
      <c r="F2333" s="333" t="s">
        <v>2340</v>
      </c>
      <c r="G2333" s="332"/>
      <c r="H2333" s="332"/>
      <c r="I2333" s="332"/>
      <c r="J2333" s="332"/>
      <c r="K2333" s="35"/>
      <c r="L2333" s="38"/>
      <c r="M2333" s="190"/>
      <c r="N2333" s="191"/>
      <c r="O2333" s="63"/>
      <c r="P2333" s="63"/>
      <c r="Q2333" s="63"/>
      <c r="R2333" s="63"/>
      <c r="S2333" s="63"/>
      <c r="T2333" s="64"/>
      <c r="U2333" s="33"/>
      <c r="V2333" s="33"/>
      <c r="W2333" s="33"/>
      <c r="X2333" s="33"/>
      <c r="Y2333" s="33"/>
      <c r="Z2333" s="33"/>
      <c r="AA2333" s="33"/>
      <c r="AB2333" s="33"/>
      <c r="AC2333" s="33"/>
      <c r="AD2333" s="33"/>
      <c r="AE2333" s="33"/>
      <c r="AT2333" s="19" t="s">
        <v>190</v>
      </c>
      <c r="AU2333" s="19" t="s">
        <v>78</v>
      </c>
    </row>
    <row r="2334" spans="1:65" s="13" customFormat="1">
      <c r="B2334" s="194"/>
      <c r="C2334" s="195"/>
      <c r="D2334" s="188" t="s">
        <v>192</v>
      </c>
      <c r="E2334" s="196" t="s">
        <v>18</v>
      </c>
      <c r="F2334" s="334" t="s">
        <v>2308</v>
      </c>
      <c r="G2334" s="335"/>
      <c r="H2334" s="336" t="s">
        <v>18</v>
      </c>
      <c r="I2334" s="335"/>
      <c r="J2334" s="335"/>
      <c r="K2334" s="195"/>
      <c r="L2334" s="198"/>
      <c r="M2334" s="199"/>
      <c r="N2334" s="200"/>
      <c r="O2334" s="200"/>
      <c r="P2334" s="200"/>
      <c r="Q2334" s="200"/>
      <c r="R2334" s="200"/>
      <c r="S2334" s="200"/>
      <c r="T2334" s="201"/>
      <c r="AT2334" s="202" t="s">
        <v>192</v>
      </c>
      <c r="AU2334" s="202" t="s">
        <v>78</v>
      </c>
      <c r="AV2334" s="13" t="s">
        <v>76</v>
      </c>
      <c r="AW2334" s="13" t="s">
        <v>30</v>
      </c>
      <c r="AX2334" s="13" t="s">
        <v>69</v>
      </c>
      <c r="AY2334" s="202" t="s">
        <v>179</v>
      </c>
    </row>
    <row r="2335" spans="1:65" s="14" customFormat="1">
      <c r="B2335" s="203"/>
      <c r="C2335" s="204"/>
      <c r="D2335" s="188" t="s">
        <v>192</v>
      </c>
      <c r="E2335" s="205" t="s">
        <v>18</v>
      </c>
      <c r="F2335" s="324" t="s">
        <v>2341</v>
      </c>
      <c r="G2335" s="325"/>
      <c r="H2335" s="326">
        <v>125.16</v>
      </c>
      <c r="I2335" s="325"/>
      <c r="J2335" s="325"/>
      <c r="K2335" s="204"/>
      <c r="L2335" s="208"/>
      <c r="M2335" s="209"/>
      <c r="N2335" s="210"/>
      <c r="O2335" s="210"/>
      <c r="P2335" s="210"/>
      <c r="Q2335" s="210"/>
      <c r="R2335" s="210"/>
      <c r="S2335" s="210"/>
      <c r="T2335" s="211"/>
      <c r="AT2335" s="212" t="s">
        <v>192</v>
      </c>
      <c r="AU2335" s="212" t="s">
        <v>78</v>
      </c>
      <c r="AV2335" s="14" t="s">
        <v>78</v>
      </c>
      <c r="AW2335" s="14" t="s">
        <v>30</v>
      </c>
      <c r="AX2335" s="14" t="s">
        <v>69</v>
      </c>
      <c r="AY2335" s="212" t="s">
        <v>179</v>
      </c>
    </row>
    <row r="2336" spans="1:65" s="14" customFormat="1">
      <c r="B2336" s="203"/>
      <c r="C2336" s="204"/>
      <c r="D2336" s="188" t="s">
        <v>192</v>
      </c>
      <c r="E2336" s="205" t="s">
        <v>18</v>
      </c>
      <c r="F2336" s="324" t="s">
        <v>2342</v>
      </c>
      <c r="G2336" s="325"/>
      <c r="H2336" s="326">
        <v>52.994</v>
      </c>
      <c r="I2336" s="325"/>
      <c r="J2336" s="325"/>
      <c r="K2336" s="204"/>
      <c r="L2336" s="208"/>
      <c r="M2336" s="209"/>
      <c r="N2336" s="210"/>
      <c r="O2336" s="210"/>
      <c r="P2336" s="210"/>
      <c r="Q2336" s="210"/>
      <c r="R2336" s="210"/>
      <c r="S2336" s="210"/>
      <c r="T2336" s="211"/>
      <c r="AT2336" s="212" t="s">
        <v>192</v>
      </c>
      <c r="AU2336" s="212" t="s">
        <v>78</v>
      </c>
      <c r="AV2336" s="14" t="s">
        <v>78</v>
      </c>
      <c r="AW2336" s="14" t="s">
        <v>30</v>
      </c>
      <c r="AX2336" s="14" t="s">
        <v>69</v>
      </c>
      <c r="AY2336" s="212" t="s">
        <v>179</v>
      </c>
    </row>
    <row r="2337" spans="1:65" s="14" customFormat="1">
      <c r="B2337" s="203"/>
      <c r="C2337" s="204"/>
      <c r="D2337" s="188" t="s">
        <v>192</v>
      </c>
      <c r="E2337" s="205" t="s">
        <v>18</v>
      </c>
      <c r="F2337" s="324" t="s">
        <v>2343</v>
      </c>
      <c r="G2337" s="325"/>
      <c r="H2337" s="326">
        <v>171.23599999999999</v>
      </c>
      <c r="I2337" s="325"/>
      <c r="J2337" s="325"/>
      <c r="K2337" s="204"/>
      <c r="L2337" s="208"/>
      <c r="M2337" s="209"/>
      <c r="N2337" s="210"/>
      <c r="O2337" s="210"/>
      <c r="P2337" s="210"/>
      <c r="Q2337" s="210"/>
      <c r="R2337" s="210"/>
      <c r="S2337" s="210"/>
      <c r="T2337" s="211"/>
      <c r="AT2337" s="212" t="s">
        <v>192</v>
      </c>
      <c r="AU2337" s="212" t="s">
        <v>78</v>
      </c>
      <c r="AV2337" s="14" t="s">
        <v>78</v>
      </c>
      <c r="AW2337" s="14" t="s">
        <v>30</v>
      </c>
      <c r="AX2337" s="14" t="s">
        <v>69</v>
      </c>
      <c r="AY2337" s="212" t="s">
        <v>179</v>
      </c>
    </row>
    <row r="2338" spans="1:65" s="14" customFormat="1">
      <c r="B2338" s="203"/>
      <c r="C2338" s="204"/>
      <c r="D2338" s="188" t="s">
        <v>192</v>
      </c>
      <c r="E2338" s="205" t="s">
        <v>18</v>
      </c>
      <c r="F2338" s="324" t="s">
        <v>2344</v>
      </c>
      <c r="G2338" s="325"/>
      <c r="H2338" s="326">
        <v>64.706999999999994</v>
      </c>
      <c r="I2338" s="325"/>
      <c r="J2338" s="325"/>
      <c r="K2338" s="204"/>
      <c r="L2338" s="208"/>
      <c r="M2338" s="209"/>
      <c r="N2338" s="210"/>
      <c r="O2338" s="210"/>
      <c r="P2338" s="210"/>
      <c r="Q2338" s="210"/>
      <c r="R2338" s="210"/>
      <c r="S2338" s="210"/>
      <c r="T2338" s="211"/>
      <c r="AT2338" s="212" t="s">
        <v>192</v>
      </c>
      <c r="AU2338" s="212" t="s">
        <v>78</v>
      </c>
      <c r="AV2338" s="14" t="s">
        <v>78</v>
      </c>
      <c r="AW2338" s="14" t="s">
        <v>30</v>
      </c>
      <c r="AX2338" s="14" t="s">
        <v>69</v>
      </c>
      <c r="AY2338" s="212" t="s">
        <v>179</v>
      </c>
    </row>
    <row r="2339" spans="1:65" s="14" customFormat="1" ht="33.75">
      <c r="B2339" s="203"/>
      <c r="C2339" s="204"/>
      <c r="D2339" s="188" t="s">
        <v>192</v>
      </c>
      <c r="E2339" s="205" t="s">
        <v>18</v>
      </c>
      <c r="F2339" s="324" t="s">
        <v>2345</v>
      </c>
      <c r="G2339" s="325"/>
      <c r="H2339" s="326">
        <v>-104.717</v>
      </c>
      <c r="I2339" s="325"/>
      <c r="J2339" s="325"/>
      <c r="K2339" s="204"/>
      <c r="L2339" s="208"/>
      <c r="M2339" s="209"/>
      <c r="N2339" s="210"/>
      <c r="O2339" s="210"/>
      <c r="P2339" s="210"/>
      <c r="Q2339" s="210"/>
      <c r="R2339" s="210"/>
      <c r="S2339" s="210"/>
      <c r="T2339" s="211"/>
      <c r="AT2339" s="212" t="s">
        <v>192</v>
      </c>
      <c r="AU2339" s="212" t="s">
        <v>78</v>
      </c>
      <c r="AV2339" s="14" t="s">
        <v>78</v>
      </c>
      <c r="AW2339" s="14" t="s">
        <v>30</v>
      </c>
      <c r="AX2339" s="14" t="s">
        <v>69</v>
      </c>
      <c r="AY2339" s="212" t="s">
        <v>179</v>
      </c>
    </row>
    <row r="2340" spans="1:65" s="15" customFormat="1">
      <c r="B2340" s="222"/>
      <c r="C2340" s="223"/>
      <c r="D2340" s="188" t="s">
        <v>192</v>
      </c>
      <c r="E2340" s="224" t="s">
        <v>18</v>
      </c>
      <c r="F2340" s="346" t="s">
        <v>2346</v>
      </c>
      <c r="G2340" s="347"/>
      <c r="H2340" s="348">
        <v>309.38</v>
      </c>
      <c r="I2340" s="347"/>
      <c r="J2340" s="347"/>
      <c r="K2340" s="223"/>
      <c r="L2340" s="225"/>
      <c r="M2340" s="226"/>
      <c r="N2340" s="227"/>
      <c r="O2340" s="227"/>
      <c r="P2340" s="227"/>
      <c r="Q2340" s="227"/>
      <c r="R2340" s="227"/>
      <c r="S2340" s="227"/>
      <c r="T2340" s="228"/>
      <c r="AT2340" s="229" t="s">
        <v>192</v>
      </c>
      <c r="AU2340" s="229" t="s">
        <v>78</v>
      </c>
      <c r="AV2340" s="15" t="s">
        <v>186</v>
      </c>
      <c r="AW2340" s="15" t="s">
        <v>30</v>
      </c>
      <c r="AX2340" s="15" t="s">
        <v>69</v>
      </c>
      <c r="AY2340" s="229" t="s">
        <v>179</v>
      </c>
    </row>
    <row r="2341" spans="1:65" s="2" customFormat="1" ht="16.5" customHeight="1">
      <c r="A2341" s="33"/>
      <c r="B2341" s="34"/>
      <c r="C2341" s="176" t="s">
        <v>2347</v>
      </c>
      <c r="D2341" s="176" t="s">
        <v>181</v>
      </c>
      <c r="E2341" s="177" t="s">
        <v>2348</v>
      </c>
      <c r="F2341" s="327" t="s">
        <v>2349</v>
      </c>
      <c r="G2341" s="328" t="s">
        <v>1865</v>
      </c>
      <c r="H2341" s="329">
        <v>1</v>
      </c>
      <c r="I2341" s="330"/>
      <c r="J2341" s="330">
        <f>ROUND(I2341*H2341,2)</f>
        <v>0</v>
      </c>
      <c r="K2341" s="178" t="s">
        <v>18</v>
      </c>
      <c r="L2341" s="38"/>
      <c r="M2341" s="182" t="s">
        <v>18</v>
      </c>
      <c r="N2341" s="183" t="s">
        <v>40</v>
      </c>
      <c r="O2341" s="184">
        <v>0</v>
      </c>
      <c r="P2341" s="184">
        <f>O2341*H2341</f>
        <v>0</v>
      </c>
      <c r="Q2341" s="184">
        <v>2.2839999999999999E-2</v>
      </c>
      <c r="R2341" s="184">
        <f>Q2341*H2341</f>
        <v>2.2839999999999999E-2</v>
      </c>
      <c r="S2341" s="184">
        <v>0</v>
      </c>
      <c r="T2341" s="185">
        <f>S2341*H2341</f>
        <v>0</v>
      </c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R2341" s="186" t="s">
        <v>311</v>
      </c>
      <c r="AT2341" s="186" t="s">
        <v>181</v>
      </c>
      <c r="AU2341" s="186" t="s">
        <v>78</v>
      </c>
      <c r="AY2341" s="19" t="s">
        <v>179</v>
      </c>
      <c r="BE2341" s="187">
        <f>IF(N2341="základní",J2341,0)</f>
        <v>0</v>
      </c>
      <c r="BF2341" s="187">
        <f>IF(N2341="snížená",J2341,0)</f>
        <v>0</v>
      </c>
      <c r="BG2341" s="187">
        <f>IF(N2341="zákl. přenesená",J2341,0)</f>
        <v>0</v>
      </c>
      <c r="BH2341" s="187">
        <f>IF(N2341="sníž. přenesená",J2341,0)</f>
        <v>0</v>
      </c>
      <c r="BI2341" s="187">
        <f>IF(N2341="nulová",J2341,0)</f>
        <v>0</v>
      </c>
      <c r="BJ2341" s="19" t="s">
        <v>76</v>
      </c>
      <c r="BK2341" s="187">
        <f>ROUND(I2341*H2341,2)</f>
        <v>0</v>
      </c>
      <c r="BL2341" s="19" t="s">
        <v>311</v>
      </c>
      <c r="BM2341" s="186" t="s">
        <v>2350</v>
      </c>
    </row>
    <row r="2342" spans="1:65" s="2" customFormat="1">
      <c r="A2342" s="33"/>
      <c r="B2342" s="34"/>
      <c r="C2342" s="35"/>
      <c r="D2342" s="188" t="s">
        <v>188</v>
      </c>
      <c r="E2342" s="35"/>
      <c r="F2342" s="331" t="s">
        <v>2349</v>
      </c>
      <c r="G2342" s="332"/>
      <c r="H2342" s="332"/>
      <c r="I2342" s="332"/>
      <c r="J2342" s="332"/>
      <c r="K2342" s="35"/>
      <c r="L2342" s="38"/>
      <c r="M2342" s="190"/>
      <c r="N2342" s="191"/>
      <c r="O2342" s="63"/>
      <c r="P2342" s="63"/>
      <c r="Q2342" s="63"/>
      <c r="R2342" s="63"/>
      <c r="S2342" s="63"/>
      <c r="T2342" s="64"/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T2342" s="19" t="s">
        <v>188</v>
      </c>
      <c r="AU2342" s="19" t="s">
        <v>78</v>
      </c>
    </row>
    <row r="2343" spans="1:65" s="2" customFormat="1" ht="24.2" customHeight="1">
      <c r="A2343" s="33"/>
      <c r="B2343" s="34"/>
      <c r="C2343" s="176" t="s">
        <v>2351</v>
      </c>
      <c r="D2343" s="176" t="s">
        <v>181</v>
      </c>
      <c r="E2343" s="177" t="s">
        <v>2352</v>
      </c>
      <c r="F2343" s="327" t="s">
        <v>2353</v>
      </c>
      <c r="G2343" s="328" t="s">
        <v>184</v>
      </c>
      <c r="H2343" s="329">
        <v>24.8</v>
      </c>
      <c r="I2343" s="330"/>
      <c r="J2343" s="330">
        <f>ROUND(I2343*H2343,2)</f>
        <v>0</v>
      </c>
      <c r="K2343" s="178" t="s">
        <v>185</v>
      </c>
      <c r="L2343" s="38"/>
      <c r="M2343" s="182" t="s">
        <v>18</v>
      </c>
      <c r="N2343" s="183" t="s">
        <v>40</v>
      </c>
      <c r="O2343" s="184">
        <v>0</v>
      </c>
      <c r="P2343" s="184">
        <f>O2343*H2343</f>
        <v>0</v>
      </c>
      <c r="Q2343" s="184">
        <v>2.2837798999999999E-2</v>
      </c>
      <c r="R2343" s="184">
        <f>Q2343*H2343</f>
        <v>0.56637741519999996</v>
      </c>
      <c r="S2343" s="184">
        <v>0</v>
      </c>
      <c r="T2343" s="185">
        <f>S2343*H2343</f>
        <v>0</v>
      </c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R2343" s="186" t="s">
        <v>311</v>
      </c>
      <c r="AT2343" s="186" t="s">
        <v>181</v>
      </c>
      <c r="AU2343" s="186" t="s">
        <v>78</v>
      </c>
      <c r="AY2343" s="19" t="s">
        <v>179</v>
      </c>
      <c r="BE2343" s="187">
        <f>IF(N2343="základní",J2343,0)</f>
        <v>0</v>
      </c>
      <c r="BF2343" s="187">
        <f>IF(N2343="snížená",J2343,0)</f>
        <v>0</v>
      </c>
      <c r="BG2343" s="187">
        <f>IF(N2343="zákl. přenesená",J2343,0)</f>
        <v>0</v>
      </c>
      <c r="BH2343" s="187">
        <f>IF(N2343="sníž. přenesená",J2343,0)</f>
        <v>0</v>
      </c>
      <c r="BI2343" s="187">
        <f>IF(N2343="nulová",J2343,0)</f>
        <v>0</v>
      </c>
      <c r="BJ2343" s="19" t="s">
        <v>76</v>
      </c>
      <c r="BK2343" s="187">
        <f>ROUND(I2343*H2343,2)</f>
        <v>0</v>
      </c>
      <c r="BL2343" s="19" t="s">
        <v>311</v>
      </c>
      <c r="BM2343" s="186" t="s">
        <v>2354</v>
      </c>
    </row>
    <row r="2344" spans="1:65" s="2" customFormat="1" ht="19.5">
      <c r="A2344" s="33"/>
      <c r="B2344" s="34"/>
      <c r="C2344" s="35"/>
      <c r="D2344" s="188" t="s">
        <v>188</v>
      </c>
      <c r="E2344" s="35"/>
      <c r="F2344" s="331" t="s">
        <v>2355</v>
      </c>
      <c r="G2344" s="332"/>
      <c r="H2344" s="332"/>
      <c r="I2344" s="332"/>
      <c r="J2344" s="332"/>
      <c r="K2344" s="35"/>
      <c r="L2344" s="38"/>
      <c r="M2344" s="190"/>
      <c r="N2344" s="191"/>
      <c r="O2344" s="63"/>
      <c r="P2344" s="63"/>
      <c r="Q2344" s="63"/>
      <c r="R2344" s="63"/>
      <c r="S2344" s="63"/>
      <c r="T2344" s="64"/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T2344" s="19" t="s">
        <v>188</v>
      </c>
      <c r="AU2344" s="19" t="s">
        <v>78</v>
      </c>
    </row>
    <row r="2345" spans="1:65" s="2" customFormat="1">
      <c r="A2345" s="33"/>
      <c r="B2345" s="34"/>
      <c r="C2345" s="35"/>
      <c r="D2345" s="192" t="s">
        <v>190</v>
      </c>
      <c r="E2345" s="35"/>
      <c r="F2345" s="333" t="s">
        <v>2356</v>
      </c>
      <c r="G2345" s="332"/>
      <c r="H2345" s="332"/>
      <c r="I2345" s="332"/>
      <c r="J2345" s="332"/>
      <c r="K2345" s="35"/>
      <c r="L2345" s="38"/>
      <c r="M2345" s="190"/>
      <c r="N2345" s="191"/>
      <c r="O2345" s="63"/>
      <c r="P2345" s="63"/>
      <c r="Q2345" s="63"/>
      <c r="R2345" s="63"/>
      <c r="S2345" s="63"/>
      <c r="T2345" s="64"/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T2345" s="19" t="s">
        <v>190</v>
      </c>
      <c r="AU2345" s="19" t="s">
        <v>78</v>
      </c>
    </row>
    <row r="2346" spans="1:65" s="14" customFormat="1" ht="22.5">
      <c r="B2346" s="203"/>
      <c r="C2346" s="204"/>
      <c r="D2346" s="188" t="s">
        <v>192</v>
      </c>
      <c r="E2346" s="205" t="s">
        <v>18</v>
      </c>
      <c r="F2346" s="324" t="s">
        <v>2357</v>
      </c>
      <c r="G2346" s="325"/>
      <c r="H2346" s="326">
        <v>24.416</v>
      </c>
      <c r="I2346" s="325"/>
      <c r="J2346" s="325"/>
      <c r="K2346" s="204"/>
      <c r="L2346" s="208"/>
      <c r="M2346" s="209"/>
      <c r="N2346" s="210"/>
      <c r="O2346" s="210"/>
      <c r="P2346" s="210"/>
      <c r="Q2346" s="210"/>
      <c r="R2346" s="210"/>
      <c r="S2346" s="210"/>
      <c r="T2346" s="211"/>
      <c r="AT2346" s="212" t="s">
        <v>192</v>
      </c>
      <c r="AU2346" s="212" t="s">
        <v>78</v>
      </c>
      <c r="AV2346" s="14" t="s">
        <v>78</v>
      </c>
      <c r="AW2346" s="14" t="s">
        <v>30</v>
      </c>
      <c r="AX2346" s="14" t="s">
        <v>69</v>
      </c>
      <c r="AY2346" s="212" t="s">
        <v>179</v>
      </c>
    </row>
    <row r="2347" spans="1:65" s="13" customFormat="1">
      <c r="B2347" s="194"/>
      <c r="C2347" s="195"/>
      <c r="D2347" s="188" t="s">
        <v>192</v>
      </c>
      <c r="E2347" s="196" t="s">
        <v>18</v>
      </c>
      <c r="F2347" s="334" t="s">
        <v>1690</v>
      </c>
      <c r="G2347" s="335"/>
      <c r="H2347" s="336" t="s">
        <v>18</v>
      </c>
      <c r="I2347" s="335"/>
      <c r="J2347" s="335"/>
      <c r="K2347" s="195"/>
      <c r="L2347" s="198"/>
      <c r="M2347" s="199"/>
      <c r="N2347" s="200"/>
      <c r="O2347" s="200"/>
      <c r="P2347" s="200"/>
      <c r="Q2347" s="200"/>
      <c r="R2347" s="200"/>
      <c r="S2347" s="200"/>
      <c r="T2347" s="201"/>
      <c r="AT2347" s="202" t="s">
        <v>192</v>
      </c>
      <c r="AU2347" s="202" t="s">
        <v>78</v>
      </c>
      <c r="AV2347" s="13" t="s">
        <v>76</v>
      </c>
      <c r="AW2347" s="13" t="s">
        <v>30</v>
      </c>
      <c r="AX2347" s="13" t="s">
        <v>69</v>
      </c>
      <c r="AY2347" s="202" t="s">
        <v>179</v>
      </c>
    </row>
    <row r="2348" spans="1:65" s="14" customFormat="1">
      <c r="B2348" s="203"/>
      <c r="C2348" s="204"/>
      <c r="D2348" s="188" t="s">
        <v>192</v>
      </c>
      <c r="E2348" s="205" t="s">
        <v>18</v>
      </c>
      <c r="F2348" s="324" t="s">
        <v>2358</v>
      </c>
      <c r="G2348" s="325"/>
      <c r="H2348" s="326">
        <v>-20.056000000000001</v>
      </c>
      <c r="I2348" s="325"/>
      <c r="J2348" s="325"/>
      <c r="K2348" s="204"/>
      <c r="L2348" s="208"/>
      <c r="M2348" s="209"/>
      <c r="N2348" s="210"/>
      <c r="O2348" s="210"/>
      <c r="P2348" s="210"/>
      <c r="Q2348" s="210"/>
      <c r="R2348" s="210"/>
      <c r="S2348" s="210"/>
      <c r="T2348" s="211"/>
      <c r="AT2348" s="212" t="s">
        <v>192</v>
      </c>
      <c r="AU2348" s="212" t="s">
        <v>78</v>
      </c>
      <c r="AV2348" s="14" t="s">
        <v>78</v>
      </c>
      <c r="AW2348" s="14" t="s">
        <v>30</v>
      </c>
      <c r="AX2348" s="14" t="s">
        <v>69</v>
      </c>
      <c r="AY2348" s="212" t="s">
        <v>179</v>
      </c>
    </row>
    <row r="2349" spans="1:65" s="13" customFormat="1">
      <c r="B2349" s="194"/>
      <c r="C2349" s="195"/>
      <c r="D2349" s="188" t="s">
        <v>192</v>
      </c>
      <c r="E2349" s="196" t="s">
        <v>18</v>
      </c>
      <c r="F2349" s="334" t="s">
        <v>2359</v>
      </c>
      <c r="G2349" s="335"/>
      <c r="H2349" s="336" t="s">
        <v>18</v>
      </c>
      <c r="I2349" s="335"/>
      <c r="J2349" s="335"/>
      <c r="K2349" s="195"/>
      <c r="L2349" s="198"/>
      <c r="M2349" s="199"/>
      <c r="N2349" s="200"/>
      <c r="O2349" s="200"/>
      <c r="P2349" s="200"/>
      <c r="Q2349" s="200"/>
      <c r="R2349" s="200"/>
      <c r="S2349" s="200"/>
      <c r="T2349" s="201"/>
      <c r="AT2349" s="202" t="s">
        <v>192</v>
      </c>
      <c r="AU2349" s="202" t="s">
        <v>78</v>
      </c>
      <c r="AV2349" s="13" t="s">
        <v>76</v>
      </c>
      <c r="AW2349" s="13" t="s">
        <v>30</v>
      </c>
      <c r="AX2349" s="13" t="s">
        <v>69</v>
      </c>
      <c r="AY2349" s="202" t="s">
        <v>179</v>
      </c>
    </row>
    <row r="2350" spans="1:65" s="14" customFormat="1">
      <c r="B2350" s="203"/>
      <c r="C2350" s="204"/>
      <c r="D2350" s="188" t="s">
        <v>192</v>
      </c>
      <c r="E2350" s="205" t="s">
        <v>18</v>
      </c>
      <c r="F2350" s="324" t="s">
        <v>2360</v>
      </c>
      <c r="G2350" s="325"/>
      <c r="H2350" s="326">
        <v>-4.3600000000000003</v>
      </c>
      <c r="I2350" s="325"/>
      <c r="J2350" s="325"/>
      <c r="K2350" s="204"/>
      <c r="L2350" s="208"/>
      <c r="M2350" s="209"/>
      <c r="N2350" s="210"/>
      <c r="O2350" s="210"/>
      <c r="P2350" s="210"/>
      <c r="Q2350" s="210"/>
      <c r="R2350" s="210"/>
      <c r="S2350" s="210"/>
      <c r="T2350" s="211"/>
      <c r="AT2350" s="212" t="s">
        <v>192</v>
      </c>
      <c r="AU2350" s="212" t="s">
        <v>78</v>
      </c>
      <c r="AV2350" s="14" t="s">
        <v>78</v>
      </c>
      <c r="AW2350" s="14" t="s">
        <v>30</v>
      </c>
      <c r="AX2350" s="14" t="s">
        <v>69</v>
      </c>
      <c r="AY2350" s="212" t="s">
        <v>179</v>
      </c>
    </row>
    <row r="2351" spans="1:65" s="14" customFormat="1" ht="22.5">
      <c r="B2351" s="203"/>
      <c r="C2351" s="204"/>
      <c r="D2351" s="188" t="s">
        <v>192</v>
      </c>
      <c r="E2351" s="205" t="s">
        <v>18</v>
      </c>
      <c r="F2351" s="324" t="s">
        <v>2361</v>
      </c>
      <c r="G2351" s="325"/>
      <c r="H2351" s="326">
        <v>24.8</v>
      </c>
      <c r="I2351" s="325"/>
      <c r="J2351" s="325"/>
      <c r="K2351" s="204"/>
      <c r="L2351" s="208"/>
      <c r="M2351" s="209"/>
      <c r="N2351" s="210"/>
      <c r="O2351" s="210"/>
      <c r="P2351" s="210"/>
      <c r="Q2351" s="210"/>
      <c r="R2351" s="210"/>
      <c r="S2351" s="210"/>
      <c r="T2351" s="211"/>
      <c r="AT2351" s="212" t="s">
        <v>192</v>
      </c>
      <c r="AU2351" s="212" t="s">
        <v>78</v>
      </c>
      <c r="AV2351" s="14" t="s">
        <v>78</v>
      </c>
      <c r="AW2351" s="14" t="s">
        <v>30</v>
      </c>
      <c r="AX2351" s="14" t="s">
        <v>69</v>
      </c>
      <c r="AY2351" s="212" t="s">
        <v>179</v>
      </c>
    </row>
    <row r="2352" spans="1:65" s="2" customFormat="1" ht="33" customHeight="1">
      <c r="A2352" s="33"/>
      <c r="B2352" s="34"/>
      <c r="C2352" s="176" t="s">
        <v>2362</v>
      </c>
      <c r="D2352" s="176" t="s">
        <v>181</v>
      </c>
      <c r="E2352" s="177" t="s">
        <v>2363</v>
      </c>
      <c r="F2352" s="327" t="s">
        <v>2364</v>
      </c>
      <c r="G2352" s="328" t="s">
        <v>357</v>
      </c>
      <c r="H2352" s="329">
        <v>66.179000000000002</v>
      </c>
      <c r="I2352" s="330"/>
      <c r="J2352" s="330">
        <f>ROUND(I2352*H2352,2)</f>
        <v>0</v>
      </c>
      <c r="K2352" s="178" t="s">
        <v>185</v>
      </c>
      <c r="L2352" s="38"/>
      <c r="M2352" s="182" t="s">
        <v>18</v>
      </c>
      <c r="N2352" s="183" t="s">
        <v>40</v>
      </c>
      <c r="O2352" s="184">
        <v>0.34200000000000003</v>
      </c>
      <c r="P2352" s="184">
        <f>O2352*H2352</f>
        <v>22.633218000000003</v>
      </c>
      <c r="Q2352" s="184">
        <v>2.8250299999999999E-2</v>
      </c>
      <c r="R2352" s="184">
        <f>Q2352*H2352</f>
        <v>1.8695766036999999</v>
      </c>
      <c r="S2352" s="184">
        <v>0</v>
      </c>
      <c r="T2352" s="185">
        <f>S2352*H2352</f>
        <v>0</v>
      </c>
      <c r="U2352" s="33"/>
      <c r="V2352" s="33"/>
      <c r="W2352" s="33"/>
      <c r="X2352" s="33"/>
      <c r="Y2352" s="33"/>
      <c r="Z2352" s="33"/>
      <c r="AA2352" s="33"/>
      <c r="AB2352" s="33"/>
      <c r="AC2352" s="33"/>
      <c r="AD2352" s="33"/>
      <c r="AE2352" s="33"/>
      <c r="AR2352" s="186" t="s">
        <v>311</v>
      </c>
      <c r="AT2352" s="186" t="s">
        <v>181</v>
      </c>
      <c r="AU2352" s="186" t="s">
        <v>78</v>
      </c>
      <c r="AY2352" s="19" t="s">
        <v>179</v>
      </c>
      <c r="BE2352" s="187">
        <f>IF(N2352="základní",J2352,0)</f>
        <v>0</v>
      </c>
      <c r="BF2352" s="187">
        <f>IF(N2352="snížená",J2352,0)</f>
        <v>0</v>
      </c>
      <c r="BG2352" s="187">
        <f>IF(N2352="zákl. přenesená",J2352,0)</f>
        <v>0</v>
      </c>
      <c r="BH2352" s="187">
        <f>IF(N2352="sníž. přenesená",J2352,0)</f>
        <v>0</v>
      </c>
      <c r="BI2352" s="187">
        <f>IF(N2352="nulová",J2352,0)</f>
        <v>0</v>
      </c>
      <c r="BJ2352" s="19" t="s">
        <v>76</v>
      </c>
      <c r="BK2352" s="187">
        <f>ROUND(I2352*H2352,2)</f>
        <v>0</v>
      </c>
      <c r="BL2352" s="19" t="s">
        <v>311</v>
      </c>
      <c r="BM2352" s="186" t="s">
        <v>2365</v>
      </c>
    </row>
    <row r="2353" spans="1:65" s="2" customFormat="1" ht="29.25">
      <c r="A2353" s="33"/>
      <c r="B2353" s="34"/>
      <c r="C2353" s="35"/>
      <c r="D2353" s="188" t="s">
        <v>188</v>
      </c>
      <c r="E2353" s="35"/>
      <c r="F2353" s="331" t="s">
        <v>2366</v>
      </c>
      <c r="G2353" s="332"/>
      <c r="H2353" s="332"/>
      <c r="I2353" s="332"/>
      <c r="J2353" s="332"/>
      <c r="K2353" s="35"/>
      <c r="L2353" s="38"/>
      <c r="M2353" s="190"/>
      <c r="N2353" s="191"/>
      <c r="O2353" s="63"/>
      <c r="P2353" s="63"/>
      <c r="Q2353" s="63"/>
      <c r="R2353" s="63"/>
      <c r="S2353" s="63"/>
      <c r="T2353" s="64"/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33"/>
      <c r="AE2353" s="33"/>
      <c r="AT2353" s="19" t="s">
        <v>188</v>
      </c>
      <c r="AU2353" s="19" t="s">
        <v>78</v>
      </c>
    </row>
    <row r="2354" spans="1:65" s="2" customFormat="1">
      <c r="A2354" s="33"/>
      <c r="B2354" s="34"/>
      <c r="C2354" s="35"/>
      <c r="D2354" s="192" t="s">
        <v>190</v>
      </c>
      <c r="E2354" s="35"/>
      <c r="F2354" s="333" t="s">
        <v>2367</v>
      </c>
      <c r="G2354" s="332"/>
      <c r="H2354" s="332"/>
      <c r="I2354" s="332"/>
      <c r="J2354" s="332"/>
      <c r="K2354" s="35"/>
      <c r="L2354" s="38"/>
      <c r="M2354" s="190"/>
      <c r="N2354" s="191"/>
      <c r="O2354" s="63"/>
      <c r="P2354" s="63"/>
      <c r="Q2354" s="63"/>
      <c r="R2354" s="63"/>
      <c r="S2354" s="63"/>
      <c r="T2354" s="64"/>
      <c r="U2354" s="33"/>
      <c r="V2354" s="33"/>
      <c r="W2354" s="33"/>
      <c r="X2354" s="33"/>
      <c r="Y2354" s="33"/>
      <c r="Z2354" s="33"/>
      <c r="AA2354" s="33"/>
      <c r="AB2354" s="33"/>
      <c r="AC2354" s="33"/>
      <c r="AD2354" s="33"/>
      <c r="AE2354" s="33"/>
      <c r="AT2354" s="19" t="s">
        <v>190</v>
      </c>
      <c r="AU2354" s="19" t="s">
        <v>78</v>
      </c>
    </row>
    <row r="2355" spans="1:65" s="14" customFormat="1">
      <c r="B2355" s="203"/>
      <c r="C2355" s="204"/>
      <c r="D2355" s="188" t="s">
        <v>192</v>
      </c>
      <c r="E2355" s="205" t="s">
        <v>18</v>
      </c>
      <c r="F2355" s="324" t="s">
        <v>1141</v>
      </c>
      <c r="G2355" s="325"/>
      <c r="H2355" s="326">
        <v>66.179000000000002</v>
      </c>
      <c r="I2355" s="325"/>
      <c r="J2355" s="325"/>
      <c r="K2355" s="204"/>
      <c r="L2355" s="208"/>
      <c r="M2355" s="209"/>
      <c r="N2355" s="210"/>
      <c r="O2355" s="210"/>
      <c r="P2355" s="210"/>
      <c r="Q2355" s="210"/>
      <c r="R2355" s="210"/>
      <c r="S2355" s="210"/>
      <c r="T2355" s="211"/>
      <c r="AT2355" s="212" t="s">
        <v>192</v>
      </c>
      <c r="AU2355" s="212" t="s">
        <v>78</v>
      </c>
      <c r="AV2355" s="14" t="s">
        <v>78</v>
      </c>
      <c r="AW2355" s="14" t="s">
        <v>30</v>
      </c>
      <c r="AX2355" s="14" t="s">
        <v>69</v>
      </c>
      <c r="AY2355" s="212" t="s">
        <v>179</v>
      </c>
    </row>
    <row r="2356" spans="1:65" s="2" customFormat="1" ht="24.2" customHeight="1">
      <c r="A2356" s="33"/>
      <c r="B2356" s="34"/>
      <c r="C2356" s="176" t="s">
        <v>2368</v>
      </c>
      <c r="D2356" s="176" t="s">
        <v>181</v>
      </c>
      <c r="E2356" s="177" t="s">
        <v>2369</v>
      </c>
      <c r="F2356" s="327" t="s">
        <v>2370</v>
      </c>
      <c r="G2356" s="328" t="s">
        <v>357</v>
      </c>
      <c r="H2356" s="329">
        <v>66.179000000000002</v>
      </c>
      <c r="I2356" s="330"/>
      <c r="J2356" s="330">
        <f>ROUND(I2356*H2356,2)</f>
        <v>0</v>
      </c>
      <c r="K2356" s="178" t="s">
        <v>185</v>
      </c>
      <c r="L2356" s="38"/>
      <c r="M2356" s="182" t="s">
        <v>18</v>
      </c>
      <c r="N2356" s="183" t="s">
        <v>40</v>
      </c>
      <c r="O2356" s="184">
        <v>0</v>
      </c>
      <c r="P2356" s="184">
        <f>O2356*H2356</f>
        <v>0</v>
      </c>
      <c r="Q2356" s="184">
        <v>1.81924E-4</v>
      </c>
      <c r="R2356" s="184">
        <f>Q2356*H2356</f>
        <v>1.2039548396000001E-2</v>
      </c>
      <c r="S2356" s="184">
        <v>0</v>
      </c>
      <c r="T2356" s="185">
        <f>S2356*H2356</f>
        <v>0</v>
      </c>
      <c r="U2356" s="33"/>
      <c r="V2356" s="33"/>
      <c r="W2356" s="33"/>
      <c r="X2356" s="33"/>
      <c r="Y2356" s="33"/>
      <c r="Z2356" s="33"/>
      <c r="AA2356" s="33"/>
      <c r="AB2356" s="33"/>
      <c r="AC2356" s="33"/>
      <c r="AD2356" s="33"/>
      <c r="AE2356" s="33"/>
      <c r="AR2356" s="186" t="s">
        <v>311</v>
      </c>
      <c r="AT2356" s="186" t="s">
        <v>181</v>
      </c>
      <c r="AU2356" s="186" t="s">
        <v>78</v>
      </c>
      <c r="AY2356" s="19" t="s">
        <v>179</v>
      </c>
      <c r="BE2356" s="187">
        <f>IF(N2356="základní",J2356,0)</f>
        <v>0</v>
      </c>
      <c r="BF2356" s="187">
        <f>IF(N2356="snížená",J2356,0)</f>
        <v>0</v>
      </c>
      <c r="BG2356" s="187">
        <f>IF(N2356="zákl. přenesená",J2356,0)</f>
        <v>0</v>
      </c>
      <c r="BH2356" s="187">
        <f>IF(N2356="sníž. přenesená",J2356,0)</f>
        <v>0</v>
      </c>
      <c r="BI2356" s="187">
        <f>IF(N2356="nulová",J2356,0)</f>
        <v>0</v>
      </c>
      <c r="BJ2356" s="19" t="s">
        <v>76</v>
      </c>
      <c r="BK2356" s="187">
        <f>ROUND(I2356*H2356,2)</f>
        <v>0</v>
      </c>
      <c r="BL2356" s="19" t="s">
        <v>311</v>
      </c>
      <c r="BM2356" s="186" t="s">
        <v>2371</v>
      </c>
    </row>
    <row r="2357" spans="1:65" s="2" customFormat="1" ht="19.5">
      <c r="A2357" s="33"/>
      <c r="B2357" s="34"/>
      <c r="C2357" s="35"/>
      <c r="D2357" s="188" t="s">
        <v>188</v>
      </c>
      <c r="E2357" s="35"/>
      <c r="F2357" s="331" t="s">
        <v>2372</v>
      </c>
      <c r="G2357" s="332"/>
      <c r="H2357" s="332"/>
      <c r="I2357" s="332"/>
      <c r="J2357" s="332"/>
      <c r="K2357" s="35"/>
      <c r="L2357" s="38"/>
      <c r="M2357" s="190"/>
      <c r="N2357" s="191"/>
      <c r="O2357" s="63"/>
      <c r="P2357" s="63"/>
      <c r="Q2357" s="63"/>
      <c r="R2357" s="63"/>
      <c r="S2357" s="63"/>
      <c r="T2357" s="64"/>
      <c r="U2357" s="33"/>
      <c r="V2357" s="33"/>
      <c r="W2357" s="33"/>
      <c r="X2357" s="33"/>
      <c r="Y2357" s="33"/>
      <c r="Z2357" s="33"/>
      <c r="AA2357" s="33"/>
      <c r="AB2357" s="33"/>
      <c r="AC2357" s="33"/>
      <c r="AD2357" s="33"/>
      <c r="AE2357" s="33"/>
      <c r="AT2357" s="19" t="s">
        <v>188</v>
      </c>
      <c r="AU2357" s="19" t="s">
        <v>78</v>
      </c>
    </row>
    <row r="2358" spans="1:65" s="2" customFormat="1">
      <c r="A2358" s="33"/>
      <c r="B2358" s="34"/>
      <c r="C2358" s="35"/>
      <c r="D2358" s="192" t="s">
        <v>190</v>
      </c>
      <c r="E2358" s="35"/>
      <c r="F2358" s="333" t="s">
        <v>2373</v>
      </c>
      <c r="G2358" s="332"/>
      <c r="H2358" s="332"/>
      <c r="I2358" s="332"/>
      <c r="J2358" s="332"/>
      <c r="K2358" s="35"/>
      <c r="L2358" s="38"/>
      <c r="M2358" s="190"/>
      <c r="N2358" s="191"/>
      <c r="O2358" s="63"/>
      <c r="P2358" s="63"/>
      <c r="Q2358" s="63"/>
      <c r="R2358" s="63"/>
      <c r="S2358" s="63"/>
      <c r="T2358" s="64"/>
      <c r="U2358" s="33"/>
      <c r="V2358" s="33"/>
      <c r="W2358" s="33"/>
      <c r="X2358" s="33"/>
      <c r="Y2358" s="33"/>
      <c r="Z2358" s="33"/>
      <c r="AA2358" s="33"/>
      <c r="AB2358" s="33"/>
      <c r="AC2358" s="33"/>
      <c r="AD2358" s="33"/>
      <c r="AE2358" s="33"/>
      <c r="AT2358" s="19" t="s">
        <v>190</v>
      </c>
      <c r="AU2358" s="19" t="s">
        <v>78</v>
      </c>
    </row>
    <row r="2359" spans="1:65" s="2" customFormat="1" ht="24.2" customHeight="1">
      <c r="A2359" s="33"/>
      <c r="B2359" s="34"/>
      <c r="C2359" s="176" t="s">
        <v>2374</v>
      </c>
      <c r="D2359" s="176" t="s">
        <v>181</v>
      </c>
      <c r="E2359" s="177" t="s">
        <v>2375</v>
      </c>
      <c r="F2359" s="327" t="s">
        <v>2376</v>
      </c>
      <c r="G2359" s="328" t="s">
        <v>357</v>
      </c>
      <c r="H2359" s="329">
        <v>257.43099999999998</v>
      </c>
      <c r="I2359" s="330"/>
      <c r="J2359" s="330">
        <f>ROUND(I2359*H2359,2)</f>
        <v>0</v>
      </c>
      <c r="K2359" s="178" t="s">
        <v>185</v>
      </c>
      <c r="L2359" s="38"/>
      <c r="M2359" s="182" t="s">
        <v>18</v>
      </c>
      <c r="N2359" s="183" t="s">
        <v>40</v>
      </c>
      <c r="O2359" s="184">
        <v>0.23</v>
      </c>
      <c r="P2359" s="184">
        <f>O2359*H2359</f>
        <v>59.209130000000002</v>
      </c>
      <c r="Q2359" s="184">
        <v>6.7631999999999996E-3</v>
      </c>
      <c r="R2359" s="184">
        <f>Q2359*H2359</f>
        <v>1.7410573391999997</v>
      </c>
      <c r="S2359" s="184">
        <v>0</v>
      </c>
      <c r="T2359" s="185">
        <f>S2359*H2359</f>
        <v>0</v>
      </c>
      <c r="U2359" s="33"/>
      <c r="V2359" s="33"/>
      <c r="W2359" s="33"/>
      <c r="X2359" s="33"/>
      <c r="Y2359" s="33"/>
      <c r="Z2359" s="33"/>
      <c r="AA2359" s="33"/>
      <c r="AB2359" s="33"/>
      <c r="AC2359" s="33"/>
      <c r="AD2359" s="33"/>
      <c r="AE2359" s="33"/>
      <c r="AR2359" s="186" t="s">
        <v>311</v>
      </c>
      <c r="AT2359" s="186" t="s">
        <v>181</v>
      </c>
      <c r="AU2359" s="186" t="s">
        <v>78</v>
      </c>
      <c r="AY2359" s="19" t="s">
        <v>179</v>
      </c>
      <c r="BE2359" s="187">
        <f>IF(N2359="základní",J2359,0)</f>
        <v>0</v>
      </c>
      <c r="BF2359" s="187">
        <f>IF(N2359="snížená",J2359,0)</f>
        <v>0</v>
      </c>
      <c r="BG2359" s="187">
        <f>IF(N2359="zákl. přenesená",J2359,0)</f>
        <v>0</v>
      </c>
      <c r="BH2359" s="187">
        <f>IF(N2359="sníž. přenesená",J2359,0)</f>
        <v>0</v>
      </c>
      <c r="BI2359" s="187">
        <f>IF(N2359="nulová",J2359,0)</f>
        <v>0</v>
      </c>
      <c r="BJ2359" s="19" t="s">
        <v>76</v>
      </c>
      <c r="BK2359" s="187">
        <f>ROUND(I2359*H2359,2)</f>
        <v>0</v>
      </c>
      <c r="BL2359" s="19" t="s">
        <v>311</v>
      </c>
      <c r="BM2359" s="186" t="s">
        <v>2377</v>
      </c>
    </row>
    <row r="2360" spans="1:65" s="2" customFormat="1" ht="19.5">
      <c r="A2360" s="33"/>
      <c r="B2360" s="34"/>
      <c r="C2360" s="35"/>
      <c r="D2360" s="188" t="s">
        <v>188</v>
      </c>
      <c r="E2360" s="35"/>
      <c r="F2360" s="331" t="s">
        <v>2378</v>
      </c>
      <c r="G2360" s="332"/>
      <c r="H2360" s="332"/>
      <c r="I2360" s="332"/>
      <c r="J2360" s="332"/>
      <c r="K2360" s="35"/>
      <c r="L2360" s="38"/>
      <c r="M2360" s="190"/>
      <c r="N2360" s="191"/>
      <c r="O2360" s="63"/>
      <c r="P2360" s="63"/>
      <c r="Q2360" s="63"/>
      <c r="R2360" s="63"/>
      <c r="S2360" s="63"/>
      <c r="T2360" s="64"/>
      <c r="U2360" s="33"/>
      <c r="V2360" s="33"/>
      <c r="W2360" s="33"/>
      <c r="X2360" s="33"/>
      <c r="Y2360" s="33"/>
      <c r="Z2360" s="33"/>
      <c r="AA2360" s="33"/>
      <c r="AB2360" s="33"/>
      <c r="AC2360" s="33"/>
      <c r="AD2360" s="33"/>
      <c r="AE2360" s="33"/>
      <c r="AT2360" s="19" t="s">
        <v>188</v>
      </c>
      <c r="AU2360" s="19" t="s">
        <v>78</v>
      </c>
    </row>
    <row r="2361" spans="1:65" s="2" customFormat="1">
      <c r="A2361" s="33"/>
      <c r="B2361" s="34"/>
      <c r="C2361" s="35"/>
      <c r="D2361" s="192" t="s">
        <v>190</v>
      </c>
      <c r="E2361" s="35"/>
      <c r="F2361" s="333" t="s">
        <v>2379</v>
      </c>
      <c r="G2361" s="332"/>
      <c r="H2361" s="332"/>
      <c r="I2361" s="332"/>
      <c r="J2361" s="332"/>
      <c r="K2361" s="35"/>
      <c r="L2361" s="38"/>
      <c r="M2361" s="190"/>
      <c r="N2361" s="191"/>
      <c r="O2361" s="63"/>
      <c r="P2361" s="63"/>
      <c r="Q2361" s="63"/>
      <c r="R2361" s="63"/>
      <c r="S2361" s="63"/>
      <c r="T2361" s="64"/>
      <c r="U2361" s="33"/>
      <c r="V2361" s="33"/>
      <c r="W2361" s="33"/>
      <c r="X2361" s="33"/>
      <c r="Y2361" s="33"/>
      <c r="Z2361" s="33"/>
      <c r="AA2361" s="33"/>
      <c r="AB2361" s="33"/>
      <c r="AC2361" s="33"/>
      <c r="AD2361" s="33"/>
      <c r="AE2361" s="33"/>
      <c r="AT2361" s="19" t="s">
        <v>190</v>
      </c>
      <c r="AU2361" s="19" t="s">
        <v>78</v>
      </c>
    </row>
    <row r="2362" spans="1:65" s="13" customFormat="1">
      <c r="B2362" s="194"/>
      <c r="C2362" s="195"/>
      <c r="D2362" s="188" t="s">
        <v>192</v>
      </c>
      <c r="E2362" s="196" t="s">
        <v>18</v>
      </c>
      <c r="F2362" s="334" t="s">
        <v>2125</v>
      </c>
      <c r="G2362" s="335"/>
      <c r="H2362" s="336" t="s">
        <v>18</v>
      </c>
      <c r="I2362" s="335"/>
      <c r="J2362" s="335"/>
      <c r="K2362" s="195"/>
      <c r="L2362" s="198"/>
      <c r="M2362" s="199"/>
      <c r="N2362" s="200"/>
      <c r="O2362" s="200"/>
      <c r="P2362" s="200"/>
      <c r="Q2362" s="200"/>
      <c r="R2362" s="200"/>
      <c r="S2362" s="200"/>
      <c r="T2362" s="201"/>
      <c r="AT2362" s="202" t="s">
        <v>192</v>
      </c>
      <c r="AU2362" s="202" t="s">
        <v>78</v>
      </c>
      <c r="AV2362" s="13" t="s">
        <v>76</v>
      </c>
      <c r="AW2362" s="13" t="s">
        <v>30</v>
      </c>
      <c r="AX2362" s="13" t="s">
        <v>69</v>
      </c>
      <c r="AY2362" s="202" t="s">
        <v>179</v>
      </c>
    </row>
    <row r="2363" spans="1:65" s="14" customFormat="1">
      <c r="B2363" s="203"/>
      <c r="C2363" s="204"/>
      <c r="D2363" s="188" t="s">
        <v>192</v>
      </c>
      <c r="E2363" s="205" t="s">
        <v>18</v>
      </c>
      <c r="F2363" s="324" t="s">
        <v>2126</v>
      </c>
      <c r="G2363" s="325"/>
      <c r="H2363" s="326">
        <v>263.43099999999998</v>
      </c>
      <c r="I2363" s="325"/>
      <c r="J2363" s="325"/>
      <c r="K2363" s="204"/>
      <c r="L2363" s="208"/>
      <c r="M2363" s="209"/>
      <c r="N2363" s="210"/>
      <c r="O2363" s="210"/>
      <c r="P2363" s="210"/>
      <c r="Q2363" s="210"/>
      <c r="R2363" s="210"/>
      <c r="S2363" s="210"/>
      <c r="T2363" s="211"/>
      <c r="AT2363" s="212" t="s">
        <v>192</v>
      </c>
      <c r="AU2363" s="212" t="s">
        <v>78</v>
      </c>
      <c r="AV2363" s="14" t="s">
        <v>78</v>
      </c>
      <c r="AW2363" s="14" t="s">
        <v>30</v>
      </c>
      <c r="AX2363" s="14" t="s">
        <v>69</v>
      </c>
      <c r="AY2363" s="212" t="s">
        <v>179</v>
      </c>
    </row>
    <row r="2364" spans="1:65" s="13" customFormat="1">
      <c r="B2364" s="194"/>
      <c r="C2364" s="195"/>
      <c r="D2364" s="188" t="s">
        <v>192</v>
      </c>
      <c r="E2364" s="196" t="s">
        <v>18</v>
      </c>
      <c r="F2364" s="334" t="s">
        <v>1690</v>
      </c>
      <c r="G2364" s="335"/>
      <c r="H2364" s="336" t="s">
        <v>18</v>
      </c>
      <c r="I2364" s="335"/>
      <c r="J2364" s="335"/>
      <c r="K2364" s="195"/>
      <c r="L2364" s="198"/>
      <c r="M2364" s="199"/>
      <c r="N2364" s="200"/>
      <c r="O2364" s="200"/>
      <c r="P2364" s="200"/>
      <c r="Q2364" s="200"/>
      <c r="R2364" s="200"/>
      <c r="S2364" s="200"/>
      <c r="T2364" s="201"/>
      <c r="AT2364" s="202" t="s">
        <v>192</v>
      </c>
      <c r="AU2364" s="202" t="s">
        <v>78</v>
      </c>
      <c r="AV2364" s="13" t="s">
        <v>76</v>
      </c>
      <c r="AW2364" s="13" t="s">
        <v>30</v>
      </c>
      <c r="AX2364" s="13" t="s">
        <v>69</v>
      </c>
      <c r="AY2364" s="202" t="s">
        <v>179</v>
      </c>
    </row>
    <row r="2365" spans="1:65" s="14" customFormat="1">
      <c r="B2365" s="203"/>
      <c r="C2365" s="204"/>
      <c r="D2365" s="188" t="s">
        <v>192</v>
      </c>
      <c r="E2365" s="205" t="s">
        <v>18</v>
      </c>
      <c r="F2365" s="324" t="s">
        <v>2127</v>
      </c>
      <c r="G2365" s="325"/>
      <c r="H2365" s="326">
        <v>-6</v>
      </c>
      <c r="I2365" s="325"/>
      <c r="J2365" s="325"/>
      <c r="K2365" s="204"/>
      <c r="L2365" s="208"/>
      <c r="M2365" s="209"/>
      <c r="N2365" s="210"/>
      <c r="O2365" s="210"/>
      <c r="P2365" s="210"/>
      <c r="Q2365" s="210"/>
      <c r="R2365" s="210"/>
      <c r="S2365" s="210"/>
      <c r="T2365" s="211"/>
      <c r="AT2365" s="212" t="s">
        <v>192</v>
      </c>
      <c r="AU2365" s="212" t="s">
        <v>78</v>
      </c>
      <c r="AV2365" s="14" t="s">
        <v>78</v>
      </c>
      <c r="AW2365" s="14" t="s">
        <v>30</v>
      </c>
      <c r="AX2365" s="14" t="s">
        <v>69</v>
      </c>
      <c r="AY2365" s="212" t="s">
        <v>179</v>
      </c>
    </row>
    <row r="2366" spans="1:65" s="2" customFormat="1" ht="16.5" customHeight="1">
      <c r="A2366" s="33"/>
      <c r="B2366" s="34"/>
      <c r="C2366" s="176" t="s">
        <v>2380</v>
      </c>
      <c r="D2366" s="176" t="s">
        <v>181</v>
      </c>
      <c r="E2366" s="177" t="s">
        <v>2381</v>
      </c>
      <c r="F2366" s="327" t="s">
        <v>2382</v>
      </c>
      <c r="G2366" s="328" t="s">
        <v>289</v>
      </c>
      <c r="H2366" s="329">
        <v>772.29300000000001</v>
      </c>
      <c r="I2366" s="330"/>
      <c r="J2366" s="330">
        <f>ROUND(I2366*H2366,2)</f>
        <v>0</v>
      </c>
      <c r="K2366" s="178" t="s">
        <v>185</v>
      </c>
      <c r="L2366" s="38"/>
      <c r="M2366" s="182" t="s">
        <v>18</v>
      </c>
      <c r="N2366" s="183" t="s">
        <v>40</v>
      </c>
      <c r="O2366" s="184">
        <v>0.105</v>
      </c>
      <c r="P2366" s="184">
        <f>O2366*H2366</f>
        <v>81.090765000000005</v>
      </c>
      <c r="Q2366" s="184">
        <v>1.0504E-5</v>
      </c>
      <c r="R2366" s="184">
        <f>Q2366*H2366</f>
        <v>8.1121656720000001E-3</v>
      </c>
      <c r="S2366" s="184">
        <v>0</v>
      </c>
      <c r="T2366" s="185">
        <f>S2366*H2366</f>
        <v>0</v>
      </c>
      <c r="U2366" s="33"/>
      <c r="V2366" s="33"/>
      <c r="W2366" s="33"/>
      <c r="X2366" s="33"/>
      <c r="Y2366" s="33"/>
      <c r="Z2366" s="33"/>
      <c r="AA2366" s="33"/>
      <c r="AB2366" s="33"/>
      <c r="AC2366" s="33"/>
      <c r="AD2366" s="33"/>
      <c r="AE2366" s="33"/>
      <c r="AR2366" s="186" t="s">
        <v>311</v>
      </c>
      <c r="AT2366" s="186" t="s">
        <v>181</v>
      </c>
      <c r="AU2366" s="186" t="s">
        <v>78</v>
      </c>
      <c r="AY2366" s="19" t="s">
        <v>179</v>
      </c>
      <c r="BE2366" s="187">
        <f>IF(N2366="základní",J2366,0)</f>
        <v>0</v>
      </c>
      <c r="BF2366" s="187">
        <f>IF(N2366="snížená",J2366,0)</f>
        <v>0</v>
      </c>
      <c r="BG2366" s="187">
        <f>IF(N2366="zákl. přenesená",J2366,0)</f>
        <v>0</v>
      </c>
      <c r="BH2366" s="187">
        <f>IF(N2366="sníž. přenesená",J2366,0)</f>
        <v>0</v>
      </c>
      <c r="BI2366" s="187">
        <f>IF(N2366="nulová",J2366,0)</f>
        <v>0</v>
      </c>
      <c r="BJ2366" s="19" t="s">
        <v>76</v>
      </c>
      <c r="BK2366" s="187">
        <f>ROUND(I2366*H2366,2)</f>
        <v>0</v>
      </c>
      <c r="BL2366" s="19" t="s">
        <v>311</v>
      </c>
      <c r="BM2366" s="186" t="s">
        <v>2383</v>
      </c>
    </row>
    <row r="2367" spans="1:65" s="2" customFormat="1">
      <c r="A2367" s="33"/>
      <c r="B2367" s="34"/>
      <c r="C2367" s="35"/>
      <c r="D2367" s="188" t="s">
        <v>188</v>
      </c>
      <c r="E2367" s="35"/>
      <c r="F2367" s="331" t="s">
        <v>2384</v>
      </c>
      <c r="G2367" s="332"/>
      <c r="H2367" s="332"/>
      <c r="I2367" s="332"/>
      <c r="J2367" s="332"/>
      <c r="K2367" s="35"/>
      <c r="L2367" s="38"/>
      <c r="M2367" s="190"/>
      <c r="N2367" s="191"/>
      <c r="O2367" s="63"/>
      <c r="P2367" s="63"/>
      <c r="Q2367" s="63"/>
      <c r="R2367" s="63"/>
      <c r="S2367" s="63"/>
      <c r="T2367" s="64"/>
      <c r="U2367" s="33"/>
      <c r="V2367" s="33"/>
      <c r="W2367" s="33"/>
      <c r="X2367" s="33"/>
      <c r="Y2367" s="33"/>
      <c r="Z2367" s="33"/>
      <c r="AA2367" s="33"/>
      <c r="AB2367" s="33"/>
      <c r="AC2367" s="33"/>
      <c r="AD2367" s="33"/>
      <c r="AE2367" s="33"/>
      <c r="AT2367" s="19" t="s">
        <v>188</v>
      </c>
      <c r="AU2367" s="19" t="s">
        <v>78</v>
      </c>
    </row>
    <row r="2368" spans="1:65" s="2" customFormat="1">
      <c r="A2368" s="33"/>
      <c r="B2368" s="34"/>
      <c r="C2368" s="35"/>
      <c r="D2368" s="192" t="s">
        <v>190</v>
      </c>
      <c r="E2368" s="35"/>
      <c r="F2368" s="333" t="s">
        <v>2385</v>
      </c>
      <c r="G2368" s="332"/>
      <c r="H2368" s="332"/>
      <c r="I2368" s="332"/>
      <c r="J2368" s="332"/>
      <c r="K2368" s="35"/>
      <c r="L2368" s="38"/>
      <c r="M2368" s="190"/>
      <c r="N2368" s="191"/>
      <c r="O2368" s="63"/>
      <c r="P2368" s="63"/>
      <c r="Q2368" s="63"/>
      <c r="R2368" s="63"/>
      <c r="S2368" s="63"/>
      <c r="T2368" s="64"/>
      <c r="U2368" s="33"/>
      <c r="V2368" s="33"/>
      <c r="W2368" s="33"/>
      <c r="X2368" s="33"/>
      <c r="Y2368" s="33"/>
      <c r="Z2368" s="33"/>
      <c r="AA2368" s="33"/>
      <c r="AB2368" s="33"/>
      <c r="AC2368" s="33"/>
      <c r="AD2368" s="33"/>
      <c r="AE2368" s="33"/>
      <c r="AT2368" s="19" t="s">
        <v>190</v>
      </c>
      <c r="AU2368" s="19" t="s">
        <v>78</v>
      </c>
    </row>
    <row r="2369" spans="1:65" s="13" customFormat="1">
      <c r="B2369" s="194"/>
      <c r="C2369" s="195"/>
      <c r="D2369" s="188" t="s">
        <v>192</v>
      </c>
      <c r="E2369" s="196" t="s">
        <v>18</v>
      </c>
      <c r="F2369" s="334" t="s">
        <v>2125</v>
      </c>
      <c r="G2369" s="335"/>
      <c r="H2369" s="336" t="s">
        <v>18</v>
      </c>
      <c r="I2369" s="335"/>
      <c r="J2369" s="335"/>
      <c r="K2369" s="195"/>
      <c r="L2369" s="198"/>
      <c r="M2369" s="199"/>
      <c r="N2369" s="200"/>
      <c r="O2369" s="200"/>
      <c r="P2369" s="200"/>
      <c r="Q2369" s="200"/>
      <c r="R2369" s="200"/>
      <c r="S2369" s="200"/>
      <c r="T2369" s="201"/>
      <c r="AT2369" s="202" t="s">
        <v>192</v>
      </c>
      <c r="AU2369" s="202" t="s">
        <v>78</v>
      </c>
      <c r="AV2369" s="13" t="s">
        <v>76</v>
      </c>
      <c r="AW2369" s="13" t="s">
        <v>30</v>
      </c>
      <c r="AX2369" s="13" t="s">
        <v>69</v>
      </c>
      <c r="AY2369" s="202" t="s">
        <v>179</v>
      </c>
    </row>
    <row r="2370" spans="1:65" s="14" customFormat="1">
      <c r="B2370" s="203"/>
      <c r="C2370" s="204"/>
      <c r="D2370" s="188" t="s">
        <v>192</v>
      </c>
      <c r="E2370" s="205" t="s">
        <v>18</v>
      </c>
      <c r="F2370" s="324" t="s">
        <v>2386</v>
      </c>
      <c r="G2370" s="325"/>
      <c r="H2370" s="326">
        <v>790.29300000000001</v>
      </c>
      <c r="I2370" s="325"/>
      <c r="J2370" s="325"/>
      <c r="K2370" s="204"/>
      <c r="L2370" s="208"/>
      <c r="M2370" s="209"/>
      <c r="N2370" s="210"/>
      <c r="O2370" s="210"/>
      <c r="P2370" s="210"/>
      <c r="Q2370" s="210"/>
      <c r="R2370" s="210"/>
      <c r="S2370" s="210"/>
      <c r="T2370" s="211"/>
      <c r="AT2370" s="212" t="s">
        <v>192</v>
      </c>
      <c r="AU2370" s="212" t="s">
        <v>78</v>
      </c>
      <c r="AV2370" s="14" t="s">
        <v>78</v>
      </c>
      <c r="AW2370" s="14" t="s">
        <v>30</v>
      </c>
      <c r="AX2370" s="14" t="s">
        <v>69</v>
      </c>
      <c r="AY2370" s="212" t="s">
        <v>179</v>
      </c>
    </row>
    <row r="2371" spans="1:65" s="13" customFormat="1">
      <c r="B2371" s="194"/>
      <c r="C2371" s="195"/>
      <c r="D2371" s="188" t="s">
        <v>192</v>
      </c>
      <c r="E2371" s="196" t="s">
        <v>18</v>
      </c>
      <c r="F2371" s="334" t="s">
        <v>1690</v>
      </c>
      <c r="G2371" s="335"/>
      <c r="H2371" s="336" t="s">
        <v>18</v>
      </c>
      <c r="I2371" s="335"/>
      <c r="J2371" s="335"/>
      <c r="K2371" s="195"/>
      <c r="L2371" s="198"/>
      <c r="M2371" s="199"/>
      <c r="N2371" s="200"/>
      <c r="O2371" s="200"/>
      <c r="P2371" s="200"/>
      <c r="Q2371" s="200"/>
      <c r="R2371" s="200"/>
      <c r="S2371" s="200"/>
      <c r="T2371" s="201"/>
      <c r="AT2371" s="202" t="s">
        <v>192</v>
      </c>
      <c r="AU2371" s="202" t="s">
        <v>78</v>
      </c>
      <c r="AV2371" s="13" t="s">
        <v>76</v>
      </c>
      <c r="AW2371" s="13" t="s">
        <v>30</v>
      </c>
      <c r="AX2371" s="13" t="s">
        <v>69</v>
      </c>
      <c r="AY2371" s="202" t="s">
        <v>179</v>
      </c>
    </row>
    <row r="2372" spans="1:65" s="14" customFormat="1">
      <c r="B2372" s="203"/>
      <c r="C2372" s="204"/>
      <c r="D2372" s="188" t="s">
        <v>192</v>
      </c>
      <c r="E2372" s="205" t="s">
        <v>18</v>
      </c>
      <c r="F2372" s="324" t="s">
        <v>2387</v>
      </c>
      <c r="G2372" s="325"/>
      <c r="H2372" s="326">
        <v>-18</v>
      </c>
      <c r="I2372" s="325"/>
      <c r="J2372" s="325"/>
      <c r="K2372" s="204"/>
      <c r="L2372" s="208"/>
      <c r="M2372" s="209"/>
      <c r="N2372" s="210"/>
      <c r="O2372" s="210"/>
      <c r="P2372" s="210"/>
      <c r="Q2372" s="210"/>
      <c r="R2372" s="210"/>
      <c r="S2372" s="210"/>
      <c r="T2372" s="211"/>
      <c r="AT2372" s="212" t="s">
        <v>192</v>
      </c>
      <c r="AU2372" s="212" t="s">
        <v>78</v>
      </c>
      <c r="AV2372" s="14" t="s">
        <v>78</v>
      </c>
      <c r="AW2372" s="14" t="s">
        <v>30</v>
      </c>
      <c r="AX2372" s="14" t="s">
        <v>69</v>
      </c>
      <c r="AY2372" s="212" t="s">
        <v>179</v>
      </c>
    </row>
    <row r="2373" spans="1:65" s="2" customFormat="1" ht="21.75" customHeight="1">
      <c r="A2373" s="33"/>
      <c r="B2373" s="34"/>
      <c r="C2373" s="213" t="s">
        <v>2388</v>
      </c>
      <c r="D2373" s="213" t="s">
        <v>286</v>
      </c>
      <c r="E2373" s="214" t="s">
        <v>2244</v>
      </c>
      <c r="F2373" s="340" t="s">
        <v>2245</v>
      </c>
      <c r="G2373" s="341" t="s">
        <v>184</v>
      </c>
      <c r="H2373" s="342">
        <f>H2376</f>
        <v>19.118775513600003</v>
      </c>
      <c r="I2373" s="343"/>
      <c r="J2373" s="343">
        <f>ROUND(I2373*H2373,2)</f>
        <v>0</v>
      </c>
      <c r="K2373" s="215" t="s">
        <v>185</v>
      </c>
      <c r="L2373" s="219"/>
      <c r="M2373" s="220" t="s">
        <v>18</v>
      </c>
      <c r="N2373" s="221" t="s">
        <v>40</v>
      </c>
      <c r="O2373" s="184">
        <v>0</v>
      </c>
      <c r="P2373" s="184">
        <f>O2373*H2373</f>
        <v>0</v>
      </c>
      <c r="Q2373" s="184">
        <v>0.55000000000000004</v>
      </c>
      <c r="R2373" s="184">
        <f>Q2373*H2373</f>
        <v>10.515326532480003</v>
      </c>
      <c r="S2373" s="184">
        <v>0</v>
      </c>
      <c r="T2373" s="185">
        <f>S2373*H2373</f>
        <v>0</v>
      </c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R2373" s="186" t="s">
        <v>442</v>
      </c>
      <c r="AT2373" s="186" t="s">
        <v>286</v>
      </c>
      <c r="AU2373" s="186" t="s">
        <v>78</v>
      </c>
      <c r="AY2373" s="19" t="s">
        <v>179</v>
      </c>
      <c r="BE2373" s="187">
        <f>IF(N2373="základní",J2373,0)</f>
        <v>0</v>
      </c>
      <c r="BF2373" s="187">
        <f>IF(N2373="snížená",J2373,0)</f>
        <v>0</v>
      </c>
      <c r="BG2373" s="187">
        <f>IF(N2373="zákl. přenesená",J2373,0)</f>
        <v>0</v>
      </c>
      <c r="BH2373" s="187">
        <f>IF(N2373="sníž. přenesená",J2373,0)</f>
        <v>0</v>
      </c>
      <c r="BI2373" s="187">
        <f>IF(N2373="nulová",J2373,0)</f>
        <v>0</v>
      </c>
      <c r="BJ2373" s="19" t="s">
        <v>76</v>
      </c>
      <c r="BK2373" s="187">
        <f>ROUND(I2373*H2373,2)</f>
        <v>0</v>
      </c>
      <c r="BL2373" s="19" t="s">
        <v>311</v>
      </c>
      <c r="BM2373" s="186" t="s">
        <v>2389</v>
      </c>
    </row>
    <row r="2374" spans="1:65" s="2" customFormat="1">
      <c r="A2374" s="33"/>
      <c r="B2374" s="34"/>
      <c r="C2374" s="35"/>
      <c r="D2374" s="188" t="s">
        <v>188</v>
      </c>
      <c r="E2374" s="35"/>
      <c r="F2374" s="331" t="s">
        <v>2245</v>
      </c>
      <c r="G2374" s="332"/>
      <c r="H2374" s="332"/>
      <c r="I2374" s="332"/>
      <c r="J2374" s="332"/>
      <c r="K2374" s="35"/>
      <c r="L2374" s="38"/>
      <c r="M2374" s="190"/>
      <c r="N2374" s="191"/>
      <c r="O2374" s="63"/>
      <c r="P2374" s="63"/>
      <c r="Q2374" s="63"/>
      <c r="R2374" s="63"/>
      <c r="S2374" s="63"/>
      <c r="T2374" s="64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T2374" s="19" t="s">
        <v>188</v>
      </c>
      <c r="AU2374" s="19" t="s">
        <v>78</v>
      </c>
    </row>
    <row r="2375" spans="1:65" s="13" customFormat="1">
      <c r="B2375" s="194"/>
      <c r="C2375" s="195"/>
      <c r="D2375" s="188" t="s">
        <v>192</v>
      </c>
      <c r="E2375" s="196" t="s">
        <v>18</v>
      </c>
      <c r="F2375" s="334" t="s">
        <v>2125</v>
      </c>
      <c r="G2375" s="335"/>
      <c r="H2375" s="336" t="s">
        <v>18</v>
      </c>
      <c r="I2375" s="335"/>
      <c r="J2375" s="335"/>
      <c r="K2375" s="195"/>
      <c r="L2375" s="198"/>
      <c r="M2375" s="199"/>
      <c r="N2375" s="200"/>
      <c r="O2375" s="200"/>
      <c r="P2375" s="200"/>
      <c r="Q2375" s="200"/>
      <c r="R2375" s="200"/>
      <c r="S2375" s="200"/>
      <c r="T2375" s="201"/>
      <c r="AT2375" s="202" t="s">
        <v>192</v>
      </c>
      <c r="AU2375" s="202" t="s">
        <v>78</v>
      </c>
      <c r="AV2375" s="13" t="s">
        <v>76</v>
      </c>
      <c r="AW2375" s="13" t="s">
        <v>30</v>
      </c>
      <c r="AX2375" s="13" t="s">
        <v>69</v>
      </c>
      <c r="AY2375" s="202" t="s">
        <v>179</v>
      </c>
    </row>
    <row r="2376" spans="1:65" s="14" customFormat="1" ht="22.5">
      <c r="B2376" s="203"/>
      <c r="C2376" s="204"/>
      <c r="D2376" s="188" t="s">
        <v>192</v>
      </c>
      <c r="E2376" s="205" t="s">
        <v>18</v>
      </c>
      <c r="F2376" s="324" t="s">
        <v>5843</v>
      </c>
      <c r="G2376" s="325"/>
      <c r="H2376" s="326">
        <f>((5.21*4.93)+(18.99*10.96)+(5.06*3.1)+(5.14*2.71))*3*0.0224*1.08</f>
        <v>19.118775513600003</v>
      </c>
      <c r="I2376" s="325"/>
      <c r="J2376" s="325"/>
      <c r="K2376" s="204"/>
      <c r="L2376" s="208"/>
      <c r="M2376" s="209"/>
      <c r="N2376" s="210"/>
      <c r="O2376" s="210"/>
      <c r="P2376" s="210"/>
      <c r="Q2376" s="210"/>
      <c r="R2376" s="210"/>
      <c r="S2376" s="210"/>
      <c r="T2376" s="211"/>
      <c r="AT2376" s="212" t="s">
        <v>192</v>
      </c>
      <c r="AU2376" s="212" t="s">
        <v>78</v>
      </c>
      <c r="AV2376" s="14" t="s">
        <v>78</v>
      </c>
      <c r="AW2376" s="14" t="s">
        <v>30</v>
      </c>
      <c r="AX2376" s="14" t="s">
        <v>69</v>
      </c>
      <c r="AY2376" s="212" t="s">
        <v>179</v>
      </c>
    </row>
    <row r="2377" spans="1:65" s="2" customFormat="1" ht="16.5" customHeight="1">
      <c r="A2377" s="33"/>
      <c r="B2377" s="34"/>
      <c r="C2377" s="176" t="s">
        <v>2391</v>
      </c>
      <c r="D2377" s="176" t="s">
        <v>181</v>
      </c>
      <c r="E2377" s="177" t="s">
        <v>2392</v>
      </c>
      <c r="F2377" s="327" t="s">
        <v>2393</v>
      </c>
      <c r="G2377" s="328" t="s">
        <v>357</v>
      </c>
      <c r="H2377" s="329">
        <v>317.745</v>
      </c>
      <c r="I2377" s="330"/>
      <c r="J2377" s="330">
        <f>ROUND(I2377*H2377,2)</f>
        <v>0</v>
      </c>
      <c r="K2377" s="178" t="s">
        <v>185</v>
      </c>
      <c r="L2377" s="38"/>
      <c r="M2377" s="182" t="s">
        <v>18</v>
      </c>
      <c r="N2377" s="183" t="s">
        <v>40</v>
      </c>
      <c r="O2377" s="184">
        <v>8.3000000000000004E-2</v>
      </c>
      <c r="P2377" s="184">
        <f>O2377*H2377</f>
        <v>26.372835000000002</v>
      </c>
      <c r="Q2377" s="184">
        <v>0</v>
      </c>
      <c r="R2377" s="184">
        <f>Q2377*H2377</f>
        <v>0</v>
      </c>
      <c r="S2377" s="184">
        <v>1.32E-3</v>
      </c>
      <c r="T2377" s="185">
        <f>S2377*H2377</f>
        <v>0.4194234</v>
      </c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R2377" s="186" t="s">
        <v>311</v>
      </c>
      <c r="AT2377" s="186" t="s">
        <v>181</v>
      </c>
      <c r="AU2377" s="186" t="s">
        <v>78</v>
      </c>
      <c r="AY2377" s="19" t="s">
        <v>179</v>
      </c>
      <c r="BE2377" s="187">
        <f>IF(N2377="základní",J2377,0)</f>
        <v>0</v>
      </c>
      <c r="BF2377" s="187">
        <f>IF(N2377="snížená",J2377,0)</f>
        <v>0</v>
      </c>
      <c r="BG2377" s="187">
        <f>IF(N2377="zákl. přenesená",J2377,0)</f>
        <v>0</v>
      </c>
      <c r="BH2377" s="187">
        <f>IF(N2377="sníž. přenesená",J2377,0)</f>
        <v>0</v>
      </c>
      <c r="BI2377" s="187">
        <f>IF(N2377="nulová",J2377,0)</f>
        <v>0</v>
      </c>
      <c r="BJ2377" s="19" t="s">
        <v>76</v>
      </c>
      <c r="BK2377" s="187">
        <f>ROUND(I2377*H2377,2)</f>
        <v>0</v>
      </c>
      <c r="BL2377" s="19" t="s">
        <v>311</v>
      </c>
      <c r="BM2377" s="186" t="s">
        <v>2394</v>
      </c>
    </row>
    <row r="2378" spans="1:65" s="2" customFormat="1">
      <c r="A2378" s="33"/>
      <c r="B2378" s="34"/>
      <c r="C2378" s="35"/>
      <c r="D2378" s="188" t="s">
        <v>188</v>
      </c>
      <c r="E2378" s="35"/>
      <c r="F2378" s="331" t="s">
        <v>2395</v>
      </c>
      <c r="G2378" s="332"/>
      <c r="H2378" s="332"/>
      <c r="I2378" s="332"/>
      <c r="J2378" s="332"/>
      <c r="K2378" s="35"/>
      <c r="L2378" s="38"/>
      <c r="M2378" s="190"/>
      <c r="N2378" s="191"/>
      <c r="O2378" s="63"/>
      <c r="P2378" s="63"/>
      <c r="Q2378" s="63"/>
      <c r="R2378" s="63"/>
      <c r="S2378" s="63"/>
      <c r="T2378" s="64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T2378" s="19" t="s">
        <v>188</v>
      </c>
      <c r="AU2378" s="19" t="s">
        <v>78</v>
      </c>
    </row>
    <row r="2379" spans="1:65" s="2" customFormat="1">
      <c r="A2379" s="33"/>
      <c r="B2379" s="34"/>
      <c r="C2379" s="35"/>
      <c r="D2379" s="192" t="s">
        <v>190</v>
      </c>
      <c r="E2379" s="35"/>
      <c r="F2379" s="333" t="s">
        <v>2396</v>
      </c>
      <c r="G2379" s="332"/>
      <c r="H2379" s="332"/>
      <c r="I2379" s="332"/>
      <c r="J2379" s="332"/>
      <c r="K2379" s="35"/>
      <c r="L2379" s="38"/>
      <c r="M2379" s="190"/>
      <c r="N2379" s="191"/>
      <c r="O2379" s="63"/>
      <c r="P2379" s="63"/>
      <c r="Q2379" s="63"/>
      <c r="R2379" s="63"/>
      <c r="S2379" s="63"/>
      <c r="T2379" s="64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T2379" s="19" t="s">
        <v>190</v>
      </c>
      <c r="AU2379" s="19" t="s">
        <v>78</v>
      </c>
    </row>
    <row r="2380" spans="1:65" s="13" customFormat="1">
      <c r="B2380" s="194"/>
      <c r="C2380" s="195"/>
      <c r="D2380" s="188" t="s">
        <v>192</v>
      </c>
      <c r="E2380" s="196" t="s">
        <v>18</v>
      </c>
      <c r="F2380" s="334" t="s">
        <v>581</v>
      </c>
      <c r="G2380" s="335"/>
      <c r="H2380" s="336" t="s">
        <v>18</v>
      </c>
      <c r="I2380" s="335"/>
      <c r="J2380" s="335"/>
      <c r="K2380" s="195"/>
      <c r="L2380" s="198"/>
      <c r="M2380" s="199"/>
      <c r="N2380" s="200"/>
      <c r="O2380" s="200"/>
      <c r="P2380" s="200"/>
      <c r="Q2380" s="200"/>
      <c r="R2380" s="200"/>
      <c r="S2380" s="200"/>
      <c r="T2380" s="201"/>
      <c r="AT2380" s="202" t="s">
        <v>192</v>
      </c>
      <c r="AU2380" s="202" t="s">
        <v>78</v>
      </c>
      <c r="AV2380" s="13" t="s">
        <v>76</v>
      </c>
      <c r="AW2380" s="13" t="s">
        <v>30</v>
      </c>
      <c r="AX2380" s="13" t="s">
        <v>69</v>
      </c>
      <c r="AY2380" s="202" t="s">
        <v>179</v>
      </c>
    </row>
    <row r="2381" spans="1:65" s="14" customFormat="1">
      <c r="B2381" s="203"/>
      <c r="C2381" s="204"/>
      <c r="D2381" s="188" t="s">
        <v>192</v>
      </c>
      <c r="E2381" s="205" t="s">
        <v>18</v>
      </c>
      <c r="F2381" s="324" t="s">
        <v>2397</v>
      </c>
      <c r="G2381" s="325"/>
      <c r="H2381" s="326">
        <v>33.353000000000002</v>
      </c>
      <c r="I2381" s="325"/>
      <c r="J2381" s="325"/>
      <c r="K2381" s="204"/>
      <c r="L2381" s="208"/>
      <c r="M2381" s="209"/>
      <c r="N2381" s="210"/>
      <c r="O2381" s="210"/>
      <c r="P2381" s="210"/>
      <c r="Q2381" s="210"/>
      <c r="R2381" s="210"/>
      <c r="S2381" s="210"/>
      <c r="T2381" s="211"/>
      <c r="AT2381" s="212" t="s">
        <v>192</v>
      </c>
      <c r="AU2381" s="212" t="s">
        <v>78</v>
      </c>
      <c r="AV2381" s="14" t="s">
        <v>78</v>
      </c>
      <c r="AW2381" s="14" t="s">
        <v>30</v>
      </c>
      <c r="AX2381" s="14" t="s">
        <v>69</v>
      </c>
      <c r="AY2381" s="212" t="s">
        <v>179</v>
      </c>
    </row>
    <row r="2382" spans="1:65" s="14" customFormat="1">
      <c r="B2382" s="203"/>
      <c r="C2382" s="204"/>
      <c r="D2382" s="188" t="s">
        <v>192</v>
      </c>
      <c r="E2382" s="205" t="s">
        <v>18</v>
      </c>
      <c r="F2382" s="324" t="s">
        <v>2398</v>
      </c>
      <c r="G2382" s="325"/>
      <c r="H2382" s="326">
        <v>85.2</v>
      </c>
      <c r="I2382" s="325"/>
      <c r="J2382" s="325"/>
      <c r="K2382" s="204"/>
      <c r="L2382" s="208"/>
      <c r="M2382" s="209"/>
      <c r="N2382" s="210"/>
      <c r="O2382" s="210"/>
      <c r="P2382" s="210"/>
      <c r="Q2382" s="210"/>
      <c r="R2382" s="210"/>
      <c r="S2382" s="210"/>
      <c r="T2382" s="211"/>
      <c r="AT2382" s="212" t="s">
        <v>192</v>
      </c>
      <c r="AU2382" s="212" t="s">
        <v>78</v>
      </c>
      <c r="AV2382" s="14" t="s">
        <v>78</v>
      </c>
      <c r="AW2382" s="14" t="s">
        <v>30</v>
      </c>
      <c r="AX2382" s="14" t="s">
        <v>69</v>
      </c>
      <c r="AY2382" s="212" t="s">
        <v>179</v>
      </c>
    </row>
    <row r="2383" spans="1:65" s="14" customFormat="1">
      <c r="B2383" s="203"/>
      <c r="C2383" s="204"/>
      <c r="D2383" s="188" t="s">
        <v>192</v>
      </c>
      <c r="E2383" s="205" t="s">
        <v>18</v>
      </c>
      <c r="F2383" s="324" t="s">
        <v>1799</v>
      </c>
      <c r="G2383" s="325"/>
      <c r="H2383" s="326">
        <v>20.2</v>
      </c>
      <c r="I2383" s="325"/>
      <c r="J2383" s="325"/>
      <c r="K2383" s="204"/>
      <c r="L2383" s="208"/>
      <c r="M2383" s="209"/>
      <c r="N2383" s="210"/>
      <c r="O2383" s="210"/>
      <c r="P2383" s="210"/>
      <c r="Q2383" s="210"/>
      <c r="R2383" s="210"/>
      <c r="S2383" s="210"/>
      <c r="T2383" s="211"/>
      <c r="AT2383" s="212" t="s">
        <v>192</v>
      </c>
      <c r="AU2383" s="212" t="s">
        <v>78</v>
      </c>
      <c r="AV2383" s="14" t="s">
        <v>78</v>
      </c>
      <c r="AW2383" s="14" t="s">
        <v>30</v>
      </c>
      <c r="AX2383" s="14" t="s">
        <v>69</v>
      </c>
      <c r="AY2383" s="212" t="s">
        <v>179</v>
      </c>
    </row>
    <row r="2384" spans="1:65" s="14" customFormat="1">
      <c r="B2384" s="203"/>
      <c r="C2384" s="204"/>
      <c r="D2384" s="188" t="s">
        <v>192</v>
      </c>
      <c r="E2384" s="205" t="s">
        <v>18</v>
      </c>
      <c r="F2384" s="324" t="s">
        <v>1616</v>
      </c>
      <c r="G2384" s="325"/>
      <c r="H2384" s="326">
        <v>21.7</v>
      </c>
      <c r="I2384" s="325"/>
      <c r="J2384" s="325"/>
      <c r="K2384" s="204"/>
      <c r="L2384" s="208"/>
      <c r="M2384" s="209"/>
      <c r="N2384" s="210"/>
      <c r="O2384" s="210"/>
      <c r="P2384" s="210"/>
      <c r="Q2384" s="210"/>
      <c r="R2384" s="210"/>
      <c r="S2384" s="210"/>
      <c r="T2384" s="211"/>
      <c r="AT2384" s="212" t="s">
        <v>192</v>
      </c>
      <c r="AU2384" s="212" t="s">
        <v>78</v>
      </c>
      <c r="AV2384" s="14" t="s">
        <v>78</v>
      </c>
      <c r="AW2384" s="14" t="s">
        <v>30</v>
      </c>
      <c r="AX2384" s="14" t="s">
        <v>69</v>
      </c>
      <c r="AY2384" s="212" t="s">
        <v>179</v>
      </c>
    </row>
    <row r="2385" spans="1:65" s="14" customFormat="1">
      <c r="B2385" s="203"/>
      <c r="C2385" s="204"/>
      <c r="D2385" s="188" t="s">
        <v>192</v>
      </c>
      <c r="E2385" s="205" t="s">
        <v>18</v>
      </c>
      <c r="F2385" s="324" t="s">
        <v>2399</v>
      </c>
      <c r="G2385" s="325"/>
      <c r="H2385" s="326">
        <v>8</v>
      </c>
      <c r="I2385" s="325"/>
      <c r="J2385" s="325"/>
      <c r="K2385" s="204"/>
      <c r="L2385" s="208"/>
      <c r="M2385" s="209"/>
      <c r="N2385" s="210"/>
      <c r="O2385" s="210"/>
      <c r="P2385" s="210"/>
      <c r="Q2385" s="210"/>
      <c r="R2385" s="210"/>
      <c r="S2385" s="210"/>
      <c r="T2385" s="211"/>
      <c r="AT2385" s="212" t="s">
        <v>192</v>
      </c>
      <c r="AU2385" s="212" t="s">
        <v>78</v>
      </c>
      <c r="AV2385" s="14" t="s">
        <v>78</v>
      </c>
      <c r="AW2385" s="14" t="s">
        <v>30</v>
      </c>
      <c r="AX2385" s="14" t="s">
        <v>69</v>
      </c>
      <c r="AY2385" s="212" t="s">
        <v>179</v>
      </c>
    </row>
    <row r="2386" spans="1:65" s="14" customFormat="1">
      <c r="B2386" s="203"/>
      <c r="C2386" s="204"/>
      <c r="D2386" s="188" t="s">
        <v>192</v>
      </c>
      <c r="E2386" s="205" t="s">
        <v>18</v>
      </c>
      <c r="F2386" s="324" t="s">
        <v>2400</v>
      </c>
      <c r="G2386" s="325"/>
      <c r="H2386" s="326">
        <v>10.3</v>
      </c>
      <c r="I2386" s="325"/>
      <c r="J2386" s="325"/>
      <c r="K2386" s="204"/>
      <c r="L2386" s="208"/>
      <c r="M2386" s="209"/>
      <c r="N2386" s="210"/>
      <c r="O2386" s="210"/>
      <c r="P2386" s="210"/>
      <c r="Q2386" s="210"/>
      <c r="R2386" s="210"/>
      <c r="S2386" s="210"/>
      <c r="T2386" s="211"/>
      <c r="AT2386" s="212" t="s">
        <v>192</v>
      </c>
      <c r="AU2386" s="212" t="s">
        <v>78</v>
      </c>
      <c r="AV2386" s="14" t="s">
        <v>78</v>
      </c>
      <c r="AW2386" s="14" t="s">
        <v>30</v>
      </c>
      <c r="AX2386" s="14" t="s">
        <v>69</v>
      </c>
      <c r="AY2386" s="212" t="s">
        <v>179</v>
      </c>
    </row>
    <row r="2387" spans="1:65" s="14" customFormat="1">
      <c r="B2387" s="203"/>
      <c r="C2387" s="204"/>
      <c r="D2387" s="188" t="s">
        <v>192</v>
      </c>
      <c r="E2387" s="205" t="s">
        <v>18</v>
      </c>
      <c r="F2387" s="324" t="s">
        <v>2401</v>
      </c>
      <c r="G2387" s="325"/>
      <c r="H2387" s="326">
        <v>138.99199999999999</v>
      </c>
      <c r="I2387" s="325"/>
      <c r="J2387" s="325"/>
      <c r="K2387" s="204"/>
      <c r="L2387" s="208"/>
      <c r="M2387" s="209"/>
      <c r="N2387" s="210"/>
      <c r="O2387" s="210"/>
      <c r="P2387" s="210"/>
      <c r="Q2387" s="210"/>
      <c r="R2387" s="210"/>
      <c r="S2387" s="210"/>
      <c r="T2387" s="211"/>
      <c r="AT2387" s="212" t="s">
        <v>192</v>
      </c>
      <c r="AU2387" s="212" t="s">
        <v>78</v>
      </c>
      <c r="AV2387" s="14" t="s">
        <v>78</v>
      </c>
      <c r="AW2387" s="14" t="s">
        <v>30</v>
      </c>
      <c r="AX2387" s="14" t="s">
        <v>69</v>
      </c>
      <c r="AY2387" s="212" t="s">
        <v>179</v>
      </c>
    </row>
    <row r="2388" spans="1:65" s="2" customFormat="1" ht="21.75" customHeight="1">
      <c r="A2388" s="33"/>
      <c r="B2388" s="34"/>
      <c r="C2388" s="176" t="s">
        <v>2402</v>
      </c>
      <c r="D2388" s="176" t="s">
        <v>181</v>
      </c>
      <c r="E2388" s="177" t="s">
        <v>2403</v>
      </c>
      <c r="F2388" s="327" t="s">
        <v>2404</v>
      </c>
      <c r="G2388" s="328" t="s">
        <v>357</v>
      </c>
      <c r="H2388" s="329">
        <v>211.363</v>
      </c>
      <c r="I2388" s="330"/>
      <c r="J2388" s="330">
        <f>ROUND(I2388*H2388,2)</f>
        <v>0</v>
      </c>
      <c r="K2388" s="178" t="s">
        <v>185</v>
      </c>
      <c r="L2388" s="38"/>
      <c r="M2388" s="182" t="s">
        <v>18</v>
      </c>
      <c r="N2388" s="183" t="s">
        <v>40</v>
      </c>
      <c r="O2388" s="184">
        <v>0.19500000000000001</v>
      </c>
      <c r="P2388" s="184">
        <f>O2388*H2388</f>
        <v>41.215785000000004</v>
      </c>
      <c r="Q2388" s="184">
        <v>0</v>
      </c>
      <c r="R2388" s="184">
        <f>Q2388*H2388</f>
        <v>0</v>
      </c>
      <c r="S2388" s="184">
        <v>1.7999999999999999E-2</v>
      </c>
      <c r="T2388" s="185">
        <f>S2388*H2388</f>
        <v>3.8045339999999999</v>
      </c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R2388" s="186" t="s">
        <v>311</v>
      </c>
      <c r="AT2388" s="186" t="s">
        <v>181</v>
      </c>
      <c r="AU2388" s="186" t="s">
        <v>78</v>
      </c>
      <c r="AY2388" s="19" t="s">
        <v>179</v>
      </c>
      <c r="BE2388" s="187">
        <f>IF(N2388="základní",J2388,0)</f>
        <v>0</v>
      </c>
      <c r="BF2388" s="187">
        <f>IF(N2388="snížená",J2388,0)</f>
        <v>0</v>
      </c>
      <c r="BG2388" s="187">
        <f>IF(N2388="zákl. přenesená",J2388,0)</f>
        <v>0</v>
      </c>
      <c r="BH2388" s="187">
        <f>IF(N2388="sníž. přenesená",J2388,0)</f>
        <v>0</v>
      </c>
      <c r="BI2388" s="187">
        <f>IF(N2388="nulová",J2388,0)</f>
        <v>0</v>
      </c>
      <c r="BJ2388" s="19" t="s">
        <v>76</v>
      </c>
      <c r="BK2388" s="187">
        <f>ROUND(I2388*H2388,2)</f>
        <v>0</v>
      </c>
      <c r="BL2388" s="19" t="s">
        <v>311</v>
      </c>
      <c r="BM2388" s="186" t="s">
        <v>2405</v>
      </c>
    </row>
    <row r="2389" spans="1:65" s="2" customFormat="1">
      <c r="A2389" s="33"/>
      <c r="B2389" s="34"/>
      <c r="C2389" s="35"/>
      <c r="D2389" s="188" t="s">
        <v>188</v>
      </c>
      <c r="E2389" s="35"/>
      <c r="F2389" s="331" t="s">
        <v>2406</v>
      </c>
      <c r="G2389" s="332"/>
      <c r="H2389" s="332"/>
      <c r="I2389" s="332"/>
      <c r="J2389" s="332"/>
      <c r="K2389" s="35"/>
      <c r="L2389" s="38"/>
      <c r="M2389" s="190"/>
      <c r="N2389" s="191"/>
      <c r="O2389" s="63"/>
      <c r="P2389" s="63"/>
      <c r="Q2389" s="63"/>
      <c r="R2389" s="63"/>
      <c r="S2389" s="63"/>
      <c r="T2389" s="64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T2389" s="19" t="s">
        <v>188</v>
      </c>
      <c r="AU2389" s="19" t="s">
        <v>78</v>
      </c>
    </row>
    <row r="2390" spans="1:65" s="2" customFormat="1">
      <c r="A2390" s="33"/>
      <c r="B2390" s="34"/>
      <c r="C2390" s="35"/>
      <c r="D2390" s="192" t="s">
        <v>190</v>
      </c>
      <c r="E2390" s="35"/>
      <c r="F2390" s="333" t="s">
        <v>2407</v>
      </c>
      <c r="G2390" s="332"/>
      <c r="H2390" s="332"/>
      <c r="I2390" s="332"/>
      <c r="J2390" s="332"/>
      <c r="K2390" s="35"/>
      <c r="L2390" s="38"/>
      <c r="M2390" s="190"/>
      <c r="N2390" s="191"/>
      <c r="O2390" s="63"/>
      <c r="P2390" s="63"/>
      <c r="Q2390" s="63"/>
      <c r="R2390" s="63"/>
      <c r="S2390" s="63"/>
      <c r="T2390" s="64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T2390" s="19" t="s">
        <v>190</v>
      </c>
      <c r="AU2390" s="19" t="s">
        <v>78</v>
      </c>
    </row>
    <row r="2391" spans="1:65" s="13" customFormat="1">
      <c r="B2391" s="194"/>
      <c r="C2391" s="195"/>
      <c r="D2391" s="188" t="s">
        <v>192</v>
      </c>
      <c r="E2391" s="196" t="s">
        <v>18</v>
      </c>
      <c r="F2391" s="334" t="s">
        <v>581</v>
      </c>
      <c r="G2391" s="335"/>
      <c r="H2391" s="336" t="s">
        <v>18</v>
      </c>
      <c r="I2391" s="335"/>
      <c r="J2391" s="335"/>
      <c r="K2391" s="195"/>
      <c r="L2391" s="198"/>
      <c r="M2391" s="199"/>
      <c r="N2391" s="200"/>
      <c r="O2391" s="200"/>
      <c r="P2391" s="200"/>
      <c r="Q2391" s="200"/>
      <c r="R2391" s="200"/>
      <c r="S2391" s="200"/>
      <c r="T2391" s="201"/>
      <c r="AT2391" s="202" t="s">
        <v>192</v>
      </c>
      <c r="AU2391" s="202" t="s">
        <v>78</v>
      </c>
      <c r="AV2391" s="13" t="s">
        <v>76</v>
      </c>
      <c r="AW2391" s="13" t="s">
        <v>30</v>
      </c>
      <c r="AX2391" s="13" t="s">
        <v>69</v>
      </c>
      <c r="AY2391" s="202" t="s">
        <v>179</v>
      </c>
    </row>
    <row r="2392" spans="1:65" s="14" customFormat="1">
      <c r="B2392" s="203"/>
      <c r="C2392" s="204"/>
      <c r="D2392" s="188" t="s">
        <v>192</v>
      </c>
      <c r="E2392" s="205" t="s">
        <v>18</v>
      </c>
      <c r="F2392" s="324" t="s">
        <v>2408</v>
      </c>
      <c r="G2392" s="325"/>
      <c r="H2392" s="326">
        <v>20.3</v>
      </c>
      <c r="I2392" s="325"/>
      <c r="J2392" s="325"/>
      <c r="K2392" s="204"/>
      <c r="L2392" s="208"/>
      <c r="M2392" s="209"/>
      <c r="N2392" s="210"/>
      <c r="O2392" s="210"/>
      <c r="P2392" s="210"/>
      <c r="Q2392" s="210"/>
      <c r="R2392" s="210"/>
      <c r="S2392" s="210"/>
      <c r="T2392" s="211"/>
      <c r="AT2392" s="212" t="s">
        <v>192</v>
      </c>
      <c r="AU2392" s="212" t="s">
        <v>78</v>
      </c>
      <c r="AV2392" s="14" t="s">
        <v>78</v>
      </c>
      <c r="AW2392" s="14" t="s">
        <v>30</v>
      </c>
      <c r="AX2392" s="14" t="s">
        <v>69</v>
      </c>
      <c r="AY2392" s="212" t="s">
        <v>179</v>
      </c>
    </row>
    <row r="2393" spans="1:65" s="14" customFormat="1">
      <c r="B2393" s="203"/>
      <c r="C2393" s="204"/>
      <c r="D2393" s="188" t="s">
        <v>192</v>
      </c>
      <c r="E2393" s="205" t="s">
        <v>18</v>
      </c>
      <c r="F2393" s="324" t="s">
        <v>2409</v>
      </c>
      <c r="G2393" s="325"/>
      <c r="H2393" s="326">
        <v>26.5</v>
      </c>
      <c r="I2393" s="325"/>
      <c r="J2393" s="325"/>
      <c r="K2393" s="204"/>
      <c r="L2393" s="208"/>
      <c r="M2393" s="209"/>
      <c r="N2393" s="210"/>
      <c r="O2393" s="210"/>
      <c r="P2393" s="210"/>
      <c r="Q2393" s="210"/>
      <c r="R2393" s="210"/>
      <c r="S2393" s="210"/>
      <c r="T2393" s="211"/>
      <c r="AT2393" s="212" t="s">
        <v>192</v>
      </c>
      <c r="AU2393" s="212" t="s">
        <v>78</v>
      </c>
      <c r="AV2393" s="14" t="s">
        <v>78</v>
      </c>
      <c r="AW2393" s="14" t="s">
        <v>30</v>
      </c>
      <c r="AX2393" s="14" t="s">
        <v>69</v>
      </c>
      <c r="AY2393" s="212" t="s">
        <v>179</v>
      </c>
    </row>
    <row r="2394" spans="1:65" s="14" customFormat="1">
      <c r="B2394" s="203"/>
      <c r="C2394" s="204"/>
      <c r="D2394" s="188" t="s">
        <v>192</v>
      </c>
      <c r="E2394" s="205" t="s">
        <v>18</v>
      </c>
      <c r="F2394" s="324" t="s">
        <v>2410</v>
      </c>
      <c r="G2394" s="325"/>
      <c r="H2394" s="326">
        <v>5.3</v>
      </c>
      <c r="I2394" s="325"/>
      <c r="J2394" s="325"/>
      <c r="K2394" s="204"/>
      <c r="L2394" s="208"/>
      <c r="M2394" s="209"/>
      <c r="N2394" s="210"/>
      <c r="O2394" s="210"/>
      <c r="P2394" s="210"/>
      <c r="Q2394" s="210"/>
      <c r="R2394" s="210"/>
      <c r="S2394" s="210"/>
      <c r="T2394" s="211"/>
      <c r="AT2394" s="212" t="s">
        <v>192</v>
      </c>
      <c r="AU2394" s="212" t="s">
        <v>78</v>
      </c>
      <c r="AV2394" s="14" t="s">
        <v>78</v>
      </c>
      <c r="AW2394" s="14" t="s">
        <v>30</v>
      </c>
      <c r="AX2394" s="14" t="s">
        <v>69</v>
      </c>
      <c r="AY2394" s="212" t="s">
        <v>179</v>
      </c>
    </row>
    <row r="2395" spans="1:65" s="14" customFormat="1">
      <c r="B2395" s="203"/>
      <c r="C2395" s="204"/>
      <c r="D2395" s="188" t="s">
        <v>192</v>
      </c>
      <c r="E2395" s="205" t="s">
        <v>18</v>
      </c>
      <c r="F2395" s="324" t="s">
        <v>2411</v>
      </c>
      <c r="G2395" s="325"/>
      <c r="H2395" s="326">
        <v>6.806</v>
      </c>
      <c r="I2395" s="325"/>
      <c r="J2395" s="325"/>
      <c r="K2395" s="204"/>
      <c r="L2395" s="208"/>
      <c r="M2395" s="209"/>
      <c r="N2395" s="210"/>
      <c r="O2395" s="210"/>
      <c r="P2395" s="210"/>
      <c r="Q2395" s="210"/>
      <c r="R2395" s="210"/>
      <c r="S2395" s="210"/>
      <c r="T2395" s="211"/>
      <c r="AT2395" s="212" t="s">
        <v>192</v>
      </c>
      <c r="AU2395" s="212" t="s">
        <v>78</v>
      </c>
      <c r="AV2395" s="14" t="s">
        <v>78</v>
      </c>
      <c r="AW2395" s="14" t="s">
        <v>30</v>
      </c>
      <c r="AX2395" s="14" t="s">
        <v>69</v>
      </c>
      <c r="AY2395" s="212" t="s">
        <v>179</v>
      </c>
    </row>
    <row r="2396" spans="1:65" s="14" customFormat="1">
      <c r="B2396" s="203"/>
      <c r="C2396" s="204"/>
      <c r="D2396" s="188" t="s">
        <v>192</v>
      </c>
      <c r="E2396" s="205" t="s">
        <v>18</v>
      </c>
      <c r="F2396" s="324" t="s">
        <v>2399</v>
      </c>
      <c r="G2396" s="325"/>
      <c r="H2396" s="326">
        <v>8</v>
      </c>
      <c r="I2396" s="325"/>
      <c r="J2396" s="325"/>
      <c r="K2396" s="204"/>
      <c r="L2396" s="208"/>
      <c r="M2396" s="209"/>
      <c r="N2396" s="210"/>
      <c r="O2396" s="210"/>
      <c r="P2396" s="210"/>
      <c r="Q2396" s="210"/>
      <c r="R2396" s="210"/>
      <c r="S2396" s="210"/>
      <c r="T2396" s="211"/>
      <c r="AT2396" s="212" t="s">
        <v>192</v>
      </c>
      <c r="AU2396" s="212" t="s">
        <v>78</v>
      </c>
      <c r="AV2396" s="14" t="s">
        <v>78</v>
      </c>
      <c r="AW2396" s="14" t="s">
        <v>30</v>
      </c>
      <c r="AX2396" s="14" t="s">
        <v>69</v>
      </c>
      <c r="AY2396" s="212" t="s">
        <v>179</v>
      </c>
    </row>
    <row r="2397" spans="1:65" s="14" customFormat="1">
      <c r="B2397" s="203"/>
      <c r="C2397" s="204"/>
      <c r="D2397" s="188" t="s">
        <v>192</v>
      </c>
      <c r="E2397" s="205" t="s">
        <v>18</v>
      </c>
      <c r="F2397" s="324" t="s">
        <v>2412</v>
      </c>
      <c r="G2397" s="325"/>
      <c r="H2397" s="326">
        <v>5.4649999999999999</v>
      </c>
      <c r="I2397" s="325"/>
      <c r="J2397" s="325"/>
      <c r="K2397" s="204"/>
      <c r="L2397" s="208"/>
      <c r="M2397" s="209"/>
      <c r="N2397" s="210"/>
      <c r="O2397" s="210"/>
      <c r="P2397" s="210"/>
      <c r="Q2397" s="210"/>
      <c r="R2397" s="210"/>
      <c r="S2397" s="210"/>
      <c r="T2397" s="211"/>
      <c r="AT2397" s="212" t="s">
        <v>192</v>
      </c>
      <c r="AU2397" s="212" t="s">
        <v>78</v>
      </c>
      <c r="AV2397" s="14" t="s">
        <v>78</v>
      </c>
      <c r="AW2397" s="14" t="s">
        <v>30</v>
      </c>
      <c r="AX2397" s="14" t="s">
        <v>69</v>
      </c>
      <c r="AY2397" s="212" t="s">
        <v>179</v>
      </c>
    </row>
    <row r="2398" spans="1:65" s="14" customFormat="1">
      <c r="B2398" s="203"/>
      <c r="C2398" s="204"/>
      <c r="D2398" s="188" t="s">
        <v>192</v>
      </c>
      <c r="E2398" s="205" t="s">
        <v>18</v>
      </c>
      <c r="F2398" s="324" t="s">
        <v>2413</v>
      </c>
      <c r="G2398" s="325"/>
      <c r="H2398" s="326">
        <v>138.99199999999999</v>
      </c>
      <c r="I2398" s="325"/>
      <c r="J2398" s="325"/>
      <c r="K2398" s="204"/>
      <c r="L2398" s="208"/>
      <c r="M2398" s="209"/>
      <c r="N2398" s="210"/>
      <c r="O2398" s="210"/>
      <c r="P2398" s="210"/>
      <c r="Q2398" s="210"/>
      <c r="R2398" s="210"/>
      <c r="S2398" s="210"/>
      <c r="T2398" s="211"/>
      <c r="AT2398" s="212" t="s">
        <v>192</v>
      </c>
      <c r="AU2398" s="212" t="s">
        <v>78</v>
      </c>
      <c r="AV2398" s="14" t="s">
        <v>78</v>
      </c>
      <c r="AW2398" s="14" t="s">
        <v>30</v>
      </c>
      <c r="AX2398" s="14" t="s">
        <v>69</v>
      </c>
      <c r="AY2398" s="212" t="s">
        <v>179</v>
      </c>
    </row>
    <row r="2399" spans="1:65" s="2" customFormat="1" ht="24.2" customHeight="1">
      <c r="A2399" s="33"/>
      <c r="B2399" s="34"/>
      <c r="C2399" s="176" t="s">
        <v>2414</v>
      </c>
      <c r="D2399" s="176" t="s">
        <v>181</v>
      </c>
      <c r="E2399" s="177" t="s">
        <v>2415</v>
      </c>
      <c r="F2399" s="327" t="s">
        <v>2416</v>
      </c>
      <c r="G2399" s="328" t="s">
        <v>357</v>
      </c>
      <c r="H2399" s="329">
        <v>19.873999999999999</v>
      </c>
      <c r="I2399" s="330"/>
      <c r="J2399" s="330">
        <f>ROUND(I2399*H2399,2)</f>
        <v>0</v>
      </c>
      <c r="K2399" s="178" t="s">
        <v>185</v>
      </c>
      <c r="L2399" s="38"/>
      <c r="M2399" s="182" t="s">
        <v>18</v>
      </c>
      <c r="N2399" s="183" t="s">
        <v>40</v>
      </c>
      <c r="O2399" s="184">
        <v>0</v>
      </c>
      <c r="P2399" s="184">
        <f>O2399*H2399</f>
        <v>0</v>
      </c>
      <c r="Q2399" s="184">
        <v>1.75E-4</v>
      </c>
      <c r="R2399" s="184">
        <f>Q2399*H2399</f>
        <v>3.4779499999999996E-3</v>
      </c>
      <c r="S2399" s="184">
        <v>0</v>
      </c>
      <c r="T2399" s="185">
        <f>S2399*H2399</f>
        <v>0</v>
      </c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3"/>
      <c r="AE2399" s="33"/>
      <c r="AR2399" s="186" t="s">
        <v>311</v>
      </c>
      <c r="AT2399" s="186" t="s">
        <v>181</v>
      </c>
      <c r="AU2399" s="186" t="s">
        <v>78</v>
      </c>
      <c r="AY2399" s="19" t="s">
        <v>179</v>
      </c>
      <c r="BE2399" s="187">
        <f>IF(N2399="základní",J2399,0)</f>
        <v>0</v>
      </c>
      <c r="BF2399" s="187">
        <f>IF(N2399="snížená",J2399,0)</f>
        <v>0</v>
      </c>
      <c r="BG2399" s="187">
        <f>IF(N2399="zákl. přenesená",J2399,0)</f>
        <v>0</v>
      </c>
      <c r="BH2399" s="187">
        <f>IF(N2399="sníž. přenesená",J2399,0)</f>
        <v>0</v>
      </c>
      <c r="BI2399" s="187">
        <f>IF(N2399="nulová",J2399,0)</f>
        <v>0</v>
      </c>
      <c r="BJ2399" s="19" t="s">
        <v>76</v>
      </c>
      <c r="BK2399" s="187">
        <f>ROUND(I2399*H2399,2)</f>
        <v>0</v>
      </c>
      <c r="BL2399" s="19" t="s">
        <v>311</v>
      </c>
      <c r="BM2399" s="186" t="s">
        <v>2417</v>
      </c>
    </row>
    <row r="2400" spans="1:65" s="2" customFormat="1" ht="19.5">
      <c r="A2400" s="33"/>
      <c r="B2400" s="34"/>
      <c r="C2400" s="35"/>
      <c r="D2400" s="188" t="s">
        <v>188</v>
      </c>
      <c r="E2400" s="35"/>
      <c r="F2400" s="331" t="s">
        <v>2418</v>
      </c>
      <c r="G2400" s="332"/>
      <c r="H2400" s="332"/>
      <c r="I2400" s="332"/>
      <c r="J2400" s="332"/>
      <c r="K2400" s="35"/>
      <c r="L2400" s="38"/>
      <c r="M2400" s="190"/>
      <c r="N2400" s="191"/>
      <c r="O2400" s="63"/>
      <c r="P2400" s="63"/>
      <c r="Q2400" s="63"/>
      <c r="R2400" s="63"/>
      <c r="S2400" s="63"/>
      <c r="T2400" s="64"/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T2400" s="19" t="s">
        <v>188</v>
      </c>
      <c r="AU2400" s="19" t="s">
        <v>78</v>
      </c>
    </row>
    <row r="2401" spans="1:65" s="2" customFormat="1">
      <c r="A2401" s="33"/>
      <c r="B2401" s="34"/>
      <c r="C2401" s="35"/>
      <c r="D2401" s="192" t="s">
        <v>190</v>
      </c>
      <c r="E2401" s="35"/>
      <c r="F2401" s="333" t="s">
        <v>2419</v>
      </c>
      <c r="G2401" s="332"/>
      <c r="H2401" s="332"/>
      <c r="I2401" s="332"/>
      <c r="J2401" s="332"/>
      <c r="K2401" s="35"/>
      <c r="L2401" s="38"/>
      <c r="M2401" s="190"/>
      <c r="N2401" s="191"/>
      <c r="O2401" s="63"/>
      <c r="P2401" s="63"/>
      <c r="Q2401" s="63"/>
      <c r="R2401" s="63"/>
      <c r="S2401" s="63"/>
      <c r="T2401" s="64"/>
      <c r="U2401" s="33"/>
      <c r="V2401" s="33"/>
      <c r="W2401" s="33"/>
      <c r="X2401" s="33"/>
      <c r="Y2401" s="33"/>
      <c r="Z2401" s="33"/>
      <c r="AA2401" s="33"/>
      <c r="AB2401" s="33"/>
      <c r="AC2401" s="33"/>
      <c r="AD2401" s="33"/>
      <c r="AE2401" s="33"/>
      <c r="AT2401" s="19" t="s">
        <v>190</v>
      </c>
      <c r="AU2401" s="19" t="s">
        <v>78</v>
      </c>
    </row>
    <row r="2402" spans="1:65" s="13" customFormat="1">
      <c r="B2402" s="194"/>
      <c r="C2402" s="195"/>
      <c r="D2402" s="188" t="s">
        <v>192</v>
      </c>
      <c r="E2402" s="196" t="s">
        <v>18</v>
      </c>
      <c r="F2402" s="334" t="s">
        <v>2125</v>
      </c>
      <c r="G2402" s="335"/>
      <c r="H2402" s="336" t="s">
        <v>18</v>
      </c>
      <c r="I2402" s="335"/>
      <c r="J2402" s="335"/>
      <c r="K2402" s="195"/>
      <c r="L2402" s="198"/>
      <c r="M2402" s="199"/>
      <c r="N2402" s="200"/>
      <c r="O2402" s="200"/>
      <c r="P2402" s="200"/>
      <c r="Q2402" s="200"/>
      <c r="R2402" s="200"/>
      <c r="S2402" s="200"/>
      <c r="T2402" s="201"/>
      <c r="AT2402" s="202" t="s">
        <v>192</v>
      </c>
      <c r="AU2402" s="202" t="s">
        <v>78</v>
      </c>
      <c r="AV2402" s="13" t="s">
        <v>76</v>
      </c>
      <c r="AW2402" s="13" t="s">
        <v>30</v>
      </c>
      <c r="AX2402" s="13" t="s">
        <v>69</v>
      </c>
      <c r="AY2402" s="202" t="s">
        <v>179</v>
      </c>
    </row>
    <row r="2403" spans="1:65" s="14" customFormat="1">
      <c r="B2403" s="203"/>
      <c r="C2403" s="204"/>
      <c r="D2403" s="188" t="s">
        <v>192</v>
      </c>
      <c r="E2403" s="205" t="s">
        <v>18</v>
      </c>
      <c r="F2403" s="324" t="s">
        <v>2420</v>
      </c>
      <c r="G2403" s="325"/>
      <c r="H2403" s="326">
        <v>2.6339999999999999</v>
      </c>
      <c r="I2403" s="325"/>
      <c r="J2403" s="325"/>
      <c r="K2403" s="204"/>
      <c r="L2403" s="208"/>
      <c r="M2403" s="209"/>
      <c r="N2403" s="210"/>
      <c r="O2403" s="210"/>
      <c r="P2403" s="210"/>
      <c r="Q2403" s="210"/>
      <c r="R2403" s="210"/>
      <c r="S2403" s="210"/>
      <c r="T2403" s="211"/>
      <c r="AT2403" s="212" t="s">
        <v>192</v>
      </c>
      <c r="AU2403" s="212" t="s">
        <v>78</v>
      </c>
      <c r="AV2403" s="14" t="s">
        <v>78</v>
      </c>
      <c r="AW2403" s="14" t="s">
        <v>30</v>
      </c>
      <c r="AX2403" s="14" t="s">
        <v>69</v>
      </c>
      <c r="AY2403" s="212" t="s">
        <v>179</v>
      </c>
    </row>
    <row r="2404" spans="1:65" s="14" customFormat="1" ht="22.5">
      <c r="B2404" s="203"/>
      <c r="C2404" s="204"/>
      <c r="D2404" s="188" t="s">
        <v>192</v>
      </c>
      <c r="E2404" s="205" t="s">
        <v>18</v>
      </c>
      <c r="F2404" s="324" t="s">
        <v>2390</v>
      </c>
      <c r="G2404" s="325"/>
      <c r="H2404" s="326">
        <v>17.702999999999999</v>
      </c>
      <c r="I2404" s="325"/>
      <c r="J2404" s="325"/>
      <c r="K2404" s="204"/>
      <c r="L2404" s="208"/>
      <c r="M2404" s="209"/>
      <c r="N2404" s="210"/>
      <c r="O2404" s="210"/>
      <c r="P2404" s="210"/>
      <c r="Q2404" s="210"/>
      <c r="R2404" s="210"/>
      <c r="S2404" s="210"/>
      <c r="T2404" s="211"/>
      <c r="AT2404" s="212" t="s">
        <v>192</v>
      </c>
      <c r="AU2404" s="212" t="s">
        <v>78</v>
      </c>
      <c r="AV2404" s="14" t="s">
        <v>78</v>
      </c>
      <c r="AW2404" s="14" t="s">
        <v>30</v>
      </c>
      <c r="AX2404" s="14" t="s">
        <v>69</v>
      </c>
      <c r="AY2404" s="212" t="s">
        <v>179</v>
      </c>
    </row>
    <row r="2405" spans="1:65" s="13" customFormat="1">
      <c r="B2405" s="194"/>
      <c r="C2405" s="195"/>
      <c r="D2405" s="188" t="s">
        <v>192</v>
      </c>
      <c r="E2405" s="196" t="s">
        <v>18</v>
      </c>
      <c r="F2405" s="334" t="s">
        <v>1690</v>
      </c>
      <c r="G2405" s="335"/>
      <c r="H2405" s="336" t="s">
        <v>18</v>
      </c>
      <c r="I2405" s="335"/>
      <c r="J2405" s="335"/>
      <c r="K2405" s="195"/>
      <c r="L2405" s="198"/>
      <c r="M2405" s="199"/>
      <c r="N2405" s="200"/>
      <c r="O2405" s="200"/>
      <c r="P2405" s="200"/>
      <c r="Q2405" s="200"/>
      <c r="R2405" s="200"/>
      <c r="S2405" s="200"/>
      <c r="T2405" s="201"/>
      <c r="AT2405" s="202" t="s">
        <v>192</v>
      </c>
      <c r="AU2405" s="202" t="s">
        <v>78</v>
      </c>
      <c r="AV2405" s="13" t="s">
        <v>76</v>
      </c>
      <c r="AW2405" s="13" t="s">
        <v>30</v>
      </c>
      <c r="AX2405" s="13" t="s">
        <v>69</v>
      </c>
      <c r="AY2405" s="202" t="s">
        <v>179</v>
      </c>
    </row>
    <row r="2406" spans="1:65" s="14" customFormat="1">
      <c r="B2406" s="203"/>
      <c r="C2406" s="204"/>
      <c r="D2406" s="188" t="s">
        <v>192</v>
      </c>
      <c r="E2406" s="205" t="s">
        <v>18</v>
      </c>
      <c r="F2406" s="324" t="s">
        <v>2421</v>
      </c>
      <c r="G2406" s="325"/>
      <c r="H2406" s="326">
        <v>-0.06</v>
      </c>
      <c r="I2406" s="325"/>
      <c r="J2406" s="325"/>
      <c r="K2406" s="204"/>
      <c r="L2406" s="208"/>
      <c r="M2406" s="209"/>
      <c r="N2406" s="210"/>
      <c r="O2406" s="210"/>
      <c r="P2406" s="210"/>
      <c r="Q2406" s="210"/>
      <c r="R2406" s="210"/>
      <c r="S2406" s="210"/>
      <c r="T2406" s="211"/>
      <c r="AT2406" s="212" t="s">
        <v>192</v>
      </c>
      <c r="AU2406" s="212" t="s">
        <v>78</v>
      </c>
      <c r="AV2406" s="14" t="s">
        <v>78</v>
      </c>
      <c r="AW2406" s="14" t="s">
        <v>30</v>
      </c>
      <c r="AX2406" s="14" t="s">
        <v>69</v>
      </c>
      <c r="AY2406" s="212" t="s">
        <v>179</v>
      </c>
    </row>
    <row r="2407" spans="1:65" s="14" customFormat="1">
      <c r="B2407" s="203"/>
      <c r="C2407" s="204"/>
      <c r="D2407" s="188" t="s">
        <v>192</v>
      </c>
      <c r="E2407" s="205" t="s">
        <v>18</v>
      </c>
      <c r="F2407" s="324" t="s">
        <v>2422</v>
      </c>
      <c r="G2407" s="325"/>
      <c r="H2407" s="326">
        <v>-0.40300000000000002</v>
      </c>
      <c r="I2407" s="325"/>
      <c r="J2407" s="325"/>
      <c r="K2407" s="204"/>
      <c r="L2407" s="208"/>
      <c r="M2407" s="209"/>
      <c r="N2407" s="210"/>
      <c r="O2407" s="210"/>
      <c r="P2407" s="210"/>
      <c r="Q2407" s="210"/>
      <c r="R2407" s="210"/>
      <c r="S2407" s="210"/>
      <c r="T2407" s="211"/>
      <c r="AT2407" s="212" t="s">
        <v>192</v>
      </c>
      <c r="AU2407" s="212" t="s">
        <v>78</v>
      </c>
      <c r="AV2407" s="14" t="s">
        <v>78</v>
      </c>
      <c r="AW2407" s="14" t="s">
        <v>30</v>
      </c>
      <c r="AX2407" s="14" t="s">
        <v>69</v>
      </c>
      <c r="AY2407" s="212" t="s">
        <v>179</v>
      </c>
    </row>
    <row r="2408" spans="1:65" s="2" customFormat="1" ht="21.75" customHeight="1">
      <c r="A2408" s="33"/>
      <c r="B2408" s="34"/>
      <c r="C2408" s="176" t="s">
        <v>2423</v>
      </c>
      <c r="D2408" s="176" t="s">
        <v>181</v>
      </c>
      <c r="E2408" s="177" t="s">
        <v>2424</v>
      </c>
      <c r="F2408" s="327" t="s">
        <v>2425</v>
      </c>
      <c r="G2408" s="328" t="s">
        <v>357</v>
      </c>
      <c r="H2408" s="329">
        <v>233.00200000000001</v>
      </c>
      <c r="I2408" s="330"/>
      <c r="J2408" s="330">
        <f>ROUND(I2408*H2408,2)</f>
        <v>0</v>
      </c>
      <c r="K2408" s="178" t="s">
        <v>185</v>
      </c>
      <c r="L2408" s="38"/>
      <c r="M2408" s="182" t="s">
        <v>18</v>
      </c>
      <c r="N2408" s="183" t="s">
        <v>40</v>
      </c>
      <c r="O2408" s="184">
        <v>0.08</v>
      </c>
      <c r="P2408" s="184">
        <f>O2408*H2408</f>
        <v>18.640160000000002</v>
      </c>
      <c r="Q2408" s="184">
        <v>0</v>
      </c>
      <c r="R2408" s="184">
        <f>Q2408*H2408</f>
        <v>0</v>
      </c>
      <c r="S2408" s="184">
        <v>1.4E-2</v>
      </c>
      <c r="T2408" s="185">
        <f>S2408*H2408</f>
        <v>3.2620280000000004</v>
      </c>
      <c r="U2408" s="33"/>
      <c r="V2408" s="33"/>
      <c r="W2408" s="33"/>
      <c r="X2408" s="33"/>
      <c r="Y2408" s="33"/>
      <c r="Z2408" s="33"/>
      <c r="AA2408" s="33"/>
      <c r="AB2408" s="33"/>
      <c r="AC2408" s="33"/>
      <c r="AD2408" s="33"/>
      <c r="AE2408" s="33"/>
      <c r="AR2408" s="186" t="s">
        <v>311</v>
      </c>
      <c r="AT2408" s="186" t="s">
        <v>181</v>
      </c>
      <c r="AU2408" s="186" t="s">
        <v>78</v>
      </c>
      <c r="AY2408" s="19" t="s">
        <v>179</v>
      </c>
      <c r="BE2408" s="187">
        <f>IF(N2408="základní",J2408,0)</f>
        <v>0</v>
      </c>
      <c r="BF2408" s="187">
        <f>IF(N2408="snížená",J2408,0)</f>
        <v>0</v>
      </c>
      <c r="BG2408" s="187">
        <f>IF(N2408="zákl. přenesená",J2408,0)</f>
        <v>0</v>
      </c>
      <c r="BH2408" s="187">
        <f>IF(N2408="sníž. přenesená",J2408,0)</f>
        <v>0</v>
      </c>
      <c r="BI2408" s="187">
        <f>IF(N2408="nulová",J2408,0)</f>
        <v>0</v>
      </c>
      <c r="BJ2408" s="19" t="s">
        <v>76</v>
      </c>
      <c r="BK2408" s="187">
        <f>ROUND(I2408*H2408,2)</f>
        <v>0</v>
      </c>
      <c r="BL2408" s="19" t="s">
        <v>311</v>
      </c>
      <c r="BM2408" s="186" t="s">
        <v>2426</v>
      </c>
    </row>
    <row r="2409" spans="1:65" s="2" customFormat="1" ht="19.5">
      <c r="A2409" s="33"/>
      <c r="B2409" s="34"/>
      <c r="C2409" s="35"/>
      <c r="D2409" s="188" t="s">
        <v>188</v>
      </c>
      <c r="E2409" s="35"/>
      <c r="F2409" s="331" t="s">
        <v>2427</v>
      </c>
      <c r="G2409" s="332"/>
      <c r="H2409" s="332"/>
      <c r="I2409" s="332"/>
      <c r="J2409" s="332"/>
      <c r="K2409" s="35"/>
      <c r="L2409" s="38"/>
      <c r="M2409" s="190"/>
      <c r="N2409" s="191"/>
      <c r="O2409" s="63"/>
      <c r="P2409" s="63"/>
      <c r="Q2409" s="63"/>
      <c r="R2409" s="63"/>
      <c r="S2409" s="63"/>
      <c r="T2409" s="64"/>
      <c r="U2409" s="33"/>
      <c r="V2409" s="33"/>
      <c r="W2409" s="33"/>
      <c r="X2409" s="33"/>
      <c r="Y2409" s="33"/>
      <c r="Z2409" s="33"/>
      <c r="AA2409" s="33"/>
      <c r="AB2409" s="33"/>
      <c r="AC2409" s="33"/>
      <c r="AD2409" s="33"/>
      <c r="AE2409" s="33"/>
      <c r="AT2409" s="19" t="s">
        <v>188</v>
      </c>
      <c r="AU2409" s="19" t="s">
        <v>78</v>
      </c>
    </row>
    <row r="2410" spans="1:65" s="2" customFormat="1">
      <c r="A2410" s="33"/>
      <c r="B2410" s="34"/>
      <c r="C2410" s="35"/>
      <c r="D2410" s="192" t="s">
        <v>190</v>
      </c>
      <c r="E2410" s="35"/>
      <c r="F2410" s="333" t="s">
        <v>2428</v>
      </c>
      <c r="G2410" s="332"/>
      <c r="H2410" s="332"/>
      <c r="I2410" s="332"/>
      <c r="J2410" s="332"/>
      <c r="K2410" s="35"/>
      <c r="L2410" s="38"/>
      <c r="M2410" s="190"/>
      <c r="N2410" s="191"/>
      <c r="O2410" s="63"/>
      <c r="P2410" s="63"/>
      <c r="Q2410" s="63"/>
      <c r="R2410" s="63"/>
      <c r="S2410" s="63"/>
      <c r="T2410" s="64"/>
      <c r="U2410" s="33"/>
      <c r="V2410" s="33"/>
      <c r="W2410" s="33"/>
      <c r="X2410" s="33"/>
      <c r="Y2410" s="33"/>
      <c r="Z2410" s="33"/>
      <c r="AA2410" s="33"/>
      <c r="AB2410" s="33"/>
      <c r="AC2410" s="33"/>
      <c r="AD2410" s="33"/>
      <c r="AE2410" s="33"/>
      <c r="AT2410" s="19" t="s">
        <v>190</v>
      </c>
      <c r="AU2410" s="19" t="s">
        <v>78</v>
      </c>
    </row>
    <row r="2411" spans="1:65" s="13" customFormat="1">
      <c r="B2411" s="194"/>
      <c r="C2411" s="195"/>
      <c r="D2411" s="188" t="s">
        <v>192</v>
      </c>
      <c r="E2411" s="196" t="s">
        <v>18</v>
      </c>
      <c r="F2411" s="334" t="s">
        <v>581</v>
      </c>
      <c r="G2411" s="335"/>
      <c r="H2411" s="336" t="s">
        <v>18</v>
      </c>
      <c r="I2411" s="335"/>
      <c r="J2411" s="335"/>
      <c r="K2411" s="195"/>
      <c r="L2411" s="198"/>
      <c r="M2411" s="199"/>
      <c r="N2411" s="200"/>
      <c r="O2411" s="200"/>
      <c r="P2411" s="200"/>
      <c r="Q2411" s="200"/>
      <c r="R2411" s="200"/>
      <c r="S2411" s="200"/>
      <c r="T2411" s="201"/>
      <c r="AT2411" s="202" t="s">
        <v>192</v>
      </c>
      <c r="AU2411" s="202" t="s">
        <v>78</v>
      </c>
      <c r="AV2411" s="13" t="s">
        <v>76</v>
      </c>
      <c r="AW2411" s="13" t="s">
        <v>30</v>
      </c>
      <c r="AX2411" s="13" t="s">
        <v>69</v>
      </c>
      <c r="AY2411" s="202" t="s">
        <v>179</v>
      </c>
    </row>
    <row r="2412" spans="1:65" s="14" customFormat="1">
      <c r="B2412" s="203"/>
      <c r="C2412" s="204"/>
      <c r="D2412" s="188" t="s">
        <v>192</v>
      </c>
      <c r="E2412" s="205" t="s">
        <v>18</v>
      </c>
      <c r="F2412" s="324" t="s">
        <v>2429</v>
      </c>
      <c r="G2412" s="325"/>
      <c r="H2412" s="326">
        <v>14.894</v>
      </c>
      <c r="I2412" s="325"/>
      <c r="J2412" s="325"/>
      <c r="K2412" s="204"/>
      <c r="L2412" s="208"/>
      <c r="M2412" s="209"/>
      <c r="N2412" s="210"/>
      <c r="O2412" s="210"/>
      <c r="P2412" s="210"/>
      <c r="Q2412" s="210"/>
      <c r="R2412" s="210"/>
      <c r="S2412" s="210"/>
      <c r="T2412" s="211"/>
      <c r="AT2412" s="212" t="s">
        <v>192</v>
      </c>
      <c r="AU2412" s="212" t="s">
        <v>78</v>
      </c>
      <c r="AV2412" s="14" t="s">
        <v>78</v>
      </c>
      <c r="AW2412" s="14" t="s">
        <v>30</v>
      </c>
      <c r="AX2412" s="14" t="s">
        <v>69</v>
      </c>
      <c r="AY2412" s="212" t="s">
        <v>179</v>
      </c>
    </row>
    <row r="2413" spans="1:65" s="14" customFormat="1">
      <c r="B2413" s="203"/>
      <c r="C2413" s="204"/>
      <c r="D2413" s="188" t="s">
        <v>192</v>
      </c>
      <c r="E2413" s="205" t="s">
        <v>18</v>
      </c>
      <c r="F2413" s="324" t="s">
        <v>2430</v>
      </c>
      <c r="G2413" s="325"/>
      <c r="H2413" s="326">
        <v>4.7160000000000002</v>
      </c>
      <c r="I2413" s="325"/>
      <c r="J2413" s="325"/>
      <c r="K2413" s="204"/>
      <c r="L2413" s="208"/>
      <c r="M2413" s="209"/>
      <c r="N2413" s="210"/>
      <c r="O2413" s="210"/>
      <c r="P2413" s="210"/>
      <c r="Q2413" s="210"/>
      <c r="R2413" s="210"/>
      <c r="S2413" s="210"/>
      <c r="T2413" s="211"/>
      <c r="AT2413" s="212" t="s">
        <v>192</v>
      </c>
      <c r="AU2413" s="212" t="s">
        <v>78</v>
      </c>
      <c r="AV2413" s="14" t="s">
        <v>78</v>
      </c>
      <c r="AW2413" s="14" t="s">
        <v>30</v>
      </c>
      <c r="AX2413" s="14" t="s">
        <v>69</v>
      </c>
      <c r="AY2413" s="212" t="s">
        <v>179</v>
      </c>
    </row>
    <row r="2414" spans="1:65" s="14" customFormat="1">
      <c r="B2414" s="203"/>
      <c r="C2414" s="204"/>
      <c r="D2414" s="188" t="s">
        <v>192</v>
      </c>
      <c r="E2414" s="205" t="s">
        <v>18</v>
      </c>
      <c r="F2414" s="324" t="s">
        <v>1617</v>
      </c>
      <c r="G2414" s="325"/>
      <c r="H2414" s="326">
        <v>1.1000000000000001</v>
      </c>
      <c r="I2414" s="325"/>
      <c r="J2414" s="325"/>
      <c r="K2414" s="204"/>
      <c r="L2414" s="208"/>
      <c r="M2414" s="209"/>
      <c r="N2414" s="210"/>
      <c r="O2414" s="210"/>
      <c r="P2414" s="210"/>
      <c r="Q2414" s="210"/>
      <c r="R2414" s="210"/>
      <c r="S2414" s="210"/>
      <c r="T2414" s="211"/>
      <c r="AT2414" s="212" t="s">
        <v>192</v>
      </c>
      <c r="AU2414" s="212" t="s">
        <v>78</v>
      </c>
      <c r="AV2414" s="14" t="s">
        <v>78</v>
      </c>
      <c r="AW2414" s="14" t="s">
        <v>30</v>
      </c>
      <c r="AX2414" s="14" t="s">
        <v>69</v>
      </c>
      <c r="AY2414" s="212" t="s">
        <v>179</v>
      </c>
    </row>
    <row r="2415" spans="1:65" s="14" customFormat="1">
      <c r="B2415" s="203"/>
      <c r="C2415" s="204"/>
      <c r="D2415" s="188" t="s">
        <v>192</v>
      </c>
      <c r="E2415" s="205" t="s">
        <v>18</v>
      </c>
      <c r="F2415" s="324" t="s">
        <v>2431</v>
      </c>
      <c r="G2415" s="325"/>
      <c r="H2415" s="326">
        <v>14.9</v>
      </c>
      <c r="I2415" s="325"/>
      <c r="J2415" s="325"/>
      <c r="K2415" s="204"/>
      <c r="L2415" s="208"/>
      <c r="M2415" s="209"/>
      <c r="N2415" s="210"/>
      <c r="O2415" s="210"/>
      <c r="P2415" s="210"/>
      <c r="Q2415" s="210"/>
      <c r="R2415" s="210"/>
      <c r="S2415" s="210"/>
      <c r="T2415" s="211"/>
      <c r="AT2415" s="212" t="s">
        <v>192</v>
      </c>
      <c r="AU2415" s="212" t="s">
        <v>78</v>
      </c>
      <c r="AV2415" s="14" t="s">
        <v>78</v>
      </c>
      <c r="AW2415" s="14" t="s">
        <v>30</v>
      </c>
      <c r="AX2415" s="14" t="s">
        <v>69</v>
      </c>
      <c r="AY2415" s="212" t="s">
        <v>179</v>
      </c>
    </row>
    <row r="2416" spans="1:65" s="14" customFormat="1">
      <c r="B2416" s="203"/>
      <c r="C2416" s="204"/>
      <c r="D2416" s="188" t="s">
        <v>192</v>
      </c>
      <c r="E2416" s="205" t="s">
        <v>18</v>
      </c>
      <c r="F2416" s="324" t="s">
        <v>2432</v>
      </c>
      <c r="G2416" s="325"/>
      <c r="H2416" s="326">
        <v>58.4</v>
      </c>
      <c r="I2416" s="325"/>
      <c r="J2416" s="325"/>
      <c r="K2416" s="204"/>
      <c r="L2416" s="208"/>
      <c r="M2416" s="209"/>
      <c r="N2416" s="210"/>
      <c r="O2416" s="210"/>
      <c r="P2416" s="210"/>
      <c r="Q2416" s="210"/>
      <c r="R2416" s="210"/>
      <c r="S2416" s="210"/>
      <c r="T2416" s="211"/>
      <c r="AT2416" s="212" t="s">
        <v>192</v>
      </c>
      <c r="AU2416" s="212" t="s">
        <v>78</v>
      </c>
      <c r="AV2416" s="14" t="s">
        <v>78</v>
      </c>
      <c r="AW2416" s="14" t="s">
        <v>30</v>
      </c>
      <c r="AX2416" s="14" t="s">
        <v>69</v>
      </c>
      <c r="AY2416" s="212" t="s">
        <v>179</v>
      </c>
    </row>
    <row r="2417" spans="1:65" s="14" customFormat="1">
      <c r="B2417" s="203"/>
      <c r="C2417" s="204"/>
      <c r="D2417" s="188" t="s">
        <v>192</v>
      </c>
      <c r="E2417" s="205" t="s">
        <v>18</v>
      </c>
      <c r="F2417" s="324" t="s">
        <v>2401</v>
      </c>
      <c r="G2417" s="325"/>
      <c r="H2417" s="326">
        <v>138.99199999999999</v>
      </c>
      <c r="I2417" s="325"/>
      <c r="J2417" s="325"/>
      <c r="K2417" s="204"/>
      <c r="L2417" s="208"/>
      <c r="M2417" s="209"/>
      <c r="N2417" s="210"/>
      <c r="O2417" s="210"/>
      <c r="P2417" s="210"/>
      <c r="Q2417" s="210"/>
      <c r="R2417" s="210"/>
      <c r="S2417" s="210"/>
      <c r="T2417" s="211"/>
      <c r="AT2417" s="212" t="s">
        <v>192</v>
      </c>
      <c r="AU2417" s="212" t="s">
        <v>78</v>
      </c>
      <c r="AV2417" s="14" t="s">
        <v>78</v>
      </c>
      <c r="AW2417" s="14" t="s">
        <v>30</v>
      </c>
      <c r="AX2417" s="14" t="s">
        <v>69</v>
      </c>
      <c r="AY2417" s="212" t="s">
        <v>179</v>
      </c>
    </row>
    <row r="2418" spans="1:65" s="2" customFormat="1" ht="24.2" customHeight="1">
      <c r="A2418" s="33"/>
      <c r="B2418" s="34"/>
      <c r="C2418" s="176" t="s">
        <v>2433</v>
      </c>
      <c r="D2418" s="176" t="s">
        <v>181</v>
      </c>
      <c r="E2418" s="177" t="s">
        <v>2434</v>
      </c>
      <c r="F2418" s="327" t="s">
        <v>2435</v>
      </c>
      <c r="G2418" s="328" t="s">
        <v>357</v>
      </c>
      <c r="H2418" s="329">
        <v>178.75299999999999</v>
      </c>
      <c r="I2418" s="330"/>
      <c r="J2418" s="330">
        <f>ROUND(I2418*H2418,2)</f>
        <v>0</v>
      </c>
      <c r="K2418" s="178" t="s">
        <v>185</v>
      </c>
      <c r="L2418" s="38"/>
      <c r="M2418" s="182" t="s">
        <v>18</v>
      </c>
      <c r="N2418" s="183" t="s">
        <v>40</v>
      </c>
      <c r="O2418" s="184">
        <v>0.1</v>
      </c>
      <c r="P2418" s="184">
        <f>O2418*H2418</f>
        <v>17.875299999999999</v>
      </c>
      <c r="Q2418" s="184">
        <v>0</v>
      </c>
      <c r="R2418" s="184">
        <f>Q2418*H2418</f>
        <v>0</v>
      </c>
      <c r="S2418" s="184">
        <v>1.4E-2</v>
      </c>
      <c r="T2418" s="185">
        <f>S2418*H2418</f>
        <v>2.502542</v>
      </c>
      <c r="U2418" s="33"/>
      <c r="V2418" s="33"/>
      <c r="W2418" s="33"/>
      <c r="X2418" s="33"/>
      <c r="Y2418" s="33"/>
      <c r="Z2418" s="33"/>
      <c r="AA2418" s="33"/>
      <c r="AB2418" s="33"/>
      <c r="AC2418" s="33"/>
      <c r="AD2418" s="33"/>
      <c r="AE2418" s="33"/>
      <c r="AR2418" s="186" t="s">
        <v>311</v>
      </c>
      <c r="AT2418" s="186" t="s">
        <v>181</v>
      </c>
      <c r="AU2418" s="186" t="s">
        <v>78</v>
      </c>
      <c r="AY2418" s="19" t="s">
        <v>179</v>
      </c>
      <c r="BE2418" s="187">
        <f>IF(N2418="základní",J2418,0)</f>
        <v>0</v>
      </c>
      <c r="BF2418" s="187">
        <f>IF(N2418="snížená",J2418,0)</f>
        <v>0</v>
      </c>
      <c r="BG2418" s="187">
        <f>IF(N2418="zákl. přenesená",J2418,0)</f>
        <v>0</v>
      </c>
      <c r="BH2418" s="187">
        <f>IF(N2418="sníž. přenesená",J2418,0)</f>
        <v>0</v>
      </c>
      <c r="BI2418" s="187">
        <f>IF(N2418="nulová",J2418,0)</f>
        <v>0</v>
      </c>
      <c r="BJ2418" s="19" t="s">
        <v>76</v>
      </c>
      <c r="BK2418" s="187">
        <f>ROUND(I2418*H2418,2)</f>
        <v>0</v>
      </c>
      <c r="BL2418" s="19" t="s">
        <v>311</v>
      </c>
      <c r="BM2418" s="186" t="s">
        <v>2436</v>
      </c>
    </row>
    <row r="2419" spans="1:65" s="2" customFormat="1" ht="19.5">
      <c r="A2419" s="33"/>
      <c r="B2419" s="34"/>
      <c r="C2419" s="35"/>
      <c r="D2419" s="188" t="s">
        <v>188</v>
      </c>
      <c r="E2419" s="35"/>
      <c r="F2419" s="331" t="s">
        <v>2437</v>
      </c>
      <c r="G2419" s="332"/>
      <c r="H2419" s="332"/>
      <c r="I2419" s="332"/>
      <c r="J2419" s="332"/>
      <c r="K2419" s="35"/>
      <c r="L2419" s="38"/>
      <c r="M2419" s="190"/>
      <c r="N2419" s="191"/>
      <c r="O2419" s="63"/>
      <c r="P2419" s="63"/>
      <c r="Q2419" s="63"/>
      <c r="R2419" s="63"/>
      <c r="S2419" s="63"/>
      <c r="T2419" s="64"/>
      <c r="U2419" s="33"/>
      <c r="V2419" s="33"/>
      <c r="W2419" s="33"/>
      <c r="X2419" s="33"/>
      <c r="Y2419" s="33"/>
      <c r="Z2419" s="33"/>
      <c r="AA2419" s="33"/>
      <c r="AB2419" s="33"/>
      <c r="AC2419" s="33"/>
      <c r="AD2419" s="33"/>
      <c r="AE2419" s="33"/>
      <c r="AT2419" s="19" t="s">
        <v>188</v>
      </c>
      <c r="AU2419" s="19" t="s">
        <v>78</v>
      </c>
    </row>
    <row r="2420" spans="1:65" s="2" customFormat="1">
      <c r="A2420" s="33"/>
      <c r="B2420" s="34"/>
      <c r="C2420" s="35"/>
      <c r="D2420" s="192" t="s">
        <v>190</v>
      </c>
      <c r="E2420" s="35"/>
      <c r="F2420" s="333" t="s">
        <v>2438</v>
      </c>
      <c r="G2420" s="332"/>
      <c r="H2420" s="332"/>
      <c r="I2420" s="332"/>
      <c r="J2420" s="332"/>
      <c r="K2420" s="35"/>
      <c r="L2420" s="38"/>
      <c r="M2420" s="190"/>
      <c r="N2420" s="191"/>
      <c r="O2420" s="63"/>
      <c r="P2420" s="63"/>
      <c r="Q2420" s="63"/>
      <c r="R2420" s="63"/>
      <c r="S2420" s="63"/>
      <c r="T2420" s="64"/>
      <c r="U2420" s="33"/>
      <c r="V2420" s="33"/>
      <c r="W2420" s="33"/>
      <c r="X2420" s="33"/>
      <c r="Y2420" s="33"/>
      <c r="Z2420" s="33"/>
      <c r="AA2420" s="33"/>
      <c r="AB2420" s="33"/>
      <c r="AC2420" s="33"/>
      <c r="AD2420" s="33"/>
      <c r="AE2420" s="33"/>
      <c r="AT2420" s="19" t="s">
        <v>190</v>
      </c>
      <c r="AU2420" s="19" t="s">
        <v>78</v>
      </c>
    </row>
    <row r="2421" spans="1:65" s="13" customFormat="1">
      <c r="B2421" s="194"/>
      <c r="C2421" s="195"/>
      <c r="D2421" s="188" t="s">
        <v>192</v>
      </c>
      <c r="E2421" s="196" t="s">
        <v>18</v>
      </c>
      <c r="F2421" s="334" t="s">
        <v>581</v>
      </c>
      <c r="G2421" s="335"/>
      <c r="H2421" s="336" t="s">
        <v>18</v>
      </c>
      <c r="I2421" s="335"/>
      <c r="J2421" s="335"/>
      <c r="K2421" s="195"/>
      <c r="L2421" s="198"/>
      <c r="M2421" s="199"/>
      <c r="N2421" s="200"/>
      <c r="O2421" s="200"/>
      <c r="P2421" s="200"/>
      <c r="Q2421" s="200"/>
      <c r="R2421" s="200"/>
      <c r="S2421" s="200"/>
      <c r="T2421" s="201"/>
      <c r="AT2421" s="202" t="s">
        <v>192</v>
      </c>
      <c r="AU2421" s="202" t="s">
        <v>78</v>
      </c>
      <c r="AV2421" s="13" t="s">
        <v>76</v>
      </c>
      <c r="AW2421" s="13" t="s">
        <v>30</v>
      </c>
      <c r="AX2421" s="13" t="s">
        <v>69</v>
      </c>
      <c r="AY2421" s="202" t="s">
        <v>179</v>
      </c>
    </row>
    <row r="2422" spans="1:65" s="14" customFormat="1">
      <c r="B2422" s="203"/>
      <c r="C2422" s="204"/>
      <c r="D2422" s="188" t="s">
        <v>192</v>
      </c>
      <c r="E2422" s="205" t="s">
        <v>18</v>
      </c>
      <c r="F2422" s="324" t="s">
        <v>2397</v>
      </c>
      <c r="G2422" s="325"/>
      <c r="H2422" s="326">
        <v>33.353000000000002</v>
      </c>
      <c r="I2422" s="325"/>
      <c r="J2422" s="325"/>
      <c r="K2422" s="204"/>
      <c r="L2422" s="208"/>
      <c r="M2422" s="209"/>
      <c r="N2422" s="210"/>
      <c r="O2422" s="210"/>
      <c r="P2422" s="210"/>
      <c r="Q2422" s="210"/>
      <c r="R2422" s="210"/>
      <c r="S2422" s="210"/>
      <c r="T2422" s="211"/>
      <c r="AT2422" s="212" t="s">
        <v>192</v>
      </c>
      <c r="AU2422" s="212" t="s">
        <v>78</v>
      </c>
      <c r="AV2422" s="14" t="s">
        <v>78</v>
      </c>
      <c r="AW2422" s="14" t="s">
        <v>30</v>
      </c>
      <c r="AX2422" s="14" t="s">
        <v>69</v>
      </c>
      <c r="AY2422" s="212" t="s">
        <v>179</v>
      </c>
    </row>
    <row r="2423" spans="1:65" s="14" customFormat="1">
      <c r="B2423" s="203"/>
      <c r="C2423" s="204"/>
      <c r="D2423" s="188" t="s">
        <v>192</v>
      </c>
      <c r="E2423" s="205" t="s">
        <v>18</v>
      </c>
      <c r="F2423" s="324" t="s">
        <v>2398</v>
      </c>
      <c r="G2423" s="325"/>
      <c r="H2423" s="326">
        <v>85.2</v>
      </c>
      <c r="I2423" s="325"/>
      <c r="J2423" s="325"/>
      <c r="K2423" s="204"/>
      <c r="L2423" s="208"/>
      <c r="M2423" s="209"/>
      <c r="N2423" s="210"/>
      <c r="O2423" s="210"/>
      <c r="P2423" s="210"/>
      <c r="Q2423" s="210"/>
      <c r="R2423" s="210"/>
      <c r="S2423" s="210"/>
      <c r="T2423" s="211"/>
      <c r="AT2423" s="212" t="s">
        <v>192</v>
      </c>
      <c r="AU2423" s="212" t="s">
        <v>78</v>
      </c>
      <c r="AV2423" s="14" t="s">
        <v>78</v>
      </c>
      <c r="AW2423" s="14" t="s">
        <v>30</v>
      </c>
      <c r="AX2423" s="14" t="s">
        <v>69</v>
      </c>
      <c r="AY2423" s="212" t="s">
        <v>179</v>
      </c>
    </row>
    <row r="2424" spans="1:65" s="14" customFormat="1">
      <c r="B2424" s="203"/>
      <c r="C2424" s="204"/>
      <c r="D2424" s="188" t="s">
        <v>192</v>
      </c>
      <c r="E2424" s="205" t="s">
        <v>18</v>
      </c>
      <c r="F2424" s="324" t="s">
        <v>1799</v>
      </c>
      <c r="G2424" s="325"/>
      <c r="H2424" s="326">
        <v>20.2</v>
      </c>
      <c r="I2424" s="325"/>
      <c r="J2424" s="325"/>
      <c r="K2424" s="204"/>
      <c r="L2424" s="208"/>
      <c r="M2424" s="209"/>
      <c r="N2424" s="210"/>
      <c r="O2424" s="210"/>
      <c r="P2424" s="210"/>
      <c r="Q2424" s="210"/>
      <c r="R2424" s="210"/>
      <c r="S2424" s="210"/>
      <c r="T2424" s="211"/>
      <c r="AT2424" s="212" t="s">
        <v>192</v>
      </c>
      <c r="AU2424" s="212" t="s">
        <v>78</v>
      </c>
      <c r="AV2424" s="14" t="s">
        <v>78</v>
      </c>
      <c r="AW2424" s="14" t="s">
        <v>30</v>
      </c>
      <c r="AX2424" s="14" t="s">
        <v>69</v>
      </c>
      <c r="AY2424" s="212" t="s">
        <v>179</v>
      </c>
    </row>
    <row r="2425" spans="1:65" s="14" customFormat="1">
      <c r="B2425" s="203"/>
      <c r="C2425" s="204"/>
      <c r="D2425" s="188" t="s">
        <v>192</v>
      </c>
      <c r="E2425" s="205" t="s">
        <v>18</v>
      </c>
      <c r="F2425" s="324" t="s">
        <v>1616</v>
      </c>
      <c r="G2425" s="325"/>
      <c r="H2425" s="326">
        <v>21.7</v>
      </c>
      <c r="I2425" s="325"/>
      <c r="J2425" s="325"/>
      <c r="K2425" s="204"/>
      <c r="L2425" s="208"/>
      <c r="M2425" s="209"/>
      <c r="N2425" s="210"/>
      <c r="O2425" s="210"/>
      <c r="P2425" s="210"/>
      <c r="Q2425" s="210"/>
      <c r="R2425" s="210"/>
      <c r="S2425" s="210"/>
      <c r="T2425" s="211"/>
      <c r="AT2425" s="212" t="s">
        <v>192</v>
      </c>
      <c r="AU2425" s="212" t="s">
        <v>78</v>
      </c>
      <c r="AV2425" s="14" t="s">
        <v>78</v>
      </c>
      <c r="AW2425" s="14" t="s">
        <v>30</v>
      </c>
      <c r="AX2425" s="14" t="s">
        <v>69</v>
      </c>
      <c r="AY2425" s="212" t="s">
        <v>179</v>
      </c>
    </row>
    <row r="2426" spans="1:65" s="14" customFormat="1">
      <c r="B2426" s="203"/>
      <c r="C2426" s="204"/>
      <c r="D2426" s="188" t="s">
        <v>192</v>
      </c>
      <c r="E2426" s="205" t="s">
        <v>18</v>
      </c>
      <c r="F2426" s="324" t="s">
        <v>2399</v>
      </c>
      <c r="G2426" s="325"/>
      <c r="H2426" s="326">
        <v>8</v>
      </c>
      <c r="I2426" s="325"/>
      <c r="J2426" s="325"/>
      <c r="K2426" s="204"/>
      <c r="L2426" s="208"/>
      <c r="M2426" s="209"/>
      <c r="N2426" s="210"/>
      <c r="O2426" s="210"/>
      <c r="P2426" s="210"/>
      <c r="Q2426" s="210"/>
      <c r="R2426" s="210"/>
      <c r="S2426" s="210"/>
      <c r="T2426" s="211"/>
      <c r="AT2426" s="212" t="s">
        <v>192</v>
      </c>
      <c r="AU2426" s="212" t="s">
        <v>78</v>
      </c>
      <c r="AV2426" s="14" t="s">
        <v>78</v>
      </c>
      <c r="AW2426" s="14" t="s">
        <v>30</v>
      </c>
      <c r="AX2426" s="14" t="s">
        <v>69</v>
      </c>
      <c r="AY2426" s="212" t="s">
        <v>179</v>
      </c>
    </row>
    <row r="2427" spans="1:65" s="14" customFormat="1">
      <c r="B2427" s="203"/>
      <c r="C2427" s="204"/>
      <c r="D2427" s="188" t="s">
        <v>192</v>
      </c>
      <c r="E2427" s="205" t="s">
        <v>18</v>
      </c>
      <c r="F2427" s="324" t="s">
        <v>2400</v>
      </c>
      <c r="G2427" s="325"/>
      <c r="H2427" s="326">
        <v>10.3</v>
      </c>
      <c r="I2427" s="325"/>
      <c r="J2427" s="325"/>
      <c r="K2427" s="204"/>
      <c r="L2427" s="208"/>
      <c r="M2427" s="209"/>
      <c r="N2427" s="210"/>
      <c r="O2427" s="210"/>
      <c r="P2427" s="210"/>
      <c r="Q2427" s="210"/>
      <c r="R2427" s="210"/>
      <c r="S2427" s="210"/>
      <c r="T2427" s="211"/>
      <c r="AT2427" s="212" t="s">
        <v>192</v>
      </c>
      <c r="AU2427" s="212" t="s">
        <v>78</v>
      </c>
      <c r="AV2427" s="14" t="s">
        <v>78</v>
      </c>
      <c r="AW2427" s="14" t="s">
        <v>30</v>
      </c>
      <c r="AX2427" s="14" t="s">
        <v>69</v>
      </c>
      <c r="AY2427" s="212" t="s">
        <v>179</v>
      </c>
    </row>
    <row r="2428" spans="1:65" s="2" customFormat="1" ht="24.2" customHeight="1">
      <c r="A2428" s="33"/>
      <c r="B2428" s="34"/>
      <c r="C2428" s="176" t="s">
        <v>2439</v>
      </c>
      <c r="D2428" s="176" t="s">
        <v>181</v>
      </c>
      <c r="E2428" s="177" t="s">
        <v>2440</v>
      </c>
      <c r="F2428" s="327" t="s">
        <v>2441</v>
      </c>
      <c r="G2428" s="328" t="s">
        <v>357</v>
      </c>
      <c r="H2428" s="329">
        <v>208.67699999999999</v>
      </c>
      <c r="I2428" s="330"/>
      <c r="J2428" s="330">
        <f>ROUND(I2428*H2428,2)</f>
        <v>0</v>
      </c>
      <c r="K2428" s="178" t="s">
        <v>185</v>
      </c>
      <c r="L2428" s="38"/>
      <c r="M2428" s="182" t="s">
        <v>18</v>
      </c>
      <c r="N2428" s="183" t="s">
        <v>40</v>
      </c>
      <c r="O2428" s="184">
        <v>0.13600000000000001</v>
      </c>
      <c r="P2428" s="184">
        <f>O2428*H2428</f>
        <v>28.380072000000002</v>
      </c>
      <c r="Q2428" s="184">
        <v>0</v>
      </c>
      <c r="R2428" s="184">
        <f>Q2428*H2428</f>
        <v>0</v>
      </c>
      <c r="S2428" s="184">
        <v>0.04</v>
      </c>
      <c r="T2428" s="185">
        <f>S2428*H2428</f>
        <v>8.3470800000000001</v>
      </c>
      <c r="U2428" s="33"/>
      <c r="V2428" s="33"/>
      <c r="W2428" s="33"/>
      <c r="X2428" s="33"/>
      <c r="Y2428" s="33"/>
      <c r="Z2428" s="33"/>
      <c r="AA2428" s="33"/>
      <c r="AB2428" s="33"/>
      <c r="AC2428" s="33"/>
      <c r="AD2428" s="33"/>
      <c r="AE2428" s="33"/>
      <c r="AR2428" s="186" t="s">
        <v>311</v>
      </c>
      <c r="AT2428" s="186" t="s">
        <v>181</v>
      </c>
      <c r="AU2428" s="186" t="s">
        <v>78</v>
      </c>
      <c r="AY2428" s="19" t="s">
        <v>179</v>
      </c>
      <c r="BE2428" s="187">
        <f>IF(N2428="základní",J2428,0)</f>
        <v>0</v>
      </c>
      <c r="BF2428" s="187">
        <f>IF(N2428="snížená",J2428,0)</f>
        <v>0</v>
      </c>
      <c r="BG2428" s="187">
        <f>IF(N2428="zákl. přenesená",J2428,0)</f>
        <v>0</v>
      </c>
      <c r="BH2428" s="187">
        <f>IF(N2428="sníž. přenesená",J2428,0)</f>
        <v>0</v>
      </c>
      <c r="BI2428" s="187">
        <f>IF(N2428="nulová",J2428,0)</f>
        <v>0</v>
      </c>
      <c r="BJ2428" s="19" t="s">
        <v>76</v>
      </c>
      <c r="BK2428" s="187">
        <f>ROUND(I2428*H2428,2)</f>
        <v>0</v>
      </c>
      <c r="BL2428" s="19" t="s">
        <v>311</v>
      </c>
      <c r="BM2428" s="186" t="s">
        <v>2442</v>
      </c>
    </row>
    <row r="2429" spans="1:65" s="2" customFormat="1" ht="19.5">
      <c r="A2429" s="33"/>
      <c r="B2429" s="34"/>
      <c r="C2429" s="35"/>
      <c r="D2429" s="188" t="s">
        <v>188</v>
      </c>
      <c r="E2429" s="35"/>
      <c r="F2429" s="331" t="s">
        <v>2443</v>
      </c>
      <c r="G2429" s="332"/>
      <c r="H2429" s="332"/>
      <c r="I2429" s="332"/>
      <c r="J2429" s="332"/>
      <c r="K2429" s="35"/>
      <c r="L2429" s="38"/>
      <c r="M2429" s="190"/>
      <c r="N2429" s="191"/>
      <c r="O2429" s="63"/>
      <c r="P2429" s="63"/>
      <c r="Q2429" s="63"/>
      <c r="R2429" s="63"/>
      <c r="S2429" s="63"/>
      <c r="T2429" s="64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T2429" s="19" t="s">
        <v>188</v>
      </c>
      <c r="AU2429" s="19" t="s">
        <v>78</v>
      </c>
    </row>
    <row r="2430" spans="1:65" s="2" customFormat="1">
      <c r="A2430" s="33"/>
      <c r="B2430" s="34"/>
      <c r="C2430" s="35"/>
      <c r="D2430" s="192" t="s">
        <v>190</v>
      </c>
      <c r="E2430" s="35"/>
      <c r="F2430" s="333" t="s">
        <v>2444</v>
      </c>
      <c r="G2430" s="332"/>
      <c r="H2430" s="332"/>
      <c r="I2430" s="332"/>
      <c r="J2430" s="332"/>
      <c r="K2430" s="35"/>
      <c r="L2430" s="38"/>
      <c r="M2430" s="190"/>
      <c r="N2430" s="191"/>
      <c r="O2430" s="63"/>
      <c r="P2430" s="63"/>
      <c r="Q2430" s="63"/>
      <c r="R2430" s="63"/>
      <c r="S2430" s="63"/>
      <c r="T2430" s="64"/>
      <c r="U2430" s="33"/>
      <c r="V2430" s="33"/>
      <c r="W2430" s="33"/>
      <c r="X2430" s="33"/>
      <c r="Y2430" s="33"/>
      <c r="Z2430" s="33"/>
      <c r="AA2430" s="33"/>
      <c r="AB2430" s="33"/>
      <c r="AC2430" s="33"/>
      <c r="AD2430" s="33"/>
      <c r="AE2430" s="33"/>
      <c r="AT2430" s="19" t="s">
        <v>190</v>
      </c>
      <c r="AU2430" s="19" t="s">
        <v>78</v>
      </c>
    </row>
    <row r="2431" spans="1:65" s="13" customFormat="1">
      <c r="B2431" s="194"/>
      <c r="C2431" s="195"/>
      <c r="D2431" s="188" t="s">
        <v>192</v>
      </c>
      <c r="E2431" s="196" t="s">
        <v>18</v>
      </c>
      <c r="F2431" s="334" t="s">
        <v>1540</v>
      </c>
      <c r="G2431" s="335"/>
      <c r="H2431" s="336" t="s">
        <v>18</v>
      </c>
      <c r="I2431" s="335"/>
      <c r="J2431" s="335"/>
      <c r="K2431" s="195"/>
      <c r="L2431" s="198"/>
      <c r="M2431" s="199"/>
      <c r="N2431" s="200"/>
      <c r="O2431" s="200"/>
      <c r="P2431" s="200"/>
      <c r="Q2431" s="200"/>
      <c r="R2431" s="200"/>
      <c r="S2431" s="200"/>
      <c r="T2431" s="201"/>
      <c r="AT2431" s="202" t="s">
        <v>192</v>
      </c>
      <c r="AU2431" s="202" t="s">
        <v>78</v>
      </c>
      <c r="AV2431" s="13" t="s">
        <v>76</v>
      </c>
      <c r="AW2431" s="13" t="s">
        <v>30</v>
      </c>
      <c r="AX2431" s="13" t="s">
        <v>69</v>
      </c>
      <c r="AY2431" s="202" t="s">
        <v>179</v>
      </c>
    </row>
    <row r="2432" spans="1:65" s="14" customFormat="1">
      <c r="B2432" s="203"/>
      <c r="C2432" s="204"/>
      <c r="D2432" s="188" t="s">
        <v>192</v>
      </c>
      <c r="E2432" s="205" t="s">
        <v>18</v>
      </c>
      <c r="F2432" s="324" t="s">
        <v>1792</v>
      </c>
      <c r="G2432" s="325"/>
      <c r="H2432" s="326">
        <v>15.1</v>
      </c>
      <c r="I2432" s="325"/>
      <c r="J2432" s="325"/>
      <c r="K2432" s="204"/>
      <c r="L2432" s="208"/>
      <c r="M2432" s="209"/>
      <c r="N2432" s="210"/>
      <c r="O2432" s="210"/>
      <c r="P2432" s="210"/>
      <c r="Q2432" s="210"/>
      <c r="R2432" s="210"/>
      <c r="S2432" s="210"/>
      <c r="T2432" s="211"/>
      <c r="AT2432" s="212" t="s">
        <v>192</v>
      </c>
      <c r="AU2432" s="212" t="s">
        <v>78</v>
      </c>
      <c r="AV2432" s="14" t="s">
        <v>78</v>
      </c>
      <c r="AW2432" s="14" t="s">
        <v>30</v>
      </c>
      <c r="AX2432" s="14" t="s">
        <v>69</v>
      </c>
      <c r="AY2432" s="212" t="s">
        <v>179</v>
      </c>
    </row>
    <row r="2433" spans="1:65" s="14" customFormat="1">
      <c r="B2433" s="203"/>
      <c r="C2433" s="204"/>
      <c r="D2433" s="188" t="s">
        <v>192</v>
      </c>
      <c r="E2433" s="205" t="s">
        <v>18</v>
      </c>
      <c r="F2433" s="324" t="s">
        <v>1611</v>
      </c>
      <c r="G2433" s="325"/>
      <c r="H2433" s="326">
        <v>9.8000000000000007</v>
      </c>
      <c r="I2433" s="325"/>
      <c r="J2433" s="325"/>
      <c r="K2433" s="204"/>
      <c r="L2433" s="208"/>
      <c r="M2433" s="209"/>
      <c r="N2433" s="210"/>
      <c r="O2433" s="210"/>
      <c r="P2433" s="210"/>
      <c r="Q2433" s="210"/>
      <c r="R2433" s="210"/>
      <c r="S2433" s="210"/>
      <c r="T2433" s="211"/>
      <c r="AT2433" s="212" t="s">
        <v>192</v>
      </c>
      <c r="AU2433" s="212" t="s">
        <v>78</v>
      </c>
      <c r="AV2433" s="14" t="s">
        <v>78</v>
      </c>
      <c r="AW2433" s="14" t="s">
        <v>30</v>
      </c>
      <c r="AX2433" s="14" t="s">
        <v>69</v>
      </c>
      <c r="AY2433" s="212" t="s">
        <v>179</v>
      </c>
    </row>
    <row r="2434" spans="1:65" s="14" customFormat="1">
      <c r="B2434" s="203"/>
      <c r="C2434" s="204"/>
      <c r="D2434" s="188" t="s">
        <v>192</v>
      </c>
      <c r="E2434" s="205" t="s">
        <v>18</v>
      </c>
      <c r="F2434" s="324" t="s">
        <v>1793</v>
      </c>
      <c r="G2434" s="325"/>
      <c r="H2434" s="326">
        <v>14.74</v>
      </c>
      <c r="I2434" s="325"/>
      <c r="J2434" s="325"/>
      <c r="K2434" s="204"/>
      <c r="L2434" s="208"/>
      <c r="M2434" s="209"/>
      <c r="N2434" s="210"/>
      <c r="O2434" s="210"/>
      <c r="P2434" s="210"/>
      <c r="Q2434" s="210"/>
      <c r="R2434" s="210"/>
      <c r="S2434" s="210"/>
      <c r="T2434" s="211"/>
      <c r="AT2434" s="212" t="s">
        <v>192</v>
      </c>
      <c r="AU2434" s="212" t="s">
        <v>78</v>
      </c>
      <c r="AV2434" s="14" t="s">
        <v>78</v>
      </c>
      <c r="AW2434" s="14" t="s">
        <v>30</v>
      </c>
      <c r="AX2434" s="14" t="s">
        <v>69</v>
      </c>
      <c r="AY2434" s="212" t="s">
        <v>179</v>
      </c>
    </row>
    <row r="2435" spans="1:65" s="14" customFormat="1">
      <c r="B2435" s="203"/>
      <c r="C2435" s="204"/>
      <c r="D2435" s="188" t="s">
        <v>192</v>
      </c>
      <c r="E2435" s="205" t="s">
        <v>18</v>
      </c>
      <c r="F2435" s="324" t="s">
        <v>1794</v>
      </c>
      <c r="G2435" s="325"/>
      <c r="H2435" s="326">
        <v>18.8</v>
      </c>
      <c r="I2435" s="325"/>
      <c r="J2435" s="325"/>
      <c r="K2435" s="204"/>
      <c r="L2435" s="208"/>
      <c r="M2435" s="209"/>
      <c r="N2435" s="210"/>
      <c r="O2435" s="210"/>
      <c r="P2435" s="210"/>
      <c r="Q2435" s="210"/>
      <c r="R2435" s="210"/>
      <c r="S2435" s="210"/>
      <c r="T2435" s="211"/>
      <c r="AT2435" s="212" t="s">
        <v>192</v>
      </c>
      <c r="AU2435" s="212" t="s">
        <v>78</v>
      </c>
      <c r="AV2435" s="14" t="s">
        <v>78</v>
      </c>
      <c r="AW2435" s="14" t="s">
        <v>30</v>
      </c>
      <c r="AX2435" s="14" t="s">
        <v>69</v>
      </c>
      <c r="AY2435" s="212" t="s">
        <v>179</v>
      </c>
    </row>
    <row r="2436" spans="1:65" s="14" customFormat="1">
      <c r="B2436" s="203"/>
      <c r="C2436" s="204"/>
      <c r="D2436" s="188" t="s">
        <v>192</v>
      </c>
      <c r="E2436" s="205" t="s">
        <v>18</v>
      </c>
      <c r="F2436" s="324" t="s">
        <v>1795</v>
      </c>
      <c r="G2436" s="325"/>
      <c r="H2436" s="326">
        <v>1.1850000000000001</v>
      </c>
      <c r="I2436" s="325"/>
      <c r="J2436" s="325"/>
      <c r="K2436" s="204"/>
      <c r="L2436" s="208"/>
      <c r="M2436" s="209"/>
      <c r="N2436" s="210"/>
      <c r="O2436" s="210"/>
      <c r="P2436" s="210"/>
      <c r="Q2436" s="210"/>
      <c r="R2436" s="210"/>
      <c r="S2436" s="210"/>
      <c r="T2436" s="211"/>
      <c r="AT2436" s="212" t="s">
        <v>192</v>
      </c>
      <c r="AU2436" s="212" t="s">
        <v>78</v>
      </c>
      <c r="AV2436" s="14" t="s">
        <v>78</v>
      </c>
      <c r="AW2436" s="14" t="s">
        <v>30</v>
      </c>
      <c r="AX2436" s="14" t="s">
        <v>69</v>
      </c>
      <c r="AY2436" s="212" t="s">
        <v>179</v>
      </c>
    </row>
    <row r="2437" spans="1:65" s="14" customFormat="1">
      <c r="B2437" s="203"/>
      <c r="C2437" s="204"/>
      <c r="D2437" s="188" t="s">
        <v>192</v>
      </c>
      <c r="E2437" s="205" t="s">
        <v>18</v>
      </c>
      <c r="F2437" s="324" t="s">
        <v>1796</v>
      </c>
      <c r="G2437" s="325"/>
      <c r="H2437" s="326">
        <v>2.952</v>
      </c>
      <c r="I2437" s="325"/>
      <c r="J2437" s="325"/>
      <c r="K2437" s="204"/>
      <c r="L2437" s="208"/>
      <c r="M2437" s="209"/>
      <c r="N2437" s="210"/>
      <c r="O2437" s="210"/>
      <c r="P2437" s="210"/>
      <c r="Q2437" s="210"/>
      <c r="R2437" s="210"/>
      <c r="S2437" s="210"/>
      <c r="T2437" s="211"/>
      <c r="AT2437" s="212" t="s">
        <v>192</v>
      </c>
      <c r="AU2437" s="212" t="s">
        <v>78</v>
      </c>
      <c r="AV2437" s="14" t="s">
        <v>78</v>
      </c>
      <c r="AW2437" s="14" t="s">
        <v>30</v>
      </c>
      <c r="AX2437" s="14" t="s">
        <v>69</v>
      </c>
      <c r="AY2437" s="212" t="s">
        <v>179</v>
      </c>
    </row>
    <row r="2438" spans="1:65" s="13" customFormat="1">
      <c r="B2438" s="194"/>
      <c r="C2438" s="195"/>
      <c r="D2438" s="188" t="s">
        <v>192</v>
      </c>
      <c r="E2438" s="196" t="s">
        <v>18</v>
      </c>
      <c r="F2438" s="334" t="s">
        <v>581</v>
      </c>
      <c r="G2438" s="335"/>
      <c r="H2438" s="336" t="s">
        <v>18</v>
      </c>
      <c r="I2438" s="335"/>
      <c r="J2438" s="335"/>
      <c r="K2438" s="195"/>
      <c r="L2438" s="198"/>
      <c r="M2438" s="199"/>
      <c r="N2438" s="200"/>
      <c r="O2438" s="200"/>
      <c r="P2438" s="200"/>
      <c r="Q2438" s="200"/>
      <c r="R2438" s="200"/>
      <c r="S2438" s="200"/>
      <c r="T2438" s="201"/>
      <c r="AT2438" s="202" t="s">
        <v>192</v>
      </c>
      <c r="AU2438" s="202" t="s">
        <v>78</v>
      </c>
      <c r="AV2438" s="13" t="s">
        <v>76</v>
      </c>
      <c r="AW2438" s="13" t="s">
        <v>30</v>
      </c>
      <c r="AX2438" s="13" t="s">
        <v>69</v>
      </c>
      <c r="AY2438" s="202" t="s">
        <v>179</v>
      </c>
    </row>
    <row r="2439" spans="1:65" s="14" customFormat="1">
      <c r="B2439" s="203"/>
      <c r="C2439" s="204"/>
      <c r="D2439" s="188" t="s">
        <v>192</v>
      </c>
      <c r="E2439" s="205" t="s">
        <v>18</v>
      </c>
      <c r="F2439" s="324" t="s">
        <v>1797</v>
      </c>
      <c r="G2439" s="325"/>
      <c r="H2439" s="326">
        <v>84.9</v>
      </c>
      <c r="I2439" s="325"/>
      <c r="J2439" s="325"/>
      <c r="K2439" s="204"/>
      <c r="L2439" s="208"/>
      <c r="M2439" s="209"/>
      <c r="N2439" s="210"/>
      <c r="O2439" s="210"/>
      <c r="P2439" s="210"/>
      <c r="Q2439" s="210"/>
      <c r="R2439" s="210"/>
      <c r="S2439" s="210"/>
      <c r="T2439" s="211"/>
      <c r="AT2439" s="212" t="s">
        <v>192</v>
      </c>
      <c r="AU2439" s="212" t="s">
        <v>78</v>
      </c>
      <c r="AV2439" s="14" t="s">
        <v>78</v>
      </c>
      <c r="AW2439" s="14" t="s">
        <v>30</v>
      </c>
      <c r="AX2439" s="14" t="s">
        <v>69</v>
      </c>
      <c r="AY2439" s="212" t="s">
        <v>179</v>
      </c>
    </row>
    <row r="2440" spans="1:65" s="14" customFormat="1">
      <c r="B2440" s="203"/>
      <c r="C2440" s="204"/>
      <c r="D2440" s="188" t="s">
        <v>192</v>
      </c>
      <c r="E2440" s="205" t="s">
        <v>18</v>
      </c>
      <c r="F2440" s="324" t="s">
        <v>1798</v>
      </c>
      <c r="G2440" s="325"/>
      <c r="H2440" s="326">
        <v>8</v>
      </c>
      <c r="I2440" s="325"/>
      <c r="J2440" s="325"/>
      <c r="K2440" s="204"/>
      <c r="L2440" s="208"/>
      <c r="M2440" s="209"/>
      <c r="N2440" s="210"/>
      <c r="O2440" s="210"/>
      <c r="P2440" s="210"/>
      <c r="Q2440" s="210"/>
      <c r="R2440" s="210"/>
      <c r="S2440" s="210"/>
      <c r="T2440" s="211"/>
      <c r="AT2440" s="212" t="s">
        <v>192</v>
      </c>
      <c r="AU2440" s="212" t="s">
        <v>78</v>
      </c>
      <c r="AV2440" s="14" t="s">
        <v>78</v>
      </c>
      <c r="AW2440" s="14" t="s">
        <v>30</v>
      </c>
      <c r="AX2440" s="14" t="s">
        <v>69</v>
      </c>
      <c r="AY2440" s="212" t="s">
        <v>179</v>
      </c>
    </row>
    <row r="2441" spans="1:65" s="14" customFormat="1">
      <c r="B2441" s="203"/>
      <c r="C2441" s="204"/>
      <c r="D2441" s="188" t="s">
        <v>192</v>
      </c>
      <c r="E2441" s="205" t="s">
        <v>18</v>
      </c>
      <c r="F2441" s="324" t="s">
        <v>1616</v>
      </c>
      <c r="G2441" s="325"/>
      <c r="H2441" s="326">
        <v>21.7</v>
      </c>
      <c r="I2441" s="325"/>
      <c r="J2441" s="325"/>
      <c r="K2441" s="204"/>
      <c r="L2441" s="208"/>
      <c r="M2441" s="209"/>
      <c r="N2441" s="210"/>
      <c r="O2441" s="210"/>
      <c r="P2441" s="210"/>
      <c r="Q2441" s="210"/>
      <c r="R2441" s="210"/>
      <c r="S2441" s="210"/>
      <c r="T2441" s="211"/>
      <c r="AT2441" s="212" t="s">
        <v>192</v>
      </c>
      <c r="AU2441" s="212" t="s">
        <v>78</v>
      </c>
      <c r="AV2441" s="14" t="s">
        <v>78</v>
      </c>
      <c r="AW2441" s="14" t="s">
        <v>30</v>
      </c>
      <c r="AX2441" s="14" t="s">
        <v>69</v>
      </c>
      <c r="AY2441" s="212" t="s">
        <v>179</v>
      </c>
    </row>
    <row r="2442" spans="1:65" s="14" customFormat="1">
      <c r="B2442" s="203"/>
      <c r="C2442" s="204"/>
      <c r="D2442" s="188" t="s">
        <v>192</v>
      </c>
      <c r="E2442" s="205" t="s">
        <v>18</v>
      </c>
      <c r="F2442" s="324" t="s">
        <v>1799</v>
      </c>
      <c r="G2442" s="325"/>
      <c r="H2442" s="326">
        <v>20.2</v>
      </c>
      <c r="I2442" s="325"/>
      <c r="J2442" s="325"/>
      <c r="K2442" s="204"/>
      <c r="L2442" s="208"/>
      <c r="M2442" s="209"/>
      <c r="N2442" s="210"/>
      <c r="O2442" s="210"/>
      <c r="P2442" s="210"/>
      <c r="Q2442" s="210"/>
      <c r="R2442" s="210"/>
      <c r="S2442" s="210"/>
      <c r="T2442" s="211"/>
      <c r="AT2442" s="212" t="s">
        <v>192</v>
      </c>
      <c r="AU2442" s="212" t="s">
        <v>78</v>
      </c>
      <c r="AV2442" s="14" t="s">
        <v>78</v>
      </c>
      <c r="AW2442" s="14" t="s">
        <v>30</v>
      </c>
      <c r="AX2442" s="14" t="s">
        <v>69</v>
      </c>
      <c r="AY2442" s="212" t="s">
        <v>179</v>
      </c>
    </row>
    <row r="2443" spans="1:65" s="14" customFormat="1">
      <c r="B2443" s="203"/>
      <c r="C2443" s="204"/>
      <c r="D2443" s="188" t="s">
        <v>192</v>
      </c>
      <c r="E2443" s="205" t="s">
        <v>18</v>
      </c>
      <c r="F2443" s="324" t="s">
        <v>1800</v>
      </c>
      <c r="G2443" s="325"/>
      <c r="H2443" s="326">
        <v>10.199999999999999</v>
      </c>
      <c r="I2443" s="325"/>
      <c r="J2443" s="325"/>
      <c r="K2443" s="204"/>
      <c r="L2443" s="208"/>
      <c r="M2443" s="209"/>
      <c r="N2443" s="210"/>
      <c r="O2443" s="210"/>
      <c r="P2443" s="210"/>
      <c r="Q2443" s="210"/>
      <c r="R2443" s="210"/>
      <c r="S2443" s="210"/>
      <c r="T2443" s="211"/>
      <c r="AT2443" s="212" t="s">
        <v>192</v>
      </c>
      <c r="AU2443" s="212" t="s">
        <v>78</v>
      </c>
      <c r="AV2443" s="14" t="s">
        <v>78</v>
      </c>
      <c r="AW2443" s="14" t="s">
        <v>30</v>
      </c>
      <c r="AX2443" s="14" t="s">
        <v>69</v>
      </c>
      <c r="AY2443" s="212" t="s">
        <v>179</v>
      </c>
    </row>
    <row r="2444" spans="1:65" s="14" customFormat="1">
      <c r="B2444" s="203"/>
      <c r="C2444" s="204"/>
      <c r="D2444" s="188" t="s">
        <v>192</v>
      </c>
      <c r="E2444" s="205" t="s">
        <v>18</v>
      </c>
      <c r="F2444" s="324" t="s">
        <v>1617</v>
      </c>
      <c r="G2444" s="325"/>
      <c r="H2444" s="326">
        <v>1.1000000000000001</v>
      </c>
      <c r="I2444" s="325"/>
      <c r="J2444" s="325"/>
      <c r="K2444" s="204"/>
      <c r="L2444" s="208"/>
      <c r="M2444" s="209"/>
      <c r="N2444" s="210"/>
      <c r="O2444" s="210"/>
      <c r="P2444" s="210"/>
      <c r="Q2444" s="210"/>
      <c r="R2444" s="210"/>
      <c r="S2444" s="210"/>
      <c r="T2444" s="211"/>
      <c r="AT2444" s="212" t="s">
        <v>192</v>
      </c>
      <c r="AU2444" s="212" t="s">
        <v>78</v>
      </c>
      <c r="AV2444" s="14" t="s">
        <v>78</v>
      </c>
      <c r="AW2444" s="14" t="s">
        <v>30</v>
      </c>
      <c r="AX2444" s="14" t="s">
        <v>69</v>
      </c>
      <c r="AY2444" s="212" t="s">
        <v>179</v>
      </c>
    </row>
    <row r="2445" spans="1:65" s="2" customFormat="1" ht="16.5" customHeight="1">
      <c r="A2445" s="33"/>
      <c r="B2445" s="34"/>
      <c r="C2445" s="176" t="s">
        <v>2445</v>
      </c>
      <c r="D2445" s="176" t="s">
        <v>181</v>
      </c>
      <c r="E2445" s="177" t="s">
        <v>2446</v>
      </c>
      <c r="F2445" s="327" t="s">
        <v>2447</v>
      </c>
      <c r="G2445" s="328" t="s">
        <v>357</v>
      </c>
      <c r="H2445" s="329">
        <v>262.38200000000001</v>
      </c>
      <c r="I2445" s="330"/>
      <c r="J2445" s="330">
        <f>ROUND(I2445*H2445,2)</f>
        <v>0</v>
      </c>
      <c r="K2445" s="178" t="s">
        <v>18</v>
      </c>
      <c r="L2445" s="38"/>
      <c r="M2445" s="182" t="s">
        <v>18</v>
      </c>
      <c r="N2445" s="183" t="s">
        <v>40</v>
      </c>
      <c r="O2445" s="184">
        <v>0</v>
      </c>
      <c r="P2445" s="184">
        <f>O2445*H2445</f>
        <v>0</v>
      </c>
      <c r="Q2445" s="184">
        <v>0</v>
      </c>
      <c r="R2445" s="184">
        <f>Q2445*H2445</f>
        <v>0</v>
      </c>
      <c r="S2445" s="184">
        <v>0</v>
      </c>
      <c r="T2445" s="185">
        <f>S2445*H2445</f>
        <v>0</v>
      </c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R2445" s="186" t="s">
        <v>311</v>
      </c>
      <c r="AT2445" s="186" t="s">
        <v>181</v>
      </c>
      <c r="AU2445" s="186" t="s">
        <v>78</v>
      </c>
      <c r="AY2445" s="19" t="s">
        <v>179</v>
      </c>
      <c r="BE2445" s="187">
        <f>IF(N2445="základní",J2445,0)</f>
        <v>0</v>
      </c>
      <c r="BF2445" s="187">
        <f>IF(N2445="snížená",J2445,0)</f>
        <v>0</v>
      </c>
      <c r="BG2445" s="187">
        <f>IF(N2445="zákl. přenesená",J2445,0)</f>
        <v>0</v>
      </c>
      <c r="BH2445" s="187">
        <f>IF(N2445="sníž. přenesená",J2445,0)</f>
        <v>0</v>
      </c>
      <c r="BI2445" s="187">
        <f>IF(N2445="nulová",J2445,0)</f>
        <v>0</v>
      </c>
      <c r="BJ2445" s="19" t="s">
        <v>76</v>
      </c>
      <c r="BK2445" s="187">
        <f>ROUND(I2445*H2445,2)</f>
        <v>0</v>
      </c>
      <c r="BL2445" s="19" t="s">
        <v>311</v>
      </c>
      <c r="BM2445" s="186" t="s">
        <v>2448</v>
      </c>
    </row>
    <row r="2446" spans="1:65" s="2" customFormat="1">
      <c r="A2446" s="33"/>
      <c r="B2446" s="34"/>
      <c r="C2446" s="35"/>
      <c r="D2446" s="188" t="s">
        <v>188</v>
      </c>
      <c r="E2446" s="35"/>
      <c r="F2446" s="331" t="s">
        <v>2447</v>
      </c>
      <c r="G2446" s="332"/>
      <c r="H2446" s="332"/>
      <c r="I2446" s="332"/>
      <c r="J2446" s="332"/>
      <c r="K2446" s="35"/>
      <c r="L2446" s="38"/>
      <c r="M2446" s="190"/>
      <c r="N2446" s="191"/>
      <c r="O2446" s="63"/>
      <c r="P2446" s="63"/>
      <c r="Q2446" s="63"/>
      <c r="R2446" s="63"/>
      <c r="S2446" s="63"/>
      <c r="T2446" s="64"/>
      <c r="U2446" s="33"/>
      <c r="V2446" s="33"/>
      <c r="W2446" s="33"/>
      <c r="X2446" s="33"/>
      <c r="Y2446" s="33"/>
      <c r="Z2446" s="33"/>
      <c r="AA2446" s="33"/>
      <c r="AB2446" s="33"/>
      <c r="AC2446" s="33"/>
      <c r="AD2446" s="33"/>
      <c r="AE2446" s="33"/>
      <c r="AT2446" s="19" t="s">
        <v>188</v>
      </c>
      <c r="AU2446" s="19" t="s">
        <v>78</v>
      </c>
    </row>
    <row r="2447" spans="1:65" s="14" customFormat="1">
      <c r="B2447" s="203"/>
      <c r="C2447" s="204"/>
      <c r="D2447" s="188" t="s">
        <v>192</v>
      </c>
      <c r="E2447" s="205" t="s">
        <v>18</v>
      </c>
      <c r="F2447" s="324" t="s">
        <v>2449</v>
      </c>
      <c r="G2447" s="325"/>
      <c r="H2447" s="326">
        <v>262.38200000000001</v>
      </c>
      <c r="I2447" s="325"/>
      <c r="J2447" s="325"/>
      <c r="K2447" s="204"/>
      <c r="L2447" s="208"/>
      <c r="M2447" s="209"/>
      <c r="N2447" s="210"/>
      <c r="O2447" s="210"/>
      <c r="P2447" s="210"/>
      <c r="Q2447" s="210"/>
      <c r="R2447" s="210"/>
      <c r="S2447" s="210"/>
      <c r="T2447" s="211"/>
      <c r="AT2447" s="212" t="s">
        <v>192</v>
      </c>
      <c r="AU2447" s="212" t="s">
        <v>78</v>
      </c>
      <c r="AV2447" s="14" t="s">
        <v>78</v>
      </c>
      <c r="AW2447" s="14" t="s">
        <v>30</v>
      </c>
      <c r="AX2447" s="14" t="s">
        <v>69</v>
      </c>
      <c r="AY2447" s="212" t="s">
        <v>179</v>
      </c>
    </row>
    <row r="2448" spans="1:65" s="2" customFormat="1" ht="24.2" customHeight="1">
      <c r="A2448" s="33"/>
      <c r="B2448" s="34"/>
      <c r="C2448" s="176" t="s">
        <v>2450</v>
      </c>
      <c r="D2448" s="176" t="s">
        <v>181</v>
      </c>
      <c r="E2448" s="177" t="s">
        <v>2451</v>
      </c>
      <c r="F2448" s="327" t="s">
        <v>2452</v>
      </c>
      <c r="G2448" s="328" t="s">
        <v>2046</v>
      </c>
      <c r="H2448" s="329">
        <v>14835.157999999999</v>
      </c>
      <c r="I2448" s="330"/>
      <c r="J2448" s="330">
        <f>ROUND(I2448*H2448,2)</f>
        <v>0</v>
      </c>
      <c r="K2448" s="178" t="s">
        <v>185</v>
      </c>
      <c r="L2448" s="38"/>
      <c r="M2448" s="182" t="s">
        <v>18</v>
      </c>
      <c r="N2448" s="183" t="s">
        <v>40</v>
      </c>
      <c r="O2448" s="184">
        <v>0</v>
      </c>
      <c r="P2448" s="184">
        <f>O2448*H2448</f>
        <v>0</v>
      </c>
      <c r="Q2448" s="184">
        <v>0</v>
      </c>
      <c r="R2448" s="184">
        <f>Q2448*H2448</f>
        <v>0</v>
      </c>
      <c r="S2448" s="184">
        <v>0</v>
      </c>
      <c r="T2448" s="185">
        <f>S2448*H2448</f>
        <v>0</v>
      </c>
      <c r="U2448" s="33"/>
      <c r="V2448" s="33"/>
      <c r="W2448" s="33"/>
      <c r="X2448" s="33"/>
      <c r="Y2448" s="33"/>
      <c r="Z2448" s="33"/>
      <c r="AA2448" s="33"/>
      <c r="AB2448" s="33"/>
      <c r="AC2448" s="33"/>
      <c r="AD2448" s="33"/>
      <c r="AE2448" s="33"/>
      <c r="AR2448" s="186" t="s">
        <v>311</v>
      </c>
      <c r="AT2448" s="186" t="s">
        <v>181</v>
      </c>
      <c r="AU2448" s="186" t="s">
        <v>78</v>
      </c>
      <c r="AY2448" s="19" t="s">
        <v>179</v>
      </c>
      <c r="BE2448" s="187">
        <f>IF(N2448="základní",J2448,0)</f>
        <v>0</v>
      </c>
      <c r="BF2448" s="187">
        <f>IF(N2448="snížená",J2448,0)</f>
        <v>0</v>
      </c>
      <c r="BG2448" s="187">
        <f>IF(N2448="zákl. přenesená",J2448,0)</f>
        <v>0</v>
      </c>
      <c r="BH2448" s="187">
        <f>IF(N2448="sníž. přenesená",J2448,0)</f>
        <v>0</v>
      </c>
      <c r="BI2448" s="187">
        <f>IF(N2448="nulová",J2448,0)</f>
        <v>0</v>
      </c>
      <c r="BJ2448" s="19" t="s">
        <v>76</v>
      </c>
      <c r="BK2448" s="187">
        <f>ROUND(I2448*H2448,2)</f>
        <v>0</v>
      </c>
      <c r="BL2448" s="19" t="s">
        <v>311</v>
      </c>
      <c r="BM2448" s="186" t="s">
        <v>2453</v>
      </c>
    </row>
    <row r="2449" spans="1:65" s="2" customFormat="1" ht="29.25">
      <c r="A2449" s="33"/>
      <c r="B2449" s="34"/>
      <c r="C2449" s="35"/>
      <c r="D2449" s="188" t="s">
        <v>188</v>
      </c>
      <c r="E2449" s="35"/>
      <c r="F2449" s="331" t="s">
        <v>2454</v>
      </c>
      <c r="G2449" s="332"/>
      <c r="H2449" s="332"/>
      <c r="I2449" s="332"/>
      <c r="J2449" s="332"/>
      <c r="K2449" s="35"/>
      <c r="L2449" s="38"/>
      <c r="M2449" s="190"/>
      <c r="N2449" s="191"/>
      <c r="O2449" s="63"/>
      <c r="P2449" s="63"/>
      <c r="Q2449" s="63"/>
      <c r="R2449" s="63"/>
      <c r="S2449" s="63"/>
      <c r="T2449" s="64"/>
      <c r="U2449" s="33"/>
      <c r="V2449" s="33"/>
      <c r="W2449" s="33"/>
      <c r="X2449" s="33"/>
      <c r="Y2449" s="33"/>
      <c r="Z2449" s="33"/>
      <c r="AA2449" s="33"/>
      <c r="AB2449" s="33"/>
      <c r="AC2449" s="33"/>
      <c r="AD2449" s="33"/>
      <c r="AE2449" s="33"/>
      <c r="AT2449" s="19" t="s">
        <v>188</v>
      </c>
      <c r="AU2449" s="19" t="s">
        <v>78</v>
      </c>
    </row>
    <row r="2450" spans="1:65" s="2" customFormat="1">
      <c r="A2450" s="33"/>
      <c r="B2450" s="34"/>
      <c r="C2450" s="35"/>
      <c r="D2450" s="192" t="s">
        <v>190</v>
      </c>
      <c r="E2450" s="35"/>
      <c r="F2450" s="333" t="s">
        <v>2455</v>
      </c>
      <c r="G2450" s="332"/>
      <c r="H2450" s="332"/>
      <c r="I2450" s="332"/>
      <c r="J2450" s="332"/>
      <c r="K2450" s="35"/>
      <c r="L2450" s="38"/>
      <c r="M2450" s="190"/>
      <c r="N2450" s="191"/>
      <c r="O2450" s="63"/>
      <c r="P2450" s="63"/>
      <c r="Q2450" s="63"/>
      <c r="R2450" s="63"/>
      <c r="S2450" s="63"/>
      <c r="T2450" s="64"/>
      <c r="U2450" s="33"/>
      <c r="V2450" s="33"/>
      <c r="W2450" s="33"/>
      <c r="X2450" s="33"/>
      <c r="Y2450" s="33"/>
      <c r="Z2450" s="33"/>
      <c r="AA2450" s="33"/>
      <c r="AB2450" s="33"/>
      <c r="AC2450" s="33"/>
      <c r="AD2450" s="33"/>
      <c r="AE2450" s="33"/>
      <c r="AT2450" s="19" t="s">
        <v>190</v>
      </c>
      <c r="AU2450" s="19" t="s">
        <v>78</v>
      </c>
    </row>
    <row r="2451" spans="1:65" s="12" customFormat="1" ht="22.9" customHeight="1">
      <c r="B2451" s="161"/>
      <c r="C2451" s="162"/>
      <c r="D2451" s="163" t="s">
        <v>68</v>
      </c>
      <c r="E2451" s="174" t="s">
        <v>2456</v>
      </c>
      <c r="F2451" s="337" t="s">
        <v>2457</v>
      </c>
      <c r="G2451" s="338"/>
      <c r="H2451" s="338"/>
      <c r="I2451" s="338"/>
      <c r="J2451" s="339">
        <f>BK2451</f>
        <v>0</v>
      </c>
      <c r="K2451" s="162"/>
      <c r="L2451" s="166"/>
      <c r="M2451" s="167"/>
      <c r="N2451" s="168"/>
      <c r="O2451" s="168"/>
      <c r="P2451" s="169">
        <f>SUM(P2452:P2632)</f>
        <v>960.68338920000008</v>
      </c>
      <c r="Q2451" s="168"/>
      <c r="R2451" s="169">
        <f>SUM(R2452:R2632)</f>
        <v>23.275175383569998</v>
      </c>
      <c r="S2451" s="168"/>
      <c r="T2451" s="170">
        <f>SUM(T2452:T2632)</f>
        <v>0</v>
      </c>
      <c r="AR2451" s="171" t="s">
        <v>78</v>
      </c>
      <c r="AT2451" s="172" t="s">
        <v>68</v>
      </c>
      <c r="AU2451" s="172" t="s">
        <v>76</v>
      </c>
      <c r="AY2451" s="171" t="s">
        <v>179</v>
      </c>
      <c r="BK2451" s="173">
        <f>SUM(BK2452:BK2632)</f>
        <v>0</v>
      </c>
    </row>
    <row r="2452" spans="1:65" s="2" customFormat="1" ht="24.2" customHeight="1">
      <c r="A2452" s="33"/>
      <c r="B2452" s="34"/>
      <c r="C2452" s="176" t="s">
        <v>2458</v>
      </c>
      <c r="D2452" s="176" t="s">
        <v>181</v>
      </c>
      <c r="E2452" s="177" t="s">
        <v>2459</v>
      </c>
      <c r="F2452" s="327" t="s">
        <v>2460</v>
      </c>
      <c r="G2452" s="328" t="s">
        <v>357</v>
      </c>
      <c r="H2452" s="329">
        <v>17.28</v>
      </c>
      <c r="I2452" s="330"/>
      <c r="J2452" s="330">
        <f>ROUND(I2452*H2452,2)</f>
        <v>0</v>
      </c>
      <c r="K2452" s="178" t="s">
        <v>185</v>
      </c>
      <c r="L2452" s="38"/>
      <c r="M2452" s="182" t="s">
        <v>18</v>
      </c>
      <c r="N2452" s="183" t="s">
        <v>40</v>
      </c>
      <c r="O2452" s="184">
        <v>1.296</v>
      </c>
      <c r="P2452" s="184">
        <f>O2452*H2452</f>
        <v>22.394880000000001</v>
      </c>
      <c r="Q2452" s="184">
        <v>4.4287199999999999E-2</v>
      </c>
      <c r="R2452" s="184">
        <f>Q2452*H2452</f>
        <v>0.76528281600000003</v>
      </c>
      <c r="S2452" s="184">
        <v>0</v>
      </c>
      <c r="T2452" s="185">
        <f>S2452*H2452</f>
        <v>0</v>
      </c>
      <c r="U2452" s="33"/>
      <c r="V2452" s="33"/>
      <c r="W2452" s="33"/>
      <c r="X2452" s="33"/>
      <c r="Y2452" s="33"/>
      <c r="Z2452" s="33"/>
      <c r="AA2452" s="33"/>
      <c r="AB2452" s="33"/>
      <c r="AC2452" s="33"/>
      <c r="AD2452" s="33"/>
      <c r="AE2452" s="33"/>
      <c r="AR2452" s="186" t="s">
        <v>311</v>
      </c>
      <c r="AT2452" s="186" t="s">
        <v>181</v>
      </c>
      <c r="AU2452" s="186" t="s">
        <v>78</v>
      </c>
      <c r="AY2452" s="19" t="s">
        <v>179</v>
      </c>
      <c r="BE2452" s="187">
        <f>IF(N2452="základní",J2452,0)</f>
        <v>0</v>
      </c>
      <c r="BF2452" s="187">
        <f>IF(N2452="snížená",J2452,0)</f>
        <v>0</v>
      </c>
      <c r="BG2452" s="187">
        <f>IF(N2452="zákl. přenesená",J2452,0)</f>
        <v>0</v>
      </c>
      <c r="BH2452" s="187">
        <f>IF(N2452="sníž. přenesená",J2452,0)</f>
        <v>0</v>
      </c>
      <c r="BI2452" s="187">
        <f>IF(N2452="nulová",J2452,0)</f>
        <v>0</v>
      </c>
      <c r="BJ2452" s="19" t="s">
        <v>76</v>
      </c>
      <c r="BK2452" s="187">
        <f>ROUND(I2452*H2452,2)</f>
        <v>0</v>
      </c>
      <c r="BL2452" s="19" t="s">
        <v>311</v>
      </c>
      <c r="BM2452" s="186" t="s">
        <v>2461</v>
      </c>
    </row>
    <row r="2453" spans="1:65" s="2" customFormat="1" ht="39">
      <c r="A2453" s="33"/>
      <c r="B2453" s="34"/>
      <c r="C2453" s="35"/>
      <c r="D2453" s="188" t="s">
        <v>188</v>
      </c>
      <c r="E2453" s="35"/>
      <c r="F2453" s="331" t="s">
        <v>2462</v>
      </c>
      <c r="G2453" s="332"/>
      <c r="H2453" s="332"/>
      <c r="I2453" s="332"/>
      <c r="J2453" s="332"/>
      <c r="K2453" s="35"/>
      <c r="L2453" s="38"/>
      <c r="M2453" s="190"/>
      <c r="N2453" s="191"/>
      <c r="O2453" s="63"/>
      <c r="P2453" s="63"/>
      <c r="Q2453" s="63"/>
      <c r="R2453" s="63"/>
      <c r="S2453" s="63"/>
      <c r="T2453" s="64"/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T2453" s="19" t="s">
        <v>188</v>
      </c>
      <c r="AU2453" s="19" t="s">
        <v>78</v>
      </c>
    </row>
    <row r="2454" spans="1:65" s="2" customFormat="1">
      <c r="A2454" s="33"/>
      <c r="B2454" s="34"/>
      <c r="C2454" s="35"/>
      <c r="D2454" s="192" t="s">
        <v>190</v>
      </c>
      <c r="E2454" s="35"/>
      <c r="F2454" s="333" t="s">
        <v>2463</v>
      </c>
      <c r="G2454" s="332"/>
      <c r="H2454" s="332"/>
      <c r="I2454" s="332"/>
      <c r="J2454" s="332"/>
      <c r="K2454" s="35"/>
      <c r="L2454" s="38"/>
      <c r="M2454" s="190"/>
      <c r="N2454" s="191"/>
      <c r="O2454" s="63"/>
      <c r="P2454" s="63"/>
      <c r="Q2454" s="63"/>
      <c r="R2454" s="63"/>
      <c r="S2454" s="63"/>
      <c r="T2454" s="64"/>
      <c r="U2454" s="33"/>
      <c r="V2454" s="33"/>
      <c r="W2454" s="33"/>
      <c r="X2454" s="33"/>
      <c r="Y2454" s="33"/>
      <c r="Z2454" s="33"/>
      <c r="AA2454" s="33"/>
      <c r="AB2454" s="33"/>
      <c r="AC2454" s="33"/>
      <c r="AD2454" s="33"/>
      <c r="AE2454" s="33"/>
      <c r="AT2454" s="19" t="s">
        <v>190</v>
      </c>
      <c r="AU2454" s="19" t="s">
        <v>78</v>
      </c>
    </row>
    <row r="2455" spans="1:65" s="13" customFormat="1">
      <c r="B2455" s="194"/>
      <c r="C2455" s="195"/>
      <c r="D2455" s="188" t="s">
        <v>192</v>
      </c>
      <c r="E2455" s="196" t="s">
        <v>18</v>
      </c>
      <c r="F2455" s="334" t="s">
        <v>481</v>
      </c>
      <c r="G2455" s="335"/>
      <c r="H2455" s="336" t="s">
        <v>18</v>
      </c>
      <c r="I2455" s="335"/>
      <c r="J2455" s="335"/>
      <c r="K2455" s="195"/>
      <c r="L2455" s="198"/>
      <c r="M2455" s="199"/>
      <c r="N2455" s="200"/>
      <c r="O2455" s="200"/>
      <c r="P2455" s="200"/>
      <c r="Q2455" s="200"/>
      <c r="R2455" s="200"/>
      <c r="S2455" s="200"/>
      <c r="T2455" s="201"/>
      <c r="AT2455" s="202" t="s">
        <v>192</v>
      </c>
      <c r="AU2455" s="202" t="s">
        <v>78</v>
      </c>
      <c r="AV2455" s="13" t="s">
        <v>76</v>
      </c>
      <c r="AW2455" s="13" t="s">
        <v>30</v>
      </c>
      <c r="AX2455" s="13" t="s">
        <v>69</v>
      </c>
      <c r="AY2455" s="202" t="s">
        <v>179</v>
      </c>
    </row>
    <row r="2456" spans="1:65" s="14" customFormat="1">
      <c r="B2456" s="203"/>
      <c r="C2456" s="204"/>
      <c r="D2456" s="188" t="s">
        <v>192</v>
      </c>
      <c r="E2456" s="205" t="s">
        <v>18</v>
      </c>
      <c r="F2456" s="324" t="s">
        <v>2464</v>
      </c>
      <c r="G2456" s="325"/>
      <c r="H2456" s="326">
        <v>8</v>
      </c>
      <c r="I2456" s="325"/>
      <c r="J2456" s="325"/>
      <c r="K2456" s="204"/>
      <c r="L2456" s="208"/>
      <c r="M2456" s="209"/>
      <c r="N2456" s="210"/>
      <c r="O2456" s="210"/>
      <c r="P2456" s="210"/>
      <c r="Q2456" s="210"/>
      <c r="R2456" s="210"/>
      <c r="S2456" s="210"/>
      <c r="T2456" s="211"/>
      <c r="AT2456" s="212" t="s">
        <v>192</v>
      </c>
      <c r="AU2456" s="212" t="s">
        <v>78</v>
      </c>
      <c r="AV2456" s="14" t="s">
        <v>78</v>
      </c>
      <c r="AW2456" s="14" t="s">
        <v>30</v>
      </c>
      <c r="AX2456" s="14" t="s">
        <v>69</v>
      </c>
      <c r="AY2456" s="212" t="s">
        <v>179</v>
      </c>
    </row>
    <row r="2457" spans="1:65" s="13" customFormat="1">
      <c r="B2457" s="194"/>
      <c r="C2457" s="195"/>
      <c r="D2457" s="188" t="s">
        <v>192</v>
      </c>
      <c r="E2457" s="196" t="s">
        <v>18</v>
      </c>
      <c r="F2457" s="334" t="s">
        <v>1690</v>
      </c>
      <c r="G2457" s="335"/>
      <c r="H2457" s="336" t="s">
        <v>18</v>
      </c>
      <c r="I2457" s="335"/>
      <c r="J2457" s="335"/>
      <c r="K2457" s="195"/>
      <c r="L2457" s="198"/>
      <c r="M2457" s="199"/>
      <c r="N2457" s="200"/>
      <c r="O2457" s="200"/>
      <c r="P2457" s="200"/>
      <c r="Q2457" s="200"/>
      <c r="R2457" s="200"/>
      <c r="S2457" s="200"/>
      <c r="T2457" s="201"/>
      <c r="AT2457" s="202" t="s">
        <v>192</v>
      </c>
      <c r="AU2457" s="202" t="s">
        <v>78</v>
      </c>
      <c r="AV2457" s="13" t="s">
        <v>76</v>
      </c>
      <c r="AW2457" s="13" t="s">
        <v>30</v>
      </c>
      <c r="AX2457" s="13" t="s">
        <v>69</v>
      </c>
      <c r="AY2457" s="202" t="s">
        <v>179</v>
      </c>
    </row>
    <row r="2458" spans="1:65" s="14" customFormat="1">
      <c r="B2458" s="203"/>
      <c r="C2458" s="204"/>
      <c r="D2458" s="188" t="s">
        <v>192</v>
      </c>
      <c r="E2458" s="205" t="s">
        <v>18</v>
      </c>
      <c r="F2458" s="324" t="s">
        <v>2465</v>
      </c>
      <c r="G2458" s="325"/>
      <c r="H2458" s="326">
        <v>-8</v>
      </c>
      <c r="I2458" s="325"/>
      <c r="J2458" s="325"/>
      <c r="K2458" s="204"/>
      <c r="L2458" s="208"/>
      <c r="M2458" s="209"/>
      <c r="N2458" s="210"/>
      <c r="O2458" s="210"/>
      <c r="P2458" s="210"/>
      <c r="Q2458" s="210"/>
      <c r="R2458" s="210"/>
      <c r="S2458" s="210"/>
      <c r="T2458" s="211"/>
      <c r="AT2458" s="212" t="s">
        <v>192</v>
      </c>
      <c r="AU2458" s="212" t="s">
        <v>78</v>
      </c>
      <c r="AV2458" s="14" t="s">
        <v>78</v>
      </c>
      <c r="AW2458" s="14" t="s">
        <v>30</v>
      </c>
      <c r="AX2458" s="14" t="s">
        <v>69</v>
      </c>
      <c r="AY2458" s="212" t="s">
        <v>179</v>
      </c>
    </row>
    <row r="2459" spans="1:65" s="14" customFormat="1">
      <c r="B2459" s="203"/>
      <c r="C2459" s="204"/>
      <c r="D2459" s="188" t="s">
        <v>192</v>
      </c>
      <c r="E2459" s="205" t="s">
        <v>18</v>
      </c>
      <c r="F2459" s="324" t="s">
        <v>2466</v>
      </c>
      <c r="G2459" s="325"/>
      <c r="H2459" s="326">
        <v>9.92</v>
      </c>
      <c r="I2459" s="325"/>
      <c r="J2459" s="325"/>
      <c r="K2459" s="204"/>
      <c r="L2459" s="208"/>
      <c r="M2459" s="209"/>
      <c r="N2459" s="210"/>
      <c r="O2459" s="210"/>
      <c r="P2459" s="210"/>
      <c r="Q2459" s="210"/>
      <c r="R2459" s="210"/>
      <c r="S2459" s="210"/>
      <c r="T2459" s="211"/>
      <c r="AT2459" s="212" t="s">
        <v>192</v>
      </c>
      <c r="AU2459" s="212" t="s">
        <v>78</v>
      </c>
      <c r="AV2459" s="14" t="s">
        <v>78</v>
      </c>
      <c r="AW2459" s="14" t="s">
        <v>30</v>
      </c>
      <c r="AX2459" s="14" t="s">
        <v>69</v>
      </c>
      <c r="AY2459" s="212" t="s">
        <v>179</v>
      </c>
    </row>
    <row r="2460" spans="1:65" s="13" customFormat="1">
      <c r="B2460" s="194"/>
      <c r="C2460" s="195"/>
      <c r="D2460" s="188" t="s">
        <v>192</v>
      </c>
      <c r="E2460" s="196" t="s">
        <v>18</v>
      </c>
      <c r="F2460" s="334" t="s">
        <v>1097</v>
      </c>
      <c r="G2460" s="335"/>
      <c r="H2460" s="336" t="s">
        <v>18</v>
      </c>
      <c r="I2460" s="335"/>
      <c r="J2460" s="335"/>
      <c r="K2460" s="195"/>
      <c r="L2460" s="198"/>
      <c r="M2460" s="199"/>
      <c r="N2460" s="200"/>
      <c r="O2460" s="200"/>
      <c r="P2460" s="200"/>
      <c r="Q2460" s="200"/>
      <c r="R2460" s="200"/>
      <c r="S2460" s="200"/>
      <c r="T2460" s="201"/>
      <c r="AT2460" s="202" t="s">
        <v>192</v>
      </c>
      <c r="AU2460" s="202" t="s">
        <v>78</v>
      </c>
      <c r="AV2460" s="13" t="s">
        <v>76</v>
      </c>
      <c r="AW2460" s="13" t="s">
        <v>30</v>
      </c>
      <c r="AX2460" s="13" t="s">
        <v>69</v>
      </c>
      <c r="AY2460" s="202" t="s">
        <v>179</v>
      </c>
    </row>
    <row r="2461" spans="1:65" s="14" customFormat="1">
      <c r="B2461" s="203"/>
      <c r="C2461" s="204"/>
      <c r="D2461" s="188" t="s">
        <v>192</v>
      </c>
      <c r="E2461" s="205" t="s">
        <v>18</v>
      </c>
      <c r="F2461" s="324" t="s">
        <v>2467</v>
      </c>
      <c r="G2461" s="325"/>
      <c r="H2461" s="326">
        <v>7.36</v>
      </c>
      <c r="I2461" s="325"/>
      <c r="J2461" s="325"/>
      <c r="K2461" s="204"/>
      <c r="L2461" s="208"/>
      <c r="M2461" s="209"/>
      <c r="N2461" s="210"/>
      <c r="O2461" s="210"/>
      <c r="P2461" s="210"/>
      <c r="Q2461" s="210"/>
      <c r="R2461" s="210"/>
      <c r="S2461" s="210"/>
      <c r="T2461" s="211"/>
      <c r="AT2461" s="212" t="s">
        <v>192</v>
      </c>
      <c r="AU2461" s="212" t="s">
        <v>78</v>
      </c>
      <c r="AV2461" s="14" t="s">
        <v>78</v>
      </c>
      <c r="AW2461" s="14" t="s">
        <v>30</v>
      </c>
      <c r="AX2461" s="14" t="s">
        <v>69</v>
      </c>
      <c r="AY2461" s="212" t="s">
        <v>179</v>
      </c>
    </row>
    <row r="2462" spans="1:65" s="2" customFormat="1" ht="24.2" customHeight="1">
      <c r="A2462" s="33"/>
      <c r="B2462" s="34"/>
      <c r="C2462" s="176" t="s">
        <v>2468</v>
      </c>
      <c r="D2462" s="176" t="s">
        <v>181</v>
      </c>
      <c r="E2462" s="177" t="s">
        <v>2469</v>
      </c>
      <c r="F2462" s="327" t="s">
        <v>2470</v>
      </c>
      <c r="G2462" s="328" t="s">
        <v>357</v>
      </c>
      <c r="H2462" s="329">
        <f>SUM(H2466:H2469)</f>
        <v>172.38819999999998</v>
      </c>
      <c r="I2462" s="330"/>
      <c r="J2462" s="330">
        <f>ROUND(I2462*H2462,2)</f>
        <v>0</v>
      </c>
      <c r="K2462" s="178" t="s">
        <v>185</v>
      </c>
      <c r="L2462" s="38"/>
      <c r="M2462" s="182" t="s">
        <v>18</v>
      </c>
      <c r="N2462" s="183" t="s">
        <v>40</v>
      </c>
      <c r="O2462" s="184">
        <v>1.296</v>
      </c>
      <c r="P2462" s="184">
        <f>O2462*H2462</f>
        <v>223.41510719999999</v>
      </c>
      <c r="Q2462" s="184">
        <v>4.5707600000000001E-2</v>
      </c>
      <c r="R2462" s="184">
        <f>Q2462*H2462</f>
        <v>7.8794508903199993</v>
      </c>
      <c r="S2462" s="184">
        <v>0</v>
      </c>
      <c r="T2462" s="185">
        <f>S2462*H2462</f>
        <v>0</v>
      </c>
      <c r="U2462" s="33"/>
      <c r="V2462" s="33"/>
      <c r="W2462" s="33"/>
      <c r="X2462" s="33"/>
      <c r="Y2462" s="33"/>
      <c r="Z2462" s="33"/>
      <c r="AA2462" s="33"/>
      <c r="AB2462" s="33"/>
      <c r="AC2462" s="33"/>
      <c r="AD2462" s="33"/>
      <c r="AE2462" s="33"/>
      <c r="AR2462" s="186" t="s">
        <v>311</v>
      </c>
      <c r="AT2462" s="186" t="s">
        <v>181</v>
      </c>
      <c r="AU2462" s="186" t="s">
        <v>78</v>
      </c>
      <c r="AY2462" s="19" t="s">
        <v>179</v>
      </c>
      <c r="BE2462" s="187">
        <f>IF(N2462="základní",J2462,0)</f>
        <v>0</v>
      </c>
      <c r="BF2462" s="187">
        <f>IF(N2462="snížená",J2462,0)</f>
        <v>0</v>
      </c>
      <c r="BG2462" s="187">
        <f>IF(N2462="zákl. přenesená",J2462,0)</f>
        <v>0</v>
      </c>
      <c r="BH2462" s="187">
        <f>IF(N2462="sníž. přenesená",J2462,0)</f>
        <v>0</v>
      </c>
      <c r="BI2462" s="187">
        <f>IF(N2462="nulová",J2462,0)</f>
        <v>0</v>
      </c>
      <c r="BJ2462" s="19" t="s">
        <v>76</v>
      </c>
      <c r="BK2462" s="187">
        <f>ROUND(I2462*H2462,2)</f>
        <v>0</v>
      </c>
      <c r="BL2462" s="19" t="s">
        <v>311</v>
      </c>
      <c r="BM2462" s="186" t="s">
        <v>2471</v>
      </c>
    </row>
    <row r="2463" spans="1:65" s="2" customFormat="1" ht="39">
      <c r="A2463" s="33"/>
      <c r="B2463" s="34"/>
      <c r="C2463" s="35"/>
      <c r="D2463" s="188" t="s">
        <v>188</v>
      </c>
      <c r="E2463" s="35"/>
      <c r="F2463" s="331" t="s">
        <v>2472</v>
      </c>
      <c r="G2463" s="332"/>
      <c r="H2463" s="332"/>
      <c r="I2463" s="332"/>
      <c r="J2463" s="332"/>
      <c r="K2463" s="35"/>
      <c r="L2463" s="38"/>
      <c r="M2463" s="190"/>
      <c r="N2463" s="191"/>
      <c r="O2463" s="63"/>
      <c r="P2463" s="63"/>
      <c r="Q2463" s="63"/>
      <c r="R2463" s="63"/>
      <c r="S2463" s="63"/>
      <c r="T2463" s="64"/>
      <c r="U2463" s="33"/>
      <c r="V2463" s="33"/>
      <c r="W2463" s="33"/>
      <c r="X2463" s="33"/>
      <c r="Y2463" s="33"/>
      <c r="Z2463" s="33"/>
      <c r="AA2463" s="33"/>
      <c r="AB2463" s="33"/>
      <c r="AC2463" s="33"/>
      <c r="AD2463" s="33"/>
      <c r="AE2463" s="33"/>
      <c r="AT2463" s="19" t="s">
        <v>188</v>
      </c>
      <c r="AU2463" s="19" t="s">
        <v>78</v>
      </c>
    </row>
    <row r="2464" spans="1:65" s="2" customFormat="1">
      <c r="A2464" s="33"/>
      <c r="B2464" s="34"/>
      <c r="C2464" s="35"/>
      <c r="D2464" s="192" t="s">
        <v>190</v>
      </c>
      <c r="E2464" s="35"/>
      <c r="F2464" s="333" t="s">
        <v>2473</v>
      </c>
      <c r="G2464" s="332"/>
      <c r="H2464" s="332"/>
      <c r="I2464" s="332"/>
      <c r="J2464" s="332"/>
      <c r="K2464" s="35"/>
      <c r="L2464" s="38"/>
      <c r="M2464" s="190"/>
      <c r="N2464" s="191"/>
      <c r="O2464" s="63"/>
      <c r="P2464" s="63"/>
      <c r="Q2464" s="63"/>
      <c r="R2464" s="63"/>
      <c r="S2464" s="63"/>
      <c r="T2464" s="64"/>
      <c r="U2464" s="33"/>
      <c r="V2464" s="33"/>
      <c r="W2464" s="33"/>
      <c r="X2464" s="33"/>
      <c r="Y2464" s="33"/>
      <c r="Z2464" s="33"/>
      <c r="AA2464" s="33"/>
      <c r="AB2464" s="33"/>
      <c r="AC2464" s="33"/>
      <c r="AD2464" s="33"/>
      <c r="AE2464" s="33"/>
      <c r="AT2464" s="19" t="s">
        <v>190</v>
      </c>
      <c r="AU2464" s="19" t="s">
        <v>78</v>
      </c>
    </row>
    <row r="2465" spans="1:65" s="13" customFormat="1">
      <c r="B2465" s="194"/>
      <c r="C2465" s="195"/>
      <c r="D2465" s="188" t="s">
        <v>192</v>
      </c>
      <c r="E2465" s="196" t="s">
        <v>18</v>
      </c>
      <c r="F2465" s="334" t="s">
        <v>481</v>
      </c>
      <c r="G2465" s="335"/>
      <c r="H2465" s="336" t="s">
        <v>18</v>
      </c>
      <c r="I2465" s="335"/>
      <c r="J2465" s="335"/>
      <c r="K2465" s="195"/>
      <c r="L2465" s="198"/>
      <c r="M2465" s="199"/>
      <c r="N2465" s="200"/>
      <c r="O2465" s="200"/>
      <c r="P2465" s="200"/>
      <c r="Q2465" s="200"/>
      <c r="R2465" s="200"/>
      <c r="S2465" s="200"/>
      <c r="T2465" s="201"/>
      <c r="AT2465" s="202" t="s">
        <v>192</v>
      </c>
      <c r="AU2465" s="202" t="s">
        <v>78</v>
      </c>
      <c r="AV2465" s="13" t="s">
        <v>76</v>
      </c>
      <c r="AW2465" s="13" t="s">
        <v>30</v>
      </c>
      <c r="AX2465" s="13" t="s">
        <v>69</v>
      </c>
      <c r="AY2465" s="202" t="s">
        <v>179</v>
      </c>
    </row>
    <row r="2466" spans="1:65" s="14" customFormat="1" ht="22.5">
      <c r="B2466" s="203"/>
      <c r="C2466" s="204"/>
      <c r="D2466" s="188" t="s">
        <v>192</v>
      </c>
      <c r="E2466" s="205" t="s">
        <v>18</v>
      </c>
      <c r="F2466" s="324" t="s">
        <v>5844</v>
      </c>
      <c r="G2466" s="325"/>
      <c r="H2466" s="326">
        <f>(2.595+4+4.8+4+1.325+3.12+1.9+1.72+5.2+4.78+7.3+4.47+3.8)*3.22</f>
        <v>157.81219999999999</v>
      </c>
      <c r="I2466" s="325"/>
      <c r="J2466" s="325"/>
      <c r="K2466" s="204"/>
      <c r="L2466" s="208"/>
      <c r="M2466" s="209"/>
      <c r="N2466" s="210"/>
      <c r="O2466" s="210"/>
      <c r="P2466" s="210"/>
      <c r="Q2466" s="210"/>
      <c r="R2466" s="210"/>
      <c r="S2466" s="210"/>
      <c r="T2466" s="211"/>
      <c r="AT2466" s="212" t="s">
        <v>192</v>
      </c>
      <c r="AU2466" s="212" t="s">
        <v>78</v>
      </c>
      <c r="AV2466" s="14" t="s">
        <v>78</v>
      </c>
      <c r="AW2466" s="14" t="s">
        <v>30</v>
      </c>
      <c r="AX2466" s="14" t="s">
        <v>69</v>
      </c>
      <c r="AY2466" s="212" t="s">
        <v>179</v>
      </c>
    </row>
    <row r="2467" spans="1:65" s="13" customFormat="1">
      <c r="B2467" s="194"/>
      <c r="C2467" s="195"/>
      <c r="D2467" s="188" t="s">
        <v>192</v>
      </c>
      <c r="E2467" s="196" t="s">
        <v>18</v>
      </c>
      <c r="F2467" s="334" t="s">
        <v>1690</v>
      </c>
      <c r="G2467" s="335"/>
      <c r="H2467" s="336" t="s">
        <v>18</v>
      </c>
      <c r="I2467" s="335"/>
      <c r="J2467" s="335"/>
      <c r="K2467" s="195"/>
      <c r="L2467" s="198"/>
      <c r="M2467" s="199"/>
      <c r="N2467" s="200"/>
      <c r="O2467" s="200"/>
      <c r="P2467" s="200"/>
      <c r="Q2467" s="200"/>
      <c r="R2467" s="200"/>
      <c r="S2467" s="200"/>
      <c r="T2467" s="201"/>
      <c r="AT2467" s="202" t="s">
        <v>192</v>
      </c>
      <c r="AU2467" s="202" t="s">
        <v>78</v>
      </c>
      <c r="AV2467" s="13" t="s">
        <v>76</v>
      </c>
      <c r="AW2467" s="13" t="s">
        <v>30</v>
      </c>
      <c r="AX2467" s="13" t="s">
        <v>69</v>
      </c>
      <c r="AY2467" s="202" t="s">
        <v>179</v>
      </c>
    </row>
    <row r="2468" spans="1:65" s="14" customFormat="1">
      <c r="B2468" s="203"/>
      <c r="C2468" s="204"/>
      <c r="D2468" s="188" t="s">
        <v>192</v>
      </c>
      <c r="E2468" s="205" t="s">
        <v>18</v>
      </c>
      <c r="F2468" s="324" t="s">
        <v>2474</v>
      </c>
      <c r="G2468" s="325"/>
      <c r="H2468" s="326">
        <v>-22.08</v>
      </c>
      <c r="I2468" s="325"/>
      <c r="J2468" s="325"/>
      <c r="K2468" s="204"/>
      <c r="L2468" s="208"/>
      <c r="M2468" s="209"/>
      <c r="N2468" s="210"/>
      <c r="O2468" s="210"/>
      <c r="P2468" s="210"/>
      <c r="Q2468" s="210"/>
      <c r="R2468" s="210"/>
      <c r="S2468" s="210"/>
      <c r="T2468" s="211"/>
      <c r="AT2468" s="212" t="s">
        <v>192</v>
      </c>
      <c r="AU2468" s="212" t="s">
        <v>78</v>
      </c>
      <c r="AV2468" s="14" t="s">
        <v>78</v>
      </c>
      <c r="AW2468" s="14" t="s">
        <v>30</v>
      </c>
      <c r="AX2468" s="14" t="s">
        <v>69</v>
      </c>
      <c r="AY2468" s="212" t="s">
        <v>179</v>
      </c>
    </row>
    <row r="2469" spans="1:65" s="14" customFormat="1">
      <c r="B2469" s="203"/>
      <c r="C2469" s="204"/>
      <c r="D2469" s="188" t="s">
        <v>192</v>
      </c>
      <c r="E2469" s="205" t="s">
        <v>18</v>
      </c>
      <c r="F2469" s="324" t="s">
        <v>2475</v>
      </c>
      <c r="G2469" s="325"/>
      <c r="H2469" s="326">
        <v>36.655999999999999</v>
      </c>
      <c r="I2469" s="325"/>
      <c r="J2469" s="325"/>
      <c r="K2469" s="204"/>
      <c r="L2469" s="208"/>
      <c r="M2469" s="209"/>
      <c r="N2469" s="210"/>
      <c r="O2469" s="210"/>
      <c r="P2469" s="210"/>
      <c r="Q2469" s="210"/>
      <c r="R2469" s="210"/>
      <c r="S2469" s="210"/>
      <c r="T2469" s="211"/>
      <c r="AT2469" s="212" t="s">
        <v>192</v>
      </c>
      <c r="AU2469" s="212" t="s">
        <v>78</v>
      </c>
      <c r="AV2469" s="14" t="s">
        <v>78</v>
      </c>
      <c r="AW2469" s="14" t="s">
        <v>30</v>
      </c>
      <c r="AX2469" s="14" t="s">
        <v>69</v>
      </c>
      <c r="AY2469" s="212" t="s">
        <v>179</v>
      </c>
    </row>
    <row r="2470" spans="1:65" s="2" customFormat="1" ht="24.2" customHeight="1">
      <c r="A2470" s="33"/>
      <c r="B2470" s="34"/>
      <c r="C2470" s="176" t="s">
        <v>2476</v>
      </c>
      <c r="D2470" s="176" t="s">
        <v>181</v>
      </c>
      <c r="E2470" s="177" t="s">
        <v>2477</v>
      </c>
      <c r="F2470" s="327" t="s">
        <v>2478</v>
      </c>
      <c r="G2470" s="328" t="s">
        <v>357</v>
      </c>
      <c r="H2470" s="329">
        <v>25.568000000000001</v>
      </c>
      <c r="I2470" s="330"/>
      <c r="J2470" s="330">
        <f>ROUND(I2470*H2470,2)</f>
        <v>0</v>
      </c>
      <c r="K2470" s="178" t="s">
        <v>185</v>
      </c>
      <c r="L2470" s="38"/>
      <c r="M2470" s="182" t="s">
        <v>18</v>
      </c>
      <c r="N2470" s="183" t="s">
        <v>40</v>
      </c>
      <c r="O2470" s="184">
        <v>1.296</v>
      </c>
      <c r="P2470" s="184">
        <f>O2470*H2470</f>
        <v>33.136127999999999</v>
      </c>
      <c r="Q2470" s="184">
        <v>4.5547200000000003E-2</v>
      </c>
      <c r="R2470" s="184">
        <f>Q2470*H2470</f>
        <v>1.1645508096000001</v>
      </c>
      <c r="S2470" s="184">
        <v>0</v>
      </c>
      <c r="T2470" s="185">
        <f>S2470*H2470</f>
        <v>0</v>
      </c>
      <c r="U2470" s="33"/>
      <c r="V2470" s="33"/>
      <c r="W2470" s="33"/>
      <c r="X2470" s="33"/>
      <c r="Y2470" s="33"/>
      <c r="Z2470" s="33"/>
      <c r="AA2470" s="33"/>
      <c r="AB2470" s="33"/>
      <c r="AC2470" s="33"/>
      <c r="AD2470" s="33"/>
      <c r="AE2470" s="33"/>
      <c r="AR2470" s="186" t="s">
        <v>311</v>
      </c>
      <c r="AT2470" s="186" t="s">
        <v>181</v>
      </c>
      <c r="AU2470" s="186" t="s">
        <v>78</v>
      </c>
      <c r="AY2470" s="19" t="s">
        <v>179</v>
      </c>
      <c r="BE2470" s="187">
        <f>IF(N2470="základní",J2470,0)</f>
        <v>0</v>
      </c>
      <c r="BF2470" s="187">
        <f>IF(N2470="snížená",J2470,0)</f>
        <v>0</v>
      </c>
      <c r="BG2470" s="187">
        <f>IF(N2470="zákl. přenesená",J2470,0)</f>
        <v>0</v>
      </c>
      <c r="BH2470" s="187">
        <f>IF(N2470="sníž. přenesená",J2470,0)</f>
        <v>0</v>
      </c>
      <c r="BI2470" s="187">
        <f>IF(N2470="nulová",J2470,0)</f>
        <v>0</v>
      </c>
      <c r="BJ2470" s="19" t="s">
        <v>76</v>
      </c>
      <c r="BK2470" s="187">
        <f>ROUND(I2470*H2470,2)</f>
        <v>0</v>
      </c>
      <c r="BL2470" s="19" t="s">
        <v>311</v>
      </c>
      <c r="BM2470" s="186" t="s">
        <v>2479</v>
      </c>
    </row>
    <row r="2471" spans="1:65" s="2" customFormat="1" ht="39">
      <c r="A2471" s="33"/>
      <c r="B2471" s="34"/>
      <c r="C2471" s="35"/>
      <c r="D2471" s="188" t="s">
        <v>188</v>
      </c>
      <c r="E2471" s="35"/>
      <c r="F2471" s="331" t="s">
        <v>2480</v>
      </c>
      <c r="G2471" s="332"/>
      <c r="H2471" s="332"/>
      <c r="I2471" s="332"/>
      <c r="J2471" s="332"/>
      <c r="K2471" s="35"/>
      <c r="L2471" s="38"/>
      <c r="M2471" s="190"/>
      <c r="N2471" s="191"/>
      <c r="O2471" s="63"/>
      <c r="P2471" s="63"/>
      <c r="Q2471" s="63"/>
      <c r="R2471" s="63"/>
      <c r="S2471" s="63"/>
      <c r="T2471" s="64"/>
      <c r="U2471" s="33"/>
      <c r="V2471" s="33"/>
      <c r="W2471" s="33"/>
      <c r="X2471" s="33"/>
      <c r="Y2471" s="33"/>
      <c r="Z2471" s="33"/>
      <c r="AA2471" s="33"/>
      <c r="AB2471" s="33"/>
      <c r="AC2471" s="33"/>
      <c r="AD2471" s="33"/>
      <c r="AE2471" s="33"/>
      <c r="AT2471" s="19" t="s">
        <v>188</v>
      </c>
      <c r="AU2471" s="19" t="s">
        <v>78</v>
      </c>
    </row>
    <row r="2472" spans="1:65" s="2" customFormat="1">
      <c r="A2472" s="33"/>
      <c r="B2472" s="34"/>
      <c r="C2472" s="35"/>
      <c r="D2472" s="192" t="s">
        <v>190</v>
      </c>
      <c r="E2472" s="35"/>
      <c r="F2472" s="333" t="s">
        <v>2481</v>
      </c>
      <c r="G2472" s="332"/>
      <c r="H2472" s="332"/>
      <c r="I2472" s="332"/>
      <c r="J2472" s="332"/>
      <c r="K2472" s="35"/>
      <c r="L2472" s="38"/>
      <c r="M2472" s="190"/>
      <c r="N2472" s="191"/>
      <c r="O2472" s="63"/>
      <c r="P2472" s="63"/>
      <c r="Q2472" s="63"/>
      <c r="R2472" s="63"/>
      <c r="S2472" s="63"/>
      <c r="T2472" s="64"/>
      <c r="U2472" s="33"/>
      <c r="V2472" s="33"/>
      <c r="W2472" s="33"/>
      <c r="X2472" s="33"/>
      <c r="Y2472" s="33"/>
      <c r="Z2472" s="33"/>
      <c r="AA2472" s="33"/>
      <c r="AB2472" s="33"/>
      <c r="AC2472" s="33"/>
      <c r="AD2472" s="33"/>
      <c r="AE2472" s="33"/>
      <c r="AT2472" s="19" t="s">
        <v>190</v>
      </c>
      <c r="AU2472" s="19" t="s">
        <v>78</v>
      </c>
    </row>
    <row r="2473" spans="1:65" s="13" customFormat="1">
      <c r="B2473" s="194"/>
      <c r="C2473" s="195"/>
      <c r="D2473" s="188" t="s">
        <v>192</v>
      </c>
      <c r="E2473" s="196" t="s">
        <v>18</v>
      </c>
      <c r="F2473" s="334" t="s">
        <v>481</v>
      </c>
      <c r="G2473" s="335"/>
      <c r="H2473" s="336" t="s">
        <v>18</v>
      </c>
      <c r="I2473" s="335"/>
      <c r="J2473" s="335"/>
      <c r="K2473" s="195"/>
      <c r="L2473" s="198"/>
      <c r="M2473" s="199"/>
      <c r="N2473" s="200"/>
      <c r="O2473" s="200"/>
      <c r="P2473" s="200"/>
      <c r="Q2473" s="200"/>
      <c r="R2473" s="200"/>
      <c r="S2473" s="200"/>
      <c r="T2473" s="201"/>
      <c r="AT2473" s="202" t="s">
        <v>192</v>
      </c>
      <c r="AU2473" s="202" t="s">
        <v>78</v>
      </c>
      <c r="AV2473" s="13" t="s">
        <v>76</v>
      </c>
      <c r="AW2473" s="13" t="s">
        <v>30</v>
      </c>
      <c r="AX2473" s="13" t="s">
        <v>69</v>
      </c>
      <c r="AY2473" s="202" t="s">
        <v>179</v>
      </c>
    </row>
    <row r="2474" spans="1:65" s="14" customFormat="1">
      <c r="B2474" s="203"/>
      <c r="C2474" s="204"/>
      <c r="D2474" s="188" t="s">
        <v>192</v>
      </c>
      <c r="E2474" s="205" t="s">
        <v>18</v>
      </c>
      <c r="F2474" s="324" t="s">
        <v>2482</v>
      </c>
      <c r="G2474" s="325"/>
      <c r="H2474" s="326">
        <v>19.263999999999999</v>
      </c>
      <c r="I2474" s="325"/>
      <c r="J2474" s="325"/>
      <c r="K2474" s="204"/>
      <c r="L2474" s="208"/>
      <c r="M2474" s="209"/>
      <c r="N2474" s="210"/>
      <c r="O2474" s="210"/>
      <c r="P2474" s="210"/>
      <c r="Q2474" s="210"/>
      <c r="R2474" s="210"/>
      <c r="S2474" s="210"/>
      <c r="T2474" s="211"/>
      <c r="AT2474" s="212" t="s">
        <v>192</v>
      </c>
      <c r="AU2474" s="212" t="s">
        <v>78</v>
      </c>
      <c r="AV2474" s="14" t="s">
        <v>78</v>
      </c>
      <c r="AW2474" s="14" t="s">
        <v>30</v>
      </c>
      <c r="AX2474" s="14" t="s">
        <v>69</v>
      </c>
      <c r="AY2474" s="212" t="s">
        <v>179</v>
      </c>
    </row>
    <row r="2475" spans="1:65" s="13" customFormat="1">
      <c r="B2475" s="194"/>
      <c r="C2475" s="195"/>
      <c r="D2475" s="188" t="s">
        <v>192</v>
      </c>
      <c r="E2475" s="196" t="s">
        <v>18</v>
      </c>
      <c r="F2475" s="334" t="s">
        <v>1097</v>
      </c>
      <c r="G2475" s="335"/>
      <c r="H2475" s="336" t="s">
        <v>18</v>
      </c>
      <c r="I2475" s="335"/>
      <c r="J2475" s="335"/>
      <c r="K2475" s="195"/>
      <c r="L2475" s="198"/>
      <c r="M2475" s="199"/>
      <c r="N2475" s="200"/>
      <c r="O2475" s="200"/>
      <c r="P2475" s="200"/>
      <c r="Q2475" s="200"/>
      <c r="R2475" s="200"/>
      <c r="S2475" s="200"/>
      <c r="T2475" s="201"/>
      <c r="AT2475" s="202" t="s">
        <v>192</v>
      </c>
      <c r="AU2475" s="202" t="s">
        <v>78</v>
      </c>
      <c r="AV2475" s="13" t="s">
        <v>76</v>
      </c>
      <c r="AW2475" s="13" t="s">
        <v>30</v>
      </c>
      <c r="AX2475" s="13" t="s">
        <v>69</v>
      </c>
      <c r="AY2475" s="202" t="s">
        <v>179</v>
      </c>
    </row>
    <row r="2476" spans="1:65" s="14" customFormat="1">
      <c r="B2476" s="203"/>
      <c r="C2476" s="204"/>
      <c r="D2476" s="188" t="s">
        <v>192</v>
      </c>
      <c r="E2476" s="205" t="s">
        <v>18</v>
      </c>
      <c r="F2476" s="324" t="s">
        <v>2483</v>
      </c>
      <c r="G2476" s="325"/>
      <c r="H2476" s="326">
        <v>6.3040000000000003</v>
      </c>
      <c r="I2476" s="325"/>
      <c r="J2476" s="325"/>
      <c r="K2476" s="204"/>
      <c r="L2476" s="208"/>
      <c r="M2476" s="209"/>
      <c r="N2476" s="210"/>
      <c r="O2476" s="210"/>
      <c r="P2476" s="210"/>
      <c r="Q2476" s="210"/>
      <c r="R2476" s="210"/>
      <c r="S2476" s="210"/>
      <c r="T2476" s="211"/>
      <c r="AT2476" s="212" t="s">
        <v>192</v>
      </c>
      <c r="AU2476" s="212" t="s">
        <v>78</v>
      </c>
      <c r="AV2476" s="14" t="s">
        <v>78</v>
      </c>
      <c r="AW2476" s="14" t="s">
        <v>30</v>
      </c>
      <c r="AX2476" s="14" t="s">
        <v>69</v>
      </c>
      <c r="AY2476" s="212" t="s">
        <v>179</v>
      </c>
    </row>
    <row r="2477" spans="1:65" s="2" customFormat="1" ht="24.2" customHeight="1">
      <c r="A2477" s="33"/>
      <c r="B2477" s="34"/>
      <c r="C2477" s="176" t="s">
        <v>2484</v>
      </c>
      <c r="D2477" s="176" t="s">
        <v>181</v>
      </c>
      <c r="E2477" s="177" t="s">
        <v>2485</v>
      </c>
      <c r="F2477" s="327" t="s">
        <v>2486</v>
      </c>
      <c r="G2477" s="328" t="s">
        <v>357</v>
      </c>
      <c r="H2477" s="329">
        <v>55.216000000000001</v>
      </c>
      <c r="I2477" s="330"/>
      <c r="J2477" s="330">
        <f>ROUND(I2477*H2477,2)</f>
        <v>0</v>
      </c>
      <c r="K2477" s="178" t="s">
        <v>185</v>
      </c>
      <c r="L2477" s="38"/>
      <c r="M2477" s="182" t="s">
        <v>18</v>
      </c>
      <c r="N2477" s="183" t="s">
        <v>40</v>
      </c>
      <c r="O2477" s="184">
        <v>1.296</v>
      </c>
      <c r="P2477" s="184">
        <f>O2477*H2477</f>
        <v>71.559936000000008</v>
      </c>
      <c r="Q2477" s="184">
        <v>4.6967599999999998E-2</v>
      </c>
      <c r="R2477" s="184">
        <f>Q2477*H2477</f>
        <v>2.5933630015999998</v>
      </c>
      <c r="S2477" s="184">
        <v>0</v>
      </c>
      <c r="T2477" s="185">
        <f>S2477*H2477</f>
        <v>0</v>
      </c>
      <c r="U2477" s="33"/>
      <c r="V2477" s="33"/>
      <c r="W2477" s="33"/>
      <c r="X2477" s="33"/>
      <c r="Y2477" s="33"/>
      <c r="Z2477" s="33"/>
      <c r="AA2477" s="33"/>
      <c r="AB2477" s="33"/>
      <c r="AC2477" s="33"/>
      <c r="AD2477" s="33"/>
      <c r="AE2477" s="33"/>
      <c r="AR2477" s="186" t="s">
        <v>311</v>
      </c>
      <c r="AT2477" s="186" t="s">
        <v>181</v>
      </c>
      <c r="AU2477" s="186" t="s">
        <v>78</v>
      </c>
      <c r="AY2477" s="19" t="s">
        <v>179</v>
      </c>
      <c r="BE2477" s="187">
        <f>IF(N2477="základní",J2477,0)</f>
        <v>0</v>
      </c>
      <c r="BF2477" s="187">
        <f>IF(N2477="snížená",J2477,0)</f>
        <v>0</v>
      </c>
      <c r="BG2477" s="187">
        <f>IF(N2477="zákl. přenesená",J2477,0)</f>
        <v>0</v>
      </c>
      <c r="BH2477" s="187">
        <f>IF(N2477="sníž. přenesená",J2477,0)</f>
        <v>0</v>
      </c>
      <c r="BI2477" s="187">
        <f>IF(N2477="nulová",J2477,0)</f>
        <v>0</v>
      </c>
      <c r="BJ2477" s="19" t="s">
        <v>76</v>
      </c>
      <c r="BK2477" s="187">
        <f>ROUND(I2477*H2477,2)</f>
        <v>0</v>
      </c>
      <c r="BL2477" s="19" t="s">
        <v>311</v>
      </c>
      <c r="BM2477" s="186" t="s">
        <v>2487</v>
      </c>
    </row>
    <row r="2478" spans="1:65" s="2" customFormat="1" ht="39">
      <c r="A2478" s="33"/>
      <c r="B2478" s="34"/>
      <c r="C2478" s="35"/>
      <c r="D2478" s="188" t="s">
        <v>188</v>
      </c>
      <c r="E2478" s="35"/>
      <c r="F2478" s="331" t="s">
        <v>2488</v>
      </c>
      <c r="G2478" s="332"/>
      <c r="H2478" s="332"/>
      <c r="I2478" s="332"/>
      <c r="J2478" s="332"/>
      <c r="K2478" s="35"/>
      <c r="L2478" s="38"/>
      <c r="M2478" s="190"/>
      <c r="N2478" s="191"/>
      <c r="O2478" s="63"/>
      <c r="P2478" s="63"/>
      <c r="Q2478" s="63"/>
      <c r="R2478" s="63"/>
      <c r="S2478" s="63"/>
      <c r="T2478" s="64"/>
      <c r="U2478" s="33"/>
      <c r="V2478" s="33"/>
      <c r="W2478" s="33"/>
      <c r="X2478" s="33"/>
      <c r="Y2478" s="33"/>
      <c r="Z2478" s="33"/>
      <c r="AA2478" s="33"/>
      <c r="AB2478" s="33"/>
      <c r="AC2478" s="33"/>
      <c r="AD2478" s="33"/>
      <c r="AE2478" s="33"/>
      <c r="AT2478" s="19" t="s">
        <v>188</v>
      </c>
      <c r="AU2478" s="19" t="s">
        <v>78</v>
      </c>
    </row>
    <row r="2479" spans="1:65" s="2" customFormat="1">
      <c r="A2479" s="33"/>
      <c r="B2479" s="34"/>
      <c r="C2479" s="35"/>
      <c r="D2479" s="192" t="s">
        <v>190</v>
      </c>
      <c r="E2479" s="35"/>
      <c r="F2479" s="333" t="s">
        <v>2489</v>
      </c>
      <c r="G2479" s="332"/>
      <c r="H2479" s="332"/>
      <c r="I2479" s="332"/>
      <c r="J2479" s="332"/>
      <c r="K2479" s="35"/>
      <c r="L2479" s="38"/>
      <c r="M2479" s="190"/>
      <c r="N2479" s="191"/>
      <c r="O2479" s="63"/>
      <c r="P2479" s="63"/>
      <c r="Q2479" s="63"/>
      <c r="R2479" s="63"/>
      <c r="S2479" s="63"/>
      <c r="T2479" s="64"/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T2479" s="19" t="s">
        <v>190</v>
      </c>
      <c r="AU2479" s="19" t="s">
        <v>78</v>
      </c>
    </row>
    <row r="2480" spans="1:65" s="13" customFormat="1">
      <c r="B2480" s="194"/>
      <c r="C2480" s="195"/>
      <c r="D2480" s="188" t="s">
        <v>192</v>
      </c>
      <c r="E2480" s="196" t="s">
        <v>18</v>
      </c>
      <c r="F2480" s="334" t="s">
        <v>481</v>
      </c>
      <c r="G2480" s="335"/>
      <c r="H2480" s="336" t="s">
        <v>18</v>
      </c>
      <c r="I2480" s="335"/>
      <c r="J2480" s="335"/>
      <c r="K2480" s="195"/>
      <c r="L2480" s="198"/>
      <c r="M2480" s="199"/>
      <c r="N2480" s="200"/>
      <c r="O2480" s="200"/>
      <c r="P2480" s="200"/>
      <c r="Q2480" s="200"/>
      <c r="R2480" s="200"/>
      <c r="S2480" s="200"/>
      <c r="T2480" s="201"/>
      <c r="AT2480" s="202" t="s">
        <v>192</v>
      </c>
      <c r="AU2480" s="202" t="s">
        <v>78</v>
      </c>
      <c r="AV2480" s="13" t="s">
        <v>76</v>
      </c>
      <c r="AW2480" s="13" t="s">
        <v>30</v>
      </c>
      <c r="AX2480" s="13" t="s">
        <v>69</v>
      </c>
      <c r="AY2480" s="202" t="s">
        <v>179</v>
      </c>
    </row>
    <row r="2481" spans="1:65" s="14" customFormat="1">
      <c r="B2481" s="203"/>
      <c r="C2481" s="204"/>
      <c r="D2481" s="188" t="s">
        <v>192</v>
      </c>
      <c r="E2481" s="205" t="s">
        <v>18</v>
      </c>
      <c r="F2481" s="324" t="s">
        <v>2490</v>
      </c>
      <c r="G2481" s="325"/>
      <c r="H2481" s="326">
        <v>53.887999999999998</v>
      </c>
      <c r="I2481" s="325"/>
      <c r="J2481" s="325"/>
      <c r="K2481" s="204"/>
      <c r="L2481" s="208"/>
      <c r="M2481" s="209"/>
      <c r="N2481" s="210"/>
      <c r="O2481" s="210"/>
      <c r="P2481" s="210"/>
      <c r="Q2481" s="210"/>
      <c r="R2481" s="210"/>
      <c r="S2481" s="210"/>
      <c r="T2481" s="211"/>
      <c r="AT2481" s="212" t="s">
        <v>192</v>
      </c>
      <c r="AU2481" s="212" t="s">
        <v>78</v>
      </c>
      <c r="AV2481" s="14" t="s">
        <v>78</v>
      </c>
      <c r="AW2481" s="14" t="s">
        <v>30</v>
      </c>
      <c r="AX2481" s="14" t="s">
        <v>69</v>
      </c>
      <c r="AY2481" s="212" t="s">
        <v>179</v>
      </c>
    </row>
    <row r="2482" spans="1:65" s="13" customFormat="1">
      <c r="B2482" s="194"/>
      <c r="C2482" s="195"/>
      <c r="D2482" s="188" t="s">
        <v>192</v>
      </c>
      <c r="E2482" s="196" t="s">
        <v>18</v>
      </c>
      <c r="F2482" s="334" t="s">
        <v>1690</v>
      </c>
      <c r="G2482" s="335"/>
      <c r="H2482" s="336" t="s">
        <v>18</v>
      </c>
      <c r="I2482" s="335"/>
      <c r="J2482" s="335"/>
      <c r="K2482" s="195"/>
      <c r="L2482" s="198"/>
      <c r="M2482" s="199"/>
      <c r="N2482" s="200"/>
      <c r="O2482" s="200"/>
      <c r="P2482" s="200"/>
      <c r="Q2482" s="200"/>
      <c r="R2482" s="200"/>
      <c r="S2482" s="200"/>
      <c r="T2482" s="201"/>
      <c r="AT2482" s="202" t="s">
        <v>192</v>
      </c>
      <c r="AU2482" s="202" t="s">
        <v>78</v>
      </c>
      <c r="AV2482" s="13" t="s">
        <v>76</v>
      </c>
      <c r="AW2482" s="13" t="s">
        <v>30</v>
      </c>
      <c r="AX2482" s="13" t="s">
        <v>69</v>
      </c>
      <c r="AY2482" s="202" t="s">
        <v>179</v>
      </c>
    </row>
    <row r="2483" spans="1:65" s="14" customFormat="1">
      <c r="B2483" s="203"/>
      <c r="C2483" s="204"/>
      <c r="D2483" s="188" t="s">
        <v>192</v>
      </c>
      <c r="E2483" s="205" t="s">
        <v>18</v>
      </c>
      <c r="F2483" s="324" t="s">
        <v>2491</v>
      </c>
      <c r="G2483" s="325"/>
      <c r="H2483" s="326">
        <v>-34.624000000000002</v>
      </c>
      <c r="I2483" s="325"/>
      <c r="J2483" s="325"/>
      <c r="K2483" s="204"/>
      <c r="L2483" s="208"/>
      <c r="M2483" s="209"/>
      <c r="N2483" s="210"/>
      <c r="O2483" s="210"/>
      <c r="P2483" s="210"/>
      <c r="Q2483" s="210"/>
      <c r="R2483" s="210"/>
      <c r="S2483" s="210"/>
      <c r="T2483" s="211"/>
      <c r="AT2483" s="212" t="s">
        <v>192</v>
      </c>
      <c r="AU2483" s="212" t="s">
        <v>78</v>
      </c>
      <c r="AV2483" s="14" t="s">
        <v>78</v>
      </c>
      <c r="AW2483" s="14" t="s">
        <v>30</v>
      </c>
      <c r="AX2483" s="14" t="s">
        <v>69</v>
      </c>
      <c r="AY2483" s="212" t="s">
        <v>179</v>
      </c>
    </row>
    <row r="2484" spans="1:65" s="14" customFormat="1">
      <c r="B2484" s="203"/>
      <c r="C2484" s="204"/>
      <c r="D2484" s="188" t="s">
        <v>192</v>
      </c>
      <c r="E2484" s="205" t="s">
        <v>18</v>
      </c>
      <c r="F2484" s="324" t="s">
        <v>2492</v>
      </c>
      <c r="G2484" s="325"/>
      <c r="H2484" s="326">
        <v>35.951999999999998</v>
      </c>
      <c r="I2484" s="325"/>
      <c r="J2484" s="325"/>
      <c r="K2484" s="204"/>
      <c r="L2484" s="208"/>
      <c r="M2484" s="209"/>
      <c r="N2484" s="210"/>
      <c r="O2484" s="210"/>
      <c r="P2484" s="210"/>
      <c r="Q2484" s="210"/>
      <c r="R2484" s="210"/>
      <c r="S2484" s="210"/>
      <c r="T2484" s="211"/>
      <c r="AT2484" s="212" t="s">
        <v>192</v>
      </c>
      <c r="AU2484" s="212" t="s">
        <v>78</v>
      </c>
      <c r="AV2484" s="14" t="s">
        <v>78</v>
      </c>
      <c r="AW2484" s="14" t="s">
        <v>30</v>
      </c>
      <c r="AX2484" s="14" t="s">
        <v>69</v>
      </c>
      <c r="AY2484" s="212" t="s">
        <v>179</v>
      </c>
    </row>
    <row r="2485" spans="1:65" s="2" customFormat="1" ht="21.75" customHeight="1">
      <c r="A2485" s="33"/>
      <c r="B2485" s="34"/>
      <c r="C2485" s="176" t="s">
        <v>2493</v>
      </c>
      <c r="D2485" s="176" t="s">
        <v>181</v>
      </c>
      <c r="E2485" s="177" t="s">
        <v>2494</v>
      </c>
      <c r="F2485" s="327" t="s">
        <v>2495</v>
      </c>
      <c r="G2485" s="328" t="s">
        <v>357</v>
      </c>
      <c r="H2485" s="329">
        <v>302.71199999999999</v>
      </c>
      <c r="I2485" s="330"/>
      <c r="J2485" s="330">
        <f>ROUND(I2485*H2485,2)</f>
        <v>0</v>
      </c>
      <c r="K2485" s="178" t="s">
        <v>185</v>
      </c>
      <c r="L2485" s="38"/>
      <c r="M2485" s="182" t="s">
        <v>18</v>
      </c>
      <c r="N2485" s="183" t="s">
        <v>40</v>
      </c>
      <c r="O2485" s="184">
        <v>6.4000000000000001E-2</v>
      </c>
      <c r="P2485" s="184">
        <f>O2485*H2485</f>
        <v>19.373567999999999</v>
      </c>
      <c r="Q2485" s="184">
        <v>2.0000000000000001E-4</v>
      </c>
      <c r="R2485" s="184">
        <f>Q2485*H2485</f>
        <v>6.0542400000000003E-2</v>
      </c>
      <c r="S2485" s="184">
        <v>0</v>
      </c>
      <c r="T2485" s="185">
        <f>S2485*H2485</f>
        <v>0</v>
      </c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R2485" s="186" t="s">
        <v>311</v>
      </c>
      <c r="AT2485" s="186" t="s">
        <v>181</v>
      </c>
      <c r="AU2485" s="186" t="s">
        <v>78</v>
      </c>
      <c r="AY2485" s="19" t="s">
        <v>179</v>
      </c>
      <c r="BE2485" s="187">
        <f>IF(N2485="základní",J2485,0)</f>
        <v>0</v>
      </c>
      <c r="BF2485" s="187">
        <f>IF(N2485="snížená",J2485,0)</f>
        <v>0</v>
      </c>
      <c r="BG2485" s="187">
        <f>IF(N2485="zákl. přenesená",J2485,0)</f>
        <v>0</v>
      </c>
      <c r="BH2485" s="187">
        <f>IF(N2485="sníž. přenesená",J2485,0)</f>
        <v>0</v>
      </c>
      <c r="BI2485" s="187">
        <f>IF(N2485="nulová",J2485,0)</f>
        <v>0</v>
      </c>
      <c r="BJ2485" s="19" t="s">
        <v>76</v>
      </c>
      <c r="BK2485" s="187">
        <f>ROUND(I2485*H2485,2)</f>
        <v>0</v>
      </c>
      <c r="BL2485" s="19" t="s">
        <v>311</v>
      </c>
      <c r="BM2485" s="186" t="s">
        <v>2496</v>
      </c>
    </row>
    <row r="2486" spans="1:65" s="2" customFormat="1" ht="29.25">
      <c r="A2486" s="33"/>
      <c r="B2486" s="34"/>
      <c r="C2486" s="35"/>
      <c r="D2486" s="188" t="s">
        <v>188</v>
      </c>
      <c r="E2486" s="35"/>
      <c r="F2486" s="331" t="s">
        <v>2497</v>
      </c>
      <c r="G2486" s="332"/>
      <c r="H2486" s="332"/>
      <c r="I2486" s="332"/>
      <c r="J2486" s="332"/>
      <c r="K2486" s="35"/>
      <c r="L2486" s="38"/>
      <c r="M2486" s="190"/>
      <c r="N2486" s="191"/>
      <c r="O2486" s="63"/>
      <c r="P2486" s="63"/>
      <c r="Q2486" s="63"/>
      <c r="R2486" s="63"/>
      <c r="S2486" s="63"/>
      <c r="T2486" s="64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T2486" s="19" t="s">
        <v>188</v>
      </c>
      <c r="AU2486" s="19" t="s">
        <v>78</v>
      </c>
    </row>
    <row r="2487" spans="1:65" s="2" customFormat="1">
      <c r="A2487" s="33"/>
      <c r="B2487" s="34"/>
      <c r="C2487" s="35"/>
      <c r="D2487" s="192" t="s">
        <v>190</v>
      </c>
      <c r="E2487" s="35"/>
      <c r="F2487" s="333" t="s">
        <v>2498</v>
      </c>
      <c r="G2487" s="332"/>
      <c r="H2487" s="332"/>
      <c r="I2487" s="332"/>
      <c r="J2487" s="332"/>
      <c r="K2487" s="35"/>
      <c r="L2487" s="38"/>
      <c r="M2487" s="190"/>
      <c r="N2487" s="191"/>
      <c r="O2487" s="63"/>
      <c r="P2487" s="63"/>
      <c r="Q2487" s="63"/>
      <c r="R2487" s="63"/>
      <c r="S2487" s="63"/>
      <c r="T2487" s="64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T2487" s="19" t="s">
        <v>190</v>
      </c>
      <c r="AU2487" s="19" t="s">
        <v>78</v>
      </c>
    </row>
    <row r="2488" spans="1:65" s="14" customFormat="1">
      <c r="B2488" s="203"/>
      <c r="C2488" s="204"/>
      <c r="D2488" s="188" t="s">
        <v>192</v>
      </c>
      <c r="E2488" s="205" t="s">
        <v>18</v>
      </c>
      <c r="F2488" s="324" t="s">
        <v>2499</v>
      </c>
      <c r="G2488" s="325"/>
      <c r="H2488" s="326">
        <v>234.14400000000001</v>
      </c>
      <c r="I2488" s="325"/>
      <c r="J2488" s="325"/>
      <c r="K2488" s="204"/>
      <c r="L2488" s="208"/>
      <c r="M2488" s="209"/>
      <c r="N2488" s="210"/>
      <c r="O2488" s="210"/>
      <c r="P2488" s="210"/>
      <c r="Q2488" s="210"/>
      <c r="R2488" s="210"/>
      <c r="S2488" s="210"/>
      <c r="T2488" s="211"/>
      <c r="AT2488" s="212" t="s">
        <v>192</v>
      </c>
      <c r="AU2488" s="212" t="s">
        <v>78</v>
      </c>
      <c r="AV2488" s="14" t="s">
        <v>78</v>
      </c>
      <c r="AW2488" s="14" t="s">
        <v>30</v>
      </c>
      <c r="AX2488" s="14" t="s">
        <v>69</v>
      </c>
      <c r="AY2488" s="212" t="s">
        <v>179</v>
      </c>
    </row>
    <row r="2489" spans="1:65" s="13" customFormat="1">
      <c r="B2489" s="194"/>
      <c r="C2489" s="195"/>
      <c r="D2489" s="188" t="s">
        <v>192</v>
      </c>
      <c r="E2489" s="196" t="s">
        <v>18</v>
      </c>
      <c r="F2489" s="334" t="s">
        <v>1690</v>
      </c>
      <c r="G2489" s="335"/>
      <c r="H2489" s="336" t="s">
        <v>18</v>
      </c>
      <c r="I2489" s="335"/>
      <c r="J2489" s="335"/>
      <c r="K2489" s="195"/>
      <c r="L2489" s="198"/>
      <c r="M2489" s="199"/>
      <c r="N2489" s="200"/>
      <c r="O2489" s="200"/>
      <c r="P2489" s="200"/>
      <c r="Q2489" s="200"/>
      <c r="R2489" s="200"/>
      <c r="S2489" s="200"/>
      <c r="T2489" s="201"/>
      <c r="AT2489" s="202" t="s">
        <v>192</v>
      </c>
      <c r="AU2489" s="202" t="s">
        <v>78</v>
      </c>
      <c r="AV2489" s="13" t="s">
        <v>76</v>
      </c>
      <c r="AW2489" s="13" t="s">
        <v>30</v>
      </c>
      <c r="AX2489" s="13" t="s">
        <v>69</v>
      </c>
      <c r="AY2489" s="202" t="s">
        <v>179</v>
      </c>
    </row>
    <row r="2490" spans="1:65" s="14" customFormat="1">
      <c r="B2490" s="203"/>
      <c r="C2490" s="204"/>
      <c r="D2490" s="188" t="s">
        <v>192</v>
      </c>
      <c r="E2490" s="205" t="s">
        <v>18</v>
      </c>
      <c r="F2490" s="324" t="s">
        <v>2500</v>
      </c>
      <c r="G2490" s="325"/>
      <c r="H2490" s="326">
        <v>-234.14400000000001</v>
      </c>
      <c r="I2490" s="325"/>
      <c r="J2490" s="325"/>
      <c r="K2490" s="204"/>
      <c r="L2490" s="208"/>
      <c r="M2490" s="209"/>
      <c r="N2490" s="210"/>
      <c r="O2490" s="210"/>
      <c r="P2490" s="210"/>
      <c r="Q2490" s="210"/>
      <c r="R2490" s="210"/>
      <c r="S2490" s="210"/>
      <c r="T2490" s="211"/>
      <c r="AT2490" s="212" t="s">
        <v>192</v>
      </c>
      <c r="AU2490" s="212" t="s">
        <v>78</v>
      </c>
      <c r="AV2490" s="14" t="s">
        <v>78</v>
      </c>
      <c r="AW2490" s="14" t="s">
        <v>30</v>
      </c>
      <c r="AX2490" s="14" t="s">
        <v>69</v>
      </c>
      <c r="AY2490" s="212" t="s">
        <v>179</v>
      </c>
    </row>
    <row r="2491" spans="1:65" s="14" customFormat="1">
      <c r="B2491" s="203"/>
      <c r="C2491" s="204"/>
      <c r="D2491" s="188" t="s">
        <v>192</v>
      </c>
      <c r="E2491" s="205" t="s">
        <v>18</v>
      </c>
      <c r="F2491" s="324" t="s">
        <v>2501</v>
      </c>
      <c r="G2491" s="325"/>
      <c r="H2491" s="326">
        <v>289.048</v>
      </c>
      <c r="I2491" s="325"/>
      <c r="J2491" s="325"/>
      <c r="K2491" s="204"/>
      <c r="L2491" s="208"/>
      <c r="M2491" s="209"/>
      <c r="N2491" s="210"/>
      <c r="O2491" s="210"/>
      <c r="P2491" s="210"/>
      <c r="Q2491" s="210"/>
      <c r="R2491" s="210"/>
      <c r="S2491" s="210"/>
      <c r="T2491" s="211"/>
      <c r="AT2491" s="212" t="s">
        <v>192</v>
      </c>
      <c r="AU2491" s="212" t="s">
        <v>78</v>
      </c>
      <c r="AV2491" s="14" t="s">
        <v>78</v>
      </c>
      <c r="AW2491" s="14" t="s">
        <v>30</v>
      </c>
      <c r="AX2491" s="14" t="s">
        <v>69</v>
      </c>
      <c r="AY2491" s="212" t="s">
        <v>179</v>
      </c>
    </row>
    <row r="2492" spans="1:65" s="13" customFormat="1">
      <c r="B2492" s="194"/>
      <c r="C2492" s="195"/>
      <c r="D2492" s="188" t="s">
        <v>192</v>
      </c>
      <c r="E2492" s="196" t="s">
        <v>18</v>
      </c>
      <c r="F2492" s="334" t="s">
        <v>1097</v>
      </c>
      <c r="G2492" s="335"/>
      <c r="H2492" s="336" t="s">
        <v>18</v>
      </c>
      <c r="I2492" s="335"/>
      <c r="J2492" s="335"/>
      <c r="K2492" s="195"/>
      <c r="L2492" s="198"/>
      <c r="M2492" s="199"/>
      <c r="N2492" s="200"/>
      <c r="O2492" s="200"/>
      <c r="P2492" s="200"/>
      <c r="Q2492" s="200"/>
      <c r="R2492" s="200"/>
      <c r="S2492" s="200"/>
      <c r="T2492" s="201"/>
      <c r="AT2492" s="202" t="s">
        <v>192</v>
      </c>
      <c r="AU2492" s="202" t="s">
        <v>78</v>
      </c>
      <c r="AV2492" s="13" t="s">
        <v>76</v>
      </c>
      <c r="AW2492" s="13" t="s">
        <v>30</v>
      </c>
      <c r="AX2492" s="13" t="s">
        <v>69</v>
      </c>
      <c r="AY2492" s="202" t="s">
        <v>179</v>
      </c>
    </row>
    <row r="2493" spans="1:65" s="14" customFormat="1">
      <c r="B2493" s="203"/>
      <c r="C2493" s="204"/>
      <c r="D2493" s="188" t="s">
        <v>192</v>
      </c>
      <c r="E2493" s="205" t="s">
        <v>18</v>
      </c>
      <c r="F2493" s="324" t="s">
        <v>2502</v>
      </c>
      <c r="G2493" s="325"/>
      <c r="H2493" s="326">
        <v>13.664</v>
      </c>
      <c r="I2493" s="325"/>
      <c r="J2493" s="325"/>
      <c r="K2493" s="204"/>
      <c r="L2493" s="208"/>
      <c r="M2493" s="209"/>
      <c r="N2493" s="210"/>
      <c r="O2493" s="210"/>
      <c r="P2493" s="210"/>
      <c r="Q2493" s="210"/>
      <c r="R2493" s="210"/>
      <c r="S2493" s="210"/>
      <c r="T2493" s="211"/>
      <c r="AT2493" s="212" t="s">
        <v>192</v>
      </c>
      <c r="AU2493" s="212" t="s">
        <v>78</v>
      </c>
      <c r="AV2493" s="14" t="s">
        <v>78</v>
      </c>
      <c r="AW2493" s="14" t="s">
        <v>30</v>
      </c>
      <c r="AX2493" s="14" t="s">
        <v>69</v>
      </c>
      <c r="AY2493" s="212" t="s">
        <v>179</v>
      </c>
    </row>
    <row r="2494" spans="1:65" s="2" customFormat="1" ht="21.75" customHeight="1">
      <c r="A2494" s="33"/>
      <c r="B2494" s="34"/>
      <c r="C2494" s="176" t="s">
        <v>2503</v>
      </c>
      <c r="D2494" s="176" t="s">
        <v>181</v>
      </c>
      <c r="E2494" s="177" t="s">
        <v>2504</v>
      </c>
      <c r="F2494" s="327" t="s">
        <v>2505</v>
      </c>
      <c r="G2494" s="328" t="s">
        <v>289</v>
      </c>
      <c r="H2494" s="329">
        <v>11.07</v>
      </c>
      <c r="I2494" s="330"/>
      <c r="J2494" s="330">
        <f>ROUND(I2494*H2494,2)</f>
        <v>0</v>
      </c>
      <c r="K2494" s="178" t="s">
        <v>185</v>
      </c>
      <c r="L2494" s="38"/>
      <c r="M2494" s="182" t="s">
        <v>18</v>
      </c>
      <c r="N2494" s="183" t="s">
        <v>40</v>
      </c>
      <c r="O2494" s="184">
        <v>1</v>
      </c>
      <c r="P2494" s="184">
        <f>O2494*H2494</f>
        <v>11.07</v>
      </c>
      <c r="Q2494" s="184">
        <v>5.1865000000000001E-3</v>
      </c>
      <c r="R2494" s="184">
        <f>Q2494*H2494</f>
        <v>5.7414555000000006E-2</v>
      </c>
      <c r="S2494" s="184">
        <v>0</v>
      </c>
      <c r="T2494" s="185">
        <f>S2494*H2494</f>
        <v>0</v>
      </c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R2494" s="186" t="s">
        <v>311</v>
      </c>
      <c r="AT2494" s="186" t="s">
        <v>181</v>
      </c>
      <c r="AU2494" s="186" t="s">
        <v>78</v>
      </c>
      <c r="AY2494" s="19" t="s">
        <v>179</v>
      </c>
      <c r="BE2494" s="187">
        <f>IF(N2494="základní",J2494,0)</f>
        <v>0</v>
      </c>
      <c r="BF2494" s="187">
        <f>IF(N2494="snížená",J2494,0)</f>
        <v>0</v>
      </c>
      <c r="BG2494" s="187">
        <f>IF(N2494="zákl. přenesená",J2494,0)</f>
        <v>0</v>
      </c>
      <c r="BH2494" s="187">
        <f>IF(N2494="sníž. přenesená",J2494,0)</f>
        <v>0</v>
      </c>
      <c r="BI2494" s="187">
        <f>IF(N2494="nulová",J2494,0)</f>
        <v>0</v>
      </c>
      <c r="BJ2494" s="19" t="s">
        <v>76</v>
      </c>
      <c r="BK2494" s="187">
        <f>ROUND(I2494*H2494,2)</f>
        <v>0</v>
      </c>
      <c r="BL2494" s="19" t="s">
        <v>311</v>
      </c>
      <c r="BM2494" s="186" t="s">
        <v>2506</v>
      </c>
    </row>
    <row r="2495" spans="1:65" s="2" customFormat="1" ht="29.25">
      <c r="A2495" s="33"/>
      <c r="B2495" s="34"/>
      <c r="C2495" s="35"/>
      <c r="D2495" s="188" t="s">
        <v>188</v>
      </c>
      <c r="E2495" s="35"/>
      <c r="F2495" s="331" t="s">
        <v>2507</v>
      </c>
      <c r="G2495" s="332"/>
      <c r="H2495" s="332"/>
      <c r="I2495" s="332"/>
      <c r="J2495" s="332"/>
      <c r="K2495" s="35"/>
      <c r="L2495" s="38"/>
      <c r="M2495" s="190"/>
      <c r="N2495" s="191"/>
      <c r="O2495" s="63"/>
      <c r="P2495" s="63"/>
      <c r="Q2495" s="63"/>
      <c r="R2495" s="63"/>
      <c r="S2495" s="63"/>
      <c r="T2495" s="64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T2495" s="19" t="s">
        <v>188</v>
      </c>
      <c r="AU2495" s="19" t="s">
        <v>78</v>
      </c>
    </row>
    <row r="2496" spans="1:65" s="2" customFormat="1">
      <c r="A2496" s="33"/>
      <c r="B2496" s="34"/>
      <c r="C2496" s="35"/>
      <c r="D2496" s="192" t="s">
        <v>190</v>
      </c>
      <c r="E2496" s="35"/>
      <c r="F2496" s="333" t="s">
        <v>2508</v>
      </c>
      <c r="G2496" s="332"/>
      <c r="H2496" s="332"/>
      <c r="I2496" s="332"/>
      <c r="J2496" s="332"/>
      <c r="K2496" s="35"/>
      <c r="L2496" s="38"/>
      <c r="M2496" s="190"/>
      <c r="N2496" s="191"/>
      <c r="O2496" s="63"/>
      <c r="P2496" s="63"/>
      <c r="Q2496" s="63"/>
      <c r="R2496" s="63"/>
      <c r="S2496" s="63"/>
      <c r="T2496" s="64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T2496" s="19" t="s">
        <v>190</v>
      </c>
      <c r="AU2496" s="19" t="s">
        <v>78</v>
      </c>
    </row>
    <row r="2497" spans="1:65" s="13" customFormat="1">
      <c r="B2497" s="194"/>
      <c r="C2497" s="195"/>
      <c r="D2497" s="188" t="s">
        <v>192</v>
      </c>
      <c r="E2497" s="196" t="s">
        <v>18</v>
      </c>
      <c r="F2497" s="334" t="s">
        <v>481</v>
      </c>
      <c r="G2497" s="335"/>
      <c r="H2497" s="336" t="s">
        <v>18</v>
      </c>
      <c r="I2497" s="335"/>
      <c r="J2497" s="335"/>
      <c r="K2497" s="195"/>
      <c r="L2497" s="198"/>
      <c r="M2497" s="199"/>
      <c r="N2497" s="200"/>
      <c r="O2497" s="200"/>
      <c r="P2497" s="200"/>
      <c r="Q2497" s="200"/>
      <c r="R2497" s="200"/>
      <c r="S2497" s="200"/>
      <c r="T2497" s="201"/>
      <c r="AT2497" s="202" t="s">
        <v>192</v>
      </c>
      <c r="AU2497" s="202" t="s">
        <v>78</v>
      </c>
      <c r="AV2497" s="13" t="s">
        <v>76</v>
      </c>
      <c r="AW2497" s="13" t="s">
        <v>30</v>
      </c>
      <c r="AX2497" s="13" t="s">
        <v>69</v>
      </c>
      <c r="AY2497" s="202" t="s">
        <v>179</v>
      </c>
    </row>
    <row r="2498" spans="1:65" s="14" customFormat="1">
      <c r="B2498" s="203"/>
      <c r="C2498" s="204"/>
      <c r="D2498" s="188" t="s">
        <v>192</v>
      </c>
      <c r="E2498" s="205" t="s">
        <v>18</v>
      </c>
      <c r="F2498" s="324" t="s">
        <v>2509</v>
      </c>
      <c r="G2498" s="325"/>
      <c r="H2498" s="326">
        <v>3</v>
      </c>
      <c r="I2498" s="325"/>
      <c r="J2498" s="325"/>
      <c r="K2498" s="204"/>
      <c r="L2498" s="208"/>
      <c r="M2498" s="209"/>
      <c r="N2498" s="210"/>
      <c r="O2498" s="210"/>
      <c r="P2498" s="210"/>
      <c r="Q2498" s="210"/>
      <c r="R2498" s="210"/>
      <c r="S2498" s="210"/>
      <c r="T2498" s="211"/>
      <c r="AT2498" s="212" t="s">
        <v>192</v>
      </c>
      <c r="AU2498" s="212" t="s">
        <v>78</v>
      </c>
      <c r="AV2498" s="14" t="s">
        <v>78</v>
      </c>
      <c r="AW2498" s="14" t="s">
        <v>30</v>
      </c>
      <c r="AX2498" s="14" t="s">
        <v>69</v>
      </c>
      <c r="AY2498" s="212" t="s">
        <v>179</v>
      </c>
    </row>
    <row r="2499" spans="1:65" s="14" customFormat="1">
      <c r="B2499" s="203"/>
      <c r="C2499" s="204"/>
      <c r="D2499" s="188" t="s">
        <v>192</v>
      </c>
      <c r="E2499" s="205" t="s">
        <v>18</v>
      </c>
      <c r="F2499" s="324" t="s">
        <v>2510</v>
      </c>
      <c r="G2499" s="325"/>
      <c r="H2499" s="326">
        <v>1.6</v>
      </c>
      <c r="I2499" s="325"/>
      <c r="J2499" s="325"/>
      <c r="K2499" s="204"/>
      <c r="L2499" s="208"/>
      <c r="M2499" s="209"/>
      <c r="N2499" s="210"/>
      <c r="O2499" s="210"/>
      <c r="P2499" s="210"/>
      <c r="Q2499" s="210"/>
      <c r="R2499" s="210"/>
      <c r="S2499" s="210"/>
      <c r="T2499" s="211"/>
      <c r="AT2499" s="212" t="s">
        <v>192</v>
      </c>
      <c r="AU2499" s="212" t="s">
        <v>78</v>
      </c>
      <c r="AV2499" s="14" t="s">
        <v>78</v>
      </c>
      <c r="AW2499" s="14" t="s">
        <v>30</v>
      </c>
      <c r="AX2499" s="14" t="s">
        <v>69</v>
      </c>
      <c r="AY2499" s="212" t="s">
        <v>179</v>
      </c>
    </row>
    <row r="2500" spans="1:65" s="14" customFormat="1">
      <c r="B2500" s="203"/>
      <c r="C2500" s="204"/>
      <c r="D2500" s="188" t="s">
        <v>192</v>
      </c>
      <c r="E2500" s="205" t="s">
        <v>18</v>
      </c>
      <c r="F2500" s="324" t="s">
        <v>2511</v>
      </c>
      <c r="G2500" s="325"/>
      <c r="H2500" s="326">
        <v>3.12</v>
      </c>
      <c r="I2500" s="325"/>
      <c r="J2500" s="325"/>
      <c r="K2500" s="204"/>
      <c r="L2500" s="208"/>
      <c r="M2500" s="209"/>
      <c r="N2500" s="210"/>
      <c r="O2500" s="210"/>
      <c r="P2500" s="210"/>
      <c r="Q2500" s="210"/>
      <c r="R2500" s="210"/>
      <c r="S2500" s="210"/>
      <c r="T2500" s="211"/>
      <c r="AT2500" s="212" t="s">
        <v>192</v>
      </c>
      <c r="AU2500" s="212" t="s">
        <v>78</v>
      </c>
      <c r="AV2500" s="14" t="s">
        <v>78</v>
      </c>
      <c r="AW2500" s="14" t="s">
        <v>30</v>
      </c>
      <c r="AX2500" s="14" t="s">
        <v>69</v>
      </c>
      <c r="AY2500" s="212" t="s">
        <v>179</v>
      </c>
    </row>
    <row r="2501" spans="1:65" s="14" customFormat="1">
      <c r="B2501" s="203"/>
      <c r="C2501" s="204"/>
      <c r="D2501" s="188" t="s">
        <v>192</v>
      </c>
      <c r="E2501" s="205" t="s">
        <v>18</v>
      </c>
      <c r="F2501" s="324" t="s">
        <v>2512</v>
      </c>
      <c r="G2501" s="325"/>
      <c r="H2501" s="326">
        <v>3.35</v>
      </c>
      <c r="I2501" s="325"/>
      <c r="J2501" s="325"/>
      <c r="K2501" s="204"/>
      <c r="L2501" s="208"/>
      <c r="M2501" s="209"/>
      <c r="N2501" s="210"/>
      <c r="O2501" s="210"/>
      <c r="P2501" s="210"/>
      <c r="Q2501" s="210"/>
      <c r="R2501" s="210"/>
      <c r="S2501" s="210"/>
      <c r="T2501" s="211"/>
      <c r="AT2501" s="212" t="s">
        <v>192</v>
      </c>
      <c r="AU2501" s="212" t="s">
        <v>78</v>
      </c>
      <c r="AV2501" s="14" t="s">
        <v>78</v>
      </c>
      <c r="AW2501" s="14" t="s">
        <v>30</v>
      </c>
      <c r="AX2501" s="14" t="s">
        <v>69</v>
      </c>
      <c r="AY2501" s="212" t="s">
        <v>179</v>
      </c>
    </row>
    <row r="2502" spans="1:65" s="2" customFormat="1" ht="37.9" customHeight="1">
      <c r="A2502" s="33"/>
      <c r="B2502" s="34"/>
      <c r="C2502" s="176" t="s">
        <v>2513</v>
      </c>
      <c r="D2502" s="176" t="s">
        <v>181</v>
      </c>
      <c r="E2502" s="177" t="s">
        <v>2514</v>
      </c>
      <c r="F2502" s="327" t="s">
        <v>2515</v>
      </c>
      <c r="G2502" s="328" t="s">
        <v>357</v>
      </c>
      <c r="H2502" s="329">
        <f>H2507</f>
        <v>32.339999999999996</v>
      </c>
      <c r="I2502" s="330"/>
      <c r="J2502" s="330">
        <f>ROUND(I2502*H2502,2)</f>
        <v>0</v>
      </c>
      <c r="K2502" s="178" t="s">
        <v>185</v>
      </c>
      <c r="L2502" s="38"/>
      <c r="M2502" s="182" t="s">
        <v>18</v>
      </c>
      <c r="N2502" s="183" t="s">
        <v>40</v>
      </c>
      <c r="O2502" s="184">
        <v>1.6819999999999999</v>
      </c>
      <c r="P2502" s="184">
        <f>O2502*H2502</f>
        <v>54.395879999999991</v>
      </c>
      <c r="Q2502" s="184">
        <v>5.0162400000000003E-2</v>
      </c>
      <c r="R2502" s="184">
        <f>Q2502*H2502</f>
        <v>1.6222520159999998</v>
      </c>
      <c r="S2502" s="184">
        <v>0</v>
      </c>
      <c r="T2502" s="185">
        <f>S2502*H2502</f>
        <v>0</v>
      </c>
      <c r="U2502" s="33"/>
      <c r="V2502" s="33"/>
      <c r="W2502" s="33"/>
      <c r="X2502" s="33"/>
      <c r="Y2502" s="33"/>
      <c r="Z2502" s="33"/>
      <c r="AA2502" s="33"/>
      <c r="AB2502" s="33"/>
      <c r="AC2502" s="33"/>
      <c r="AD2502" s="33"/>
      <c r="AE2502" s="33"/>
      <c r="AR2502" s="186" t="s">
        <v>311</v>
      </c>
      <c r="AT2502" s="186" t="s">
        <v>181</v>
      </c>
      <c r="AU2502" s="186" t="s">
        <v>78</v>
      </c>
      <c r="AY2502" s="19" t="s">
        <v>179</v>
      </c>
      <c r="BE2502" s="187">
        <f>IF(N2502="základní",J2502,0)</f>
        <v>0</v>
      </c>
      <c r="BF2502" s="187">
        <f>IF(N2502="snížená",J2502,0)</f>
        <v>0</v>
      </c>
      <c r="BG2502" s="187">
        <f>IF(N2502="zákl. přenesená",J2502,0)</f>
        <v>0</v>
      </c>
      <c r="BH2502" s="187">
        <f>IF(N2502="sníž. přenesená",J2502,0)</f>
        <v>0</v>
      </c>
      <c r="BI2502" s="187">
        <f>IF(N2502="nulová",J2502,0)</f>
        <v>0</v>
      </c>
      <c r="BJ2502" s="19" t="s">
        <v>76</v>
      </c>
      <c r="BK2502" s="187">
        <f>ROUND(I2502*H2502,2)</f>
        <v>0</v>
      </c>
      <c r="BL2502" s="19" t="s">
        <v>311</v>
      </c>
      <c r="BM2502" s="186" t="s">
        <v>2516</v>
      </c>
    </row>
    <row r="2503" spans="1:65" s="2" customFormat="1" ht="39">
      <c r="A2503" s="33"/>
      <c r="B2503" s="34"/>
      <c r="C2503" s="35"/>
      <c r="D2503" s="188" t="s">
        <v>188</v>
      </c>
      <c r="E2503" s="35"/>
      <c r="F2503" s="331" t="s">
        <v>2517</v>
      </c>
      <c r="G2503" s="332"/>
      <c r="H2503" s="332"/>
      <c r="I2503" s="332"/>
      <c r="J2503" s="332"/>
      <c r="K2503" s="35"/>
      <c r="L2503" s="38"/>
      <c r="M2503" s="190"/>
      <c r="N2503" s="191"/>
      <c r="O2503" s="63"/>
      <c r="P2503" s="63"/>
      <c r="Q2503" s="63"/>
      <c r="R2503" s="63"/>
      <c r="S2503" s="63"/>
      <c r="T2503" s="64"/>
      <c r="U2503" s="33"/>
      <c r="V2503" s="33"/>
      <c r="W2503" s="33"/>
      <c r="X2503" s="33"/>
      <c r="Y2503" s="33"/>
      <c r="Z2503" s="33"/>
      <c r="AA2503" s="33"/>
      <c r="AB2503" s="33"/>
      <c r="AC2503" s="33"/>
      <c r="AD2503" s="33"/>
      <c r="AE2503" s="33"/>
      <c r="AT2503" s="19" t="s">
        <v>188</v>
      </c>
      <c r="AU2503" s="19" t="s">
        <v>78</v>
      </c>
    </row>
    <row r="2504" spans="1:65" s="2" customFormat="1">
      <c r="A2504" s="33"/>
      <c r="B2504" s="34"/>
      <c r="C2504" s="35"/>
      <c r="D2504" s="192" t="s">
        <v>190</v>
      </c>
      <c r="E2504" s="35"/>
      <c r="F2504" s="333" t="s">
        <v>2518</v>
      </c>
      <c r="G2504" s="332"/>
      <c r="H2504" s="332"/>
      <c r="I2504" s="332"/>
      <c r="J2504" s="332"/>
      <c r="K2504" s="35"/>
      <c r="L2504" s="38"/>
      <c r="M2504" s="190"/>
      <c r="N2504" s="191"/>
      <c r="O2504" s="63"/>
      <c r="P2504" s="63"/>
      <c r="Q2504" s="63"/>
      <c r="R2504" s="63"/>
      <c r="S2504" s="63"/>
      <c r="T2504" s="64"/>
      <c r="U2504" s="33"/>
      <c r="V2504" s="33"/>
      <c r="W2504" s="33"/>
      <c r="X2504" s="33"/>
      <c r="Y2504" s="33"/>
      <c r="Z2504" s="33"/>
      <c r="AA2504" s="33"/>
      <c r="AB2504" s="33"/>
      <c r="AC2504" s="33"/>
      <c r="AD2504" s="33"/>
      <c r="AE2504" s="33"/>
      <c r="AT2504" s="19" t="s">
        <v>190</v>
      </c>
      <c r="AU2504" s="19" t="s">
        <v>78</v>
      </c>
    </row>
    <row r="2505" spans="1:65" s="13" customFormat="1">
      <c r="B2505" s="194"/>
      <c r="C2505" s="195"/>
      <c r="D2505" s="188" t="s">
        <v>192</v>
      </c>
      <c r="E2505" s="196" t="s">
        <v>18</v>
      </c>
      <c r="F2505" s="334" t="s">
        <v>481</v>
      </c>
      <c r="G2505" s="335"/>
      <c r="H2505" s="336" t="s">
        <v>18</v>
      </c>
      <c r="I2505" s="335"/>
      <c r="J2505" s="335"/>
      <c r="K2505" s="195"/>
      <c r="L2505" s="198"/>
      <c r="M2505" s="199"/>
      <c r="N2505" s="200"/>
      <c r="O2505" s="200"/>
      <c r="P2505" s="200"/>
      <c r="Q2505" s="200"/>
      <c r="R2505" s="200"/>
      <c r="S2505" s="200"/>
      <c r="T2505" s="201"/>
      <c r="AT2505" s="202" t="s">
        <v>192</v>
      </c>
      <c r="AU2505" s="202" t="s">
        <v>78</v>
      </c>
      <c r="AV2505" s="13" t="s">
        <v>76</v>
      </c>
      <c r="AW2505" s="13" t="s">
        <v>30</v>
      </c>
      <c r="AX2505" s="13" t="s">
        <v>69</v>
      </c>
      <c r="AY2505" s="202" t="s">
        <v>179</v>
      </c>
    </row>
    <row r="2506" spans="1:65" s="13" customFormat="1">
      <c r="B2506" s="194"/>
      <c r="C2506" s="195"/>
      <c r="D2506" s="188" t="s">
        <v>192</v>
      </c>
      <c r="E2506" s="196" t="s">
        <v>18</v>
      </c>
      <c r="F2506" s="334" t="s">
        <v>1690</v>
      </c>
      <c r="G2506" s="335"/>
      <c r="H2506" s="336" t="s">
        <v>18</v>
      </c>
      <c r="I2506" s="335"/>
      <c r="J2506" s="335"/>
      <c r="K2506" s="195"/>
      <c r="L2506" s="198"/>
      <c r="M2506" s="199"/>
      <c r="N2506" s="200"/>
      <c r="O2506" s="200"/>
      <c r="P2506" s="200"/>
      <c r="Q2506" s="200"/>
      <c r="R2506" s="200"/>
      <c r="S2506" s="200"/>
      <c r="T2506" s="201"/>
      <c r="AT2506" s="202" t="s">
        <v>192</v>
      </c>
      <c r="AU2506" s="202" t="s">
        <v>78</v>
      </c>
      <c r="AV2506" s="13" t="s">
        <v>76</v>
      </c>
      <c r="AW2506" s="13" t="s">
        <v>30</v>
      </c>
      <c r="AX2506" s="13" t="s">
        <v>69</v>
      </c>
      <c r="AY2506" s="202" t="s">
        <v>179</v>
      </c>
    </row>
    <row r="2507" spans="1:65" s="14" customFormat="1">
      <c r="B2507" s="203"/>
      <c r="C2507" s="204"/>
      <c r="D2507" s="188" t="s">
        <v>192</v>
      </c>
      <c r="E2507" s="205" t="s">
        <v>18</v>
      </c>
      <c r="F2507" s="324" t="s">
        <v>5851</v>
      </c>
      <c r="G2507" s="325"/>
      <c r="H2507" s="326">
        <f>((2*1.9)+(1.5*((1.9+2.3)/2)*2)+(2*2.3))*2.2</f>
        <v>32.339999999999996</v>
      </c>
      <c r="I2507" s="325"/>
      <c r="J2507" s="325"/>
      <c r="K2507" s="204"/>
      <c r="L2507" s="208"/>
      <c r="M2507" s="209"/>
      <c r="N2507" s="210"/>
      <c r="O2507" s="210"/>
      <c r="P2507" s="210"/>
      <c r="Q2507" s="210"/>
      <c r="R2507" s="210"/>
      <c r="S2507" s="210"/>
      <c r="T2507" s="211"/>
      <c r="AT2507" s="212" t="s">
        <v>192</v>
      </c>
      <c r="AU2507" s="212" t="s">
        <v>78</v>
      </c>
      <c r="AV2507" s="14" t="s">
        <v>78</v>
      </c>
      <c r="AW2507" s="14" t="s">
        <v>30</v>
      </c>
      <c r="AX2507" s="14" t="s">
        <v>69</v>
      </c>
      <c r="AY2507" s="212" t="s">
        <v>179</v>
      </c>
    </row>
    <row r="2508" spans="1:65" s="2" customFormat="1" ht="37.9" customHeight="1">
      <c r="A2508" s="33"/>
      <c r="B2508" s="34"/>
      <c r="C2508" s="176" t="s">
        <v>2519</v>
      </c>
      <c r="D2508" s="176" t="s">
        <v>181</v>
      </c>
      <c r="E2508" s="177" t="s">
        <v>2520</v>
      </c>
      <c r="F2508" s="327" t="s">
        <v>2521</v>
      </c>
      <c r="G2508" s="328" t="s">
        <v>357</v>
      </c>
      <c r="H2508" s="329">
        <v>7.68</v>
      </c>
      <c r="I2508" s="330"/>
      <c r="J2508" s="330">
        <f>ROUND(I2508*H2508,2)</f>
        <v>0</v>
      </c>
      <c r="K2508" s="178" t="s">
        <v>185</v>
      </c>
      <c r="L2508" s="38"/>
      <c r="M2508" s="182" t="s">
        <v>18</v>
      </c>
      <c r="N2508" s="183" t="s">
        <v>40</v>
      </c>
      <c r="O2508" s="184">
        <v>1.617</v>
      </c>
      <c r="P2508" s="184">
        <f>O2508*H2508</f>
        <v>12.418559999999999</v>
      </c>
      <c r="Q2508" s="184">
        <v>4.9960400000000002E-2</v>
      </c>
      <c r="R2508" s="184">
        <f>Q2508*H2508</f>
        <v>0.38369587199999999</v>
      </c>
      <c r="S2508" s="184">
        <v>0</v>
      </c>
      <c r="T2508" s="185">
        <f>S2508*H2508</f>
        <v>0</v>
      </c>
      <c r="U2508" s="33"/>
      <c r="V2508" s="33"/>
      <c r="W2508" s="33"/>
      <c r="X2508" s="33"/>
      <c r="Y2508" s="33"/>
      <c r="Z2508" s="33"/>
      <c r="AA2508" s="33"/>
      <c r="AB2508" s="33"/>
      <c r="AC2508" s="33"/>
      <c r="AD2508" s="33"/>
      <c r="AE2508" s="33"/>
      <c r="AR2508" s="186" t="s">
        <v>311</v>
      </c>
      <c r="AT2508" s="186" t="s">
        <v>181</v>
      </c>
      <c r="AU2508" s="186" t="s">
        <v>78</v>
      </c>
      <c r="AY2508" s="19" t="s">
        <v>179</v>
      </c>
      <c r="BE2508" s="187">
        <f>IF(N2508="základní",J2508,0)</f>
        <v>0</v>
      </c>
      <c r="BF2508" s="187">
        <f>IF(N2508="snížená",J2508,0)</f>
        <v>0</v>
      </c>
      <c r="BG2508" s="187">
        <f>IF(N2508="zákl. přenesená",J2508,0)</f>
        <v>0</v>
      </c>
      <c r="BH2508" s="187">
        <f>IF(N2508="sníž. přenesená",J2508,0)</f>
        <v>0</v>
      </c>
      <c r="BI2508" s="187">
        <f>IF(N2508="nulová",J2508,0)</f>
        <v>0</v>
      </c>
      <c r="BJ2508" s="19" t="s">
        <v>76</v>
      </c>
      <c r="BK2508" s="187">
        <f>ROUND(I2508*H2508,2)</f>
        <v>0</v>
      </c>
      <c r="BL2508" s="19" t="s">
        <v>311</v>
      </c>
      <c r="BM2508" s="186" t="s">
        <v>2522</v>
      </c>
    </row>
    <row r="2509" spans="1:65" s="2" customFormat="1" ht="48.75">
      <c r="A2509" s="33"/>
      <c r="B2509" s="34"/>
      <c r="C2509" s="35"/>
      <c r="D2509" s="188" t="s">
        <v>188</v>
      </c>
      <c r="E2509" s="35"/>
      <c r="F2509" s="331" t="s">
        <v>2523</v>
      </c>
      <c r="G2509" s="332"/>
      <c r="H2509" s="332"/>
      <c r="I2509" s="332"/>
      <c r="J2509" s="332"/>
      <c r="K2509" s="35"/>
      <c r="L2509" s="38"/>
      <c r="M2509" s="190"/>
      <c r="N2509" s="191"/>
      <c r="O2509" s="63"/>
      <c r="P2509" s="63"/>
      <c r="Q2509" s="63"/>
      <c r="R2509" s="63"/>
      <c r="S2509" s="63"/>
      <c r="T2509" s="64"/>
      <c r="U2509" s="33"/>
      <c r="V2509" s="33"/>
      <c r="W2509" s="33"/>
      <c r="X2509" s="33"/>
      <c r="Y2509" s="33"/>
      <c r="Z2509" s="33"/>
      <c r="AA2509" s="33"/>
      <c r="AB2509" s="33"/>
      <c r="AC2509" s="33"/>
      <c r="AD2509" s="33"/>
      <c r="AE2509" s="33"/>
      <c r="AT2509" s="19" t="s">
        <v>188</v>
      </c>
      <c r="AU2509" s="19" t="s">
        <v>78</v>
      </c>
    </row>
    <row r="2510" spans="1:65" s="2" customFormat="1">
      <c r="A2510" s="33"/>
      <c r="B2510" s="34"/>
      <c r="C2510" s="35"/>
      <c r="D2510" s="192" t="s">
        <v>190</v>
      </c>
      <c r="E2510" s="35"/>
      <c r="F2510" s="333" t="s">
        <v>2524</v>
      </c>
      <c r="G2510" s="332"/>
      <c r="H2510" s="332"/>
      <c r="I2510" s="332"/>
      <c r="J2510" s="332"/>
      <c r="K2510" s="35"/>
      <c r="L2510" s="38"/>
      <c r="M2510" s="190"/>
      <c r="N2510" s="191"/>
      <c r="O2510" s="63"/>
      <c r="P2510" s="63"/>
      <c r="Q2510" s="63"/>
      <c r="R2510" s="63"/>
      <c r="S2510" s="63"/>
      <c r="T2510" s="64"/>
      <c r="U2510" s="33"/>
      <c r="V2510" s="33"/>
      <c r="W2510" s="33"/>
      <c r="X2510" s="33"/>
      <c r="Y2510" s="33"/>
      <c r="Z2510" s="33"/>
      <c r="AA2510" s="33"/>
      <c r="AB2510" s="33"/>
      <c r="AC2510" s="33"/>
      <c r="AD2510" s="33"/>
      <c r="AE2510" s="33"/>
      <c r="AT2510" s="19" t="s">
        <v>190</v>
      </c>
      <c r="AU2510" s="19" t="s">
        <v>78</v>
      </c>
    </row>
    <row r="2511" spans="1:65" s="13" customFormat="1">
      <c r="B2511" s="194"/>
      <c r="C2511" s="195"/>
      <c r="D2511" s="188" t="s">
        <v>192</v>
      </c>
      <c r="E2511" s="196" t="s">
        <v>18</v>
      </c>
      <c r="F2511" s="334" t="s">
        <v>481</v>
      </c>
      <c r="G2511" s="335"/>
      <c r="H2511" s="336" t="s">
        <v>18</v>
      </c>
      <c r="I2511" s="335"/>
      <c r="J2511" s="335"/>
      <c r="K2511" s="195"/>
      <c r="L2511" s="198"/>
      <c r="M2511" s="199"/>
      <c r="N2511" s="200"/>
      <c r="O2511" s="200"/>
      <c r="P2511" s="200"/>
      <c r="Q2511" s="200"/>
      <c r="R2511" s="200"/>
      <c r="S2511" s="200"/>
      <c r="T2511" s="201"/>
      <c r="AT2511" s="202" t="s">
        <v>192</v>
      </c>
      <c r="AU2511" s="202" t="s">
        <v>78</v>
      </c>
      <c r="AV2511" s="13" t="s">
        <v>76</v>
      </c>
      <c r="AW2511" s="13" t="s">
        <v>30</v>
      </c>
      <c r="AX2511" s="13" t="s">
        <v>69</v>
      </c>
      <c r="AY2511" s="202" t="s">
        <v>179</v>
      </c>
    </row>
    <row r="2512" spans="1:65" s="13" customFormat="1">
      <c r="B2512" s="194"/>
      <c r="C2512" s="195"/>
      <c r="D2512" s="188" t="s">
        <v>192</v>
      </c>
      <c r="E2512" s="196" t="s">
        <v>18</v>
      </c>
      <c r="F2512" s="334" t="s">
        <v>1690</v>
      </c>
      <c r="G2512" s="335"/>
      <c r="H2512" s="336" t="s">
        <v>18</v>
      </c>
      <c r="I2512" s="335"/>
      <c r="J2512" s="335"/>
      <c r="K2512" s="195"/>
      <c r="L2512" s="198"/>
      <c r="M2512" s="199"/>
      <c r="N2512" s="200"/>
      <c r="O2512" s="200"/>
      <c r="P2512" s="200"/>
      <c r="Q2512" s="200"/>
      <c r="R2512" s="200"/>
      <c r="S2512" s="200"/>
      <c r="T2512" s="201"/>
      <c r="AT2512" s="202" t="s">
        <v>192</v>
      </c>
      <c r="AU2512" s="202" t="s">
        <v>78</v>
      </c>
      <c r="AV2512" s="13" t="s">
        <v>76</v>
      </c>
      <c r="AW2512" s="13" t="s">
        <v>30</v>
      </c>
      <c r="AX2512" s="13" t="s">
        <v>69</v>
      </c>
      <c r="AY2512" s="202" t="s">
        <v>179</v>
      </c>
    </row>
    <row r="2513" spans="1:65" s="14" customFormat="1">
      <c r="B2513" s="203"/>
      <c r="C2513" s="204"/>
      <c r="D2513" s="188" t="s">
        <v>192</v>
      </c>
      <c r="E2513" s="205" t="s">
        <v>18</v>
      </c>
      <c r="F2513" s="324" t="s">
        <v>2525</v>
      </c>
      <c r="G2513" s="325"/>
      <c r="H2513" s="326">
        <v>7.68</v>
      </c>
      <c r="I2513" s="325"/>
      <c r="J2513" s="325"/>
      <c r="K2513" s="204"/>
      <c r="L2513" s="208"/>
      <c r="M2513" s="209"/>
      <c r="N2513" s="210"/>
      <c r="O2513" s="210"/>
      <c r="P2513" s="210"/>
      <c r="Q2513" s="210"/>
      <c r="R2513" s="210"/>
      <c r="S2513" s="210"/>
      <c r="T2513" s="211"/>
      <c r="AT2513" s="212" t="s">
        <v>192</v>
      </c>
      <c r="AU2513" s="212" t="s">
        <v>78</v>
      </c>
      <c r="AV2513" s="14" t="s">
        <v>78</v>
      </c>
      <c r="AW2513" s="14" t="s">
        <v>30</v>
      </c>
      <c r="AX2513" s="14" t="s">
        <v>69</v>
      </c>
      <c r="AY2513" s="212" t="s">
        <v>179</v>
      </c>
    </row>
    <row r="2514" spans="1:65" s="2" customFormat="1" ht="24.2" customHeight="1">
      <c r="A2514" s="33"/>
      <c r="B2514" s="34"/>
      <c r="C2514" s="176" t="s">
        <v>2526</v>
      </c>
      <c r="D2514" s="176" t="s">
        <v>181</v>
      </c>
      <c r="E2514" s="177" t="s">
        <v>2527</v>
      </c>
      <c r="F2514" s="327" t="s">
        <v>2528</v>
      </c>
      <c r="G2514" s="328" t="s">
        <v>357</v>
      </c>
      <c r="H2514" s="329">
        <v>72.430000000000007</v>
      </c>
      <c r="I2514" s="330"/>
      <c r="J2514" s="330">
        <f>ROUND(I2514*H2514,2)</f>
        <v>0</v>
      </c>
      <c r="K2514" s="178" t="s">
        <v>185</v>
      </c>
      <c r="L2514" s="38"/>
      <c r="M2514" s="182" t="s">
        <v>18</v>
      </c>
      <c r="N2514" s="183" t="s">
        <v>40</v>
      </c>
      <c r="O2514" s="184">
        <v>0.69899999999999995</v>
      </c>
      <c r="P2514" s="184">
        <f>O2514*H2514</f>
        <v>50.628570000000003</v>
      </c>
      <c r="Q2514" s="184">
        <v>1.18213E-2</v>
      </c>
      <c r="R2514" s="184">
        <f>Q2514*H2514</f>
        <v>0.85621675900000005</v>
      </c>
      <c r="S2514" s="184">
        <v>0</v>
      </c>
      <c r="T2514" s="185">
        <f>S2514*H2514</f>
        <v>0</v>
      </c>
      <c r="U2514" s="33"/>
      <c r="V2514" s="33"/>
      <c r="W2514" s="33"/>
      <c r="X2514" s="33"/>
      <c r="Y2514" s="33"/>
      <c r="Z2514" s="33"/>
      <c r="AA2514" s="33"/>
      <c r="AB2514" s="33"/>
      <c r="AC2514" s="33"/>
      <c r="AD2514" s="33"/>
      <c r="AE2514" s="33"/>
      <c r="AR2514" s="186" t="s">
        <v>311</v>
      </c>
      <c r="AT2514" s="186" t="s">
        <v>181</v>
      </c>
      <c r="AU2514" s="186" t="s">
        <v>78</v>
      </c>
      <c r="AY2514" s="19" t="s">
        <v>179</v>
      </c>
      <c r="BE2514" s="187">
        <f>IF(N2514="základní",J2514,0)</f>
        <v>0</v>
      </c>
      <c r="BF2514" s="187">
        <f>IF(N2514="snížená",J2514,0)</f>
        <v>0</v>
      </c>
      <c r="BG2514" s="187">
        <f>IF(N2514="zákl. přenesená",J2514,0)</f>
        <v>0</v>
      </c>
      <c r="BH2514" s="187">
        <f>IF(N2514="sníž. přenesená",J2514,0)</f>
        <v>0</v>
      </c>
      <c r="BI2514" s="187">
        <f>IF(N2514="nulová",J2514,0)</f>
        <v>0</v>
      </c>
      <c r="BJ2514" s="19" t="s">
        <v>76</v>
      </c>
      <c r="BK2514" s="187">
        <f>ROUND(I2514*H2514,2)</f>
        <v>0</v>
      </c>
      <c r="BL2514" s="19" t="s">
        <v>311</v>
      </c>
      <c r="BM2514" s="186" t="s">
        <v>2529</v>
      </c>
    </row>
    <row r="2515" spans="1:65" s="2" customFormat="1" ht="29.25">
      <c r="A2515" s="33"/>
      <c r="B2515" s="34"/>
      <c r="C2515" s="35"/>
      <c r="D2515" s="188" t="s">
        <v>188</v>
      </c>
      <c r="E2515" s="35"/>
      <c r="F2515" s="331" t="s">
        <v>2530</v>
      </c>
      <c r="G2515" s="332"/>
      <c r="H2515" s="332"/>
      <c r="I2515" s="332"/>
      <c r="J2515" s="332"/>
      <c r="K2515" s="35"/>
      <c r="L2515" s="38"/>
      <c r="M2515" s="190"/>
      <c r="N2515" s="191"/>
      <c r="O2515" s="63"/>
      <c r="P2515" s="63"/>
      <c r="Q2515" s="63"/>
      <c r="R2515" s="63"/>
      <c r="S2515" s="63"/>
      <c r="T2515" s="64"/>
      <c r="U2515" s="33"/>
      <c r="V2515" s="33"/>
      <c r="W2515" s="33"/>
      <c r="X2515" s="33"/>
      <c r="Y2515" s="33"/>
      <c r="Z2515" s="33"/>
      <c r="AA2515" s="33"/>
      <c r="AB2515" s="33"/>
      <c r="AC2515" s="33"/>
      <c r="AD2515" s="33"/>
      <c r="AE2515" s="33"/>
      <c r="AT2515" s="19" t="s">
        <v>188</v>
      </c>
      <c r="AU2515" s="19" t="s">
        <v>78</v>
      </c>
    </row>
    <row r="2516" spans="1:65" s="2" customFormat="1">
      <c r="A2516" s="33"/>
      <c r="B2516" s="34"/>
      <c r="C2516" s="35"/>
      <c r="D2516" s="192" t="s">
        <v>190</v>
      </c>
      <c r="E2516" s="35"/>
      <c r="F2516" s="333" t="s">
        <v>2531</v>
      </c>
      <c r="G2516" s="332"/>
      <c r="H2516" s="332"/>
      <c r="I2516" s="332"/>
      <c r="J2516" s="332"/>
      <c r="K2516" s="35"/>
      <c r="L2516" s="38"/>
      <c r="M2516" s="190"/>
      <c r="N2516" s="191"/>
      <c r="O2516" s="63"/>
      <c r="P2516" s="63"/>
      <c r="Q2516" s="63"/>
      <c r="R2516" s="63"/>
      <c r="S2516" s="63"/>
      <c r="T2516" s="64"/>
      <c r="U2516" s="33"/>
      <c r="V2516" s="33"/>
      <c r="W2516" s="33"/>
      <c r="X2516" s="33"/>
      <c r="Y2516" s="33"/>
      <c r="Z2516" s="33"/>
      <c r="AA2516" s="33"/>
      <c r="AB2516" s="33"/>
      <c r="AC2516" s="33"/>
      <c r="AD2516" s="33"/>
      <c r="AE2516" s="33"/>
      <c r="AT2516" s="19" t="s">
        <v>190</v>
      </c>
      <c r="AU2516" s="19" t="s">
        <v>78</v>
      </c>
    </row>
    <row r="2517" spans="1:65" s="13" customFormat="1">
      <c r="B2517" s="194"/>
      <c r="C2517" s="195"/>
      <c r="D2517" s="188" t="s">
        <v>192</v>
      </c>
      <c r="E2517" s="196" t="s">
        <v>18</v>
      </c>
      <c r="F2517" s="334" t="s">
        <v>323</v>
      </c>
      <c r="G2517" s="335"/>
      <c r="H2517" s="336" t="s">
        <v>18</v>
      </c>
      <c r="I2517" s="335"/>
      <c r="J2517" s="335"/>
      <c r="K2517" s="195"/>
      <c r="L2517" s="198"/>
      <c r="M2517" s="199"/>
      <c r="N2517" s="200"/>
      <c r="O2517" s="200"/>
      <c r="P2517" s="200"/>
      <c r="Q2517" s="200"/>
      <c r="R2517" s="200"/>
      <c r="S2517" s="200"/>
      <c r="T2517" s="201"/>
      <c r="AT2517" s="202" t="s">
        <v>192</v>
      </c>
      <c r="AU2517" s="202" t="s">
        <v>78</v>
      </c>
      <c r="AV2517" s="13" t="s">
        <v>76</v>
      </c>
      <c r="AW2517" s="13" t="s">
        <v>30</v>
      </c>
      <c r="AX2517" s="13" t="s">
        <v>69</v>
      </c>
      <c r="AY2517" s="202" t="s">
        <v>179</v>
      </c>
    </row>
    <row r="2518" spans="1:65" s="14" customFormat="1">
      <c r="B2518" s="203"/>
      <c r="C2518" s="204"/>
      <c r="D2518" s="188" t="s">
        <v>192</v>
      </c>
      <c r="E2518" s="205" t="s">
        <v>18</v>
      </c>
      <c r="F2518" s="324" t="s">
        <v>2532</v>
      </c>
      <c r="G2518" s="325"/>
      <c r="H2518" s="326">
        <v>23.463000000000001</v>
      </c>
      <c r="I2518" s="325"/>
      <c r="J2518" s="325"/>
      <c r="K2518" s="204"/>
      <c r="L2518" s="208"/>
      <c r="M2518" s="209"/>
      <c r="N2518" s="210"/>
      <c r="O2518" s="210"/>
      <c r="P2518" s="210"/>
      <c r="Q2518" s="210"/>
      <c r="R2518" s="210"/>
      <c r="S2518" s="210"/>
      <c r="T2518" s="211"/>
      <c r="AT2518" s="212" t="s">
        <v>192</v>
      </c>
      <c r="AU2518" s="212" t="s">
        <v>78</v>
      </c>
      <c r="AV2518" s="14" t="s">
        <v>78</v>
      </c>
      <c r="AW2518" s="14" t="s">
        <v>30</v>
      </c>
      <c r="AX2518" s="14" t="s">
        <v>69</v>
      </c>
      <c r="AY2518" s="212" t="s">
        <v>179</v>
      </c>
    </row>
    <row r="2519" spans="1:65" s="14" customFormat="1">
      <c r="B2519" s="203"/>
      <c r="C2519" s="204"/>
      <c r="D2519" s="188" t="s">
        <v>192</v>
      </c>
      <c r="E2519" s="205" t="s">
        <v>18</v>
      </c>
      <c r="F2519" s="324" t="s">
        <v>2533</v>
      </c>
      <c r="G2519" s="325"/>
      <c r="H2519" s="326">
        <v>7.2270000000000003</v>
      </c>
      <c r="I2519" s="325"/>
      <c r="J2519" s="325"/>
      <c r="K2519" s="204"/>
      <c r="L2519" s="208"/>
      <c r="M2519" s="209"/>
      <c r="N2519" s="210"/>
      <c r="O2519" s="210"/>
      <c r="P2519" s="210"/>
      <c r="Q2519" s="210"/>
      <c r="R2519" s="210"/>
      <c r="S2519" s="210"/>
      <c r="T2519" s="211"/>
      <c r="AT2519" s="212" t="s">
        <v>192</v>
      </c>
      <c r="AU2519" s="212" t="s">
        <v>78</v>
      </c>
      <c r="AV2519" s="14" t="s">
        <v>78</v>
      </c>
      <c r="AW2519" s="14" t="s">
        <v>30</v>
      </c>
      <c r="AX2519" s="14" t="s">
        <v>69</v>
      </c>
      <c r="AY2519" s="212" t="s">
        <v>179</v>
      </c>
    </row>
    <row r="2520" spans="1:65" s="14" customFormat="1">
      <c r="B2520" s="203"/>
      <c r="C2520" s="204"/>
      <c r="D2520" s="188" t="s">
        <v>192</v>
      </c>
      <c r="E2520" s="205" t="s">
        <v>18</v>
      </c>
      <c r="F2520" s="324" t="s">
        <v>2534</v>
      </c>
      <c r="G2520" s="325"/>
      <c r="H2520" s="326">
        <v>13.563000000000001</v>
      </c>
      <c r="I2520" s="325"/>
      <c r="J2520" s="325"/>
      <c r="K2520" s="204"/>
      <c r="L2520" s="208"/>
      <c r="M2520" s="209"/>
      <c r="N2520" s="210"/>
      <c r="O2520" s="210"/>
      <c r="P2520" s="210"/>
      <c r="Q2520" s="210"/>
      <c r="R2520" s="210"/>
      <c r="S2520" s="210"/>
      <c r="T2520" s="211"/>
      <c r="AT2520" s="212" t="s">
        <v>192</v>
      </c>
      <c r="AU2520" s="212" t="s">
        <v>78</v>
      </c>
      <c r="AV2520" s="14" t="s">
        <v>78</v>
      </c>
      <c r="AW2520" s="14" t="s">
        <v>30</v>
      </c>
      <c r="AX2520" s="14" t="s">
        <v>69</v>
      </c>
      <c r="AY2520" s="212" t="s">
        <v>179</v>
      </c>
    </row>
    <row r="2521" spans="1:65" s="14" customFormat="1">
      <c r="B2521" s="203"/>
      <c r="C2521" s="204"/>
      <c r="D2521" s="188" t="s">
        <v>192</v>
      </c>
      <c r="E2521" s="205" t="s">
        <v>18</v>
      </c>
      <c r="F2521" s="324" t="s">
        <v>2535</v>
      </c>
      <c r="G2521" s="325"/>
      <c r="H2521" s="326">
        <v>22.736999999999998</v>
      </c>
      <c r="I2521" s="325"/>
      <c r="J2521" s="325"/>
      <c r="K2521" s="204"/>
      <c r="L2521" s="208"/>
      <c r="M2521" s="209"/>
      <c r="N2521" s="210"/>
      <c r="O2521" s="210"/>
      <c r="P2521" s="210"/>
      <c r="Q2521" s="210"/>
      <c r="R2521" s="210"/>
      <c r="S2521" s="210"/>
      <c r="T2521" s="211"/>
      <c r="AT2521" s="212" t="s">
        <v>192</v>
      </c>
      <c r="AU2521" s="212" t="s">
        <v>78</v>
      </c>
      <c r="AV2521" s="14" t="s">
        <v>78</v>
      </c>
      <c r="AW2521" s="14" t="s">
        <v>30</v>
      </c>
      <c r="AX2521" s="14" t="s">
        <v>69</v>
      </c>
      <c r="AY2521" s="212" t="s">
        <v>179</v>
      </c>
    </row>
    <row r="2522" spans="1:65" s="13" customFormat="1">
      <c r="B2522" s="194"/>
      <c r="C2522" s="195"/>
      <c r="D2522" s="188" t="s">
        <v>192</v>
      </c>
      <c r="E2522" s="196" t="s">
        <v>18</v>
      </c>
      <c r="F2522" s="334" t="s">
        <v>481</v>
      </c>
      <c r="G2522" s="335"/>
      <c r="H2522" s="336" t="s">
        <v>18</v>
      </c>
      <c r="I2522" s="335"/>
      <c r="J2522" s="335"/>
      <c r="K2522" s="195"/>
      <c r="L2522" s="198"/>
      <c r="M2522" s="199"/>
      <c r="N2522" s="200"/>
      <c r="O2522" s="200"/>
      <c r="P2522" s="200"/>
      <c r="Q2522" s="200"/>
      <c r="R2522" s="200"/>
      <c r="S2522" s="200"/>
      <c r="T2522" s="201"/>
      <c r="AT2522" s="202" t="s">
        <v>192</v>
      </c>
      <c r="AU2522" s="202" t="s">
        <v>78</v>
      </c>
      <c r="AV2522" s="13" t="s">
        <v>76</v>
      </c>
      <c r="AW2522" s="13" t="s">
        <v>30</v>
      </c>
      <c r="AX2522" s="13" t="s">
        <v>69</v>
      </c>
      <c r="AY2522" s="202" t="s">
        <v>179</v>
      </c>
    </row>
    <row r="2523" spans="1:65" s="13" customFormat="1">
      <c r="B2523" s="194"/>
      <c r="C2523" s="195"/>
      <c r="D2523" s="188" t="s">
        <v>192</v>
      </c>
      <c r="E2523" s="196" t="s">
        <v>18</v>
      </c>
      <c r="F2523" s="334" t="s">
        <v>1690</v>
      </c>
      <c r="G2523" s="335"/>
      <c r="H2523" s="336" t="s">
        <v>18</v>
      </c>
      <c r="I2523" s="335"/>
      <c r="J2523" s="335"/>
      <c r="K2523" s="195"/>
      <c r="L2523" s="198"/>
      <c r="M2523" s="199"/>
      <c r="N2523" s="200"/>
      <c r="O2523" s="200"/>
      <c r="P2523" s="200"/>
      <c r="Q2523" s="200"/>
      <c r="R2523" s="200"/>
      <c r="S2523" s="200"/>
      <c r="T2523" s="201"/>
      <c r="AT2523" s="202" t="s">
        <v>192</v>
      </c>
      <c r="AU2523" s="202" t="s">
        <v>78</v>
      </c>
      <c r="AV2523" s="13" t="s">
        <v>76</v>
      </c>
      <c r="AW2523" s="13" t="s">
        <v>30</v>
      </c>
      <c r="AX2523" s="13" t="s">
        <v>69</v>
      </c>
      <c r="AY2523" s="202" t="s">
        <v>179</v>
      </c>
    </row>
    <row r="2524" spans="1:65" s="14" customFormat="1">
      <c r="B2524" s="203"/>
      <c r="C2524" s="204"/>
      <c r="D2524" s="188" t="s">
        <v>192</v>
      </c>
      <c r="E2524" s="205" t="s">
        <v>18</v>
      </c>
      <c r="F2524" s="324" t="s">
        <v>2536</v>
      </c>
      <c r="G2524" s="325"/>
      <c r="H2524" s="326">
        <v>5.44</v>
      </c>
      <c r="I2524" s="325"/>
      <c r="J2524" s="325"/>
      <c r="K2524" s="204"/>
      <c r="L2524" s="208"/>
      <c r="M2524" s="209"/>
      <c r="N2524" s="210"/>
      <c r="O2524" s="210"/>
      <c r="P2524" s="210"/>
      <c r="Q2524" s="210"/>
      <c r="R2524" s="210"/>
      <c r="S2524" s="210"/>
      <c r="T2524" s="211"/>
      <c r="AT2524" s="212" t="s">
        <v>192</v>
      </c>
      <c r="AU2524" s="212" t="s">
        <v>78</v>
      </c>
      <c r="AV2524" s="14" t="s">
        <v>78</v>
      </c>
      <c r="AW2524" s="14" t="s">
        <v>30</v>
      </c>
      <c r="AX2524" s="14" t="s">
        <v>69</v>
      </c>
      <c r="AY2524" s="212" t="s">
        <v>179</v>
      </c>
    </row>
    <row r="2525" spans="1:65" s="2" customFormat="1" ht="16.5" customHeight="1">
      <c r="A2525" s="33"/>
      <c r="B2525" s="34"/>
      <c r="C2525" s="176" t="s">
        <v>2537</v>
      </c>
      <c r="D2525" s="176" t="s">
        <v>181</v>
      </c>
      <c r="E2525" s="177" t="s">
        <v>2538</v>
      </c>
      <c r="F2525" s="327" t="s">
        <v>2539</v>
      </c>
      <c r="G2525" s="328" t="s">
        <v>357</v>
      </c>
      <c r="H2525" s="329">
        <v>72.430000000000007</v>
      </c>
      <c r="I2525" s="330"/>
      <c r="J2525" s="330">
        <f>ROUND(I2525*H2525,2)</f>
        <v>0</v>
      </c>
      <c r="K2525" s="178" t="s">
        <v>185</v>
      </c>
      <c r="L2525" s="38"/>
      <c r="M2525" s="182" t="s">
        <v>18</v>
      </c>
      <c r="N2525" s="183" t="s">
        <v>40</v>
      </c>
      <c r="O2525" s="184">
        <v>3.2000000000000001E-2</v>
      </c>
      <c r="P2525" s="184">
        <f>O2525*H2525</f>
        <v>2.3177600000000003</v>
      </c>
      <c r="Q2525" s="184">
        <v>1E-4</v>
      </c>
      <c r="R2525" s="184">
        <f>Q2525*H2525</f>
        <v>7.2430000000000012E-3</v>
      </c>
      <c r="S2525" s="184">
        <v>0</v>
      </c>
      <c r="T2525" s="185">
        <f>S2525*H2525</f>
        <v>0</v>
      </c>
      <c r="U2525" s="33"/>
      <c r="V2525" s="33"/>
      <c r="W2525" s="33"/>
      <c r="X2525" s="33"/>
      <c r="Y2525" s="33"/>
      <c r="Z2525" s="33"/>
      <c r="AA2525" s="33"/>
      <c r="AB2525" s="33"/>
      <c r="AC2525" s="33"/>
      <c r="AD2525" s="33"/>
      <c r="AE2525" s="33"/>
      <c r="AR2525" s="186" t="s">
        <v>311</v>
      </c>
      <c r="AT2525" s="186" t="s">
        <v>181</v>
      </c>
      <c r="AU2525" s="186" t="s">
        <v>78</v>
      </c>
      <c r="AY2525" s="19" t="s">
        <v>179</v>
      </c>
      <c r="BE2525" s="187">
        <f>IF(N2525="základní",J2525,0)</f>
        <v>0</v>
      </c>
      <c r="BF2525" s="187">
        <f>IF(N2525="snížená",J2525,0)</f>
        <v>0</v>
      </c>
      <c r="BG2525" s="187">
        <f>IF(N2525="zákl. přenesená",J2525,0)</f>
        <v>0</v>
      </c>
      <c r="BH2525" s="187">
        <f>IF(N2525="sníž. přenesená",J2525,0)</f>
        <v>0</v>
      </c>
      <c r="BI2525" s="187">
        <f>IF(N2525="nulová",J2525,0)</f>
        <v>0</v>
      </c>
      <c r="BJ2525" s="19" t="s">
        <v>76</v>
      </c>
      <c r="BK2525" s="187">
        <f>ROUND(I2525*H2525,2)</f>
        <v>0</v>
      </c>
      <c r="BL2525" s="19" t="s">
        <v>311</v>
      </c>
      <c r="BM2525" s="186" t="s">
        <v>2540</v>
      </c>
    </row>
    <row r="2526" spans="1:65" s="2" customFormat="1" ht="29.25">
      <c r="A2526" s="33"/>
      <c r="B2526" s="34"/>
      <c r="C2526" s="35"/>
      <c r="D2526" s="188" t="s">
        <v>188</v>
      </c>
      <c r="E2526" s="35"/>
      <c r="F2526" s="331" t="s">
        <v>2541</v>
      </c>
      <c r="G2526" s="332"/>
      <c r="H2526" s="332"/>
      <c r="I2526" s="332"/>
      <c r="J2526" s="332"/>
      <c r="K2526" s="35"/>
      <c r="L2526" s="38"/>
      <c r="M2526" s="190"/>
      <c r="N2526" s="191"/>
      <c r="O2526" s="63"/>
      <c r="P2526" s="63"/>
      <c r="Q2526" s="63"/>
      <c r="R2526" s="63"/>
      <c r="S2526" s="63"/>
      <c r="T2526" s="64"/>
      <c r="U2526" s="33"/>
      <c r="V2526" s="33"/>
      <c r="W2526" s="33"/>
      <c r="X2526" s="33"/>
      <c r="Y2526" s="33"/>
      <c r="Z2526" s="33"/>
      <c r="AA2526" s="33"/>
      <c r="AB2526" s="33"/>
      <c r="AC2526" s="33"/>
      <c r="AD2526" s="33"/>
      <c r="AE2526" s="33"/>
      <c r="AT2526" s="19" t="s">
        <v>188</v>
      </c>
      <c r="AU2526" s="19" t="s">
        <v>78</v>
      </c>
    </row>
    <row r="2527" spans="1:65" s="2" customFormat="1">
      <c r="A2527" s="33"/>
      <c r="B2527" s="34"/>
      <c r="C2527" s="35"/>
      <c r="D2527" s="192" t="s">
        <v>190</v>
      </c>
      <c r="E2527" s="35"/>
      <c r="F2527" s="333" t="s">
        <v>2542</v>
      </c>
      <c r="G2527" s="332"/>
      <c r="H2527" s="332"/>
      <c r="I2527" s="332"/>
      <c r="J2527" s="332"/>
      <c r="K2527" s="35"/>
      <c r="L2527" s="38"/>
      <c r="M2527" s="190"/>
      <c r="N2527" s="191"/>
      <c r="O2527" s="63"/>
      <c r="P2527" s="63"/>
      <c r="Q2527" s="63"/>
      <c r="R2527" s="63"/>
      <c r="S2527" s="63"/>
      <c r="T2527" s="64"/>
      <c r="U2527" s="33"/>
      <c r="V2527" s="33"/>
      <c r="W2527" s="33"/>
      <c r="X2527" s="33"/>
      <c r="Y2527" s="33"/>
      <c r="Z2527" s="33"/>
      <c r="AA2527" s="33"/>
      <c r="AB2527" s="33"/>
      <c r="AC2527" s="33"/>
      <c r="AD2527" s="33"/>
      <c r="AE2527" s="33"/>
      <c r="AT2527" s="19" t="s">
        <v>190</v>
      </c>
      <c r="AU2527" s="19" t="s">
        <v>78</v>
      </c>
    </row>
    <row r="2528" spans="1:65" s="13" customFormat="1">
      <c r="B2528" s="194"/>
      <c r="C2528" s="195"/>
      <c r="D2528" s="188" t="s">
        <v>192</v>
      </c>
      <c r="E2528" s="196" t="s">
        <v>18</v>
      </c>
      <c r="F2528" s="334" t="s">
        <v>323</v>
      </c>
      <c r="G2528" s="335"/>
      <c r="H2528" s="336" t="s">
        <v>18</v>
      </c>
      <c r="I2528" s="335"/>
      <c r="J2528" s="335"/>
      <c r="K2528" s="195"/>
      <c r="L2528" s="198"/>
      <c r="M2528" s="199"/>
      <c r="N2528" s="200"/>
      <c r="O2528" s="200"/>
      <c r="P2528" s="200"/>
      <c r="Q2528" s="200"/>
      <c r="R2528" s="200"/>
      <c r="S2528" s="200"/>
      <c r="T2528" s="201"/>
      <c r="AT2528" s="202" t="s">
        <v>192</v>
      </c>
      <c r="AU2528" s="202" t="s">
        <v>78</v>
      </c>
      <c r="AV2528" s="13" t="s">
        <v>76</v>
      </c>
      <c r="AW2528" s="13" t="s">
        <v>30</v>
      </c>
      <c r="AX2528" s="13" t="s">
        <v>69</v>
      </c>
      <c r="AY2528" s="202" t="s">
        <v>179</v>
      </c>
    </row>
    <row r="2529" spans="1:65" s="14" customFormat="1">
      <c r="B2529" s="203"/>
      <c r="C2529" s="204"/>
      <c r="D2529" s="188" t="s">
        <v>192</v>
      </c>
      <c r="E2529" s="205" t="s">
        <v>18</v>
      </c>
      <c r="F2529" s="324" t="s">
        <v>2532</v>
      </c>
      <c r="G2529" s="325"/>
      <c r="H2529" s="326">
        <v>23.463000000000001</v>
      </c>
      <c r="I2529" s="325"/>
      <c r="J2529" s="325"/>
      <c r="K2529" s="204"/>
      <c r="L2529" s="208"/>
      <c r="M2529" s="209"/>
      <c r="N2529" s="210"/>
      <c r="O2529" s="210"/>
      <c r="P2529" s="210"/>
      <c r="Q2529" s="210"/>
      <c r="R2529" s="210"/>
      <c r="S2529" s="210"/>
      <c r="T2529" s="211"/>
      <c r="AT2529" s="212" t="s">
        <v>192</v>
      </c>
      <c r="AU2529" s="212" t="s">
        <v>78</v>
      </c>
      <c r="AV2529" s="14" t="s">
        <v>78</v>
      </c>
      <c r="AW2529" s="14" t="s">
        <v>30</v>
      </c>
      <c r="AX2529" s="14" t="s">
        <v>69</v>
      </c>
      <c r="AY2529" s="212" t="s">
        <v>179</v>
      </c>
    </row>
    <row r="2530" spans="1:65" s="14" customFormat="1">
      <c r="B2530" s="203"/>
      <c r="C2530" s="204"/>
      <c r="D2530" s="188" t="s">
        <v>192</v>
      </c>
      <c r="E2530" s="205" t="s">
        <v>18</v>
      </c>
      <c r="F2530" s="324" t="s">
        <v>2533</v>
      </c>
      <c r="G2530" s="325"/>
      <c r="H2530" s="326">
        <v>7.2270000000000003</v>
      </c>
      <c r="I2530" s="325"/>
      <c r="J2530" s="325"/>
      <c r="K2530" s="204"/>
      <c r="L2530" s="208"/>
      <c r="M2530" s="209"/>
      <c r="N2530" s="210"/>
      <c r="O2530" s="210"/>
      <c r="P2530" s="210"/>
      <c r="Q2530" s="210"/>
      <c r="R2530" s="210"/>
      <c r="S2530" s="210"/>
      <c r="T2530" s="211"/>
      <c r="AT2530" s="212" t="s">
        <v>192</v>
      </c>
      <c r="AU2530" s="212" t="s">
        <v>78</v>
      </c>
      <c r="AV2530" s="14" t="s">
        <v>78</v>
      </c>
      <c r="AW2530" s="14" t="s">
        <v>30</v>
      </c>
      <c r="AX2530" s="14" t="s">
        <v>69</v>
      </c>
      <c r="AY2530" s="212" t="s">
        <v>179</v>
      </c>
    </row>
    <row r="2531" spans="1:65" s="14" customFormat="1">
      <c r="B2531" s="203"/>
      <c r="C2531" s="204"/>
      <c r="D2531" s="188" t="s">
        <v>192</v>
      </c>
      <c r="E2531" s="205" t="s">
        <v>18</v>
      </c>
      <c r="F2531" s="324" t="s">
        <v>2534</v>
      </c>
      <c r="G2531" s="325"/>
      <c r="H2531" s="326">
        <v>13.563000000000001</v>
      </c>
      <c r="I2531" s="325"/>
      <c r="J2531" s="325"/>
      <c r="K2531" s="204"/>
      <c r="L2531" s="208"/>
      <c r="M2531" s="209"/>
      <c r="N2531" s="210"/>
      <c r="O2531" s="210"/>
      <c r="P2531" s="210"/>
      <c r="Q2531" s="210"/>
      <c r="R2531" s="210"/>
      <c r="S2531" s="210"/>
      <c r="T2531" s="211"/>
      <c r="AT2531" s="212" t="s">
        <v>192</v>
      </c>
      <c r="AU2531" s="212" t="s">
        <v>78</v>
      </c>
      <c r="AV2531" s="14" t="s">
        <v>78</v>
      </c>
      <c r="AW2531" s="14" t="s">
        <v>30</v>
      </c>
      <c r="AX2531" s="14" t="s">
        <v>69</v>
      </c>
      <c r="AY2531" s="212" t="s">
        <v>179</v>
      </c>
    </row>
    <row r="2532" spans="1:65" s="14" customFormat="1">
      <c r="B2532" s="203"/>
      <c r="C2532" s="204"/>
      <c r="D2532" s="188" t="s">
        <v>192</v>
      </c>
      <c r="E2532" s="205" t="s">
        <v>18</v>
      </c>
      <c r="F2532" s="324" t="s">
        <v>2535</v>
      </c>
      <c r="G2532" s="325"/>
      <c r="H2532" s="326">
        <v>22.736999999999998</v>
      </c>
      <c r="I2532" s="325"/>
      <c r="J2532" s="325"/>
      <c r="K2532" s="204"/>
      <c r="L2532" s="208"/>
      <c r="M2532" s="209"/>
      <c r="N2532" s="210"/>
      <c r="O2532" s="210"/>
      <c r="P2532" s="210"/>
      <c r="Q2532" s="210"/>
      <c r="R2532" s="210"/>
      <c r="S2532" s="210"/>
      <c r="T2532" s="211"/>
      <c r="AT2532" s="212" t="s">
        <v>192</v>
      </c>
      <c r="AU2532" s="212" t="s">
        <v>78</v>
      </c>
      <c r="AV2532" s="14" t="s">
        <v>78</v>
      </c>
      <c r="AW2532" s="14" t="s">
        <v>30</v>
      </c>
      <c r="AX2532" s="14" t="s">
        <v>69</v>
      </c>
      <c r="AY2532" s="212" t="s">
        <v>179</v>
      </c>
    </row>
    <row r="2533" spans="1:65" s="13" customFormat="1">
      <c r="B2533" s="194"/>
      <c r="C2533" s="195"/>
      <c r="D2533" s="188" t="s">
        <v>192</v>
      </c>
      <c r="E2533" s="196" t="s">
        <v>18</v>
      </c>
      <c r="F2533" s="334" t="s">
        <v>1690</v>
      </c>
      <c r="G2533" s="335"/>
      <c r="H2533" s="336" t="s">
        <v>18</v>
      </c>
      <c r="I2533" s="335"/>
      <c r="J2533" s="335"/>
      <c r="K2533" s="195"/>
      <c r="L2533" s="198"/>
      <c r="M2533" s="199"/>
      <c r="N2533" s="200"/>
      <c r="O2533" s="200"/>
      <c r="P2533" s="200"/>
      <c r="Q2533" s="200"/>
      <c r="R2533" s="200"/>
      <c r="S2533" s="200"/>
      <c r="T2533" s="201"/>
      <c r="AT2533" s="202" t="s">
        <v>192</v>
      </c>
      <c r="AU2533" s="202" t="s">
        <v>78</v>
      </c>
      <c r="AV2533" s="13" t="s">
        <v>76</v>
      </c>
      <c r="AW2533" s="13" t="s">
        <v>30</v>
      </c>
      <c r="AX2533" s="13" t="s">
        <v>69</v>
      </c>
      <c r="AY2533" s="202" t="s">
        <v>179</v>
      </c>
    </row>
    <row r="2534" spans="1:65" s="14" customFormat="1">
      <c r="B2534" s="203"/>
      <c r="C2534" s="204"/>
      <c r="D2534" s="188" t="s">
        <v>192</v>
      </c>
      <c r="E2534" s="205" t="s">
        <v>18</v>
      </c>
      <c r="F2534" s="324" t="s">
        <v>2536</v>
      </c>
      <c r="G2534" s="325"/>
      <c r="H2534" s="326">
        <v>5.44</v>
      </c>
      <c r="I2534" s="325"/>
      <c r="J2534" s="325"/>
      <c r="K2534" s="204"/>
      <c r="L2534" s="208"/>
      <c r="M2534" s="209"/>
      <c r="N2534" s="210"/>
      <c r="O2534" s="210"/>
      <c r="P2534" s="210"/>
      <c r="Q2534" s="210"/>
      <c r="R2534" s="210"/>
      <c r="S2534" s="210"/>
      <c r="T2534" s="211"/>
      <c r="AT2534" s="212" t="s">
        <v>192</v>
      </c>
      <c r="AU2534" s="212" t="s">
        <v>78</v>
      </c>
      <c r="AV2534" s="14" t="s">
        <v>78</v>
      </c>
      <c r="AW2534" s="14" t="s">
        <v>30</v>
      </c>
      <c r="AX2534" s="14" t="s">
        <v>69</v>
      </c>
      <c r="AY2534" s="212" t="s">
        <v>179</v>
      </c>
    </row>
    <row r="2535" spans="1:65" s="2" customFormat="1" ht="24.2" customHeight="1">
      <c r="A2535" s="33"/>
      <c r="B2535" s="34"/>
      <c r="C2535" s="176" t="s">
        <v>2543</v>
      </c>
      <c r="D2535" s="176" t="s">
        <v>181</v>
      </c>
      <c r="E2535" s="177" t="s">
        <v>2544</v>
      </c>
      <c r="F2535" s="327" t="s">
        <v>2545</v>
      </c>
      <c r="G2535" s="328" t="s">
        <v>357</v>
      </c>
      <c r="H2535" s="329">
        <v>331.21</v>
      </c>
      <c r="I2535" s="330"/>
      <c r="J2535" s="330">
        <f>ROUND(I2535*H2535,2)</f>
        <v>0</v>
      </c>
      <c r="K2535" s="178" t="s">
        <v>185</v>
      </c>
      <c r="L2535" s="38"/>
      <c r="M2535" s="182" t="s">
        <v>18</v>
      </c>
      <c r="N2535" s="183" t="s">
        <v>40</v>
      </c>
      <c r="O2535" s="184">
        <v>1.242</v>
      </c>
      <c r="P2535" s="184">
        <f>O2535*H2535</f>
        <v>411.36282</v>
      </c>
      <c r="Q2535" s="184">
        <v>2.18946909E-2</v>
      </c>
      <c r="R2535" s="184">
        <f>Q2535*H2535</f>
        <v>7.2517405729889992</v>
      </c>
      <c r="S2535" s="184">
        <v>0</v>
      </c>
      <c r="T2535" s="185">
        <f>S2535*H2535</f>
        <v>0</v>
      </c>
      <c r="U2535" s="33"/>
      <c r="V2535" s="33"/>
      <c r="W2535" s="33"/>
      <c r="X2535" s="33"/>
      <c r="Y2535" s="33"/>
      <c r="Z2535" s="33"/>
      <c r="AA2535" s="33"/>
      <c r="AB2535" s="33"/>
      <c r="AC2535" s="33"/>
      <c r="AD2535" s="33"/>
      <c r="AE2535" s="33"/>
      <c r="AR2535" s="186" t="s">
        <v>311</v>
      </c>
      <c r="AT2535" s="186" t="s">
        <v>181</v>
      </c>
      <c r="AU2535" s="186" t="s">
        <v>78</v>
      </c>
      <c r="AY2535" s="19" t="s">
        <v>179</v>
      </c>
      <c r="BE2535" s="187">
        <f>IF(N2535="základní",J2535,0)</f>
        <v>0</v>
      </c>
      <c r="BF2535" s="187">
        <f>IF(N2535="snížená",J2535,0)</f>
        <v>0</v>
      </c>
      <c r="BG2535" s="187">
        <f>IF(N2535="zákl. přenesená",J2535,0)</f>
        <v>0</v>
      </c>
      <c r="BH2535" s="187">
        <f>IF(N2535="sníž. přenesená",J2535,0)</f>
        <v>0</v>
      </c>
      <c r="BI2535" s="187">
        <f>IF(N2535="nulová",J2535,0)</f>
        <v>0</v>
      </c>
      <c r="BJ2535" s="19" t="s">
        <v>76</v>
      </c>
      <c r="BK2535" s="187">
        <f>ROUND(I2535*H2535,2)</f>
        <v>0</v>
      </c>
      <c r="BL2535" s="19" t="s">
        <v>311</v>
      </c>
      <c r="BM2535" s="186" t="s">
        <v>2546</v>
      </c>
    </row>
    <row r="2536" spans="1:65" s="2" customFormat="1" ht="29.25">
      <c r="A2536" s="33"/>
      <c r="B2536" s="34"/>
      <c r="C2536" s="35"/>
      <c r="D2536" s="188" t="s">
        <v>188</v>
      </c>
      <c r="E2536" s="35"/>
      <c r="F2536" s="331" t="s">
        <v>2547</v>
      </c>
      <c r="G2536" s="332"/>
      <c r="H2536" s="332"/>
      <c r="I2536" s="332"/>
      <c r="J2536" s="332"/>
      <c r="K2536" s="35"/>
      <c r="L2536" s="38"/>
      <c r="M2536" s="190"/>
      <c r="N2536" s="191"/>
      <c r="O2536" s="63"/>
      <c r="P2536" s="63"/>
      <c r="Q2536" s="63"/>
      <c r="R2536" s="63"/>
      <c r="S2536" s="63"/>
      <c r="T2536" s="64"/>
      <c r="U2536" s="33"/>
      <c r="V2536" s="33"/>
      <c r="W2536" s="33"/>
      <c r="X2536" s="33"/>
      <c r="Y2536" s="33"/>
      <c r="Z2536" s="33"/>
      <c r="AA2536" s="33"/>
      <c r="AB2536" s="33"/>
      <c r="AC2536" s="33"/>
      <c r="AD2536" s="33"/>
      <c r="AE2536" s="33"/>
      <c r="AT2536" s="19" t="s">
        <v>188</v>
      </c>
      <c r="AU2536" s="19" t="s">
        <v>78</v>
      </c>
    </row>
    <row r="2537" spans="1:65" s="2" customFormat="1">
      <c r="A2537" s="33"/>
      <c r="B2537" s="34"/>
      <c r="C2537" s="35"/>
      <c r="D2537" s="192" t="s">
        <v>190</v>
      </c>
      <c r="E2537" s="35"/>
      <c r="F2537" s="333" t="s">
        <v>2548</v>
      </c>
      <c r="G2537" s="332"/>
      <c r="H2537" s="332"/>
      <c r="I2537" s="332"/>
      <c r="J2537" s="332"/>
      <c r="K2537" s="35"/>
      <c r="L2537" s="38"/>
      <c r="M2537" s="190"/>
      <c r="N2537" s="191"/>
      <c r="O2537" s="63"/>
      <c r="P2537" s="63"/>
      <c r="Q2537" s="63"/>
      <c r="R2537" s="63"/>
      <c r="S2537" s="63"/>
      <c r="T2537" s="64"/>
      <c r="U2537" s="33"/>
      <c r="V2537" s="33"/>
      <c r="W2537" s="33"/>
      <c r="X2537" s="33"/>
      <c r="Y2537" s="33"/>
      <c r="Z2537" s="33"/>
      <c r="AA2537" s="33"/>
      <c r="AB2537" s="33"/>
      <c r="AC2537" s="33"/>
      <c r="AD2537" s="33"/>
      <c r="AE2537" s="33"/>
      <c r="AT2537" s="19" t="s">
        <v>190</v>
      </c>
      <c r="AU2537" s="19" t="s">
        <v>78</v>
      </c>
    </row>
    <row r="2538" spans="1:65" s="13" customFormat="1">
      <c r="B2538" s="194"/>
      <c r="C2538" s="195"/>
      <c r="D2538" s="188" t="s">
        <v>192</v>
      </c>
      <c r="E2538" s="196" t="s">
        <v>18</v>
      </c>
      <c r="F2538" s="334" t="s">
        <v>323</v>
      </c>
      <c r="G2538" s="335"/>
      <c r="H2538" s="336" t="s">
        <v>18</v>
      </c>
      <c r="I2538" s="335"/>
      <c r="J2538" s="335"/>
      <c r="K2538" s="195"/>
      <c r="L2538" s="198"/>
      <c r="M2538" s="199"/>
      <c r="N2538" s="200"/>
      <c r="O2538" s="200"/>
      <c r="P2538" s="200"/>
      <c r="Q2538" s="200"/>
      <c r="R2538" s="200"/>
      <c r="S2538" s="200"/>
      <c r="T2538" s="201"/>
      <c r="AT2538" s="202" t="s">
        <v>192</v>
      </c>
      <c r="AU2538" s="202" t="s">
        <v>78</v>
      </c>
      <c r="AV2538" s="13" t="s">
        <v>76</v>
      </c>
      <c r="AW2538" s="13" t="s">
        <v>30</v>
      </c>
      <c r="AX2538" s="13" t="s">
        <v>69</v>
      </c>
      <c r="AY2538" s="202" t="s">
        <v>179</v>
      </c>
    </row>
    <row r="2539" spans="1:65" s="14" customFormat="1">
      <c r="B2539" s="203"/>
      <c r="C2539" s="204"/>
      <c r="D2539" s="188" t="s">
        <v>192</v>
      </c>
      <c r="E2539" s="205" t="s">
        <v>18</v>
      </c>
      <c r="F2539" s="324" t="s">
        <v>1383</v>
      </c>
      <c r="G2539" s="325"/>
      <c r="H2539" s="326">
        <v>10</v>
      </c>
      <c r="I2539" s="325"/>
      <c r="J2539" s="325"/>
      <c r="K2539" s="204"/>
      <c r="L2539" s="208"/>
      <c r="M2539" s="209"/>
      <c r="N2539" s="210"/>
      <c r="O2539" s="210"/>
      <c r="P2539" s="210"/>
      <c r="Q2539" s="210"/>
      <c r="R2539" s="210"/>
      <c r="S2539" s="210"/>
      <c r="T2539" s="211"/>
      <c r="AT2539" s="212" t="s">
        <v>192</v>
      </c>
      <c r="AU2539" s="212" t="s">
        <v>78</v>
      </c>
      <c r="AV2539" s="14" t="s">
        <v>78</v>
      </c>
      <c r="AW2539" s="14" t="s">
        <v>30</v>
      </c>
      <c r="AX2539" s="14" t="s">
        <v>69</v>
      </c>
      <c r="AY2539" s="212" t="s">
        <v>179</v>
      </c>
    </row>
    <row r="2540" spans="1:65" s="14" customFormat="1">
      <c r="B2540" s="203"/>
      <c r="C2540" s="204"/>
      <c r="D2540" s="188" t="s">
        <v>192</v>
      </c>
      <c r="E2540" s="205" t="s">
        <v>18</v>
      </c>
      <c r="F2540" s="324" t="s">
        <v>1384</v>
      </c>
      <c r="G2540" s="325"/>
      <c r="H2540" s="326">
        <v>9.6</v>
      </c>
      <c r="I2540" s="325"/>
      <c r="J2540" s="325"/>
      <c r="K2540" s="204"/>
      <c r="L2540" s="208"/>
      <c r="M2540" s="209"/>
      <c r="N2540" s="210"/>
      <c r="O2540" s="210"/>
      <c r="P2540" s="210"/>
      <c r="Q2540" s="210"/>
      <c r="R2540" s="210"/>
      <c r="S2540" s="210"/>
      <c r="T2540" s="211"/>
      <c r="AT2540" s="212" t="s">
        <v>192</v>
      </c>
      <c r="AU2540" s="212" t="s">
        <v>78</v>
      </c>
      <c r="AV2540" s="14" t="s">
        <v>78</v>
      </c>
      <c r="AW2540" s="14" t="s">
        <v>30</v>
      </c>
      <c r="AX2540" s="14" t="s">
        <v>69</v>
      </c>
      <c r="AY2540" s="212" t="s">
        <v>179</v>
      </c>
    </row>
    <row r="2541" spans="1:65" s="14" customFormat="1">
      <c r="B2541" s="203"/>
      <c r="C2541" s="204"/>
      <c r="D2541" s="188" t="s">
        <v>192</v>
      </c>
      <c r="E2541" s="205" t="s">
        <v>18</v>
      </c>
      <c r="F2541" s="324" t="s">
        <v>1386</v>
      </c>
      <c r="G2541" s="325"/>
      <c r="H2541" s="326">
        <v>2.96</v>
      </c>
      <c r="I2541" s="325"/>
      <c r="J2541" s="325"/>
      <c r="K2541" s="204"/>
      <c r="L2541" s="208"/>
      <c r="M2541" s="209"/>
      <c r="N2541" s="210"/>
      <c r="O2541" s="210"/>
      <c r="P2541" s="210"/>
      <c r="Q2541" s="210"/>
      <c r="R2541" s="210"/>
      <c r="S2541" s="210"/>
      <c r="T2541" s="211"/>
      <c r="AT2541" s="212" t="s">
        <v>192</v>
      </c>
      <c r="AU2541" s="212" t="s">
        <v>78</v>
      </c>
      <c r="AV2541" s="14" t="s">
        <v>78</v>
      </c>
      <c r="AW2541" s="14" t="s">
        <v>30</v>
      </c>
      <c r="AX2541" s="14" t="s">
        <v>69</v>
      </c>
      <c r="AY2541" s="212" t="s">
        <v>179</v>
      </c>
    </row>
    <row r="2542" spans="1:65" s="14" customFormat="1">
      <c r="B2542" s="203"/>
      <c r="C2542" s="204"/>
      <c r="D2542" s="188" t="s">
        <v>192</v>
      </c>
      <c r="E2542" s="205" t="s">
        <v>18</v>
      </c>
      <c r="F2542" s="324" t="s">
        <v>1387</v>
      </c>
      <c r="G2542" s="325"/>
      <c r="H2542" s="326">
        <v>11.9</v>
      </c>
      <c r="I2542" s="325"/>
      <c r="J2542" s="325"/>
      <c r="K2542" s="204"/>
      <c r="L2542" s="208"/>
      <c r="M2542" s="209"/>
      <c r="N2542" s="210"/>
      <c r="O2542" s="210"/>
      <c r="P2542" s="210"/>
      <c r="Q2542" s="210"/>
      <c r="R2542" s="210"/>
      <c r="S2542" s="210"/>
      <c r="T2542" s="211"/>
      <c r="AT2542" s="212" t="s">
        <v>192</v>
      </c>
      <c r="AU2542" s="212" t="s">
        <v>78</v>
      </c>
      <c r="AV2542" s="14" t="s">
        <v>78</v>
      </c>
      <c r="AW2542" s="14" t="s">
        <v>30</v>
      </c>
      <c r="AX2542" s="14" t="s">
        <v>69</v>
      </c>
      <c r="AY2542" s="212" t="s">
        <v>179</v>
      </c>
    </row>
    <row r="2543" spans="1:65" s="14" customFormat="1">
      <c r="B2543" s="203"/>
      <c r="C2543" s="204"/>
      <c r="D2543" s="188" t="s">
        <v>192</v>
      </c>
      <c r="E2543" s="205" t="s">
        <v>18</v>
      </c>
      <c r="F2543" s="324" t="s">
        <v>1388</v>
      </c>
      <c r="G2543" s="325"/>
      <c r="H2543" s="326">
        <v>15.7</v>
      </c>
      <c r="I2543" s="325"/>
      <c r="J2543" s="325"/>
      <c r="K2543" s="204"/>
      <c r="L2543" s="208"/>
      <c r="M2543" s="209"/>
      <c r="N2543" s="210"/>
      <c r="O2543" s="210"/>
      <c r="P2543" s="210"/>
      <c r="Q2543" s="210"/>
      <c r="R2543" s="210"/>
      <c r="S2543" s="210"/>
      <c r="T2543" s="211"/>
      <c r="AT2543" s="212" t="s">
        <v>192</v>
      </c>
      <c r="AU2543" s="212" t="s">
        <v>78</v>
      </c>
      <c r="AV2543" s="14" t="s">
        <v>78</v>
      </c>
      <c r="AW2543" s="14" t="s">
        <v>30</v>
      </c>
      <c r="AX2543" s="14" t="s">
        <v>69</v>
      </c>
      <c r="AY2543" s="212" t="s">
        <v>179</v>
      </c>
    </row>
    <row r="2544" spans="1:65" s="14" customFormat="1">
      <c r="B2544" s="203"/>
      <c r="C2544" s="204"/>
      <c r="D2544" s="188" t="s">
        <v>192</v>
      </c>
      <c r="E2544" s="205" t="s">
        <v>18</v>
      </c>
      <c r="F2544" s="324" t="s">
        <v>1389</v>
      </c>
      <c r="G2544" s="325"/>
      <c r="H2544" s="326">
        <v>25.7</v>
      </c>
      <c r="I2544" s="325"/>
      <c r="J2544" s="325"/>
      <c r="K2544" s="204"/>
      <c r="L2544" s="208"/>
      <c r="M2544" s="209"/>
      <c r="N2544" s="210"/>
      <c r="O2544" s="210"/>
      <c r="P2544" s="210"/>
      <c r="Q2544" s="210"/>
      <c r="R2544" s="210"/>
      <c r="S2544" s="210"/>
      <c r="T2544" s="211"/>
      <c r="AT2544" s="212" t="s">
        <v>192</v>
      </c>
      <c r="AU2544" s="212" t="s">
        <v>78</v>
      </c>
      <c r="AV2544" s="14" t="s">
        <v>78</v>
      </c>
      <c r="AW2544" s="14" t="s">
        <v>30</v>
      </c>
      <c r="AX2544" s="14" t="s">
        <v>69</v>
      </c>
      <c r="AY2544" s="212" t="s">
        <v>179</v>
      </c>
    </row>
    <row r="2545" spans="2:51" s="14" customFormat="1">
      <c r="B2545" s="203"/>
      <c r="C2545" s="204"/>
      <c r="D2545" s="188" t="s">
        <v>192</v>
      </c>
      <c r="E2545" s="205" t="s">
        <v>18</v>
      </c>
      <c r="F2545" s="324" t="s">
        <v>1391</v>
      </c>
      <c r="G2545" s="325"/>
      <c r="H2545" s="326">
        <v>14.2</v>
      </c>
      <c r="I2545" s="325"/>
      <c r="J2545" s="325"/>
      <c r="K2545" s="204"/>
      <c r="L2545" s="208"/>
      <c r="M2545" s="209"/>
      <c r="N2545" s="210"/>
      <c r="O2545" s="210"/>
      <c r="P2545" s="210"/>
      <c r="Q2545" s="210"/>
      <c r="R2545" s="210"/>
      <c r="S2545" s="210"/>
      <c r="T2545" s="211"/>
      <c r="AT2545" s="212" t="s">
        <v>192</v>
      </c>
      <c r="AU2545" s="212" t="s">
        <v>78</v>
      </c>
      <c r="AV2545" s="14" t="s">
        <v>78</v>
      </c>
      <c r="AW2545" s="14" t="s">
        <v>30</v>
      </c>
      <c r="AX2545" s="14" t="s">
        <v>69</v>
      </c>
      <c r="AY2545" s="212" t="s">
        <v>179</v>
      </c>
    </row>
    <row r="2546" spans="2:51" s="14" customFormat="1">
      <c r="B2546" s="203"/>
      <c r="C2546" s="204"/>
      <c r="D2546" s="188" t="s">
        <v>192</v>
      </c>
      <c r="E2546" s="205" t="s">
        <v>18</v>
      </c>
      <c r="F2546" s="324" t="s">
        <v>1392</v>
      </c>
      <c r="G2546" s="325"/>
      <c r="H2546" s="326">
        <v>13.25</v>
      </c>
      <c r="I2546" s="325"/>
      <c r="J2546" s="325"/>
      <c r="K2546" s="204"/>
      <c r="L2546" s="208"/>
      <c r="M2546" s="209"/>
      <c r="N2546" s="210"/>
      <c r="O2546" s="210"/>
      <c r="P2546" s="210"/>
      <c r="Q2546" s="210"/>
      <c r="R2546" s="210"/>
      <c r="S2546" s="210"/>
      <c r="T2546" s="211"/>
      <c r="AT2546" s="212" t="s">
        <v>192</v>
      </c>
      <c r="AU2546" s="212" t="s">
        <v>78</v>
      </c>
      <c r="AV2546" s="14" t="s">
        <v>78</v>
      </c>
      <c r="AW2546" s="14" t="s">
        <v>30</v>
      </c>
      <c r="AX2546" s="14" t="s">
        <v>69</v>
      </c>
      <c r="AY2546" s="212" t="s">
        <v>179</v>
      </c>
    </row>
    <row r="2547" spans="2:51" s="14" customFormat="1">
      <c r="B2547" s="203"/>
      <c r="C2547" s="204"/>
      <c r="D2547" s="188" t="s">
        <v>192</v>
      </c>
      <c r="E2547" s="205" t="s">
        <v>18</v>
      </c>
      <c r="F2547" s="324" t="s">
        <v>1393</v>
      </c>
      <c r="G2547" s="325"/>
      <c r="H2547" s="326">
        <v>9.9</v>
      </c>
      <c r="I2547" s="325"/>
      <c r="J2547" s="325"/>
      <c r="K2547" s="204"/>
      <c r="L2547" s="208"/>
      <c r="M2547" s="209"/>
      <c r="N2547" s="210"/>
      <c r="O2547" s="210"/>
      <c r="P2547" s="210"/>
      <c r="Q2547" s="210"/>
      <c r="R2547" s="210"/>
      <c r="S2547" s="210"/>
      <c r="T2547" s="211"/>
      <c r="AT2547" s="212" t="s">
        <v>192</v>
      </c>
      <c r="AU2547" s="212" t="s">
        <v>78</v>
      </c>
      <c r="AV2547" s="14" t="s">
        <v>78</v>
      </c>
      <c r="AW2547" s="14" t="s">
        <v>30</v>
      </c>
      <c r="AX2547" s="14" t="s">
        <v>69</v>
      </c>
      <c r="AY2547" s="212" t="s">
        <v>179</v>
      </c>
    </row>
    <row r="2548" spans="2:51" s="14" customFormat="1">
      <c r="B2548" s="203"/>
      <c r="C2548" s="204"/>
      <c r="D2548" s="188" t="s">
        <v>192</v>
      </c>
      <c r="E2548" s="205" t="s">
        <v>18</v>
      </c>
      <c r="F2548" s="324" t="s">
        <v>1394</v>
      </c>
      <c r="G2548" s="325"/>
      <c r="H2548" s="326">
        <v>3.3</v>
      </c>
      <c r="I2548" s="325"/>
      <c r="J2548" s="325"/>
      <c r="K2548" s="204"/>
      <c r="L2548" s="208"/>
      <c r="M2548" s="209"/>
      <c r="N2548" s="210"/>
      <c r="O2548" s="210"/>
      <c r="P2548" s="210"/>
      <c r="Q2548" s="210"/>
      <c r="R2548" s="210"/>
      <c r="S2548" s="210"/>
      <c r="T2548" s="211"/>
      <c r="AT2548" s="212" t="s">
        <v>192</v>
      </c>
      <c r="AU2548" s="212" t="s">
        <v>78</v>
      </c>
      <c r="AV2548" s="14" t="s">
        <v>78</v>
      </c>
      <c r="AW2548" s="14" t="s">
        <v>30</v>
      </c>
      <c r="AX2548" s="14" t="s">
        <v>69</v>
      </c>
      <c r="AY2548" s="212" t="s">
        <v>179</v>
      </c>
    </row>
    <row r="2549" spans="2:51" s="13" customFormat="1">
      <c r="B2549" s="194"/>
      <c r="C2549" s="195"/>
      <c r="D2549" s="188" t="s">
        <v>192</v>
      </c>
      <c r="E2549" s="196" t="s">
        <v>18</v>
      </c>
      <c r="F2549" s="334" t="s">
        <v>481</v>
      </c>
      <c r="G2549" s="335"/>
      <c r="H2549" s="336" t="s">
        <v>18</v>
      </c>
      <c r="I2549" s="335"/>
      <c r="J2549" s="335"/>
      <c r="K2549" s="195"/>
      <c r="L2549" s="198"/>
      <c r="M2549" s="199"/>
      <c r="N2549" s="200"/>
      <c r="O2549" s="200"/>
      <c r="P2549" s="200"/>
      <c r="Q2549" s="200"/>
      <c r="R2549" s="200"/>
      <c r="S2549" s="200"/>
      <c r="T2549" s="201"/>
      <c r="AT2549" s="202" t="s">
        <v>192</v>
      </c>
      <c r="AU2549" s="202" t="s">
        <v>78</v>
      </c>
      <c r="AV2549" s="13" t="s">
        <v>76</v>
      </c>
      <c r="AW2549" s="13" t="s">
        <v>30</v>
      </c>
      <c r="AX2549" s="13" t="s">
        <v>69</v>
      </c>
      <c r="AY2549" s="202" t="s">
        <v>179</v>
      </c>
    </row>
    <row r="2550" spans="2:51" s="14" customFormat="1">
      <c r="B2550" s="203"/>
      <c r="C2550" s="204"/>
      <c r="D2550" s="188" t="s">
        <v>192</v>
      </c>
      <c r="E2550" s="205" t="s">
        <v>18</v>
      </c>
      <c r="F2550" s="324" t="s">
        <v>1395</v>
      </c>
      <c r="G2550" s="325"/>
      <c r="H2550" s="326">
        <v>13.4</v>
      </c>
      <c r="I2550" s="325"/>
      <c r="J2550" s="325"/>
      <c r="K2550" s="204"/>
      <c r="L2550" s="208"/>
      <c r="M2550" s="209"/>
      <c r="N2550" s="210"/>
      <c r="O2550" s="210"/>
      <c r="P2550" s="210"/>
      <c r="Q2550" s="210"/>
      <c r="R2550" s="210"/>
      <c r="S2550" s="210"/>
      <c r="T2550" s="211"/>
      <c r="AT2550" s="212" t="s">
        <v>192</v>
      </c>
      <c r="AU2550" s="212" t="s">
        <v>78</v>
      </c>
      <c r="AV2550" s="14" t="s">
        <v>78</v>
      </c>
      <c r="AW2550" s="14" t="s">
        <v>30</v>
      </c>
      <c r="AX2550" s="14" t="s">
        <v>69</v>
      </c>
      <c r="AY2550" s="212" t="s">
        <v>179</v>
      </c>
    </row>
    <row r="2551" spans="2:51" s="14" customFormat="1">
      <c r="B2551" s="203"/>
      <c r="C2551" s="204"/>
      <c r="D2551" s="188" t="s">
        <v>192</v>
      </c>
      <c r="E2551" s="205" t="s">
        <v>18</v>
      </c>
      <c r="F2551" s="324" t="s">
        <v>1396</v>
      </c>
      <c r="G2551" s="325"/>
      <c r="H2551" s="326">
        <v>10</v>
      </c>
      <c r="I2551" s="325"/>
      <c r="J2551" s="325"/>
      <c r="K2551" s="204"/>
      <c r="L2551" s="208"/>
      <c r="M2551" s="209"/>
      <c r="N2551" s="210"/>
      <c r="O2551" s="210"/>
      <c r="P2551" s="210"/>
      <c r="Q2551" s="210"/>
      <c r="R2551" s="210"/>
      <c r="S2551" s="210"/>
      <c r="T2551" s="211"/>
      <c r="AT2551" s="212" t="s">
        <v>192</v>
      </c>
      <c r="AU2551" s="212" t="s">
        <v>78</v>
      </c>
      <c r="AV2551" s="14" t="s">
        <v>78</v>
      </c>
      <c r="AW2551" s="14" t="s">
        <v>30</v>
      </c>
      <c r="AX2551" s="14" t="s">
        <v>69</v>
      </c>
      <c r="AY2551" s="212" t="s">
        <v>179</v>
      </c>
    </row>
    <row r="2552" spans="2:51" s="14" customFormat="1">
      <c r="B2552" s="203"/>
      <c r="C2552" s="204"/>
      <c r="D2552" s="188" t="s">
        <v>192</v>
      </c>
      <c r="E2552" s="205" t="s">
        <v>18</v>
      </c>
      <c r="F2552" s="324" t="s">
        <v>1397</v>
      </c>
      <c r="G2552" s="325"/>
      <c r="H2552" s="326">
        <v>15</v>
      </c>
      <c r="I2552" s="325"/>
      <c r="J2552" s="325"/>
      <c r="K2552" s="204"/>
      <c r="L2552" s="208"/>
      <c r="M2552" s="209"/>
      <c r="N2552" s="210"/>
      <c r="O2552" s="210"/>
      <c r="P2552" s="210"/>
      <c r="Q2552" s="210"/>
      <c r="R2552" s="210"/>
      <c r="S2552" s="210"/>
      <c r="T2552" s="211"/>
      <c r="AT2552" s="212" t="s">
        <v>192</v>
      </c>
      <c r="AU2552" s="212" t="s">
        <v>78</v>
      </c>
      <c r="AV2552" s="14" t="s">
        <v>78</v>
      </c>
      <c r="AW2552" s="14" t="s">
        <v>30</v>
      </c>
      <c r="AX2552" s="14" t="s">
        <v>69</v>
      </c>
      <c r="AY2552" s="212" t="s">
        <v>179</v>
      </c>
    </row>
    <row r="2553" spans="2:51" s="14" customFormat="1">
      <c r="B2553" s="203"/>
      <c r="C2553" s="204"/>
      <c r="D2553" s="188" t="s">
        <v>192</v>
      </c>
      <c r="E2553" s="205" t="s">
        <v>18</v>
      </c>
      <c r="F2553" s="324" t="s">
        <v>1398</v>
      </c>
      <c r="G2553" s="325"/>
      <c r="H2553" s="326">
        <v>7.5</v>
      </c>
      <c r="I2553" s="325"/>
      <c r="J2553" s="325"/>
      <c r="K2553" s="204"/>
      <c r="L2553" s="208"/>
      <c r="M2553" s="209"/>
      <c r="N2553" s="210"/>
      <c r="O2553" s="210"/>
      <c r="P2553" s="210"/>
      <c r="Q2553" s="210"/>
      <c r="R2553" s="210"/>
      <c r="S2553" s="210"/>
      <c r="T2553" s="211"/>
      <c r="AT2553" s="212" t="s">
        <v>192</v>
      </c>
      <c r="AU2553" s="212" t="s">
        <v>78</v>
      </c>
      <c r="AV2553" s="14" t="s">
        <v>78</v>
      </c>
      <c r="AW2553" s="14" t="s">
        <v>30</v>
      </c>
      <c r="AX2553" s="14" t="s">
        <v>69</v>
      </c>
      <c r="AY2553" s="212" t="s">
        <v>179</v>
      </c>
    </row>
    <row r="2554" spans="2:51" s="14" customFormat="1">
      <c r="B2554" s="203"/>
      <c r="C2554" s="204"/>
      <c r="D2554" s="188" t="s">
        <v>192</v>
      </c>
      <c r="E2554" s="205" t="s">
        <v>18</v>
      </c>
      <c r="F2554" s="324" t="s">
        <v>1401</v>
      </c>
      <c r="G2554" s="325"/>
      <c r="H2554" s="326">
        <v>25.3</v>
      </c>
      <c r="I2554" s="325"/>
      <c r="J2554" s="325"/>
      <c r="K2554" s="204"/>
      <c r="L2554" s="208"/>
      <c r="M2554" s="209"/>
      <c r="N2554" s="210"/>
      <c r="O2554" s="210"/>
      <c r="P2554" s="210"/>
      <c r="Q2554" s="210"/>
      <c r="R2554" s="210"/>
      <c r="S2554" s="210"/>
      <c r="T2554" s="211"/>
      <c r="AT2554" s="212" t="s">
        <v>192</v>
      </c>
      <c r="AU2554" s="212" t="s">
        <v>78</v>
      </c>
      <c r="AV2554" s="14" t="s">
        <v>78</v>
      </c>
      <c r="AW2554" s="14" t="s">
        <v>30</v>
      </c>
      <c r="AX2554" s="14" t="s">
        <v>69</v>
      </c>
      <c r="AY2554" s="212" t="s">
        <v>179</v>
      </c>
    </row>
    <row r="2555" spans="2:51" s="14" customFormat="1">
      <c r="B2555" s="203"/>
      <c r="C2555" s="204"/>
      <c r="D2555" s="188" t="s">
        <v>192</v>
      </c>
      <c r="E2555" s="205" t="s">
        <v>18</v>
      </c>
      <c r="F2555" s="324" t="s">
        <v>1403</v>
      </c>
      <c r="G2555" s="325"/>
      <c r="H2555" s="326">
        <v>12</v>
      </c>
      <c r="I2555" s="325"/>
      <c r="J2555" s="325"/>
      <c r="K2555" s="204"/>
      <c r="L2555" s="208"/>
      <c r="M2555" s="209"/>
      <c r="N2555" s="210"/>
      <c r="O2555" s="210"/>
      <c r="P2555" s="210"/>
      <c r="Q2555" s="210"/>
      <c r="R2555" s="210"/>
      <c r="S2555" s="210"/>
      <c r="T2555" s="211"/>
      <c r="AT2555" s="212" t="s">
        <v>192</v>
      </c>
      <c r="AU2555" s="212" t="s">
        <v>78</v>
      </c>
      <c r="AV2555" s="14" t="s">
        <v>78</v>
      </c>
      <c r="AW2555" s="14" t="s">
        <v>30</v>
      </c>
      <c r="AX2555" s="14" t="s">
        <v>69</v>
      </c>
      <c r="AY2555" s="212" t="s">
        <v>179</v>
      </c>
    </row>
    <row r="2556" spans="2:51" s="14" customFormat="1">
      <c r="B2556" s="203"/>
      <c r="C2556" s="204"/>
      <c r="D2556" s="188" t="s">
        <v>192</v>
      </c>
      <c r="E2556" s="205" t="s">
        <v>18</v>
      </c>
      <c r="F2556" s="324" t="s">
        <v>1404</v>
      </c>
      <c r="G2556" s="325"/>
      <c r="H2556" s="326">
        <v>12.2</v>
      </c>
      <c r="I2556" s="325"/>
      <c r="J2556" s="325"/>
      <c r="K2556" s="204"/>
      <c r="L2556" s="208"/>
      <c r="M2556" s="209"/>
      <c r="N2556" s="210"/>
      <c r="O2556" s="210"/>
      <c r="P2556" s="210"/>
      <c r="Q2556" s="210"/>
      <c r="R2556" s="210"/>
      <c r="S2556" s="210"/>
      <c r="T2556" s="211"/>
      <c r="AT2556" s="212" t="s">
        <v>192</v>
      </c>
      <c r="AU2556" s="212" t="s">
        <v>78</v>
      </c>
      <c r="AV2556" s="14" t="s">
        <v>78</v>
      </c>
      <c r="AW2556" s="14" t="s">
        <v>30</v>
      </c>
      <c r="AX2556" s="14" t="s">
        <v>69</v>
      </c>
      <c r="AY2556" s="212" t="s">
        <v>179</v>
      </c>
    </row>
    <row r="2557" spans="2:51" s="14" customFormat="1">
      <c r="B2557" s="203"/>
      <c r="C2557" s="204"/>
      <c r="D2557" s="188" t="s">
        <v>192</v>
      </c>
      <c r="E2557" s="205" t="s">
        <v>18</v>
      </c>
      <c r="F2557" s="324" t="s">
        <v>1405</v>
      </c>
      <c r="G2557" s="325"/>
      <c r="H2557" s="326">
        <v>12</v>
      </c>
      <c r="I2557" s="325"/>
      <c r="J2557" s="325"/>
      <c r="K2557" s="204"/>
      <c r="L2557" s="208"/>
      <c r="M2557" s="209"/>
      <c r="N2557" s="210"/>
      <c r="O2557" s="210"/>
      <c r="P2557" s="210"/>
      <c r="Q2557" s="210"/>
      <c r="R2557" s="210"/>
      <c r="S2557" s="210"/>
      <c r="T2557" s="211"/>
      <c r="AT2557" s="212" t="s">
        <v>192</v>
      </c>
      <c r="AU2557" s="212" t="s">
        <v>78</v>
      </c>
      <c r="AV2557" s="14" t="s">
        <v>78</v>
      </c>
      <c r="AW2557" s="14" t="s">
        <v>30</v>
      </c>
      <c r="AX2557" s="14" t="s">
        <v>69</v>
      </c>
      <c r="AY2557" s="212" t="s">
        <v>179</v>
      </c>
    </row>
    <row r="2558" spans="2:51" s="14" customFormat="1">
      <c r="B2558" s="203"/>
      <c r="C2558" s="204"/>
      <c r="D2558" s="188" t="s">
        <v>192</v>
      </c>
      <c r="E2558" s="205" t="s">
        <v>18</v>
      </c>
      <c r="F2558" s="324" t="s">
        <v>1406</v>
      </c>
      <c r="G2558" s="325"/>
      <c r="H2558" s="326">
        <v>22.6</v>
      </c>
      <c r="I2558" s="325"/>
      <c r="J2558" s="325"/>
      <c r="K2558" s="204"/>
      <c r="L2558" s="208"/>
      <c r="M2558" s="209"/>
      <c r="N2558" s="210"/>
      <c r="O2558" s="210"/>
      <c r="P2558" s="210"/>
      <c r="Q2558" s="210"/>
      <c r="R2558" s="210"/>
      <c r="S2558" s="210"/>
      <c r="T2558" s="211"/>
      <c r="AT2558" s="212" t="s">
        <v>192</v>
      </c>
      <c r="AU2558" s="212" t="s">
        <v>78</v>
      </c>
      <c r="AV2558" s="14" t="s">
        <v>78</v>
      </c>
      <c r="AW2558" s="14" t="s">
        <v>30</v>
      </c>
      <c r="AX2558" s="14" t="s">
        <v>69</v>
      </c>
      <c r="AY2558" s="212" t="s">
        <v>179</v>
      </c>
    </row>
    <row r="2559" spans="2:51" s="14" customFormat="1">
      <c r="B2559" s="203"/>
      <c r="C2559" s="204"/>
      <c r="D2559" s="188" t="s">
        <v>192</v>
      </c>
      <c r="E2559" s="205" t="s">
        <v>18</v>
      </c>
      <c r="F2559" s="324" t="s">
        <v>1407</v>
      </c>
      <c r="G2559" s="325"/>
      <c r="H2559" s="326">
        <v>10</v>
      </c>
      <c r="I2559" s="325"/>
      <c r="J2559" s="325"/>
      <c r="K2559" s="204"/>
      <c r="L2559" s="208"/>
      <c r="M2559" s="209"/>
      <c r="N2559" s="210"/>
      <c r="O2559" s="210"/>
      <c r="P2559" s="210"/>
      <c r="Q2559" s="210"/>
      <c r="R2559" s="210"/>
      <c r="S2559" s="210"/>
      <c r="T2559" s="211"/>
      <c r="AT2559" s="212" t="s">
        <v>192</v>
      </c>
      <c r="AU2559" s="212" t="s">
        <v>78</v>
      </c>
      <c r="AV2559" s="14" t="s">
        <v>78</v>
      </c>
      <c r="AW2559" s="14" t="s">
        <v>30</v>
      </c>
      <c r="AX2559" s="14" t="s">
        <v>69</v>
      </c>
      <c r="AY2559" s="212" t="s">
        <v>179</v>
      </c>
    </row>
    <row r="2560" spans="2:51" s="14" customFormat="1">
      <c r="B2560" s="203"/>
      <c r="C2560" s="204"/>
      <c r="D2560" s="188" t="s">
        <v>192</v>
      </c>
      <c r="E2560" s="205" t="s">
        <v>18</v>
      </c>
      <c r="F2560" s="324" t="s">
        <v>1411</v>
      </c>
      <c r="G2560" s="325"/>
      <c r="H2560" s="326">
        <v>12.1</v>
      </c>
      <c r="I2560" s="325"/>
      <c r="J2560" s="325"/>
      <c r="K2560" s="204"/>
      <c r="L2560" s="208"/>
      <c r="M2560" s="209"/>
      <c r="N2560" s="210"/>
      <c r="O2560" s="210"/>
      <c r="P2560" s="210"/>
      <c r="Q2560" s="210"/>
      <c r="R2560" s="210"/>
      <c r="S2560" s="210"/>
      <c r="T2560" s="211"/>
      <c r="AT2560" s="212" t="s">
        <v>192</v>
      </c>
      <c r="AU2560" s="212" t="s">
        <v>78</v>
      </c>
      <c r="AV2560" s="14" t="s">
        <v>78</v>
      </c>
      <c r="AW2560" s="14" t="s">
        <v>30</v>
      </c>
      <c r="AX2560" s="14" t="s">
        <v>69</v>
      </c>
      <c r="AY2560" s="212" t="s">
        <v>179</v>
      </c>
    </row>
    <row r="2561" spans="2:51" s="14" customFormat="1">
      <c r="B2561" s="203"/>
      <c r="C2561" s="204"/>
      <c r="D2561" s="188" t="s">
        <v>192</v>
      </c>
      <c r="E2561" s="205" t="s">
        <v>18</v>
      </c>
      <c r="F2561" s="324" t="s">
        <v>1412</v>
      </c>
      <c r="G2561" s="325"/>
      <c r="H2561" s="326">
        <v>12.1</v>
      </c>
      <c r="I2561" s="325"/>
      <c r="J2561" s="325"/>
      <c r="K2561" s="204"/>
      <c r="L2561" s="208"/>
      <c r="M2561" s="209"/>
      <c r="N2561" s="210"/>
      <c r="O2561" s="210"/>
      <c r="P2561" s="210"/>
      <c r="Q2561" s="210"/>
      <c r="R2561" s="210"/>
      <c r="S2561" s="210"/>
      <c r="T2561" s="211"/>
      <c r="AT2561" s="212" t="s">
        <v>192</v>
      </c>
      <c r="AU2561" s="212" t="s">
        <v>78</v>
      </c>
      <c r="AV2561" s="14" t="s">
        <v>78</v>
      </c>
      <c r="AW2561" s="14" t="s">
        <v>30</v>
      </c>
      <c r="AX2561" s="14" t="s">
        <v>69</v>
      </c>
      <c r="AY2561" s="212" t="s">
        <v>179</v>
      </c>
    </row>
    <row r="2562" spans="2:51" s="14" customFormat="1">
      <c r="B2562" s="203"/>
      <c r="C2562" s="204"/>
      <c r="D2562" s="188" t="s">
        <v>192</v>
      </c>
      <c r="E2562" s="205" t="s">
        <v>18</v>
      </c>
      <c r="F2562" s="324" t="s">
        <v>1413</v>
      </c>
      <c r="G2562" s="325"/>
      <c r="H2562" s="326">
        <v>12.4</v>
      </c>
      <c r="I2562" s="325"/>
      <c r="J2562" s="325"/>
      <c r="K2562" s="204"/>
      <c r="L2562" s="208"/>
      <c r="M2562" s="209"/>
      <c r="N2562" s="210"/>
      <c r="O2562" s="210"/>
      <c r="P2562" s="210"/>
      <c r="Q2562" s="210"/>
      <c r="R2562" s="210"/>
      <c r="S2562" s="210"/>
      <c r="T2562" s="211"/>
      <c r="AT2562" s="212" t="s">
        <v>192</v>
      </c>
      <c r="AU2562" s="212" t="s">
        <v>78</v>
      </c>
      <c r="AV2562" s="14" t="s">
        <v>78</v>
      </c>
      <c r="AW2562" s="14" t="s">
        <v>30</v>
      </c>
      <c r="AX2562" s="14" t="s">
        <v>69</v>
      </c>
      <c r="AY2562" s="212" t="s">
        <v>179</v>
      </c>
    </row>
    <row r="2563" spans="2:51" s="14" customFormat="1">
      <c r="B2563" s="203"/>
      <c r="C2563" s="204"/>
      <c r="D2563" s="188" t="s">
        <v>192</v>
      </c>
      <c r="E2563" s="205" t="s">
        <v>18</v>
      </c>
      <c r="F2563" s="324" t="s">
        <v>1414</v>
      </c>
      <c r="G2563" s="325"/>
      <c r="H2563" s="326">
        <v>12.4</v>
      </c>
      <c r="I2563" s="325"/>
      <c r="J2563" s="325"/>
      <c r="K2563" s="204"/>
      <c r="L2563" s="208"/>
      <c r="M2563" s="209"/>
      <c r="N2563" s="210"/>
      <c r="O2563" s="210"/>
      <c r="P2563" s="210"/>
      <c r="Q2563" s="210"/>
      <c r="R2563" s="210"/>
      <c r="S2563" s="210"/>
      <c r="T2563" s="211"/>
      <c r="AT2563" s="212" t="s">
        <v>192</v>
      </c>
      <c r="AU2563" s="212" t="s">
        <v>78</v>
      </c>
      <c r="AV2563" s="14" t="s">
        <v>78</v>
      </c>
      <c r="AW2563" s="14" t="s">
        <v>30</v>
      </c>
      <c r="AX2563" s="14" t="s">
        <v>69</v>
      </c>
      <c r="AY2563" s="212" t="s">
        <v>179</v>
      </c>
    </row>
    <row r="2564" spans="2:51" s="14" customFormat="1">
      <c r="B2564" s="203"/>
      <c r="C2564" s="204"/>
      <c r="D2564" s="188" t="s">
        <v>192</v>
      </c>
      <c r="E2564" s="205" t="s">
        <v>18</v>
      </c>
      <c r="F2564" s="324" t="s">
        <v>2549</v>
      </c>
      <c r="G2564" s="325"/>
      <c r="H2564" s="326">
        <v>5.4</v>
      </c>
      <c r="I2564" s="325"/>
      <c r="J2564" s="325"/>
      <c r="K2564" s="204"/>
      <c r="L2564" s="208"/>
      <c r="M2564" s="209"/>
      <c r="N2564" s="210"/>
      <c r="O2564" s="210"/>
      <c r="P2564" s="210"/>
      <c r="Q2564" s="210"/>
      <c r="R2564" s="210"/>
      <c r="S2564" s="210"/>
      <c r="T2564" s="211"/>
      <c r="AT2564" s="212" t="s">
        <v>192</v>
      </c>
      <c r="AU2564" s="212" t="s">
        <v>78</v>
      </c>
      <c r="AV2564" s="14" t="s">
        <v>78</v>
      </c>
      <c r="AW2564" s="14" t="s">
        <v>30</v>
      </c>
      <c r="AX2564" s="14" t="s">
        <v>69</v>
      </c>
      <c r="AY2564" s="212" t="s">
        <v>179</v>
      </c>
    </row>
    <row r="2565" spans="2:51" s="14" customFormat="1">
      <c r="B2565" s="203"/>
      <c r="C2565" s="204"/>
      <c r="D2565" s="188" t="s">
        <v>192</v>
      </c>
      <c r="E2565" s="205" t="s">
        <v>18</v>
      </c>
      <c r="F2565" s="324" t="s">
        <v>1415</v>
      </c>
      <c r="G2565" s="325"/>
      <c r="H2565" s="326">
        <v>10.4</v>
      </c>
      <c r="I2565" s="325"/>
      <c r="J2565" s="325"/>
      <c r="K2565" s="204"/>
      <c r="L2565" s="208"/>
      <c r="M2565" s="209"/>
      <c r="N2565" s="210"/>
      <c r="O2565" s="210"/>
      <c r="P2565" s="210"/>
      <c r="Q2565" s="210"/>
      <c r="R2565" s="210"/>
      <c r="S2565" s="210"/>
      <c r="T2565" s="211"/>
      <c r="AT2565" s="212" t="s">
        <v>192</v>
      </c>
      <c r="AU2565" s="212" t="s">
        <v>78</v>
      </c>
      <c r="AV2565" s="14" t="s">
        <v>78</v>
      </c>
      <c r="AW2565" s="14" t="s">
        <v>30</v>
      </c>
      <c r="AX2565" s="14" t="s">
        <v>69</v>
      </c>
      <c r="AY2565" s="212" t="s">
        <v>179</v>
      </c>
    </row>
    <row r="2566" spans="2:51" s="14" customFormat="1">
      <c r="B2566" s="203"/>
      <c r="C2566" s="204"/>
      <c r="D2566" s="188" t="s">
        <v>192</v>
      </c>
      <c r="E2566" s="205" t="s">
        <v>18</v>
      </c>
      <c r="F2566" s="324" t="s">
        <v>2550</v>
      </c>
      <c r="G2566" s="325"/>
      <c r="H2566" s="326">
        <v>0.9</v>
      </c>
      <c r="I2566" s="325"/>
      <c r="J2566" s="325"/>
      <c r="K2566" s="204"/>
      <c r="L2566" s="208"/>
      <c r="M2566" s="209"/>
      <c r="N2566" s="210"/>
      <c r="O2566" s="210"/>
      <c r="P2566" s="210"/>
      <c r="Q2566" s="210"/>
      <c r="R2566" s="210"/>
      <c r="S2566" s="210"/>
      <c r="T2566" s="211"/>
      <c r="AT2566" s="212" t="s">
        <v>192</v>
      </c>
      <c r="AU2566" s="212" t="s">
        <v>78</v>
      </c>
      <c r="AV2566" s="14" t="s">
        <v>78</v>
      </c>
      <c r="AW2566" s="14" t="s">
        <v>30</v>
      </c>
      <c r="AX2566" s="14" t="s">
        <v>69</v>
      </c>
      <c r="AY2566" s="212" t="s">
        <v>179</v>
      </c>
    </row>
    <row r="2567" spans="2:51" s="14" customFormat="1">
      <c r="B2567" s="203"/>
      <c r="C2567" s="204"/>
      <c r="D2567" s="188" t="s">
        <v>192</v>
      </c>
      <c r="E2567" s="205" t="s">
        <v>18</v>
      </c>
      <c r="F2567" s="324" t="s">
        <v>2551</v>
      </c>
      <c r="G2567" s="325"/>
      <c r="H2567" s="326">
        <v>4.7</v>
      </c>
      <c r="I2567" s="325"/>
      <c r="J2567" s="325"/>
      <c r="K2567" s="204"/>
      <c r="L2567" s="208"/>
      <c r="M2567" s="209"/>
      <c r="N2567" s="210"/>
      <c r="O2567" s="210"/>
      <c r="P2567" s="210"/>
      <c r="Q2567" s="210"/>
      <c r="R2567" s="210"/>
      <c r="S2567" s="210"/>
      <c r="T2567" s="211"/>
      <c r="AT2567" s="212" t="s">
        <v>192</v>
      </c>
      <c r="AU2567" s="212" t="s">
        <v>78</v>
      </c>
      <c r="AV2567" s="14" t="s">
        <v>78</v>
      </c>
      <c r="AW2567" s="14" t="s">
        <v>30</v>
      </c>
      <c r="AX2567" s="14" t="s">
        <v>69</v>
      </c>
      <c r="AY2567" s="212" t="s">
        <v>179</v>
      </c>
    </row>
    <row r="2568" spans="2:51" s="13" customFormat="1">
      <c r="B2568" s="194"/>
      <c r="C2568" s="195"/>
      <c r="D2568" s="188" t="s">
        <v>192</v>
      </c>
      <c r="E2568" s="196" t="s">
        <v>18</v>
      </c>
      <c r="F2568" s="334" t="s">
        <v>1690</v>
      </c>
      <c r="G2568" s="335"/>
      <c r="H2568" s="336" t="s">
        <v>18</v>
      </c>
      <c r="I2568" s="335"/>
      <c r="J2568" s="335"/>
      <c r="K2568" s="195"/>
      <c r="L2568" s="198"/>
      <c r="M2568" s="199"/>
      <c r="N2568" s="200"/>
      <c r="O2568" s="200"/>
      <c r="P2568" s="200"/>
      <c r="Q2568" s="200"/>
      <c r="R2568" s="200"/>
      <c r="S2568" s="200"/>
      <c r="T2568" s="201"/>
      <c r="AT2568" s="202" t="s">
        <v>192</v>
      </c>
      <c r="AU2568" s="202" t="s">
        <v>78</v>
      </c>
      <c r="AV2568" s="13" t="s">
        <v>76</v>
      </c>
      <c r="AW2568" s="13" t="s">
        <v>30</v>
      </c>
      <c r="AX2568" s="13" t="s">
        <v>69</v>
      </c>
      <c r="AY2568" s="202" t="s">
        <v>179</v>
      </c>
    </row>
    <row r="2569" spans="2:51" s="13" customFormat="1">
      <c r="B2569" s="194"/>
      <c r="C2569" s="195"/>
      <c r="D2569" s="188" t="s">
        <v>192</v>
      </c>
      <c r="E2569" s="196" t="s">
        <v>18</v>
      </c>
      <c r="F2569" s="334" t="s">
        <v>323</v>
      </c>
      <c r="G2569" s="335"/>
      <c r="H2569" s="336" t="s">
        <v>18</v>
      </c>
      <c r="I2569" s="335"/>
      <c r="J2569" s="335"/>
      <c r="K2569" s="195"/>
      <c r="L2569" s="198"/>
      <c r="M2569" s="199"/>
      <c r="N2569" s="200"/>
      <c r="O2569" s="200"/>
      <c r="P2569" s="200"/>
      <c r="Q2569" s="200"/>
      <c r="R2569" s="200"/>
      <c r="S2569" s="200"/>
      <c r="T2569" s="201"/>
      <c r="AT2569" s="202" t="s">
        <v>192</v>
      </c>
      <c r="AU2569" s="202" t="s">
        <v>78</v>
      </c>
      <c r="AV2569" s="13" t="s">
        <v>76</v>
      </c>
      <c r="AW2569" s="13" t="s">
        <v>30</v>
      </c>
      <c r="AX2569" s="13" t="s">
        <v>69</v>
      </c>
      <c r="AY2569" s="202" t="s">
        <v>179</v>
      </c>
    </row>
    <row r="2570" spans="2:51" s="14" customFormat="1">
      <c r="B2570" s="203"/>
      <c r="C2570" s="204"/>
      <c r="D2570" s="188" t="s">
        <v>192</v>
      </c>
      <c r="E2570" s="205" t="s">
        <v>18</v>
      </c>
      <c r="F2570" s="324" t="s">
        <v>1416</v>
      </c>
      <c r="G2570" s="325"/>
      <c r="H2570" s="326">
        <v>-3.99</v>
      </c>
      <c r="I2570" s="325"/>
      <c r="J2570" s="325"/>
      <c r="K2570" s="204"/>
      <c r="L2570" s="208"/>
      <c r="M2570" s="209"/>
      <c r="N2570" s="210"/>
      <c r="O2570" s="210"/>
      <c r="P2570" s="210"/>
      <c r="Q2570" s="210"/>
      <c r="R2570" s="210"/>
      <c r="S2570" s="210"/>
      <c r="T2570" s="211"/>
      <c r="AT2570" s="212" t="s">
        <v>192</v>
      </c>
      <c r="AU2570" s="212" t="s">
        <v>78</v>
      </c>
      <c r="AV2570" s="14" t="s">
        <v>78</v>
      </c>
      <c r="AW2570" s="14" t="s">
        <v>30</v>
      </c>
      <c r="AX2570" s="14" t="s">
        <v>69</v>
      </c>
      <c r="AY2570" s="212" t="s">
        <v>179</v>
      </c>
    </row>
    <row r="2571" spans="2:51" s="14" customFormat="1">
      <c r="B2571" s="203"/>
      <c r="C2571" s="204"/>
      <c r="D2571" s="188" t="s">
        <v>192</v>
      </c>
      <c r="E2571" s="205" t="s">
        <v>18</v>
      </c>
      <c r="F2571" s="324" t="s">
        <v>1417</v>
      </c>
      <c r="G2571" s="325"/>
      <c r="H2571" s="326">
        <v>3.99</v>
      </c>
      <c r="I2571" s="325"/>
      <c r="J2571" s="325"/>
      <c r="K2571" s="204"/>
      <c r="L2571" s="208"/>
      <c r="M2571" s="209"/>
      <c r="N2571" s="210"/>
      <c r="O2571" s="210"/>
      <c r="P2571" s="210"/>
      <c r="Q2571" s="210"/>
      <c r="R2571" s="210"/>
      <c r="S2571" s="210"/>
      <c r="T2571" s="211"/>
      <c r="AT2571" s="212" t="s">
        <v>192</v>
      </c>
      <c r="AU2571" s="212" t="s">
        <v>78</v>
      </c>
      <c r="AV2571" s="14" t="s">
        <v>78</v>
      </c>
      <c r="AW2571" s="14" t="s">
        <v>30</v>
      </c>
      <c r="AX2571" s="14" t="s">
        <v>69</v>
      </c>
      <c r="AY2571" s="212" t="s">
        <v>179</v>
      </c>
    </row>
    <row r="2572" spans="2:51" s="14" customFormat="1">
      <c r="B2572" s="203"/>
      <c r="C2572" s="204"/>
      <c r="D2572" s="188" t="s">
        <v>192</v>
      </c>
      <c r="E2572" s="205" t="s">
        <v>18</v>
      </c>
      <c r="F2572" s="324" t="s">
        <v>1418</v>
      </c>
      <c r="G2572" s="325"/>
      <c r="H2572" s="326">
        <v>-5.2</v>
      </c>
      <c r="I2572" s="325"/>
      <c r="J2572" s="325"/>
      <c r="K2572" s="204"/>
      <c r="L2572" s="208"/>
      <c r="M2572" s="209"/>
      <c r="N2572" s="210"/>
      <c r="O2572" s="210"/>
      <c r="P2572" s="210"/>
      <c r="Q2572" s="210"/>
      <c r="R2572" s="210"/>
      <c r="S2572" s="210"/>
      <c r="T2572" s="211"/>
      <c r="AT2572" s="212" t="s">
        <v>192</v>
      </c>
      <c r="AU2572" s="212" t="s">
        <v>78</v>
      </c>
      <c r="AV2572" s="14" t="s">
        <v>78</v>
      </c>
      <c r="AW2572" s="14" t="s">
        <v>30</v>
      </c>
      <c r="AX2572" s="14" t="s">
        <v>69</v>
      </c>
      <c r="AY2572" s="212" t="s">
        <v>179</v>
      </c>
    </row>
    <row r="2573" spans="2:51" s="14" customFormat="1">
      <c r="B2573" s="203"/>
      <c r="C2573" s="204"/>
      <c r="D2573" s="188" t="s">
        <v>192</v>
      </c>
      <c r="E2573" s="205" t="s">
        <v>18</v>
      </c>
      <c r="F2573" s="324" t="s">
        <v>1420</v>
      </c>
      <c r="G2573" s="325"/>
      <c r="H2573" s="326">
        <v>4.62</v>
      </c>
      <c r="I2573" s="325"/>
      <c r="J2573" s="325"/>
      <c r="K2573" s="204"/>
      <c r="L2573" s="208"/>
      <c r="M2573" s="209"/>
      <c r="N2573" s="210"/>
      <c r="O2573" s="210"/>
      <c r="P2573" s="210"/>
      <c r="Q2573" s="210"/>
      <c r="R2573" s="210"/>
      <c r="S2573" s="210"/>
      <c r="T2573" s="211"/>
      <c r="AT2573" s="212" t="s">
        <v>192</v>
      </c>
      <c r="AU2573" s="212" t="s">
        <v>78</v>
      </c>
      <c r="AV2573" s="14" t="s">
        <v>78</v>
      </c>
      <c r="AW2573" s="14" t="s">
        <v>30</v>
      </c>
      <c r="AX2573" s="14" t="s">
        <v>69</v>
      </c>
      <c r="AY2573" s="212" t="s">
        <v>179</v>
      </c>
    </row>
    <row r="2574" spans="2:51" s="14" customFormat="1">
      <c r="B2574" s="203"/>
      <c r="C2574" s="204"/>
      <c r="D2574" s="188" t="s">
        <v>192</v>
      </c>
      <c r="E2574" s="205" t="s">
        <v>18</v>
      </c>
      <c r="F2574" s="324" t="s">
        <v>2552</v>
      </c>
      <c r="G2574" s="325"/>
      <c r="H2574" s="326">
        <v>-1.95</v>
      </c>
      <c r="I2574" s="325"/>
      <c r="J2574" s="325"/>
      <c r="K2574" s="204"/>
      <c r="L2574" s="208"/>
      <c r="M2574" s="209"/>
      <c r="N2574" s="210"/>
      <c r="O2574" s="210"/>
      <c r="P2574" s="210"/>
      <c r="Q2574" s="210"/>
      <c r="R2574" s="210"/>
      <c r="S2574" s="210"/>
      <c r="T2574" s="211"/>
      <c r="AT2574" s="212" t="s">
        <v>192</v>
      </c>
      <c r="AU2574" s="212" t="s">
        <v>78</v>
      </c>
      <c r="AV2574" s="14" t="s">
        <v>78</v>
      </c>
      <c r="AW2574" s="14" t="s">
        <v>30</v>
      </c>
      <c r="AX2574" s="14" t="s">
        <v>69</v>
      </c>
      <c r="AY2574" s="212" t="s">
        <v>179</v>
      </c>
    </row>
    <row r="2575" spans="2:51" s="14" customFormat="1">
      <c r="B2575" s="203"/>
      <c r="C2575" s="204"/>
      <c r="D2575" s="188" t="s">
        <v>192</v>
      </c>
      <c r="E2575" s="205" t="s">
        <v>18</v>
      </c>
      <c r="F2575" s="324" t="s">
        <v>2553</v>
      </c>
      <c r="G2575" s="325"/>
      <c r="H2575" s="326">
        <v>6.46</v>
      </c>
      <c r="I2575" s="325"/>
      <c r="J2575" s="325"/>
      <c r="K2575" s="204"/>
      <c r="L2575" s="208"/>
      <c r="M2575" s="209"/>
      <c r="N2575" s="210"/>
      <c r="O2575" s="210"/>
      <c r="P2575" s="210"/>
      <c r="Q2575" s="210"/>
      <c r="R2575" s="210"/>
      <c r="S2575" s="210"/>
      <c r="T2575" s="211"/>
      <c r="AT2575" s="212" t="s">
        <v>192</v>
      </c>
      <c r="AU2575" s="212" t="s">
        <v>78</v>
      </c>
      <c r="AV2575" s="14" t="s">
        <v>78</v>
      </c>
      <c r="AW2575" s="14" t="s">
        <v>30</v>
      </c>
      <c r="AX2575" s="14" t="s">
        <v>69</v>
      </c>
      <c r="AY2575" s="212" t="s">
        <v>179</v>
      </c>
    </row>
    <row r="2576" spans="2:51" s="14" customFormat="1">
      <c r="B2576" s="203"/>
      <c r="C2576" s="204"/>
      <c r="D2576" s="188" t="s">
        <v>192</v>
      </c>
      <c r="E2576" s="205" t="s">
        <v>18</v>
      </c>
      <c r="F2576" s="324" t="s">
        <v>1422</v>
      </c>
      <c r="G2576" s="325"/>
      <c r="H2576" s="326">
        <v>4.4000000000000004</v>
      </c>
      <c r="I2576" s="325"/>
      <c r="J2576" s="325"/>
      <c r="K2576" s="204"/>
      <c r="L2576" s="208"/>
      <c r="M2576" s="209"/>
      <c r="N2576" s="210"/>
      <c r="O2576" s="210"/>
      <c r="P2576" s="210"/>
      <c r="Q2576" s="210"/>
      <c r="R2576" s="210"/>
      <c r="S2576" s="210"/>
      <c r="T2576" s="211"/>
      <c r="AT2576" s="212" t="s">
        <v>192</v>
      </c>
      <c r="AU2576" s="212" t="s">
        <v>78</v>
      </c>
      <c r="AV2576" s="14" t="s">
        <v>78</v>
      </c>
      <c r="AW2576" s="14" t="s">
        <v>30</v>
      </c>
      <c r="AX2576" s="14" t="s">
        <v>69</v>
      </c>
      <c r="AY2576" s="212" t="s">
        <v>179</v>
      </c>
    </row>
    <row r="2577" spans="1:65" s="13" customFormat="1">
      <c r="B2577" s="194"/>
      <c r="C2577" s="195"/>
      <c r="D2577" s="188" t="s">
        <v>192</v>
      </c>
      <c r="E2577" s="196" t="s">
        <v>18</v>
      </c>
      <c r="F2577" s="334" t="s">
        <v>481</v>
      </c>
      <c r="G2577" s="335"/>
      <c r="H2577" s="336" t="s">
        <v>18</v>
      </c>
      <c r="I2577" s="335"/>
      <c r="J2577" s="335"/>
      <c r="K2577" s="195"/>
      <c r="L2577" s="198"/>
      <c r="M2577" s="199"/>
      <c r="N2577" s="200"/>
      <c r="O2577" s="200"/>
      <c r="P2577" s="200"/>
      <c r="Q2577" s="200"/>
      <c r="R2577" s="200"/>
      <c r="S2577" s="200"/>
      <c r="T2577" s="201"/>
      <c r="AT2577" s="202" t="s">
        <v>192</v>
      </c>
      <c r="AU2577" s="202" t="s">
        <v>78</v>
      </c>
      <c r="AV2577" s="13" t="s">
        <v>76</v>
      </c>
      <c r="AW2577" s="13" t="s">
        <v>30</v>
      </c>
      <c r="AX2577" s="13" t="s">
        <v>69</v>
      </c>
      <c r="AY2577" s="202" t="s">
        <v>179</v>
      </c>
    </row>
    <row r="2578" spans="1:65" s="14" customFormat="1">
      <c r="B2578" s="203"/>
      <c r="C2578" s="204"/>
      <c r="D2578" s="188" t="s">
        <v>192</v>
      </c>
      <c r="E2578" s="205" t="s">
        <v>18</v>
      </c>
      <c r="F2578" s="324" t="s">
        <v>2554</v>
      </c>
      <c r="G2578" s="325"/>
      <c r="H2578" s="326">
        <v>-3.7</v>
      </c>
      <c r="I2578" s="325"/>
      <c r="J2578" s="325"/>
      <c r="K2578" s="204"/>
      <c r="L2578" s="208"/>
      <c r="M2578" s="209"/>
      <c r="N2578" s="210"/>
      <c r="O2578" s="210"/>
      <c r="P2578" s="210"/>
      <c r="Q2578" s="210"/>
      <c r="R2578" s="210"/>
      <c r="S2578" s="210"/>
      <c r="T2578" s="211"/>
      <c r="AT2578" s="212" t="s">
        <v>192</v>
      </c>
      <c r="AU2578" s="212" t="s">
        <v>78</v>
      </c>
      <c r="AV2578" s="14" t="s">
        <v>78</v>
      </c>
      <c r="AW2578" s="14" t="s">
        <v>30</v>
      </c>
      <c r="AX2578" s="14" t="s">
        <v>69</v>
      </c>
      <c r="AY2578" s="212" t="s">
        <v>179</v>
      </c>
    </row>
    <row r="2579" spans="1:65" s="14" customFormat="1">
      <c r="B2579" s="203"/>
      <c r="C2579" s="204"/>
      <c r="D2579" s="188" t="s">
        <v>192</v>
      </c>
      <c r="E2579" s="205" t="s">
        <v>18</v>
      </c>
      <c r="F2579" s="324" t="s">
        <v>2555</v>
      </c>
      <c r="G2579" s="325"/>
      <c r="H2579" s="326">
        <v>-6.7</v>
      </c>
      <c r="I2579" s="325"/>
      <c r="J2579" s="325"/>
      <c r="K2579" s="204"/>
      <c r="L2579" s="208"/>
      <c r="M2579" s="209"/>
      <c r="N2579" s="210"/>
      <c r="O2579" s="210"/>
      <c r="P2579" s="210"/>
      <c r="Q2579" s="210"/>
      <c r="R2579" s="210"/>
      <c r="S2579" s="210"/>
      <c r="T2579" s="211"/>
      <c r="AT2579" s="212" t="s">
        <v>192</v>
      </c>
      <c r="AU2579" s="212" t="s">
        <v>78</v>
      </c>
      <c r="AV2579" s="14" t="s">
        <v>78</v>
      </c>
      <c r="AW2579" s="14" t="s">
        <v>30</v>
      </c>
      <c r="AX2579" s="14" t="s">
        <v>69</v>
      </c>
      <c r="AY2579" s="212" t="s">
        <v>179</v>
      </c>
    </row>
    <row r="2580" spans="1:65" s="14" customFormat="1">
      <c r="B2580" s="203"/>
      <c r="C2580" s="204"/>
      <c r="D2580" s="188" t="s">
        <v>192</v>
      </c>
      <c r="E2580" s="205" t="s">
        <v>18</v>
      </c>
      <c r="F2580" s="324" t="s">
        <v>2556</v>
      </c>
      <c r="G2580" s="325"/>
      <c r="H2580" s="326">
        <v>-8.9</v>
      </c>
      <c r="I2580" s="325"/>
      <c r="J2580" s="325"/>
      <c r="K2580" s="204"/>
      <c r="L2580" s="208"/>
      <c r="M2580" s="209"/>
      <c r="N2580" s="210"/>
      <c r="O2580" s="210"/>
      <c r="P2580" s="210"/>
      <c r="Q2580" s="210"/>
      <c r="R2580" s="210"/>
      <c r="S2580" s="210"/>
      <c r="T2580" s="211"/>
      <c r="AT2580" s="212" t="s">
        <v>192</v>
      </c>
      <c r="AU2580" s="212" t="s">
        <v>78</v>
      </c>
      <c r="AV2580" s="14" t="s">
        <v>78</v>
      </c>
      <c r="AW2580" s="14" t="s">
        <v>30</v>
      </c>
      <c r="AX2580" s="14" t="s">
        <v>69</v>
      </c>
      <c r="AY2580" s="212" t="s">
        <v>179</v>
      </c>
    </row>
    <row r="2581" spans="1:65" s="14" customFormat="1">
      <c r="B2581" s="203"/>
      <c r="C2581" s="204"/>
      <c r="D2581" s="188" t="s">
        <v>192</v>
      </c>
      <c r="E2581" s="205" t="s">
        <v>18</v>
      </c>
      <c r="F2581" s="324" t="s">
        <v>2557</v>
      </c>
      <c r="G2581" s="325"/>
      <c r="H2581" s="326">
        <v>8.0500000000000007</v>
      </c>
      <c r="I2581" s="325"/>
      <c r="J2581" s="325"/>
      <c r="K2581" s="204"/>
      <c r="L2581" s="208"/>
      <c r="M2581" s="209"/>
      <c r="N2581" s="210"/>
      <c r="O2581" s="210"/>
      <c r="P2581" s="210"/>
      <c r="Q2581" s="210"/>
      <c r="R2581" s="210"/>
      <c r="S2581" s="210"/>
      <c r="T2581" s="211"/>
      <c r="AT2581" s="212" t="s">
        <v>192</v>
      </c>
      <c r="AU2581" s="212" t="s">
        <v>78</v>
      </c>
      <c r="AV2581" s="14" t="s">
        <v>78</v>
      </c>
      <c r="AW2581" s="14" t="s">
        <v>30</v>
      </c>
      <c r="AX2581" s="14" t="s">
        <v>69</v>
      </c>
      <c r="AY2581" s="212" t="s">
        <v>179</v>
      </c>
    </row>
    <row r="2582" spans="1:65" s="14" customFormat="1">
      <c r="B2582" s="203"/>
      <c r="C2582" s="204"/>
      <c r="D2582" s="188" t="s">
        <v>192</v>
      </c>
      <c r="E2582" s="205" t="s">
        <v>18</v>
      </c>
      <c r="F2582" s="324" t="s">
        <v>2558</v>
      </c>
      <c r="G2582" s="325"/>
      <c r="H2582" s="326">
        <v>3.9</v>
      </c>
      <c r="I2582" s="325"/>
      <c r="J2582" s="325"/>
      <c r="K2582" s="204"/>
      <c r="L2582" s="208"/>
      <c r="M2582" s="209"/>
      <c r="N2582" s="210"/>
      <c r="O2582" s="210"/>
      <c r="P2582" s="210"/>
      <c r="Q2582" s="210"/>
      <c r="R2582" s="210"/>
      <c r="S2582" s="210"/>
      <c r="T2582" s="211"/>
      <c r="AT2582" s="212" t="s">
        <v>192</v>
      </c>
      <c r="AU2582" s="212" t="s">
        <v>78</v>
      </c>
      <c r="AV2582" s="14" t="s">
        <v>78</v>
      </c>
      <c r="AW2582" s="14" t="s">
        <v>30</v>
      </c>
      <c r="AX2582" s="14" t="s">
        <v>69</v>
      </c>
      <c r="AY2582" s="212" t="s">
        <v>179</v>
      </c>
    </row>
    <row r="2583" spans="1:65" s="14" customFormat="1">
      <c r="B2583" s="203"/>
      <c r="C2583" s="204"/>
      <c r="D2583" s="188" t="s">
        <v>192</v>
      </c>
      <c r="E2583" s="205" t="s">
        <v>18</v>
      </c>
      <c r="F2583" s="324" t="s">
        <v>2559</v>
      </c>
      <c r="G2583" s="325"/>
      <c r="H2583" s="326">
        <v>3.24</v>
      </c>
      <c r="I2583" s="325"/>
      <c r="J2583" s="325"/>
      <c r="K2583" s="204"/>
      <c r="L2583" s="208"/>
      <c r="M2583" s="209"/>
      <c r="N2583" s="210"/>
      <c r="O2583" s="210"/>
      <c r="P2583" s="210"/>
      <c r="Q2583" s="210"/>
      <c r="R2583" s="210"/>
      <c r="S2583" s="210"/>
      <c r="T2583" s="211"/>
      <c r="AT2583" s="212" t="s">
        <v>192</v>
      </c>
      <c r="AU2583" s="212" t="s">
        <v>78</v>
      </c>
      <c r="AV2583" s="14" t="s">
        <v>78</v>
      </c>
      <c r="AW2583" s="14" t="s">
        <v>30</v>
      </c>
      <c r="AX2583" s="14" t="s">
        <v>69</v>
      </c>
      <c r="AY2583" s="212" t="s">
        <v>179</v>
      </c>
    </row>
    <row r="2584" spans="1:65" s="14" customFormat="1">
      <c r="B2584" s="203"/>
      <c r="C2584" s="204"/>
      <c r="D2584" s="188" t="s">
        <v>192</v>
      </c>
      <c r="E2584" s="205" t="s">
        <v>18</v>
      </c>
      <c r="F2584" s="324" t="s">
        <v>2560</v>
      </c>
      <c r="G2584" s="325"/>
      <c r="H2584" s="326">
        <v>2.7</v>
      </c>
      <c r="I2584" s="325"/>
      <c r="J2584" s="325"/>
      <c r="K2584" s="204"/>
      <c r="L2584" s="208"/>
      <c r="M2584" s="209"/>
      <c r="N2584" s="210"/>
      <c r="O2584" s="210"/>
      <c r="P2584" s="210"/>
      <c r="Q2584" s="210"/>
      <c r="R2584" s="210"/>
      <c r="S2584" s="210"/>
      <c r="T2584" s="211"/>
      <c r="AT2584" s="212" t="s">
        <v>192</v>
      </c>
      <c r="AU2584" s="212" t="s">
        <v>78</v>
      </c>
      <c r="AV2584" s="14" t="s">
        <v>78</v>
      </c>
      <c r="AW2584" s="14" t="s">
        <v>30</v>
      </c>
      <c r="AX2584" s="14" t="s">
        <v>69</v>
      </c>
      <c r="AY2584" s="212" t="s">
        <v>179</v>
      </c>
    </row>
    <row r="2585" spans="1:65" s="14" customFormat="1">
      <c r="B2585" s="203"/>
      <c r="C2585" s="204"/>
      <c r="D2585" s="188" t="s">
        <v>192</v>
      </c>
      <c r="E2585" s="205" t="s">
        <v>18</v>
      </c>
      <c r="F2585" s="324" t="s">
        <v>2561</v>
      </c>
      <c r="G2585" s="325"/>
      <c r="H2585" s="326">
        <v>5.7</v>
      </c>
      <c r="I2585" s="325"/>
      <c r="J2585" s="325"/>
      <c r="K2585" s="204"/>
      <c r="L2585" s="208"/>
      <c r="M2585" s="209"/>
      <c r="N2585" s="210"/>
      <c r="O2585" s="210"/>
      <c r="P2585" s="210"/>
      <c r="Q2585" s="210"/>
      <c r="R2585" s="210"/>
      <c r="S2585" s="210"/>
      <c r="T2585" s="211"/>
      <c r="AT2585" s="212" t="s">
        <v>192</v>
      </c>
      <c r="AU2585" s="212" t="s">
        <v>78</v>
      </c>
      <c r="AV2585" s="14" t="s">
        <v>78</v>
      </c>
      <c r="AW2585" s="14" t="s">
        <v>30</v>
      </c>
      <c r="AX2585" s="14" t="s">
        <v>69</v>
      </c>
      <c r="AY2585" s="212" t="s">
        <v>179</v>
      </c>
    </row>
    <row r="2586" spans="1:65" s="13" customFormat="1">
      <c r="B2586" s="194"/>
      <c r="C2586" s="195"/>
      <c r="D2586" s="188" t="s">
        <v>192</v>
      </c>
      <c r="E2586" s="196" t="s">
        <v>18</v>
      </c>
      <c r="F2586" s="334" t="s">
        <v>1097</v>
      </c>
      <c r="G2586" s="335"/>
      <c r="H2586" s="336" t="s">
        <v>18</v>
      </c>
      <c r="I2586" s="335"/>
      <c r="J2586" s="335"/>
      <c r="K2586" s="195"/>
      <c r="L2586" s="198"/>
      <c r="M2586" s="199"/>
      <c r="N2586" s="200"/>
      <c r="O2586" s="200"/>
      <c r="P2586" s="200"/>
      <c r="Q2586" s="200"/>
      <c r="R2586" s="200"/>
      <c r="S2586" s="200"/>
      <c r="T2586" s="201"/>
      <c r="AT2586" s="202" t="s">
        <v>192</v>
      </c>
      <c r="AU2586" s="202" t="s">
        <v>78</v>
      </c>
      <c r="AV2586" s="13" t="s">
        <v>76</v>
      </c>
      <c r="AW2586" s="13" t="s">
        <v>30</v>
      </c>
      <c r="AX2586" s="13" t="s">
        <v>69</v>
      </c>
      <c r="AY2586" s="202" t="s">
        <v>179</v>
      </c>
    </row>
    <row r="2587" spans="1:65" s="14" customFormat="1">
      <c r="B2587" s="203"/>
      <c r="C2587" s="204"/>
      <c r="D2587" s="188" t="s">
        <v>192</v>
      </c>
      <c r="E2587" s="205" t="s">
        <v>18</v>
      </c>
      <c r="F2587" s="324" t="s">
        <v>2562</v>
      </c>
      <c r="G2587" s="325"/>
      <c r="H2587" s="326">
        <v>0.18</v>
      </c>
      <c r="I2587" s="325"/>
      <c r="J2587" s="325"/>
      <c r="K2587" s="204"/>
      <c r="L2587" s="208"/>
      <c r="M2587" s="209"/>
      <c r="N2587" s="210"/>
      <c r="O2587" s="210"/>
      <c r="P2587" s="210"/>
      <c r="Q2587" s="210"/>
      <c r="R2587" s="210"/>
      <c r="S2587" s="210"/>
      <c r="T2587" s="211"/>
      <c r="AT2587" s="212" t="s">
        <v>192</v>
      </c>
      <c r="AU2587" s="212" t="s">
        <v>78</v>
      </c>
      <c r="AV2587" s="14" t="s">
        <v>78</v>
      </c>
      <c r="AW2587" s="14" t="s">
        <v>30</v>
      </c>
      <c r="AX2587" s="14" t="s">
        <v>69</v>
      </c>
      <c r="AY2587" s="212" t="s">
        <v>179</v>
      </c>
    </row>
    <row r="2588" spans="1:65" s="14" customFormat="1">
      <c r="B2588" s="203"/>
      <c r="C2588" s="204"/>
      <c r="D2588" s="188" t="s">
        <v>192</v>
      </c>
      <c r="E2588" s="205" t="s">
        <v>18</v>
      </c>
      <c r="F2588" s="324" t="s">
        <v>2563</v>
      </c>
      <c r="G2588" s="325"/>
      <c r="H2588" s="326">
        <v>1.2</v>
      </c>
      <c r="I2588" s="325"/>
      <c r="J2588" s="325"/>
      <c r="K2588" s="204"/>
      <c r="L2588" s="208"/>
      <c r="M2588" s="209"/>
      <c r="N2588" s="210"/>
      <c r="O2588" s="210"/>
      <c r="P2588" s="210"/>
      <c r="Q2588" s="210"/>
      <c r="R2588" s="210"/>
      <c r="S2588" s="210"/>
      <c r="T2588" s="211"/>
      <c r="AT2588" s="212" t="s">
        <v>192</v>
      </c>
      <c r="AU2588" s="212" t="s">
        <v>78</v>
      </c>
      <c r="AV2588" s="14" t="s">
        <v>78</v>
      </c>
      <c r="AW2588" s="14" t="s">
        <v>30</v>
      </c>
      <c r="AX2588" s="14" t="s">
        <v>69</v>
      </c>
      <c r="AY2588" s="212" t="s">
        <v>179</v>
      </c>
    </row>
    <row r="2589" spans="1:65" s="14" customFormat="1">
      <c r="B2589" s="203"/>
      <c r="C2589" s="204"/>
      <c r="D2589" s="188" t="s">
        <v>192</v>
      </c>
      <c r="E2589" s="205" t="s">
        <v>18</v>
      </c>
      <c r="F2589" s="324" t="s">
        <v>2564</v>
      </c>
      <c r="G2589" s="325"/>
      <c r="H2589" s="326">
        <v>-9.6999999999999993</v>
      </c>
      <c r="I2589" s="325"/>
      <c r="J2589" s="325"/>
      <c r="K2589" s="204"/>
      <c r="L2589" s="208"/>
      <c r="M2589" s="209"/>
      <c r="N2589" s="210"/>
      <c r="O2589" s="210"/>
      <c r="P2589" s="210"/>
      <c r="Q2589" s="210"/>
      <c r="R2589" s="210"/>
      <c r="S2589" s="210"/>
      <c r="T2589" s="211"/>
      <c r="AT2589" s="212" t="s">
        <v>192</v>
      </c>
      <c r="AU2589" s="212" t="s">
        <v>78</v>
      </c>
      <c r="AV2589" s="14" t="s">
        <v>78</v>
      </c>
      <c r="AW2589" s="14" t="s">
        <v>30</v>
      </c>
      <c r="AX2589" s="14" t="s">
        <v>69</v>
      </c>
      <c r="AY2589" s="212" t="s">
        <v>179</v>
      </c>
    </row>
    <row r="2590" spans="1:65" s="2" customFormat="1" ht="24.2" customHeight="1">
      <c r="A2590" s="33"/>
      <c r="B2590" s="34"/>
      <c r="C2590" s="176" t="s">
        <v>2565</v>
      </c>
      <c r="D2590" s="176" t="s">
        <v>181</v>
      </c>
      <c r="E2590" s="177" t="s">
        <v>2566</v>
      </c>
      <c r="F2590" s="327" t="s">
        <v>2567</v>
      </c>
      <c r="G2590" s="328" t="s">
        <v>357</v>
      </c>
      <c r="H2590" s="329">
        <v>23.29</v>
      </c>
      <c r="I2590" s="330"/>
      <c r="J2590" s="330">
        <f>ROUND(I2590*H2590,2)</f>
        <v>0</v>
      </c>
      <c r="K2590" s="178" t="s">
        <v>185</v>
      </c>
      <c r="L2590" s="38"/>
      <c r="M2590" s="182" t="s">
        <v>18</v>
      </c>
      <c r="N2590" s="183" t="s">
        <v>40</v>
      </c>
      <c r="O2590" s="184">
        <v>1.242</v>
      </c>
      <c r="P2590" s="184">
        <f>O2590*H2590</f>
        <v>28.926179999999999</v>
      </c>
      <c r="Q2590" s="184">
        <v>2.25406909E-2</v>
      </c>
      <c r="R2590" s="184">
        <f>Q2590*H2590</f>
        <v>0.52497269106099997</v>
      </c>
      <c r="S2590" s="184">
        <v>0</v>
      </c>
      <c r="T2590" s="185">
        <f>S2590*H2590</f>
        <v>0</v>
      </c>
      <c r="U2590" s="33"/>
      <c r="V2590" s="33"/>
      <c r="W2590" s="33"/>
      <c r="X2590" s="33"/>
      <c r="Y2590" s="33"/>
      <c r="Z2590" s="33"/>
      <c r="AA2590" s="33"/>
      <c r="AB2590" s="33"/>
      <c r="AC2590" s="33"/>
      <c r="AD2590" s="33"/>
      <c r="AE2590" s="33"/>
      <c r="AR2590" s="186" t="s">
        <v>311</v>
      </c>
      <c r="AT2590" s="186" t="s">
        <v>181</v>
      </c>
      <c r="AU2590" s="186" t="s">
        <v>78</v>
      </c>
      <c r="AY2590" s="19" t="s">
        <v>179</v>
      </c>
      <c r="BE2590" s="187">
        <f>IF(N2590="základní",J2590,0)</f>
        <v>0</v>
      </c>
      <c r="BF2590" s="187">
        <f>IF(N2590="snížená",J2590,0)</f>
        <v>0</v>
      </c>
      <c r="BG2590" s="187">
        <f>IF(N2590="zákl. přenesená",J2590,0)</f>
        <v>0</v>
      </c>
      <c r="BH2590" s="187">
        <f>IF(N2590="sníž. přenesená",J2590,0)</f>
        <v>0</v>
      </c>
      <c r="BI2590" s="187">
        <f>IF(N2590="nulová",J2590,0)</f>
        <v>0</v>
      </c>
      <c r="BJ2590" s="19" t="s">
        <v>76</v>
      </c>
      <c r="BK2590" s="187">
        <f>ROUND(I2590*H2590,2)</f>
        <v>0</v>
      </c>
      <c r="BL2590" s="19" t="s">
        <v>311</v>
      </c>
      <c r="BM2590" s="186" t="s">
        <v>2568</v>
      </c>
    </row>
    <row r="2591" spans="1:65" s="2" customFormat="1" ht="29.25">
      <c r="A2591" s="33"/>
      <c r="B2591" s="34"/>
      <c r="C2591" s="35"/>
      <c r="D2591" s="188" t="s">
        <v>188</v>
      </c>
      <c r="E2591" s="35"/>
      <c r="F2591" s="331" t="s">
        <v>2569</v>
      </c>
      <c r="G2591" s="332"/>
      <c r="H2591" s="332"/>
      <c r="I2591" s="332"/>
      <c r="J2591" s="332"/>
      <c r="K2591" s="35"/>
      <c r="L2591" s="38"/>
      <c r="M2591" s="190"/>
      <c r="N2591" s="191"/>
      <c r="O2591" s="63"/>
      <c r="P2591" s="63"/>
      <c r="Q2591" s="63"/>
      <c r="R2591" s="63"/>
      <c r="S2591" s="63"/>
      <c r="T2591" s="64"/>
      <c r="U2591" s="33"/>
      <c r="V2591" s="33"/>
      <c r="W2591" s="33"/>
      <c r="X2591" s="33"/>
      <c r="Y2591" s="33"/>
      <c r="Z2591" s="33"/>
      <c r="AA2591" s="33"/>
      <c r="AB2591" s="33"/>
      <c r="AC2591" s="33"/>
      <c r="AD2591" s="33"/>
      <c r="AE2591" s="33"/>
      <c r="AT2591" s="19" t="s">
        <v>188</v>
      </c>
      <c r="AU2591" s="19" t="s">
        <v>78</v>
      </c>
    </row>
    <row r="2592" spans="1:65" s="2" customFormat="1">
      <c r="A2592" s="33"/>
      <c r="B2592" s="34"/>
      <c r="C2592" s="35"/>
      <c r="D2592" s="192" t="s">
        <v>190</v>
      </c>
      <c r="E2592" s="35"/>
      <c r="F2592" s="333" t="s">
        <v>2570</v>
      </c>
      <c r="G2592" s="332"/>
      <c r="H2592" s="332"/>
      <c r="I2592" s="332"/>
      <c r="J2592" s="332"/>
      <c r="K2592" s="35"/>
      <c r="L2592" s="38"/>
      <c r="M2592" s="190"/>
      <c r="N2592" s="191"/>
      <c r="O2592" s="63"/>
      <c r="P2592" s="63"/>
      <c r="Q2592" s="63"/>
      <c r="R2592" s="63"/>
      <c r="S2592" s="63"/>
      <c r="T2592" s="64"/>
      <c r="U2592" s="33"/>
      <c r="V2592" s="33"/>
      <c r="W2592" s="33"/>
      <c r="X2592" s="33"/>
      <c r="Y2592" s="33"/>
      <c r="Z2592" s="33"/>
      <c r="AA2592" s="33"/>
      <c r="AB2592" s="33"/>
      <c r="AC2592" s="33"/>
      <c r="AD2592" s="33"/>
      <c r="AE2592" s="33"/>
      <c r="AT2592" s="19" t="s">
        <v>190</v>
      </c>
      <c r="AU2592" s="19" t="s">
        <v>78</v>
      </c>
    </row>
    <row r="2593" spans="2:51" s="13" customFormat="1">
      <c r="B2593" s="194"/>
      <c r="C2593" s="195"/>
      <c r="D2593" s="188" t="s">
        <v>192</v>
      </c>
      <c r="E2593" s="196" t="s">
        <v>18</v>
      </c>
      <c r="F2593" s="334" t="s">
        <v>323</v>
      </c>
      <c r="G2593" s="335"/>
      <c r="H2593" s="336" t="s">
        <v>18</v>
      </c>
      <c r="I2593" s="335"/>
      <c r="J2593" s="335"/>
      <c r="K2593" s="195"/>
      <c r="L2593" s="198"/>
      <c r="M2593" s="199"/>
      <c r="N2593" s="200"/>
      <c r="O2593" s="200"/>
      <c r="P2593" s="200"/>
      <c r="Q2593" s="200"/>
      <c r="R2593" s="200"/>
      <c r="S2593" s="200"/>
      <c r="T2593" s="201"/>
      <c r="AT2593" s="202" t="s">
        <v>192</v>
      </c>
      <c r="AU2593" s="202" t="s">
        <v>78</v>
      </c>
      <c r="AV2593" s="13" t="s">
        <v>76</v>
      </c>
      <c r="AW2593" s="13" t="s">
        <v>30</v>
      </c>
      <c r="AX2593" s="13" t="s">
        <v>69</v>
      </c>
      <c r="AY2593" s="202" t="s">
        <v>179</v>
      </c>
    </row>
    <row r="2594" spans="2:51" s="14" customFormat="1">
      <c r="B2594" s="203"/>
      <c r="C2594" s="204"/>
      <c r="D2594" s="188" t="s">
        <v>192</v>
      </c>
      <c r="E2594" s="205" t="s">
        <v>18</v>
      </c>
      <c r="F2594" s="324" t="s">
        <v>1385</v>
      </c>
      <c r="G2594" s="325"/>
      <c r="H2594" s="326">
        <v>4.0999999999999996</v>
      </c>
      <c r="I2594" s="325"/>
      <c r="J2594" s="325"/>
      <c r="K2594" s="204"/>
      <c r="L2594" s="208"/>
      <c r="M2594" s="209"/>
      <c r="N2594" s="210"/>
      <c r="O2594" s="210"/>
      <c r="P2594" s="210"/>
      <c r="Q2594" s="210"/>
      <c r="R2594" s="210"/>
      <c r="S2594" s="210"/>
      <c r="T2594" s="211"/>
      <c r="AT2594" s="212" t="s">
        <v>192</v>
      </c>
      <c r="AU2594" s="212" t="s">
        <v>78</v>
      </c>
      <c r="AV2594" s="14" t="s">
        <v>78</v>
      </c>
      <c r="AW2594" s="14" t="s">
        <v>30</v>
      </c>
      <c r="AX2594" s="14" t="s">
        <v>69</v>
      </c>
      <c r="AY2594" s="212" t="s">
        <v>179</v>
      </c>
    </row>
    <row r="2595" spans="2:51" s="14" customFormat="1">
      <c r="B2595" s="203"/>
      <c r="C2595" s="204"/>
      <c r="D2595" s="188" t="s">
        <v>192</v>
      </c>
      <c r="E2595" s="205" t="s">
        <v>18</v>
      </c>
      <c r="F2595" s="324" t="s">
        <v>1390</v>
      </c>
      <c r="G2595" s="325"/>
      <c r="H2595" s="326">
        <v>4.8</v>
      </c>
      <c r="I2595" s="325"/>
      <c r="J2595" s="325"/>
      <c r="K2595" s="204"/>
      <c r="L2595" s="208"/>
      <c r="M2595" s="209"/>
      <c r="N2595" s="210"/>
      <c r="O2595" s="210"/>
      <c r="P2595" s="210"/>
      <c r="Q2595" s="210"/>
      <c r="R2595" s="210"/>
      <c r="S2595" s="210"/>
      <c r="T2595" s="211"/>
      <c r="AT2595" s="212" t="s">
        <v>192</v>
      </c>
      <c r="AU2595" s="212" t="s">
        <v>78</v>
      </c>
      <c r="AV2595" s="14" t="s">
        <v>78</v>
      </c>
      <c r="AW2595" s="14" t="s">
        <v>30</v>
      </c>
      <c r="AX2595" s="14" t="s">
        <v>69</v>
      </c>
      <c r="AY2595" s="212" t="s">
        <v>179</v>
      </c>
    </row>
    <row r="2596" spans="2:51" s="13" customFormat="1">
      <c r="B2596" s="194"/>
      <c r="C2596" s="195"/>
      <c r="D2596" s="188" t="s">
        <v>192</v>
      </c>
      <c r="E2596" s="196" t="s">
        <v>18</v>
      </c>
      <c r="F2596" s="334" t="s">
        <v>481</v>
      </c>
      <c r="G2596" s="335"/>
      <c r="H2596" s="336" t="s">
        <v>18</v>
      </c>
      <c r="I2596" s="335"/>
      <c r="J2596" s="335"/>
      <c r="K2596" s="195"/>
      <c r="L2596" s="198"/>
      <c r="M2596" s="199"/>
      <c r="N2596" s="200"/>
      <c r="O2596" s="200"/>
      <c r="P2596" s="200"/>
      <c r="Q2596" s="200"/>
      <c r="R2596" s="200"/>
      <c r="S2596" s="200"/>
      <c r="T2596" s="201"/>
      <c r="AT2596" s="202" t="s">
        <v>192</v>
      </c>
      <c r="AU2596" s="202" t="s">
        <v>78</v>
      </c>
      <c r="AV2596" s="13" t="s">
        <v>76</v>
      </c>
      <c r="AW2596" s="13" t="s">
        <v>30</v>
      </c>
      <c r="AX2596" s="13" t="s">
        <v>69</v>
      </c>
      <c r="AY2596" s="202" t="s">
        <v>179</v>
      </c>
    </row>
    <row r="2597" spans="2:51" s="14" customFormat="1">
      <c r="B2597" s="203"/>
      <c r="C2597" s="204"/>
      <c r="D2597" s="188" t="s">
        <v>192</v>
      </c>
      <c r="E2597" s="205" t="s">
        <v>18</v>
      </c>
      <c r="F2597" s="324" t="s">
        <v>1399</v>
      </c>
      <c r="G2597" s="325"/>
      <c r="H2597" s="326">
        <v>2.8</v>
      </c>
      <c r="I2597" s="325"/>
      <c r="J2597" s="325"/>
      <c r="K2597" s="204"/>
      <c r="L2597" s="208"/>
      <c r="M2597" s="209"/>
      <c r="N2597" s="210"/>
      <c r="O2597" s="210"/>
      <c r="P2597" s="210"/>
      <c r="Q2597" s="210"/>
      <c r="R2597" s="210"/>
      <c r="S2597" s="210"/>
      <c r="T2597" s="211"/>
      <c r="AT2597" s="212" t="s">
        <v>192</v>
      </c>
      <c r="AU2597" s="212" t="s">
        <v>78</v>
      </c>
      <c r="AV2597" s="14" t="s">
        <v>78</v>
      </c>
      <c r="AW2597" s="14" t="s">
        <v>30</v>
      </c>
      <c r="AX2597" s="14" t="s">
        <v>69</v>
      </c>
      <c r="AY2597" s="212" t="s">
        <v>179</v>
      </c>
    </row>
    <row r="2598" spans="2:51" s="14" customFormat="1">
      <c r="B2598" s="203"/>
      <c r="C2598" s="204"/>
      <c r="D2598" s="188" t="s">
        <v>192</v>
      </c>
      <c r="E2598" s="205" t="s">
        <v>18</v>
      </c>
      <c r="F2598" s="324" t="s">
        <v>1400</v>
      </c>
      <c r="G2598" s="325"/>
      <c r="H2598" s="326">
        <v>3.25</v>
      </c>
      <c r="I2598" s="325"/>
      <c r="J2598" s="325"/>
      <c r="K2598" s="204"/>
      <c r="L2598" s="208"/>
      <c r="M2598" s="209"/>
      <c r="N2598" s="210"/>
      <c r="O2598" s="210"/>
      <c r="P2598" s="210"/>
      <c r="Q2598" s="210"/>
      <c r="R2598" s="210"/>
      <c r="S2598" s="210"/>
      <c r="T2598" s="211"/>
      <c r="AT2598" s="212" t="s">
        <v>192</v>
      </c>
      <c r="AU2598" s="212" t="s">
        <v>78</v>
      </c>
      <c r="AV2598" s="14" t="s">
        <v>78</v>
      </c>
      <c r="AW2598" s="14" t="s">
        <v>30</v>
      </c>
      <c r="AX2598" s="14" t="s">
        <v>69</v>
      </c>
      <c r="AY2598" s="212" t="s">
        <v>179</v>
      </c>
    </row>
    <row r="2599" spans="2:51" s="14" customFormat="1">
      <c r="B2599" s="203"/>
      <c r="C2599" s="204"/>
      <c r="D2599" s="188" t="s">
        <v>192</v>
      </c>
      <c r="E2599" s="205" t="s">
        <v>18</v>
      </c>
      <c r="F2599" s="324" t="s">
        <v>1402</v>
      </c>
      <c r="G2599" s="325"/>
      <c r="H2599" s="326">
        <v>8.6</v>
      </c>
      <c r="I2599" s="325"/>
      <c r="J2599" s="325"/>
      <c r="K2599" s="204"/>
      <c r="L2599" s="208"/>
      <c r="M2599" s="209"/>
      <c r="N2599" s="210"/>
      <c r="O2599" s="210"/>
      <c r="P2599" s="210"/>
      <c r="Q2599" s="210"/>
      <c r="R2599" s="210"/>
      <c r="S2599" s="210"/>
      <c r="T2599" s="211"/>
      <c r="AT2599" s="212" t="s">
        <v>192</v>
      </c>
      <c r="AU2599" s="212" t="s">
        <v>78</v>
      </c>
      <c r="AV2599" s="14" t="s">
        <v>78</v>
      </c>
      <c r="AW2599" s="14" t="s">
        <v>30</v>
      </c>
      <c r="AX2599" s="14" t="s">
        <v>69</v>
      </c>
      <c r="AY2599" s="212" t="s">
        <v>179</v>
      </c>
    </row>
    <row r="2600" spans="2:51" s="14" customFormat="1">
      <c r="B2600" s="203"/>
      <c r="C2600" s="204"/>
      <c r="D2600" s="188" t="s">
        <v>192</v>
      </c>
      <c r="E2600" s="205" t="s">
        <v>18</v>
      </c>
      <c r="F2600" s="324" t="s">
        <v>1408</v>
      </c>
      <c r="G2600" s="325"/>
      <c r="H2600" s="326">
        <v>1.3</v>
      </c>
      <c r="I2600" s="325"/>
      <c r="J2600" s="325"/>
      <c r="K2600" s="204"/>
      <c r="L2600" s="208"/>
      <c r="M2600" s="209"/>
      <c r="N2600" s="210"/>
      <c r="O2600" s="210"/>
      <c r="P2600" s="210"/>
      <c r="Q2600" s="210"/>
      <c r="R2600" s="210"/>
      <c r="S2600" s="210"/>
      <c r="T2600" s="211"/>
      <c r="AT2600" s="212" t="s">
        <v>192</v>
      </c>
      <c r="AU2600" s="212" t="s">
        <v>78</v>
      </c>
      <c r="AV2600" s="14" t="s">
        <v>78</v>
      </c>
      <c r="AW2600" s="14" t="s">
        <v>30</v>
      </c>
      <c r="AX2600" s="14" t="s">
        <v>69</v>
      </c>
      <c r="AY2600" s="212" t="s">
        <v>179</v>
      </c>
    </row>
    <row r="2601" spans="2:51" s="14" customFormat="1">
      <c r="B2601" s="203"/>
      <c r="C2601" s="204"/>
      <c r="D2601" s="188" t="s">
        <v>192</v>
      </c>
      <c r="E2601" s="205" t="s">
        <v>18</v>
      </c>
      <c r="F2601" s="324" t="s">
        <v>1409</v>
      </c>
      <c r="G2601" s="325"/>
      <c r="H2601" s="326">
        <v>1.5</v>
      </c>
      <c r="I2601" s="325"/>
      <c r="J2601" s="325"/>
      <c r="K2601" s="204"/>
      <c r="L2601" s="208"/>
      <c r="M2601" s="209"/>
      <c r="N2601" s="210"/>
      <c r="O2601" s="210"/>
      <c r="P2601" s="210"/>
      <c r="Q2601" s="210"/>
      <c r="R2601" s="210"/>
      <c r="S2601" s="210"/>
      <c r="T2601" s="211"/>
      <c r="AT2601" s="212" t="s">
        <v>192</v>
      </c>
      <c r="AU2601" s="212" t="s">
        <v>78</v>
      </c>
      <c r="AV2601" s="14" t="s">
        <v>78</v>
      </c>
      <c r="AW2601" s="14" t="s">
        <v>30</v>
      </c>
      <c r="AX2601" s="14" t="s">
        <v>69</v>
      </c>
      <c r="AY2601" s="212" t="s">
        <v>179</v>
      </c>
    </row>
    <row r="2602" spans="2:51" s="14" customFormat="1">
      <c r="B2602" s="203"/>
      <c r="C2602" s="204"/>
      <c r="D2602" s="188" t="s">
        <v>192</v>
      </c>
      <c r="E2602" s="205" t="s">
        <v>18</v>
      </c>
      <c r="F2602" s="324" t="s">
        <v>1410</v>
      </c>
      <c r="G2602" s="325"/>
      <c r="H2602" s="326">
        <v>4.5</v>
      </c>
      <c r="I2602" s="325"/>
      <c r="J2602" s="325"/>
      <c r="K2602" s="204"/>
      <c r="L2602" s="208"/>
      <c r="M2602" s="209"/>
      <c r="N2602" s="210"/>
      <c r="O2602" s="210"/>
      <c r="P2602" s="210"/>
      <c r="Q2602" s="210"/>
      <c r="R2602" s="210"/>
      <c r="S2602" s="210"/>
      <c r="T2602" s="211"/>
      <c r="AT2602" s="212" t="s">
        <v>192</v>
      </c>
      <c r="AU2602" s="212" t="s">
        <v>78</v>
      </c>
      <c r="AV2602" s="14" t="s">
        <v>78</v>
      </c>
      <c r="AW2602" s="14" t="s">
        <v>30</v>
      </c>
      <c r="AX2602" s="14" t="s">
        <v>69</v>
      </c>
      <c r="AY2602" s="212" t="s">
        <v>179</v>
      </c>
    </row>
    <row r="2603" spans="2:51" s="13" customFormat="1">
      <c r="B2603" s="194"/>
      <c r="C2603" s="195"/>
      <c r="D2603" s="188" t="s">
        <v>192</v>
      </c>
      <c r="E2603" s="196" t="s">
        <v>18</v>
      </c>
      <c r="F2603" s="334" t="s">
        <v>1690</v>
      </c>
      <c r="G2603" s="335"/>
      <c r="H2603" s="336" t="s">
        <v>18</v>
      </c>
      <c r="I2603" s="335"/>
      <c r="J2603" s="335"/>
      <c r="K2603" s="195"/>
      <c r="L2603" s="198"/>
      <c r="M2603" s="199"/>
      <c r="N2603" s="200"/>
      <c r="O2603" s="200"/>
      <c r="P2603" s="200"/>
      <c r="Q2603" s="200"/>
      <c r="R2603" s="200"/>
      <c r="S2603" s="200"/>
      <c r="T2603" s="201"/>
      <c r="AT2603" s="202" t="s">
        <v>192</v>
      </c>
      <c r="AU2603" s="202" t="s">
        <v>78</v>
      </c>
      <c r="AV2603" s="13" t="s">
        <v>76</v>
      </c>
      <c r="AW2603" s="13" t="s">
        <v>30</v>
      </c>
      <c r="AX2603" s="13" t="s">
        <v>69</v>
      </c>
      <c r="AY2603" s="202" t="s">
        <v>179</v>
      </c>
    </row>
    <row r="2604" spans="2:51" s="13" customFormat="1">
      <c r="B2604" s="194"/>
      <c r="C2604" s="195"/>
      <c r="D2604" s="188" t="s">
        <v>192</v>
      </c>
      <c r="E2604" s="196" t="s">
        <v>18</v>
      </c>
      <c r="F2604" s="334" t="s">
        <v>481</v>
      </c>
      <c r="G2604" s="335"/>
      <c r="H2604" s="336" t="s">
        <v>18</v>
      </c>
      <c r="I2604" s="335"/>
      <c r="J2604" s="335"/>
      <c r="K2604" s="195"/>
      <c r="L2604" s="198"/>
      <c r="M2604" s="199"/>
      <c r="N2604" s="200"/>
      <c r="O2604" s="200"/>
      <c r="P2604" s="200"/>
      <c r="Q2604" s="200"/>
      <c r="R2604" s="200"/>
      <c r="S2604" s="200"/>
      <c r="T2604" s="201"/>
      <c r="AT2604" s="202" t="s">
        <v>192</v>
      </c>
      <c r="AU2604" s="202" t="s">
        <v>78</v>
      </c>
      <c r="AV2604" s="13" t="s">
        <v>76</v>
      </c>
      <c r="AW2604" s="13" t="s">
        <v>30</v>
      </c>
      <c r="AX2604" s="13" t="s">
        <v>69</v>
      </c>
      <c r="AY2604" s="202" t="s">
        <v>179</v>
      </c>
    </row>
    <row r="2605" spans="2:51" s="14" customFormat="1">
      <c r="B2605" s="203"/>
      <c r="C2605" s="204"/>
      <c r="D2605" s="188" t="s">
        <v>192</v>
      </c>
      <c r="E2605" s="205" t="s">
        <v>18</v>
      </c>
      <c r="F2605" s="324" t="s">
        <v>2571</v>
      </c>
      <c r="G2605" s="325"/>
      <c r="H2605" s="326">
        <v>-2.9</v>
      </c>
      <c r="I2605" s="325"/>
      <c r="J2605" s="325"/>
      <c r="K2605" s="204"/>
      <c r="L2605" s="208"/>
      <c r="M2605" s="209"/>
      <c r="N2605" s="210"/>
      <c r="O2605" s="210"/>
      <c r="P2605" s="210"/>
      <c r="Q2605" s="210"/>
      <c r="R2605" s="210"/>
      <c r="S2605" s="210"/>
      <c r="T2605" s="211"/>
      <c r="AT2605" s="212" t="s">
        <v>192</v>
      </c>
      <c r="AU2605" s="212" t="s">
        <v>78</v>
      </c>
      <c r="AV2605" s="14" t="s">
        <v>78</v>
      </c>
      <c r="AW2605" s="14" t="s">
        <v>30</v>
      </c>
      <c r="AX2605" s="14" t="s">
        <v>69</v>
      </c>
      <c r="AY2605" s="212" t="s">
        <v>179</v>
      </c>
    </row>
    <row r="2606" spans="2:51" s="14" customFormat="1">
      <c r="B2606" s="203"/>
      <c r="C2606" s="204"/>
      <c r="D2606" s="188" t="s">
        <v>192</v>
      </c>
      <c r="E2606" s="205" t="s">
        <v>18</v>
      </c>
      <c r="F2606" s="324" t="s">
        <v>2572</v>
      </c>
      <c r="G2606" s="325"/>
      <c r="H2606" s="326">
        <v>-1.3</v>
      </c>
      <c r="I2606" s="325"/>
      <c r="J2606" s="325"/>
      <c r="K2606" s="204"/>
      <c r="L2606" s="208"/>
      <c r="M2606" s="209"/>
      <c r="N2606" s="210"/>
      <c r="O2606" s="210"/>
      <c r="P2606" s="210"/>
      <c r="Q2606" s="210"/>
      <c r="R2606" s="210"/>
      <c r="S2606" s="210"/>
      <c r="T2606" s="211"/>
      <c r="AT2606" s="212" t="s">
        <v>192</v>
      </c>
      <c r="AU2606" s="212" t="s">
        <v>78</v>
      </c>
      <c r="AV2606" s="14" t="s">
        <v>78</v>
      </c>
      <c r="AW2606" s="14" t="s">
        <v>30</v>
      </c>
      <c r="AX2606" s="14" t="s">
        <v>69</v>
      </c>
      <c r="AY2606" s="212" t="s">
        <v>179</v>
      </c>
    </row>
    <row r="2607" spans="2:51" s="14" customFormat="1">
      <c r="B2607" s="203"/>
      <c r="C2607" s="204"/>
      <c r="D2607" s="188" t="s">
        <v>192</v>
      </c>
      <c r="E2607" s="205" t="s">
        <v>18</v>
      </c>
      <c r="F2607" s="324" t="s">
        <v>2573</v>
      </c>
      <c r="G2607" s="325"/>
      <c r="H2607" s="326">
        <v>-1.5</v>
      </c>
      <c r="I2607" s="325"/>
      <c r="J2607" s="325"/>
      <c r="K2607" s="204"/>
      <c r="L2607" s="208"/>
      <c r="M2607" s="209"/>
      <c r="N2607" s="210"/>
      <c r="O2607" s="210"/>
      <c r="P2607" s="210"/>
      <c r="Q2607" s="210"/>
      <c r="R2607" s="210"/>
      <c r="S2607" s="210"/>
      <c r="T2607" s="211"/>
      <c r="AT2607" s="212" t="s">
        <v>192</v>
      </c>
      <c r="AU2607" s="212" t="s">
        <v>78</v>
      </c>
      <c r="AV2607" s="14" t="s">
        <v>78</v>
      </c>
      <c r="AW2607" s="14" t="s">
        <v>30</v>
      </c>
      <c r="AX2607" s="14" t="s">
        <v>69</v>
      </c>
      <c r="AY2607" s="212" t="s">
        <v>179</v>
      </c>
    </row>
    <row r="2608" spans="2:51" s="14" customFormat="1">
      <c r="B2608" s="203"/>
      <c r="C2608" s="204"/>
      <c r="D2608" s="188" t="s">
        <v>192</v>
      </c>
      <c r="E2608" s="205" t="s">
        <v>18</v>
      </c>
      <c r="F2608" s="324" t="s">
        <v>2574</v>
      </c>
      <c r="G2608" s="325"/>
      <c r="H2608" s="326">
        <v>0.2</v>
      </c>
      <c r="I2608" s="325"/>
      <c r="J2608" s="325"/>
      <c r="K2608" s="204"/>
      <c r="L2608" s="208"/>
      <c r="M2608" s="209"/>
      <c r="N2608" s="210"/>
      <c r="O2608" s="210"/>
      <c r="P2608" s="210"/>
      <c r="Q2608" s="210"/>
      <c r="R2608" s="210"/>
      <c r="S2608" s="210"/>
      <c r="T2608" s="211"/>
      <c r="AT2608" s="212" t="s">
        <v>192</v>
      </c>
      <c r="AU2608" s="212" t="s">
        <v>78</v>
      </c>
      <c r="AV2608" s="14" t="s">
        <v>78</v>
      </c>
      <c r="AW2608" s="14" t="s">
        <v>30</v>
      </c>
      <c r="AX2608" s="14" t="s">
        <v>69</v>
      </c>
      <c r="AY2608" s="212" t="s">
        <v>179</v>
      </c>
    </row>
    <row r="2609" spans="1:65" s="13" customFormat="1">
      <c r="B2609" s="194"/>
      <c r="C2609" s="195"/>
      <c r="D2609" s="188" t="s">
        <v>192</v>
      </c>
      <c r="E2609" s="196" t="s">
        <v>18</v>
      </c>
      <c r="F2609" s="334" t="s">
        <v>1097</v>
      </c>
      <c r="G2609" s="335"/>
      <c r="H2609" s="336" t="s">
        <v>18</v>
      </c>
      <c r="I2609" s="335"/>
      <c r="J2609" s="335"/>
      <c r="K2609" s="195"/>
      <c r="L2609" s="198"/>
      <c r="M2609" s="199"/>
      <c r="N2609" s="200"/>
      <c r="O2609" s="200"/>
      <c r="P2609" s="200"/>
      <c r="Q2609" s="200"/>
      <c r="R2609" s="200"/>
      <c r="S2609" s="200"/>
      <c r="T2609" s="201"/>
      <c r="AT2609" s="202" t="s">
        <v>192</v>
      </c>
      <c r="AU2609" s="202" t="s">
        <v>78</v>
      </c>
      <c r="AV2609" s="13" t="s">
        <v>76</v>
      </c>
      <c r="AW2609" s="13" t="s">
        <v>30</v>
      </c>
      <c r="AX2609" s="13" t="s">
        <v>69</v>
      </c>
      <c r="AY2609" s="202" t="s">
        <v>179</v>
      </c>
    </row>
    <row r="2610" spans="1:65" s="14" customFormat="1">
      <c r="B2610" s="203"/>
      <c r="C2610" s="204"/>
      <c r="D2610" s="188" t="s">
        <v>192</v>
      </c>
      <c r="E2610" s="205" t="s">
        <v>18</v>
      </c>
      <c r="F2610" s="324" t="s">
        <v>2575</v>
      </c>
      <c r="G2610" s="325"/>
      <c r="H2610" s="326">
        <v>-0.66</v>
      </c>
      <c r="I2610" s="325"/>
      <c r="J2610" s="325"/>
      <c r="K2610" s="204"/>
      <c r="L2610" s="208"/>
      <c r="M2610" s="209"/>
      <c r="N2610" s="210"/>
      <c r="O2610" s="210"/>
      <c r="P2610" s="210"/>
      <c r="Q2610" s="210"/>
      <c r="R2610" s="210"/>
      <c r="S2610" s="210"/>
      <c r="T2610" s="211"/>
      <c r="AT2610" s="212" t="s">
        <v>192</v>
      </c>
      <c r="AU2610" s="212" t="s">
        <v>78</v>
      </c>
      <c r="AV2610" s="14" t="s">
        <v>78</v>
      </c>
      <c r="AW2610" s="14" t="s">
        <v>30</v>
      </c>
      <c r="AX2610" s="14" t="s">
        <v>69</v>
      </c>
      <c r="AY2610" s="212" t="s">
        <v>179</v>
      </c>
    </row>
    <row r="2611" spans="1:65" s="14" customFormat="1">
      <c r="B2611" s="203"/>
      <c r="C2611" s="204"/>
      <c r="D2611" s="188" t="s">
        <v>192</v>
      </c>
      <c r="E2611" s="205" t="s">
        <v>18</v>
      </c>
      <c r="F2611" s="324" t="s">
        <v>2576</v>
      </c>
      <c r="G2611" s="325"/>
      <c r="H2611" s="326">
        <v>1.5</v>
      </c>
      <c r="I2611" s="325"/>
      <c r="J2611" s="325"/>
      <c r="K2611" s="204"/>
      <c r="L2611" s="208"/>
      <c r="M2611" s="209"/>
      <c r="N2611" s="210"/>
      <c r="O2611" s="210"/>
      <c r="P2611" s="210"/>
      <c r="Q2611" s="210"/>
      <c r="R2611" s="210"/>
      <c r="S2611" s="210"/>
      <c r="T2611" s="211"/>
      <c r="AT2611" s="212" t="s">
        <v>192</v>
      </c>
      <c r="AU2611" s="212" t="s">
        <v>78</v>
      </c>
      <c r="AV2611" s="14" t="s">
        <v>78</v>
      </c>
      <c r="AW2611" s="14" t="s">
        <v>30</v>
      </c>
      <c r="AX2611" s="14" t="s">
        <v>69</v>
      </c>
      <c r="AY2611" s="212" t="s">
        <v>179</v>
      </c>
    </row>
    <row r="2612" spans="1:65" s="14" customFormat="1">
      <c r="B2612" s="203"/>
      <c r="C2612" s="204"/>
      <c r="D2612" s="188" t="s">
        <v>192</v>
      </c>
      <c r="E2612" s="205" t="s">
        <v>18</v>
      </c>
      <c r="F2612" s="324" t="s">
        <v>2577</v>
      </c>
      <c r="G2612" s="325"/>
      <c r="H2612" s="326">
        <v>-5.5</v>
      </c>
      <c r="I2612" s="325"/>
      <c r="J2612" s="325"/>
      <c r="K2612" s="204"/>
      <c r="L2612" s="208"/>
      <c r="M2612" s="209"/>
      <c r="N2612" s="210"/>
      <c r="O2612" s="210"/>
      <c r="P2612" s="210"/>
      <c r="Q2612" s="210"/>
      <c r="R2612" s="210"/>
      <c r="S2612" s="210"/>
      <c r="T2612" s="211"/>
      <c r="AT2612" s="212" t="s">
        <v>192</v>
      </c>
      <c r="AU2612" s="212" t="s">
        <v>78</v>
      </c>
      <c r="AV2612" s="14" t="s">
        <v>78</v>
      </c>
      <c r="AW2612" s="14" t="s">
        <v>30</v>
      </c>
      <c r="AX2612" s="14" t="s">
        <v>69</v>
      </c>
      <c r="AY2612" s="212" t="s">
        <v>179</v>
      </c>
    </row>
    <row r="2613" spans="1:65" s="14" customFormat="1">
      <c r="B2613" s="203"/>
      <c r="C2613" s="204"/>
      <c r="D2613" s="188" t="s">
        <v>192</v>
      </c>
      <c r="E2613" s="205" t="s">
        <v>18</v>
      </c>
      <c r="F2613" s="324" t="s">
        <v>2578</v>
      </c>
      <c r="G2613" s="325"/>
      <c r="H2613" s="326">
        <v>2.4</v>
      </c>
      <c r="I2613" s="325"/>
      <c r="J2613" s="325"/>
      <c r="K2613" s="204"/>
      <c r="L2613" s="208"/>
      <c r="M2613" s="209"/>
      <c r="N2613" s="210"/>
      <c r="O2613" s="210"/>
      <c r="P2613" s="210"/>
      <c r="Q2613" s="210"/>
      <c r="R2613" s="210"/>
      <c r="S2613" s="210"/>
      <c r="T2613" s="211"/>
      <c r="AT2613" s="212" t="s">
        <v>192</v>
      </c>
      <c r="AU2613" s="212" t="s">
        <v>78</v>
      </c>
      <c r="AV2613" s="14" t="s">
        <v>78</v>
      </c>
      <c r="AW2613" s="14" t="s">
        <v>30</v>
      </c>
      <c r="AX2613" s="14" t="s">
        <v>69</v>
      </c>
      <c r="AY2613" s="212" t="s">
        <v>179</v>
      </c>
    </row>
    <row r="2614" spans="1:65" s="14" customFormat="1">
      <c r="B2614" s="203"/>
      <c r="C2614" s="204"/>
      <c r="D2614" s="188" t="s">
        <v>192</v>
      </c>
      <c r="E2614" s="205" t="s">
        <v>18</v>
      </c>
      <c r="F2614" s="324" t="s">
        <v>2579</v>
      </c>
      <c r="G2614" s="325"/>
      <c r="H2614" s="326">
        <v>0.2</v>
      </c>
      <c r="I2614" s="325"/>
      <c r="J2614" s="325"/>
      <c r="K2614" s="204"/>
      <c r="L2614" s="208"/>
      <c r="M2614" s="209"/>
      <c r="N2614" s="210"/>
      <c r="O2614" s="210"/>
      <c r="P2614" s="210"/>
      <c r="Q2614" s="210"/>
      <c r="R2614" s="210"/>
      <c r="S2614" s="210"/>
      <c r="T2614" s="211"/>
      <c r="AT2614" s="212" t="s">
        <v>192</v>
      </c>
      <c r="AU2614" s="212" t="s">
        <v>78</v>
      </c>
      <c r="AV2614" s="14" t="s">
        <v>78</v>
      </c>
      <c r="AW2614" s="14" t="s">
        <v>30</v>
      </c>
      <c r="AX2614" s="14" t="s">
        <v>69</v>
      </c>
      <c r="AY2614" s="212" t="s">
        <v>179</v>
      </c>
    </row>
    <row r="2615" spans="1:65" s="2" customFormat="1" ht="16.5" customHeight="1">
      <c r="A2615" s="33"/>
      <c r="B2615" s="34"/>
      <c r="C2615" s="176" t="s">
        <v>2580</v>
      </c>
      <c r="D2615" s="176" t="s">
        <v>181</v>
      </c>
      <c r="E2615" s="177" t="s">
        <v>2581</v>
      </c>
      <c r="F2615" s="327" t="s">
        <v>2582</v>
      </c>
      <c r="G2615" s="328" t="s">
        <v>357</v>
      </c>
      <c r="H2615" s="329">
        <v>354.5</v>
      </c>
      <c r="I2615" s="330"/>
      <c r="J2615" s="330">
        <f>ROUND(I2615*H2615,2)</f>
        <v>0</v>
      </c>
      <c r="K2615" s="178" t="s">
        <v>185</v>
      </c>
      <c r="L2615" s="38"/>
      <c r="M2615" s="182" t="s">
        <v>18</v>
      </c>
      <c r="N2615" s="183" t="s">
        <v>40</v>
      </c>
      <c r="O2615" s="184">
        <v>0.04</v>
      </c>
      <c r="P2615" s="184">
        <f>O2615*H2615</f>
        <v>14.18</v>
      </c>
      <c r="Q2615" s="184">
        <v>1E-4</v>
      </c>
      <c r="R2615" s="184">
        <f>Q2615*H2615</f>
        <v>3.5450000000000002E-2</v>
      </c>
      <c r="S2615" s="184">
        <v>0</v>
      </c>
      <c r="T2615" s="185">
        <f>S2615*H2615</f>
        <v>0</v>
      </c>
      <c r="U2615" s="33"/>
      <c r="V2615" s="33"/>
      <c r="W2615" s="33"/>
      <c r="X2615" s="33"/>
      <c r="Y2615" s="33"/>
      <c r="Z2615" s="33"/>
      <c r="AA2615" s="33"/>
      <c r="AB2615" s="33"/>
      <c r="AC2615" s="33"/>
      <c r="AD2615" s="33"/>
      <c r="AE2615" s="33"/>
      <c r="AR2615" s="186" t="s">
        <v>311</v>
      </c>
      <c r="AT2615" s="186" t="s">
        <v>181</v>
      </c>
      <c r="AU2615" s="186" t="s">
        <v>78</v>
      </c>
      <c r="AY2615" s="19" t="s">
        <v>179</v>
      </c>
      <c r="BE2615" s="187">
        <f>IF(N2615="základní",J2615,0)</f>
        <v>0</v>
      </c>
      <c r="BF2615" s="187">
        <f>IF(N2615="snížená",J2615,0)</f>
        <v>0</v>
      </c>
      <c r="BG2615" s="187">
        <f>IF(N2615="zákl. přenesená",J2615,0)</f>
        <v>0</v>
      </c>
      <c r="BH2615" s="187">
        <f>IF(N2615="sníž. přenesená",J2615,0)</f>
        <v>0</v>
      </c>
      <c r="BI2615" s="187">
        <f>IF(N2615="nulová",J2615,0)</f>
        <v>0</v>
      </c>
      <c r="BJ2615" s="19" t="s">
        <v>76</v>
      </c>
      <c r="BK2615" s="187">
        <f>ROUND(I2615*H2615,2)</f>
        <v>0</v>
      </c>
      <c r="BL2615" s="19" t="s">
        <v>311</v>
      </c>
      <c r="BM2615" s="186" t="s">
        <v>2583</v>
      </c>
    </row>
    <row r="2616" spans="1:65" s="2" customFormat="1" ht="19.5">
      <c r="A2616" s="33"/>
      <c r="B2616" s="34"/>
      <c r="C2616" s="35"/>
      <c r="D2616" s="188" t="s">
        <v>188</v>
      </c>
      <c r="E2616" s="35"/>
      <c r="F2616" s="331" t="s">
        <v>2584</v>
      </c>
      <c r="G2616" s="332"/>
      <c r="H2616" s="332"/>
      <c r="I2616" s="332"/>
      <c r="J2616" s="332"/>
      <c r="K2616" s="35"/>
      <c r="L2616" s="38"/>
      <c r="M2616" s="190"/>
      <c r="N2616" s="191"/>
      <c r="O2616" s="63"/>
      <c r="P2616" s="63"/>
      <c r="Q2616" s="63"/>
      <c r="R2616" s="63"/>
      <c r="S2616" s="63"/>
      <c r="T2616" s="64"/>
      <c r="U2616" s="33"/>
      <c r="V2616" s="33"/>
      <c r="W2616" s="33"/>
      <c r="X2616" s="33"/>
      <c r="Y2616" s="33"/>
      <c r="Z2616" s="33"/>
      <c r="AA2616" s="33"/>
      <c r="AB2616" s="33"/>
      <c r="AC2616" s="33"/>
      <c r="AD2616" s="33"/>
      <c r="AE2616" s="33"/>
      <c r="AT2616" s="19" t="s">
        <v>188</v>
      </c>
      <c r="AU2616" s="19" t="s">
        <v>78</v>
      </c>
    </row>
    <row r="2617" spans="1:65" s="2" customFormat="1">
      <c r="A2617" s="33"/>
      <c r="B2617" s="34"/>
      <c r="C2617" s="35"/>
      <c r="D2617" s="192" t="s">
        <v>190</v>
      </c>
      <c r="E2617" s="35"/>
      <c r="F2617" s="333" t="s">
        <v>2585</v>
      </c>
      <c r="G2617" s="332"/>
      <c r="H2617" s="332"/>
      <c r="I2617" s="332"/>
      <c r="J2617" s="332"/>
      <c r="K2617" s="35"/>
      <c r="L2617" s="38"/>
      <c r="M2617" s="190"/>
      <c r="N2617" s="191"/>
      <c r="O2617" s="63"/>
      <c r="P2617" s="63"/>
      <c r="Q2617" s="63"/>
      <c r="R2617" s="63"/>
      <c r="S2617" s="63"/>
      <c r="T2617" s="64"/>
      <c r="U2617" s="33"/>
      <c r="V2617" s="33"/>
      <c r="W2617" s="33"/>
      <c r="X2617" s="33"/>
      <c r="Y2617" s="33"/>
      <c r="Z2617" s="33"/>
      <c r="AA2617" s="33"/>
      <c r="AB2617" s="33"/>
      <c r="AC2617" s="33"/>
      <c r="AD2617" s="33"/>
      <c r="AE2617" s="33"/>
      <c r="AT2617" s="19" t="s">
        <v>190</v>
      </c>
      <c r="AU2617" s="19" t="s">
        <v>78</v>
      </c>
    </row>
    <row r="2618" spans="1:65" s="14" customFormat="1">
      <c r="B2618" s="203"/>
      <c r="C2618" s="204"/>
      <c r="D2618" s="188" t="s">
        <v>192</v>
      </c>
      <c r="E2618" s="205" t="s">
        <v>18</v>
      </c>
      <c r="F2618" s="324" t="s">
        <v>2586</v>
      </c>
      <c r="G2618" s="325"/>
      <c r="H2618" s="326">
        <v>357.76</v>
      </c>
      <c r="I2618" s="325"/>
      <c r="J2618" s="325"/>
      <c r="K2618" s="204"/>
      <c r="L2618" s="208"/>
      <c r="M2618" s="209"/>
      <c r="N2618" s="210"/>
      <c r="O2618" s="210"/>
      <c r="P2618" s="210"/>
      <c r="Q2618" s="210"/>
      <c r="R2618" s="210"/>
      <c r="S2618" s="210"/>
      <c r="T2618" s="211"/>
      <c r="AT2618" s="212" t="s">
        <v>192</v>
      </c>
      <c r="AU2618" s="212" t="s">
        <v>78</v>
      </c>
      <c r="AV2618" s="14" t="s">
        <v>78</v>
      </c>
      <c r="AW2618" s="14" t="s">
        <v>30</v>
      </c>
      <c r="AX2618" s="14" t="s">
        <v>69</v>
      </c>
      <c r="AY2618" s="212" t="s">
        <v>179</v>
      </c>
    </row>
    <row r="2619" spans="1:65" s="13" customFormat="1">
      <c r="B2619" s="194"/>
      <c r="C2619" s="195"/>
      <c r="D2619" s="188" t="s">
        <v>192</v>
      </c>
      <c r="E2619" s="196" t="s">
        <v>18</v>
      </c>
      <c r="F2619" s="334" t="s">
        <v>1690</v>
      </c>
      <c r="G2619" s="335"/>
      <c r="H2619" s="336" t="s">
        <v>18</v>
      </c>
      <c r="I2619" s="335"/>
      <c r="J2619" s="335"/>
      <c r="K2619" s="195"/>
      <c r="L2619" s="198"/>
      <c r="M2619" s="199"/>
      <c r="N2619" s="200"/>
      <c r="O2619" s="200"/>
      <c r="P2619" s="200"/>
      <c r="Q2619" s="200"/>
      <c r="R2619" s="200"/>
      <c r="S2619" s="200"/>
      <c r="T2619" s="201"/>
      <c r="AT2619" s="202" t="s">
        <v>192</v>
      </c>
      <c r="AU2619" s="202" t="s">
        <v>78</v>
      </c>
      <c r="AV2619" s="13" t="s">
        <v>76</v>
      </c>
      <c r="AW2619" s="13" t="s">
        <v>30</v>
      </c>
      <c r="AX2619" s="13" t="s">
        <v>69</v>
      </c>
      <c r="AY2619" s="202" t="s">
        <v>179</v>
      </c>
    </row>
    <row r="2620" spans="1:65" s="14" customFormat="1">
      <c r="B2620" s="203"/>
      <c r="C2620" s="204"/>
      <c r="D2620" s="188" t="s">
        <v>192</v>
      </c>
      <c r="E2620" s="205" t="s">
        <v>18</v>
      </c>
      <c r="F2620" s="324" t="s">
        <v>2587</v>
      </c>
      <c r="G2620" s="325"/>
      <c r="H2620" s="326">
        <v>7.12</v>
      </c>
      <c r="I2620" s="325"/>
      <c r="J2620" s="325"/>
      <c r="K2620" s="204"/>
      <c r="L2620" s="208"/>
      <c r="M2620" s="209"/>
      <c r="N2620" s="210"/>
      <c r="O2620" s="210"/>
      <c r="P2620" s="210"/>
      <c r="Q2620" s="210"/>
      <c r="R2620" s="210"/>
      <c r="S2620" s="210"/>
      <c r="T2620" s="211"/>
      <c r="AT2620" s="212" t="s">
        <v>192</v>
      </c>
      <c r="AU2620" s="212" t="s">
        <v>78</v>
      </c>
      <c r="AV2620" s="14" t="s">
        <v>78</v>
      </c>
      <c r="AW2620" s="14" t="s">
        <v>30</v>
      </c>
      <c r="AX2620" s="14" t="s">
        <v>69</v>
      </c>
      <c r="AY2620" s="212" t="s">
        <v>179</v>
      </c>
    </row>
    <row r="2621" spans="1:65" s="13" customFormat="1">
      <c r="B2621" s="194"/>
      <c r="C2621" s="195"/>
      <c r="D2621" s="188" t="s">
        <v>192</v>
      </c>
      <c r="E2621" s="196" t="s">
        <v>18</v>
      </c>
      <c r="F2621" s="334" t="s">
        <v>1097</v>
      </c>
      <c r="G2621" s="335"/>
      <c r="H2621" s="336" t="s">
        <v>18</v>
      </c>
      <c r="I2621" s="335"/>
      <c r="J2621" s="335"/>
      <c r="K2621" s="195"/>
      <c r="L2621" s="198"/>
      <c r="M2621" s="199"/>
      <c r="N2621" s="200"/>
      <c r="O2621" s="200"/>
      <c r="P2621" s="200"/>
      <c r="Q2621" s="200"/>
      <c r="R2621" s="200"/>
      <c r="S2621" s="200"/>
      <c r="T2621" s="201"/>
      <c r="AT2621" s="202" t="s">
        <v>192</v>
      </c>
      <c r="AU2621" s="202" t="s">
        <v>78</v>
      </c>
      <c r="AV2621" s="13" t="s">
        <v>76</v>
      </c>
      <c r="AW2621" s="13" t="s">
        <v>30</v>
      </c>
      <c r="AX2621" s="13" t="s">
        <v>69</v>
      </c>
      <c r="AY2621" s="202" t="s">
        <v>179</v>
      </c>
    </row>
    <row r="2622" spans="1:65" s="14" customFormat="1">
      <c r="B2622" s="203"/>
      <c r="C2622" s="204"/>
      <c r="D2622" s="188" t="s">
        <v>192</v>
      </c>
      <c r="E2622" s="205" t="s">
        <v>18</v>
      </c>
      <c r="F2622" s="324" t="s">
        <v>2588</v>
      </c>
      <c r="G2622" s="325"/>
      <c r="H2622" s="326">
        <v>1.02</v>
      </c>
      <c r="I2622" s="325"/>
      <c r="J2622" s="325"/>
      <c r="K2622" s="204"/>
      <c r="L2622" s="208"/>
      <c r="M2622" s="209"/>
      <c r="N2622" s="210"/>
      <c r="O2622" s="210"/>
      <c r="P2622" s="210"/>
      <c r="Q2622" s="210"/>
      <c r="R2622" s="210"/>
      <c r="S2622" s="210"/>
      <c r="T2622" s="211"/>
      <c r="AT2622" s="212" t="s">
        <v>192</v>
      </c>
      <c r="AU2622" s="212" t="s">
        <v>78</v>
      </c>
      <c r="AV2622" s="14" t="s">
        <v>78</v>
      </c>
      <c r="AW2622" s="14" t="s">
        <v>30</v>
      </c>
      <c r="AX2622" s="14" t="s">
        <v>69</v>
      </c>
      <c r="AY2622" s="212" t="s">
        <v>179</v>
      </c>
    </row>
    <row r="2623" spans="1:65" s="14" customFormat="1">
      <c r="B2623" s="203"/>
      <c r="C2623" s="204"/>
      <c r="D2623" s="188" t="s">
        <v>192</v>
      </c>
      <c r="E2623" s="205" t="s">
        <v>18</v>
      </c>
      <c r="F2623" s="324" t="s">
        <v>2589</v>
      </c>
      <c r="G2623" s="325"/>
      <c r="H2623" s="326">
        <v>-11.4</v>
      </c>
      <c r="I2623" s="325"/>
      <c r="J2623" s="325"/>
      <c r="K2623" s="204"/>
      <c r="L2623" s="208"/>
      <c r="M2623" s="209"/>
      <c r="N2623" s="210"/>
      <c r="O2623" s="210"/>
      <c r="P2623" s="210"/>
      <c r="Q2623" s="210"/>
      <c r="R2623" s="210"/>
      <c r="S2623" s="210"/>
      <c r="T2623" s="211"/>
      <c r="AT2623" s="212" t="s">
        <v>192</v>
      </c>
      <c r="AU2623" s="212" t="s">
        <v>78</v>
      </c>
      <c r="AV2623" s="14" t="s">
        <v>78</v>
      </c>
      <c r="AW2623" s="14" t="s">
        <v>30</v>
      </c>
      <c r="AX2623" s="14" t="s">
        <v>69</v>
      </c>
      <c r="AY2623" s="212" t="s">
        <v>179</v>
      </c>
    </row>
    <row r="2624" spans="1:65" s="2" customFormat="1" ht="33" customHeight="1">
      <c r="A2624" s="33"/>
      <c r="B2624" s="34"/>
      <c r="C2624" s="176" t="s">
        <v>2590</v>
      </c>
      <c r="D2624" s="176" t="s">
        <v>181</v>
      </c>
      <c r="E2624" s="177" t="s">
        <v>2591</v>
      </c>
      <c r="F2624" s="327" t="s">
        <v>2592</v>
      </c>
      <c r="G2624" s="328" t="s">
        <v>281</v>
      </c>
      <c r="H2624" s="329">
        <v>2</v>
      </c>
      <c r="I2624" s="330"/>
      <c r="J2624" s="330">
        <f>ROUND(I2624*H2624,2)</f>
        <v>0</v>
      </c>
      <c r="K2624" s="178" t="s">
        <v>185</v>
      </c>
      <c r="L2624" s="38"/>
      <c r="M2624" s="182" t="s">
        <v>18</v>
      </c>
      <c r="N2624" s="183" t="s">
        <v>40</v>
      </c>
      <c r="O2624" s="184">
        <v>2.7519999999999998</v>
      </c>
      <c r="P2624" s="184">
        <f>O2624*H2624</f>
        <v>5.5039999999999996</v>
      </c>
      <c r="Q2624" s="184">
        <v>0</v>
      </c>
      <c r="R2624" s="184">
        <f>Q2624*H2624</f>
        <v>0</v>
      </c>
      <c r="S2624" s="184">
        <v>0</v>
      </c>
      <c r="T2624" s="185">
        <f>S2624*H2624</f>
        <v>0</v>
      </c>
      <c r="U2624" s="33"/>
      <c r="V2624" s="33"/>
      <c r="W2624" s="33"/>
      <c r="X2624" s="33"/>
      <c r="Y2624" s="33"/>
      <c r="Z2624" s="33"/>
      <c r="AA2624" s="33"/>
      <c r="AB2624" s="33"/>
      <c r="AC2624" s="33"/>
      <c r="AD2624" s="33"/>
      <c r="AE2624" s="33"/>
      <c r="AR2624" s="186" t="s">
        <v>311</v>
      </c>
      <c r="AT2624" s="186" t="s">
        <v>181</v>
      </c>
      <c r="AU2624" s="186" t="s">
        <v>78</v>
      </c>
      <c r="AY2624" s="19" t="s">
        <v>179</v>
      </c>
      <c r="BE2624" s="187">
        <f>IF(N2624="základní",J2624,0)</f>
        <v>0</v>
      </c>
      <c r="BF2624" s="187">
        <f>IF(N2624="snížená",J2624,0)</f>
        <v>0</v>
      </c>
      <c r="BG2624" s="187">
        <f>IF(N2624="zákl. přenesená",J2624,0)</f>
        <v>0</v>
      </c>
      <c r="BH2624" s="187">
        <f>IF(N2624="sníž. přenesená",J2624,0)</f>
        <v>0</v>
      </c>
      <c r="BI2624" s="187">
        <f>IF(N2624="nulová",J2624,0)</f>
        <v>0</v>
      </c>
      <c r="BJ2624" s="19" t="s">
        <v>76</v>
      </c>
      <c r="BK2624" s="187">
        <f>ROUND(I2624*H2624,2)</f>
        <v>0</v>
      </c>
      <c r="BL2624" s="19" t="s">
        <v>311</v>
      </c>
      <c r="BM2624" s="186" t="s">
        <v>2593</v>
      </c>
    </row>
    <row r="2625" spans="1:65" s="2" customFormat="1" ht="29.25">
      <c r="A2625" s="33"/>
      <c r="B2625" s="34"/>
      <c r="C2625" s="35"/>
      <c r="D2625" s="188" t="s">
        <v>188</v>
      </c>
      <c r="E2625" s="35"/>
      <c r="F2625" s="331" t="s">
        <v>2594</v>
      </c>
      <c r="G2625" s="332"/>
      <c r="H2625" s="332"/>
      <c r="I2625" s="332"/>
      <c r="J2625" s="332"/>
      <c r="K2625" s="35"/>
      <c r="L2625" s="38"/>
      <c r="M2625" s="190"/>
      <c r="N2625" s="191"/>
      <c r="O2625" s="63"/>
      <c r="P2625" s="63"/>
      <c r="Q2625" s="63"/>
      <c r="R2625" s="63"/>
      <c r="S2625" s="63"/>
      <c r="T2625" s="64"/>
      <c r="U2625" s="33"/>
      <c r="V2625" s="33"/>
      <c r="W2625" s="33"/>
      <c r="X2625" s="33"/>
      <c r="Y2625" s="33"/>
      <c r="Z2625" s="33"/>
      <c r="AA2625" s="33"/>
      <c r="AB2625" s="33"/>
      <c r="AC2625" s="33"/>
      <c r="AD2625" s="33"/>
      <c r="AE2625" s="33"/>
      <c r="AT2625" s="19" t="s">
        <v>188</v>
      </c>
      <c r="AU2625" s="19" t="s">
        <v>78</v>
      </c>
    </row>
    <row r="2626" spans="1:65" s="2" customFormat="1">
      <c r="A2626" s="33"/>
      <c r="B2626" s="34"/>
      <c r="C2626" s="35"/>
      <c r="D2626" s="192" t="s">
        <v>190</v>
      </c>
      <c r="E2626" s="35"/>
      <c r="F2626" s="333" t="s">
        <v>2595</v>
      </c>
      <c r="G2626" s="332"/>
      <c r="H2626" s="332"/>
      <c r="I2626" s="332"/>
      <c r="J2626" s="332"/>
      <c r="K2626" s="35"/>
      <c r="L2626" s="38"/>
      <c r="M2626" s="190"/>
      <c r="N2626" s="191"/>
      <c r="O2626" s="63"/>
      <c r="P2626" s="63"/>
      <c r="Q2626" s="63"/>
      <c r="R2626" s="63"/>
      <c r="S2626" s="63"/>
      <c r="T2626" s="64"/>
      <c r="U2626" s="33"/>
      <c r="V2626" s="33"/>
      <c r="W2626" s="33"/>
      <c r="X2626" s="33"/>
      <c r="Y2626" s="33"/>
      <c r="Z2626" s="33"/>
      <c r="AA2626" s="33"/>
      <c r="AB2626" s="33"/>
      <c r="AC2626" s="33"/>
      <c r="AD2626" s="33"/>
      <c r="AE2626" s="33"/>
      <c r="AT2626" s="19" t="s">
        <v>190</v>
      </c>
      <c r="AU2626" s="19" t="s">
        <v>78</v>
      </c>
    </row>
    <row r="2627" spans="1:65" s="14" customFormat="1">
      <c r="B2627" s="203"/>
      <c r="C2627" s="204"/>
      <c r="D2627" s="188" t="s">
        <v>192</v>
      </c>
      <c r="E2627" s="205" t="s">
        <v>18</v>
      </c>
      <c r="F2627" s="324" t="s">
        <v>2596</v>
      </c>
      <c r="G2627" s="325"/>
      <c r="H2627" s="326">
        <v>2</v>
      </c>
      <c r="I2627" s="325"/>
      <c r="J2627" s="325"/>
      <c r="K2627" s="204"/>
      <c r="L2627" s="208"/>
      <c r="M2627" s="209"/>
      <c r="N2627" s="210"/>
      <c r="O2627" s="210"/>
      <c r="P2627" s="210"/>
      <c r="Q2627" s="210"/>
      <c r="R2627" s="210"/>
      <c r="S2627" s="210"/>
      <c r="T2627" s="211"/>
      <c r="AT2627" s="212" t="s">
        <v>192</v>
      </c>
      <c r="AU2627" s="212" t="s">
        <v>78</v>
      </c>
      <c r="AV2627" s="14" t="s">
        <v>78</v>
      </c>
      <c r="AW2627" s="14" t="s">
        <v>30</v>
      </c>
      <c r="AX2627" s="14" t="s">
        <v>69</v>
      </c>
      <c r="AY2627" s="212" t="s">
        <v>179</v>
      </c>
    </row>
    <row r="2628" spans="1:65" s="2" customFormat="1" ht="24.2" customHeight="1">
      <c r="A2628" s="33"/>
      <c r="B2628" s="34"/>
      <c r="C2628" s="213" t="s">
        <v>2597</v>
      </c>
      <c r="D2628" s="213" t="s">
        <v>286</v>
      </c>
      <c r="E2628" s="214" t="s">
        <v>2598</v>
      </c>
      <c r="F2628" s="340" t="s">
        <v>2599</v>
      </c>
      <c r="G2628" s="341" t="s">
        <v>281</v>
      </c>
      <c r="H2628" s="342">
        <v>2</v>
      </c>
      <c r="I2628" s="343"/>
      <c r="J2628" s="343">
        <f>ROUND(I2628*H2628,2)</f>
        <v>0</v>
      </c>
      <c r="K2628" s="215" t="s">
        <v>185</v>
      </c>
      <c r="L2628" s="219"/>
      <c r="M2628" s="220" t="s">
        <v>18</v>
      </c>
      <c r="N2628" s="221" t="s">
        <v>40</v>
      </c>
      <c r="O2628" s="184">
        <v>0</v>
      </c>
      <c r="P2628" s="184">
        <f>O2628*H2628</f>
        <v>0</v>
      </c>
      <c r="Q2628" s="184">
        <v>3.6499999999999998E-2</v>
      </c>
      <c r="R2628" s="184">
        <f>Q2628*H2628</f>
        <v>7.2999999999999995E-2</v>
      </c>
      <c r="S2628" s="184">
        <v>0</v>
      </c>
      <c r="T2628" s="185">
        <f>S2628*H2628</f>
        <v>0</v>
      </c>
      <c r="U2628" s="33"/>
      <c r="V2628" s="33"/>
      <c r="W2628" s="33"/>
      <c r="X2628" s="33"/>
      <c r="Y2628" s="33"/>
      <c r="Z2628" s="33"/>
      <c r="AA2628" s="33"/>
      <c r="AB2628" s="33"/>
      <c r="AC2628" s="33"/>
      <c r="AD2628" s="33"/>
      <c r="AE2628" s="33"/>
      <c r="AR2628" s="186" t="s">
        <v>442</v>
      </c>
      <c r="AT2628" s="186" t="s">
        <v>286</v>
      </c>
      <c r="AU2628" s="186" t="s">
        <v>78</v>
      </c>
      <c r="AY2628" s="19" t="s">
        <v>179</v>
      </c>
      <c r="BE2628" s="187">
        <f>IF(N2628="základní",J2628,0)</f>
        <v>0</v>
      </c>
      <c r="BF2628" s="187">
        <f>IF(N2628="snížená",J2628,0)</f>
        <v>0</v>
      </c>
      <c r="BG2628" s="187">
        <f>IF(N2628="zákl. přenesená",J2628,0)</f>
        <v>0</v>
      </c>
      <c r="BH2628" s="187">
        <f>IF(N2628="sníž. přenesená",J2628,0)</f>
        <v>0</v>
      </c>
      <c r="BI2628" s="187">
        <f>IF(N2628="nulová",J2628,0)</f>
        <v>0</v>
      </c>
      <c r="BJ2628" s="19" t="s">
        <v>76</v>
      </c>
      <c r="BK2628" s="187">
        <f>ROUND(I2628*H2628,2)</f>
        <v>0</v>
      </c>
      <c r="BL2628" s="19" t="s">
        <v>311</v>
      </c>
      <c r="BM2628" s="186" t="s">
        <v>2600</v>
      </c>
    </row>
    <row r="2629" spans="1:65" s="2" customFormat="1" ht="19.5">
      <c r="A2629" s="33"/>
      <c r="B2629" s="34"/>
      <c r="C2629" s="35"/>
      <c r="D2629" s="188" t="s">
        <v>188</v>
      </c>
      <c r="E2629" s="35"/>
      <c r="F2629" s="331" t="s">
        <v>2599</v>
      </c>
      <c r="G2629" s="332"/>
      <c r="H2629" s="332"/>
      <c r="I2629" s="332"/>
      <c r="J2629" s="332"/>
      <c r="K2629" s="35"/>
      <c r="L2629" s="38"/>
      <c r="M2629" s="190"/>
      <c r="N2629" s="191"/>
      <c r="O2629" s="63"/>
      <c r="P2629" s="63"/>
      <c r="Q2629" s="63"/>
      <c r="R2629" s="63"/>
      <c r="S2629" s="63"/>
      <c r="T2629" s="64"/>
      <c r="U2629" s="33"/>
      <c r="V2629" s="33"/>
      <c r="W2629" s="33"/>
      <c r="X2629" s="33"/>
      <c r="Y2629" s="33"/>
      <c r="Z2629" s="33"/>
      <c r="AA2629" s="33"/>
      <c r="AB2629" s="33"/>
      <c r="AC2629" s="33"/>
      <c r="AD2629" s="33"/>
      <c r="AE2629" s="33"/>
      <c r="AT2629" s="19" t="s">
        <v>188</v>
      </c>
      <c r="AU2629" s="19" t="s">
        <v>78</v>
      </c>
    </row>
    <row r="2630" spans="1:65" s="2" customFormat="1" ht="33" customHeight="1">
      <c r="A2630" s="33"/>
      <c r="B2630" s="34"/>
      <c r="C2630" s="176" t="s">
        <v>2601</v>
      </c>
      <c r="D2630" s="176" t="s">
        <v>181</v>
      </c>
      <c r="E2630" s="177" t="s">
        <v>2602</v>
      </c>
      <c r="F2630" s="327" t="s">
        <v>2603</v>
      </c>
      <c r="G2630" s="328" t="s">
        <v>2046</v>
      </c>
      <c r="H2630" s="329">
        <v>10551.602000000001</v>
      </c>
      <c r="I2630" s="330"/>
      <c r="J2630" s="330">
        <f>ROUND(I2630*H2630,2)</f>
        <v>0</v>
      </c>
      <c r="K2630" s="178" t="s">
        <v>185</v>
      </c>
      <c r="L2630" s="38"/>
      <c r="M2630" s="182" t="s">
        <v>18</v>
      </c>
      <c r="N2630" s="183" t="s">
        <v>40</v>
      </c>
      <c r="O2630" s="184">
        <v>0</v>
      </c>
      <c r="P2630" s="184">
        <f>O2630*H2630</f>
        <v>0</v>
      </c>
      <c r="Q2630" s="184">
        <v>0</v>
      </c>
      <c r="R2630" s="184">
        <f>Q2630*H2630</f>
        <v>0</v>
      </c>
      <c r="S2630" s="184">
        <v>0</v>
      </c>
      <c r="T2630" s="185">
        <f>S2630*H2630</f>
        <v>0</v>
      </c>
      <c r="U2630" s="33"/>
      <c r="V2630" s="33"/>
      <c r="W2630" s="33"/>
      <c r="X2630" s="33"/>
      <c r="Y2630" s="33"/>
      <c r="Z2630" s="33"/>
      <c r="AA2630" s="33"/>
      <c r="AB2630" s="33"/>
      <c r="AC2630" s="33"/>
      <c r="AD2630" s="33"/>
      <c r="AE2630" s="33"/>
      <c r="AR2630" s="186" t="s">
        <v>311</v>
      </c>
      <c r="AT2630" s="186" t="s">
        <v>181</v>
      </c>
      <c r="AU2630" s="186" t="s">
        <v>78</v>
      </c>
      <c r="AY2630" s="19" t="s">
        <v>179</v>
      </c>
      <c r="BE2630" s="187">
        <f>IF(N2630="základní",J2630,0)</f>
        <v>0</v>
      </c>
      <c r="BF2630" s="187">
        <f>IF(N2630="snížená",J2630,0)</f>
        <v>0</v>
      </c>
      <c r="BG2630" s="187">
        <f>IF(N2630="zákl. přenesená",J2630,0)</f>
        <v>0</v>
      </c>
      <c r="BH2630" s="187">
        <f>IF(N2630="sníž. přenesená",J2630,0)</f>
        <v>0</v>
      </c>
      <c r="BI2630" s="187">
        <f>IF(N2630="nulová",J2630,0)</f>
        <v>0</v>
      </c>
      <c r="BJ2630" s="19" t="s">
        <v>76</v>
      </c>
      <c r="BK2630" s="187">
        <f>ROUND(I2630*H2630,2)</f>
        <v>0</v>
      </c>
      <c r="BL2630" s="19" t="s">
        <v>311</v>
      </c>
      <c r="BM2630" s="186" t="s">
        <v>2604</v>
      </c>
    </row>
    <row r="2631" spans="1:65" s="2" customFormat="1" ht="39">
      <c r="A2631" s="33"/>
      <c r="B2631" s="34"/>
      <c r="C2631" s="35"/>
      <c r="D2631" s="188" t="s">
        <v>188</v>
      </c>
      <c r="E2631" s="35"/>
      <c r="F2631" s="331" t="s">
        <v>2605</v>
      </c>
      <c r="G2631" s="332"/>
      <c r="H2631" s="332"/>
      <c r="I2631" s="332"/>
      <c r="J2631" s="332"/>
      <c r="K2631" s="35"/>
      <c r="L2631" s="38"/>
      <c r="M2631" s="190"/>
      <c r="N2631" s="191"/>
      <c r="O2631" s="63"/>
      <c r="P2631" s="63"/>
      <c r="Q2631" s="63"/>
      <c r="R2631" s="63"/>
      <c r="S2631" s="63"/>
      <c r="T2631" s="64"/>
      <c r="U2631" s="33"/>
      <c r="V2631" s="33"/>
      <c r="W2631" s="33"/>
      <c r="X2631" s="33"/>
      <c r="Y2631" s="33"/>
      <c r="Z2631" s="33"/>
      <c r="AA2631" s="33"/>
      <c r="AB2631" s="33"/>
      <c r="AC2631" s="33"/>
      <c r="AD2631" s="33"/>
      <c r="AE2631" s="33"/>
      <c r="AT2631" s="19" t="s">
        <v>188</v>
      </c>
      <c r="AU2631" s="19" t="s">
        <v>78</v>
      </c>
    </row>
    <row r="2632" spans="1:65" s="2" customFormat="1">
      <c r="A2632" s="33"/>
      <c r="B2632" s="34"/>
      <c r="C2632" s="35"/>
      <c r="D2632" s="192" t="s">
        <v>190</v>
      </c>
      <c r="E2632" s="35"/>
      <c r="F2632" s="333" t="s">
        <v>2606</v>
      </c>
      <c r="G2632" s="332"/>
      <c r="H2632" s="332"/>
      <c r="I2632" s="332"/>
      <c r="J2632" s="332"/>
      <c r="K2632" s="35"/>
      <c r="L2632" s="38"/>
      <c r="M2632" s="190"/>
      <c r="N2632" s="191"/>
      <c r="O2632" s="63"/>
      <c r="P2632" s="63"/>
      <c r="Q2632" s="63"/>
      <c r="R2632" s="63"/>
      <c r="S2632" s="63"/>
      <c r="T2632" s="64"/>
      <c r="U2632" s="33"/>
      <c r="V2632" s="33"/>
      <c r="W2632" s="33"/>
      <c r="X2632" s="33"/>
      <c r="Y2632" s="33"/>
      <c r="Z2632" s="33"/>
      <c r="AA2632" s="33"/>
      <c r="AB2632" s="33"/>
      <c r="AC2632" s="33"/>
      <c r="AD2632" s="33"/>
      <c r="AE2632" s="33"/>
      <c r="AT2632" s="19" t="s">
        <v>190</v>
      </c>
      <c r="AU2632" s="19" t="s">
        <v>78</v>
      </c>
    </row>
    <row r="2633" spans="1:65" s="12" customFormat="1" ht="22.9" customHeight="1">
      <c r="B2633" s="161"/>
      <c r="C2633" s="162"/>
      <c r="D2633" s="163" t="s">
        <v>68</v>
      </c>
      <c r="E2633" s="174" t="s">
        <v>2607</v>
      </c>
      <c r="F2633" s="337" t="s">
        <v>2608</v>
      </c>
      <c r="G2633" s="338"/>
      <c r="H2633" s="338"/>
      <c r="I2633" s="338"/>
      <c r="J2633" s="339">
        <f>BK2633</f>
        <v>0</v>
      </c>
      <c r="K2633" s="162"/>
      <c r="L2633" s="166"/>
      <c r="M2633" s="167"/>
      <c r="N2633" s="168"/>
      <c r="O2633" s="168"/>
      <c r="P2633" s="169">
        <f>SUM(P2634:P2734)</f>
        <v>101.618771</v>
      </c>
      <c r="Q2633" s="168"/>
      <c r="R2633" s="169">
        <f>SUM(R2634:R2734)</f>
        <v>0</v>
      </c>
      <c r="S2633" s="168"/>
      <c r="T2633" s="170">
        <f>SUM(T2634:T2734)</f>
        <v>2.6280926199999994</v>
      </c>
      <c r="AR2633" s="171" t="s">
        <v>78</v>
      </c>
      <c r="AT2633" s="172" t="s">
        <v>68</v>
      </c>
      <c r="AU2633" s="172" t="s">
        <v>76</v>
      </c>
      <c r="AY2633" s="171" t="s">
        <v>179</v>
      </c>
      <c r="BK2633" s="173">
        <f>SUM(BK2634:BK2734)</f>
        <v>0</v>
      </c>
    </row>
    <row r="2634" spans="1:65" s="2" customFormat="1" ht="16.5" customHeight="1">
      <c r="A2634" s="33"/>
      <c r="B2634" s="34"/>
      <c r="C2634" s="176" t="s">
        <v>2609</v>
      </c>
      <c r="D2634" s="176" t="s">
        <v>181</v>
      </c>
      <c r="E2634" s="177" t="s">
        <v>2610</v>
      </c>
      <c r="F2634" s="327" t="s">
        <v>2611</v>
      </c>
      <c r="G2634" s="328" t="s">
        <v>357</v>
      </c>
      <c r="H2634" s="329">
        <v>102.346</v>
      </c>
      <c r="I2634" s="330"/>
      <c r="J2634" s="330">
        <f>ROUND(I2634*H2634,2)</f>
        <v>0</v>
      </c>
      <c r="K2634" s="178" t="s">
        <v>185</v>
      </c>
      <c r="L2634" s="38"/>
      <c r="M2634" s="182" t="s">
        <v>18</v>
      </c>
      <c r="N2634" s="183" t="s">
        <v>40</v>
      </c>
      <c r="O2634" s="184">
        <v>0.36</v>
      </c>
      <c r="P2634" s="184">
        <f>O2634*H2634</f>
        <v>36.844560000000001</v>
      </c>
      <c r="Q2634" s="184">
        <v>0</v>
      </c>
      <c r="R2634" s="184">
        <f>Q2634*H2634</f>
        <v>0</v>
      </c>
      <c r="S2634" s="184">
        <v>5.94E-3</v>
      </c>
      <c r="T2634" s="185">
        <f>S2634*H2634</f>
        <v>0.60793523999999999</v>
      </c>
      <c r="U2634" s="33"/>
      <c r="V2634" s="33"/>
      <c r="W2634" s="33"/>
      <c r="X2634" s="33"/>
      <c r="Y2634" s="33"/>
      <c r="Z2634" s="33"/>
      <c r="AA2634" s="33"/>
      <c r="AB2634" s="33"/>
      <c r="AC2634" s="33"/>
      <c r="AD2634" s="33"/>
      <c r="AE2634" s="33"/>
      <c r="AR2634" s="186" t="s">
        <v>311</v>
      </c>
      <c r="AT2634" s="186" t="s">
        <v>181</v>
      </c>
      <c r="AU2634" s="186" t="s">
        <v>78</v>
      </c>
      <c r="AY2634" s="19" t="s">
        <v>179</v>
      </c>
      <c r="BE2634" s="187">
        <f>IF(N2634="základní",J2634,0)</f>
        <v>0</v>
      </c>
      <c r="BF2634" s="187">
        <f>IF(N2634="snížená",J2634,0)</f>
        <v>0</v>
      </c>
      <c r="BG2634" s="187">
        <f>IF(N2634="zákl. přenesená",J2634,0)</f>
        <v>0</v>
      </c>
      <c r="BH2634" s="187">
        <f>IF(N2634="sníž. přenesená",J2634,0)</f>
        <v>0</v>
      </c>
      <c r="BI2634" s="187">
        <f>IF(N2634="nulová",J2634,0)</f>
        <v>0</v>
      </c>
      <c r="BJ2634" s="19" t="s">
        <v>76</v>
      </c>
      <c r="BK2634" s="187">
        <f>ROUND(I2634*H2634,2)</f>
        <v>0</v>
      </c>
      <c r="BL2634" s="19" t="s">
        <v>311</v>
      </c>
      <c r="BM2634" s="186" t="s">
        <v>2612</v>
      </c>
    </row>
    <row r="2635" spans="1:65" s="2" customFormat="1" ht="19.5">
      <c r="A2635" s="33"/>
      <c r="B2635" s="34"/>
      <c r="C2635" s="35"/>
      <c r="D2635" s="188" t="s">
        <v>188</v>
      </c>
      <c r="E2635" s="35"/>
      <c r="F2635" s="331" t="s">
        <v>2613</v>
      </c>
      <c r="G2635" s="332"/>
      <c r="H2635" s="332"/>
      <c r="I2635" s="332"/>
      <c r="J2635" s="332"/>
      <c r="K2635" s="35"/>
      <c r="L2635" s="38"/>
      <c r="M2635" s="190"/>
      <c r="N2635" s="191"/>
      <c r="O2635" s="63"/>
      <c r="P2635" s="63"/>
      <c r="Q2635" s="63"/>
      <c r="R2635" s="63"/>
      <c r="S2635" s="63"/>
      <c r="T2635" s="64"/>
      <c r="U2635" s="33"/>
      <c r="V2635" s="33"/>
      <c r="W2635" s="33"/>
      <c r="X2635" s="33"/>
      <c r="Y2635" s="33"/>
      <c r="Z2635" s="33"/>
      <c r="AA2635" s="33"/>
      <c r="AB2635" s="33"/>
      <c r="AC2635" s="33"/>
      <c r="AD2635" s="33"/>
      <c r="AE2635" s="33"/>
      <c r="AT2635" s="19" t="s">
        <v>188</v>
      </c>
      <c r="AU2635" s="19" t="s">
        <v>78</v>
      </c>
    </row>
    <row r="2636" spans="1:65" s="2" customFormat="1">
      <c r="A2636" s="33"/>
      <c r="B2636" s="34"/>
      <c r="C2636" s="35"/>
      <c r="D2636" s="192" t="s">
        <v>190</v>
      </c>
      <c r="E2636" s="35"/>
      <c r="F2636" s="333" t="s">
        <v>2614</v>
      </c>
      <c r="G2636" s="332"/>
      <c r="H2636" s="332"/>
      <c r="I2636" s="332"/>
      <c r="J2636" s="332"/>
      <c r="K2636" s="35"/>
      <c r="L2636" s="38"/>
      <c r="M2636" s="190"/>
      <c r="N2636" s="191"/>
      <c r="O2636" s="63"/>
      <c r="P2636" s="63"/>
      <c r="Q2636" s="63"/>
      <c r="R2636" s="63"/>
      <c r="S2636" s="63"/>
      <c r="T2636" s="64"/>
      <c r="U2636" s="33"/>
      <c r="V2636" s="33"/>
      <c r="W2636" s="33"/>
      <c r="X2636" s="33"/>
      <c r="Y2636" s="33"/>
      <c r="Z2636" s="33"/>
      <c r="AA2636" s="33"/>
      <c r="AB2636" s="33"/>
      <c r="AC2636" s="33"/>
      <c r="AD2636" s="33"/>
      <c r="AE2636" s="33"/>
      <c r="AT2636" s="19" t="s">
        <v>190</v>
      </c>
      <c r="AU2636" s="19" t="s">
        <v>78</v>
      </c>
    </row>
    <row r="2637" spans="1:65" s="13" customFormat="1">
      <c r="B2637" s="194"/>
      <c r="C2637" s="195"/>
      <c r="D2637" s="188" t="s">
        <v>192</v>
      </c>
      <c r="E2637" s="196" t="s">
        <v>18</v>
      </c>
      <c r="F2637" s="334" t="s">
        <v>2308</v>
      </c>
      <c r="G2637" s="335"/>
      <c r="H2637" s="336" t="s">
        <v>18</v>
      </c>
      <c r="I2637" s="335"/>
      <c r="J2637" s="335"/>
      <c r="K2637" s="195"/>
      <c r="L2637" s="198"/>
      <c r="M2637" s="199"/>
      <c r="N2637" s="200"/>
      <c r="O2637" s="200"/>
      <c r="P2637" s="200"/>
      <c r="Q2637" s="200"/>
      <c r="R2637" s="200"/>
      <c r="S2637" s="200"/>
      <c r="T2637" s="201"/>
      <c r="AT2637" s="202" t="s">
        <v>192</v>
      </c>
      <c r="AU2637" s="202" t="s">
        <v>78</v>
      </c>
      <c r="AV2637" s="13" t="s">
        <v>76</v>
      </c>
      <c r="AW2637" s="13" t="s">
        <v>30</v>
      </c>
      <c r="AX2637" s="13" t="s">
        <v>69</v>
      </c>
      <c r="AY2637" s="202" t="s">
        <v>179</v>
      </c>
    </row>
    <row r="2638" spans="1:65" s="14" customFormat="1" ht="22.5">
      <c r="B2638" s="203"/>
      <c r="C2638" s="204"/>
      <c r="D2638" s="188" t="s">
        <v>192</v>
      </c>
      <c r="E2638" s="205" t="s">
        <v>18</v>
      </c>
      <c r="F2638" s="324" t="s">
        <v>2309</v>
      </c>
      <c r="G2638" s="325"/>
      <c r="H2638" s="326">
        <v>93.025999999999996</v>
      </c>
      <c r="I2638" s="325"/>
      <c r="J2638" s="325"/>
      <c r="K2638" s="204"/>
      <c r="L2638" s="208"/>
      <c r="M2638" s="209"/>
      <c r="N2638" s="210"/>
      <c r="O2638" s="210"/>
      <c r="P2638" s="210"/>
      <c r="Q2638" s="210"/>
      <c r="R2638" s="210"/>
      <c r="S2638" s="210"/>
      <c r="T2638" s="211"/>
      <c r="AT2638" s="212" t="s">
        <v>192</v>
      </c>
      <c r="AU2638" s="212" t="s">
        <v>78</v>
      </c>
      <c r="AV2638" s="14" t="s">
        <v>78</v>
      </c>
      <c r="AW2638" s="14" t="s">
        <v>30</v>
      </c>
      <c r="AX2638" s="14" t="s">
        <v>69</v>
      </c>
      <c r="AY2638" s="212" t="s">
        <v>179</v>
      </c>
    </row>
    <row r="2639" spans="1:65" s="14" customFormat="1" ht="22.5">
      <c r="B2639" s="203"/>
      <c r="C2639" s="204"/>
      <c r="D2639" s="188" t="s">
        <v>192</v>
      </c>
      <c r="E2639" s="205" t="s">
        <v>18</v>
      </c>
      <c r="F2639" s="324" t="s">
        <v>2310</v>
      </c>
      <c r="G2639" s="325"/>
      <c r="H2639" s="326">
        <v>9.32</v>
      </c>
      <c r="I2639" s="325"/>
      <c r="J2639" s="325"/>
      <c r="K2639" s="204"/>
      <c r="L2639" s="208"/>
      <c r="M2639" s="209"/>
      <c r="N2639" s="210"/>
      <c r="O2639" s="210"/>
      <c r="P2639" s="210"/>
      <c r="Q2639" s="210"/>
      <c r="R2639" s="210"/>
      <c r="S2639" s="210"/>
      <c r="T2639" s="211"/>
      <c r="AT2639" s="212" t="s">
        <v>192</v>
      </c>
      <c r="AU2639" s="212" t="s">
        <v>78</v>
      </c>
      <c r="AV2639" s="14" t="s">
        <v>78</v>
      </c>
      <c r="AW2639" s="14" t="s">
        <v>30</v>
      </c>
      <c r="AX2639" s="14" t="s">
        <v>69</v>
      </c>
      <c r="AY2639" s="212" t="s">
        <v>179</v>
      </c>
    </row>
    <row r="2640" spans="1:65" s="2" customFormat="1" ht="16.5" customHeight="1">
      <c r="A2640" s="33"/>
      <c r="B2640" s="34"/>
      <c r="C2640" s="176" t="s">
        <v>2615</v>
      </c>
      <c r="D2640" s="176" t="s">
        <v>181</v>
      </c>
      <c r="E2640" s="177" t="s">
        <v>2616</v>
      </c>
      <c r="F2640" s="327" t="s">
        <v>2617</v>
      </c>
      <c r="G2640" s="328" t="s">
        <v>289</v>
      </c>
      <c r="H2640" s="329">
        <v>22.5</v>
      </c>
      <c r="I2640" s="330"/>
      <c r="J2640" s="330">
        <f>ROUND(I2640*H2640,2)</f>
        <v>0</v>
      </c>
      <c r="K2640" s="178" t="s">
        <v>185</v>
      </c>
      <c r="L2640" s="38"/>
      <c r="M2640" s="182" t="s">
        <v>18</v>
      </c>
      <c r="N2640" s="183" t="s">
        <v>40</v>
      </c>
      <c r="O2640" s="184">
        <v>0.16900000000000001</v>
      </c>
      <c r="P2640" s="184">
        <f>O2640*H2640</f>
        <v>3.8025000000000002</v>
      </c>
      <c r="Q2640" s="184">
        <v>0</v>
      </c>
      <c r="R2640" s="184">
        <f>Q2640*H2640</f>
        <v>0</v>
      </c>
      <c r="S2640" s="184">
        <v>1.8699999999999999E-3</v>
      </c>
      <c r="T2640" s="185">
        <f>S2640*H2640</f>
        <v>4.2075000000000001E-2</v>
      </c>
      <c r="U2640" s="33"/>
      <c r="V2640" s="33"/>
      <c r="W2640" s="33"/>
      <c r="X2640" s="33"/>
      <c r="Y2640" s="33"/>
      <c r="Z2640" s="33"/>
      <c r="AA2640" s="33"/>
      <c r="AB2640" s="33"/>
      <c r="AC2640" s="33"/>
      <c r="AD2640" s="33"/>
      <c r="AE2640" s="33"/>
      <c r="AR2640" s="186" t="s">
        <v>311</v>
      </c>
      <c r="AT2640" s="186" t="s">
        <v>181</v>
      </c>
      <c r="AU2640" s="186" t="s">
        <v>78</v>
      </c>
      <c r="AY2640" s="19" t="s">
        <v>179</v>
      </c>
      <c r="BE2640" s="187">
        <f>IF(N2640="základní",J2640,0)</f>
        <v>0</v>
      </c>
      <c r="BF2640" s="187">
        <f>IF(N2640="snížená",J2640,0)</f>
        <v>0</v>
      </c>
      <c r="BG2640" s="187">
        <f>IF(N2640="zákl. přenesená",J2640,0)</f>
        <v>0</v>
      </c>
      <c r="BH2640" s="187">
        <f>IF(N2640="sníž. přenesená",J2640,0)</f>
        <v>0</v>
      </c>
      <c r="BI2640" s="187">
        <f>IF(N2640="nulová",J2640,0)</f>
        <v>0</v>
      </c>
      <c r="BJ2640" s="19" t="s">
        <v>76</v>
      </c>
      <c r="BK2640" s="187">
        <f>ROUND(I2640*H2640,2)</f>
        <v>0</v>
      </c>
      <c r="BL2640" s="19" t="s">
        <v>311</v>
      </c>
      <c r="BM2640" s="186" t="s">
        <v>2618</v>
      </c>
    </row>
    <row r="2641" spans="1:65" s="2" customFormat="1" ht="19.5">
      <c r="A2641" s="33"/>
      <c r="B2641" s="34"/>
      <c r="C2641" s="35"/>
      <c r="D2641" s="188" t="s">
        <v>188</v>
      </c>
      <c r="E2641" s="35"/>
      <c r="F2641" s="331" t="s">
        <v>2619</v>
      </c>
      <c r="G2641" s="332"/>
      <c r="H2641" s="332"/>
      <c r="I2641" s="332"/>
      <c r="J2641" s="332"/>
      <c r="K2641" s="35"/>
      <c r="L2641" s="38"/>
      <c r="M2641" s="190"/>
      <c r="N2641" s="191"/>
      <c r="O2641" s="63"/>
      <c r="P2641" s="63"/>
      <c r="Q2641" s="63"/>
      <c r="R2641" s="63"/>
      <c r="S2641" s="63"/>
      <c r="T2641" s="64"/>
      <c r="U2641" s="33"/>
      <c r="V2641" s="33"/>
      <c r="W2641" s="33"/>
      <c r="X2641" s="33"/>
      <c r="Y2641" s="33"/>
      <c r="Z2641" s="33"/>
      <c r="AA2641" s="33"/>
      <c r="AB2641" s="33"/>
      <c r="AC2641" s="33"/>
      <c r="AD2641" s="33"/>
      <c r="AE2641" s="33"/>
      <c r="AT2641" s="19" t="s">
        <v>188</v>
      </c>
      <c r="AU2641" s="19" t="s">
        <v>78</v>
      </c>
    </row>
    <row r="2642" spans="1:65" s="2" customFormat="1">
      <c r="A2642" s="33"/>
      <c r="B2642" s="34"/>
      <c r="C2642" s="35"/>
      <c r="D2642" s="192" t="s">
        <v>190</v>
      </c>
      <c r="E2642" s="35"/>
      <c r="F2642" s="333" t="s">
        <v>2620</v>
      </c>
      <c r="G2642" s="332"/>
      <c r="H2642" s="332"/>
      <c r="I2642" s="332"/>
      <c r="J2642" s="332"/>
      <c r="K2642" s="35"/>
      <c r="L2642" s="38"/>
      <c r="M2642" s="190"/>
      <c r="N2642" s="191"/>
      <c r="O2642" s="63"/>
      <c r="P2642" s="63"/>
      <c r="Q2642" s="63"/>
      <c r="R2642" s="63"/>
      <c r="S2642" s="63"/>
      <c r="T2642" s="64"/>
      <c r="U2642" s="33"/>
      <c r="V2642" s="33"/>
      <c r="W2642" s="33"/>
      <c r="X2642" s="33"/>
      <c r="Y2642" s="33"/>
      <c r="Z2642" s="33"/>
      <c r="AA2642" s="33"/>
      <c r="AB2642" s="33"/>
      <c r="AC2642" s="33"/>
      <c r="AD2642" s="33"/>
      <c r="AE2642" s="33"/>
      <c r="AT2642" s="19" t="s">
        <v>190</v>
      </c>
      <c r="AU2642" s="19" t="s">
        <v>78</v>
      </c>
    </row>
    <row r="2643" spans="1:65" s="13" customFormat="1">
      <c r="B2643" s="194"/>
      <c r="C2643" s="195"/>
      <c r="D2643" s="188" t="s">
        <v>192</v>
      </c>
      <c r="E2643" s="196" t="s">
        <v>18</v>
      </c>
      <c r="F2643" s="334" t="s">
        <v>2308</v>
      </c>
      <c r="G2643" s="335"/>
      <c r="H2643" s="336" t="s">
        <v>18</v>
      </c>
      <c r="I2643" s="335"/>
      <c r="J2643" s="335"/>
      <c r="K2643" s="195"/>
      <c r="L2643" s="198"/>
      <c r="M2643" s="199"/>
      <c r="N2643" s="200"/>
      <c r="O2643" s="200"/>
      <c r="P2643" s="200"/>
      <c r="Q2643" s="200"/>
      <c r="R2643" s="200"/>
      <c r="S2643" s="200"/>
      <c r="T2643" s="201"/>
      <c r="AT2643" s="202" t="s">
        <v>192</v>
      </c>
      <c r="AU2643" s="202" t="s">
        <v>78</v>
      </c>
      <c r="AV2643" s="13" t="s">
        <v>76</v>
      </c>
      <c r="AW2643" s="13" t="s">
        <v>30</v>
      </c>
      <c r="AX2643" s="13" t="s">
        <v>69</v>
      </c>
      <c r="AY2643" s="202" t="s">
        <v>179</v>
      </c>
    </row>
    <row r="2644" spans="1:65" s="14" customFormat="1">
      <c r="B2644" s="203"/>
      <c r="C2644" s="204"/>
      <c r="D2644" s="188" t="s">
        <v>192</v>
      </c>
      <c r="E2644" s="205" t="s">
        <v>18</v>
      </c>
      <c r="F2644" s="324" t="s">
        <v>2621</v>
      </c>
      <c r="G2644" s="325"/>
      <c r="H2644" s="326">
        <v>22.5</v>
      </c>
      <c r="I2644" s="325"/>
      <c r="J2644" s="325"/>
      <c r="K2644" s="204"/>
      <c r="L2644" s="208"/>
      <c r="M2644" s="209"/>
      <c r="N2644" s="210"/>
      <c r="O2644" s="210"/>
      <c r="P2644" s="210"/>
      <c r="Q2644" s="210"/>
      <c r="R2644" s="210"/>
      <c r="S2644" s="210"/>
      <c r="T2644" s="211"/>
      <c r="AT2644" s="212" t="s">
        <v>192</v>
      </c>
      <c r="AU2644" s="212" t="s">
        <v>78</v>
      </c>
      <c r="AV2644" s="14" t="s">
        <v>78</v>
      </c>
      <c r="AW2644" s="14" t="s">
        <v>30</v>
      </c>
      <c r="AX2644" s="14" t="s">
        <v>69</v>
      </c>
      <c r="AY2644" s="212" t="s">
        <v>179</v>
      </c>
    </row>
    <row r="2645" spans="1:65" s="2" customFormat="1" ht="16.5" customHeight="1">
      <c r="A2645" s="33"/>
      <c r="B2645" s="34"/>
      <c r="C2645" s="176" t="s">
        <v>2622</v>
      </c>
      <c r="D2645" s="176" t="s">
        <v>181</v>
      </c>
      <c r="E2645" s="177" t="s">
        <v>2623</v>
      </c>
      <c r="F2645" s="327" t="s">
        <v>2624</v>
      </c>
      <c r="G2645" s="328" t="s">
        <v>289</v>
      </c>
      <c r="H2645" s="329">
        <v>102.21899999999999</v>
      </c>
      <c r="I2645" s="330"/>
      <c r="J2645" s="330">
        <f>ROUND(I2645*H2645,2)</f>
        <v>0</v>
      </c>
      <c r="K2645" s="178" t="s">
        <v>185</v>
      </c>
      <c r="L2645" s="38"/>
      <c r="M2645" s="182" t="s">
        <v>18</v>
      </c>
      <c r="N2645" s="183" t="s">
        <v>40</v>
      </c>
      <c r="O2645" s="184">
        <v>0.11899999999999999</v>
      </c>
      <c r="P2645" s="184">
        <f>O2645*H2645</f>
        <v>12.164060999999998</v>
      </c>
      <c r="Q2645" s="184">
        <v>0</v>
      </c>
      <c r="R2645" s="184">
        <f>Q2645*H2645</f>
        <v>0</v>
      </c>
      <c r="S2645" s="184">
        <v>3.48E-3</v>
      </c>
      <c r="T2645" s="185">
        <f>S2645*H2645</f>
        <v>0.35572211999999998</v>
      </c>
      <c r="U2645" s="33"/>
      <c r="V2645" s="33"/>
      <c r="W2645" s="33"/>
      <c r="X2645" s="33"/>
      <c r="Y2645" s="33"/>
      <c r="Z2645" s="33"/>
      <c r="AA2645" s="33"/>
      <c r="AB2645" s="33"/>
      <c r="AC2645" s="33"/>
      <c r="AD2645" s="33"/>
      <c r="AE2645" s="33"/>
      <c r="AR2645" s="186" t="s">
        <v>311</v>
      </c>
      <c r="AT2645" s="186" t="s">
        <v>181</v>
      </c>
      <c r="AU2645" s="186" t="s">
        <v>78</v>
      </c>
      <c r="AY2645" s="19" t="s">
        <v>179</v>
      </c>
      <c r="BE2645" s="187">
        <f>IF(N2645="základní",J2645,0)</f>
        <v>0</v>
      </c>
      <c r="BF2645" s="187">
        <f>IF(N2645="snížená",J2645,0)</f>
        <v>0</v>
      </c>
      <c r="BG2645" s="187">
        <f>IF(N2645="zákl. přenesená",J2645,0)</f>
        <v>0</v>
      </c>
      <c r="BH2645" s="187">
        <f>IF(N2645="sníž. přenesená",J2645,0)</f>
        <v>0</v>
      </c>
      <c r="BI2645" s="187">
        <f>IF(N2645="nulová",J2645,0)</f>
        <v>0</v>
      </c>
      <c r="BJ2645" s="19" t="s">
        <v>76</v>
      </c>
      <c r="BK2645" s="187">
        <f>ROUND(I2645*H2645,2)</f>
        <v>0</v>
      </c>
      <c r="BL2645" s="19" t="s">
        <v>311</v>
      </c>
      <c r="BM2645" s="186" t="s">
        <v>2625</v>
      </c>
    </row>
    <row r="2646" spans="1:65" s="2" customFormat="1">
      <c r="A2646" s="33"/>
      <c r="B2646" s="34"/>
      <c r="C2646" s="35"/>
      <c r="D2646" s="188" t="s">
        <v>188</v>
      </c>
      <c r="E2646" s="35"/>
      <c r="F2646" s="331" t="s">
        <v>2626</v>
      </c>
      <c r="G2646" s="332"/>
      <c r="H2646" s="332"/>
      <c r="I2646" s="332"/>
      <c r="J2646" s="332"/>
      <c r="K2646" s="35"/>
      <c r="L2646" s="38"/>
      <c r="M2646" s="190"/>
      <c r="N2646" s="191"/>
      <c r="O2646" s="63"/>
      <c r="P2646" s="63"/>
      <c r="Q2646" s="63"/>
      <c r="R2646" s="63"/>
      <c r="S2646" s="63"/>
      <c r="T2646" s="64"/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T2646" s="19" t="s">
        <v>188</v>
      </c>
      <c r="AU2646" s="19" t="s">
        <v>78</v>
      </c>
    </row>
    <row r="2647" spans="1:65" s="2" customFormat="1">
      <c r="A2647" s="33"/>
      <c r="B2647" s="34"/>
      <c r="C2647" s="35"/>
      <c r="D2647" s="192" t="s">
        <v>190</v>
      </c>
      <c r="E2647" s="35"/>
      <c r="F2647" s="333" t="s">
        <v>2627</v>
      </c>
      <c r="G2647" s="332"/>
      <c r="H2647" s="332"/>
      <c r="I2647" s="332"/>
      <c r="J2647" s="332"/>
      <c r="K2647" s="35"/>
      <c r="L2647" s="38"/>
      <c r="M2647" s="190"/>
      <c r="N2647" s="191"/>
      <c r="O2647" s="63"/>
      <c r="P2647" s="63"/>
      <c r="Q2647" s="63"/>
      <c r="R2647" s="63"/>
      <c r="S2647" s="63"/>
      <c r="T2647" s="64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T2647" s="19" t="s">
        <v>190</v>
      </c>
      <c r="AU2647" s="19" t="s">
        <v>78</v>
      </c>
    </row>
    <row r="2648" spans="1:65" s="13" customFormat="1">
      <c r="B2648" s="194"/>
      <c r="C2648" s="195"/>
      <c r="D2648" s="188" t="s">
        <v>192</v>
      </c>
      <c r="E2648" s="196" t="s">
        <v>18</v>
      </c>
      <c r="F2648" s="334" t="s">
        <v>2308</v>
      </c>
      <c r="G2648" s="335"/>
      <c r="H2648" s="336" t="s">
        <v>18</v>
      </c>
      <c r="I2648" s="335"/>
      <c r="J2648" s="335"/>
      <c r="K2648" s="195"/>
      <c r="L2648" s="198"/>
      <c r="M2648" s="199"/>
      <c r="N2648" s="200"/>
      <c r="O2648" s="200"/>
      <c r="P2648" s="200"/>
      <c r="Q2648" s="200"/>
      <c r="R2648" s="200"/>
      <c r="S2648" s="200"/>
      <c r="T2648" s="201"/>
      <c r="AT2648" s="202" t="s">
        <v>192</v>
      </c>
      <c r="AU2648" s="202" t="s">
        <v>78</v>
      </c>
      <c r="AV2648" s="13" t="s">
        <v>76</v>
      </c>
      <c r="AW2648" s="13" t="s">
        <v>30</v>
      </c>
      <c r="AX2648" s="13" t="s">
        <v>69</v>
      </c>
      <c r="AY2648" s="202" t="s">
        <v>179</v>
      </c>
    </row>
    <row r="2649" spans="1:65" s="14" customFormat="1" ht="22.5">
      <c r="B2649" s="203"/>
      <c r="C2649" s="204"/>
      <c r="D2649" s="188" t="s">
        <v>192</v>
      </c>
      <c r="E2649" s="205" t="s">
        <v>18</v>
      </c>
      <c r="F2649" s="324" t="s">
        <v>2628</v>
      </c>
      <c r="G2649" s="325"/>
      <c r="H2649" s="326">
        <v>102.21899999999999</v>
      </c>
      <c r="I2649" s="325"/>
      <c r="J2649" s="325"/>
      <c r="K2649" s="204"/>
      <c r="L2649" s="208"/>
      <c r="M2649" s="209"/>
      <c r="N2649" s="210"/>
      <c r="O2649" s="210"/>
      <c r="P2649" s="210"/>
      <c r="Q2649" s="210"/>
      <c r="R2649" s="210"/>
      <c r="S2649" s="210"/>
      <c r="T2649" s="211"/>
      <c r="AT2649" s="212" t="s">
        <v>192</v>
      </c>
      <c r="AU2649" s="212" t="s">
        <v>78</v>
      </c>
      <c r="AV2649" s="14" t="s">
        <v>78</v>
      </c>
      <c r="AW2649" s="14" t="s">
        <v>30</v>
      </c>
      <c r="AX2649" s="14" t="s">
        <v>69</v>
      </c>
      <c r="AY2649" s="212" t="s">
        <v>179</v>
      </c>
    </row>
    <row r="2650" spans="1:65" s="2" customFormat="1" ht="21.75" customHeight="1">
      <c r="A2650" s="33"/>
      <c r="B2650" s="34"/>
      <c r="C2650" s="176" t="s">
        <v>2629</v>
      </c>
      <c r="D2650" s="176" t="s">
        <v>181</v>
      </c>
      <c r="E2650" s="177" t="s">
        <v>2630</v>
      </c>
      <c r="F2650" s="327" t="s">
        <v>2631</v>
      </c>
      <c r="G2650" s="328" t="s">
        <v>289</v>
      </c>
      <c r="H2650" s="329">
        <v>76.367999999999995</v>
      </c>
      <c r="I2650" s="330"/>
      <c r="J2650" s="330">
        <f>ROUND(I2650*H2650,2)</f>
        <v>0</v>
      </c>
      <c r="K2650" s="178" t="s">
        <v>185</v>
      </c>
      <c r="L2650" s="38"/>
      <c r="M2650" s="182" t="s">
        <v>18</v>
      </c>
      <c r="N2650" s="183" t="s">
        <v>40</v>
      </c>
      <c r="O2650" s="184">
        <v>0.14599999999999999</v>
      </c>
      <c r="P2650" s="184">
        <f>O2650*H2650</f>
        <v>11.149727999999998</v>
      </c>
      <c r="Q2650" s="184">
        <v>0</v>
      </c>
      <c r="R2650" s="184">
        <f>Q2650*H2650</f>
        <v>0</v>
      </c>
      <c r="S2650" s="184">
        <v>1.7700000000000001E-3</v>
      </c>
      <c r="T2650" s="185">
        <f>S2650*H2650</f>
        <v>0.13517135999999999</v>
      </c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R2650" s="186" t="s">
        <v>311</v>
      </c>
      <c r="AT2650" s="186" t="s">
        <v>181</v>
      </c>
      <c r="AU2650" s="186" t="s">
        <v>78</v>
      </c>
      <c r="AY2650" s="19" t="s">
        <v>179</v>
      </c>
      <c r="BE2650" s="187">
        <f>IF(N2650="základní",J2650,0)</f>
        <v>0</v>
      </c>
      <c r="BF2650" s="187">
        <f>IF(N2650="snížená",J2650,0)</f>
        <v>0</v>
      </c>
      <c r="BG2650" s="187">
        <f>IF(N2650="zákl. přenesená",J2650,0)</f>
        <v>0</v>
      </c>
      <c r="BH2650" s="187">
        <f>IF(N2650="sníž. přenesená",J2650,0)</f>
        <v>0</v>
      </c>
      <c r="BI2650" s="187">
        <f>IF(N2650="nulová",J2650,0)</f>
        <v>0</v>
      </c>
      <c r="BJ2650" s="19" t="s">
        <v>76</v>
      </c>
      <c r="BK2650" s="187">
        <f>ROUND(I2650*H2650,2)</f>
        <v>0</v>
      </c>
      <c r="BL2650" s="19" t="s">
        <v>311</v>
      </c>
      <c r="BM2650" s="186" t="s">
        <v>2632</v>
      </c>
    </row>
    <row r="2651" spans="1:65" s="2" customFormat="1" ht="19.5">
      <c r="A2651" s="33"/>
      <c r="B2651" s="34"/>
      <c r="C2651" s="35"/>
      <c r="D2651" s="188" t="s">
        <v>188</v>
      </c>
      <c r="E2651" s="35"/>
      <c r="F2651" s="331" t="s">
        <v>2633</v>
      </c>
      <c r="G2651" s="332"/>
      <c r="H2651" s="332"/>
      <c r="I2651" s="332"/>
      <c r="J2651" s="332"/>
      <c r="K2651" s="35"/>
      <c r="L2651" s="38"/>
      <c r="M2651" s="190"/>
      <c r="N2651" s="191"/>
      <c r="O2651" s="63"/>
      <c r="P2651" s="63"/>
      <c r="Q2651" s="63"/>
      <c r="R2651" s="63"/>
      <c r="S2651" s="63"/>
      <c r="T2651" s="64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T2651" s="19" t="s">
        <v>188</v>
      </c>
      <c r="AU2651" s="19" t="s">
        <v>78</v>
      </c>
    </row>
    <row r="2652" spans="1:65" s="2" customFormat="1">
      <c r="A2652" s="33"/>
      <c r="B2652" s="34"/>
      <c r="C2652" s="35"/>
      <c r="D2652" s="192" t="s">
        <v>190</v>
      </c>
      <c r="E2652" s="35"/>
      <c r="F2652" s="333" t="s">
        <v>2634</v>
      </c>
      <c r="G2652" s="332"/>
      <c r="H2652" s="332"/>
      <c r="I2652" s="332"/>
      <c r="J2652" s="332"/>
      <c r="K2652" s="35"/>
      <c r="L2652" s="38"/>
      <c r="M2652" s="190"/>
      <c r="N2652" s="191"/>
      <c r="O2652" s="63"/>
      <c r="P2652" s="63"/>
      <c r="Q2652" s="63"/>
      <c r="R2652" s="63"/>
      <c r="S2652" s="63"/>
      <c r="T2652" s="64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T2652" s="19" t="s">
        <v>190</v>
      </c>
      <c r="AU2652" s="19" t="s">
        <v>78</v>
      </c>
    </row>
    <row r="2653" spans="1:65" s="13" customFormat="1">
      <c r="B2653" s="194"/>
      <c r="C2653" s="195"/>
      <c r="D2653" s="188" t="s">
        <v>192</v>
      </c>
      <c r="E2653" s="196" t="s">
        <v>18</v>
      </c>
      <c r="F2653" s="334" t="s">
        <v>2308</v>
      </c>
      <c r="G2653" s="335"/>
      <c r="H2653" s="336" t="s">
        <v>18</v>
      </c>
      <c r="I2653" s="335"/>
      <c r="J2653" s="335"/>
      <c r="K2653" s="195"/>
      <c r="L2653" s="198"/>
      <c r="M2653" s="199"/>
      <c r="N2653" s="200"/>
      <c r="O2653" s="200"/>
      <c r="P2653" s="200"/>
      <c r="Q2653" s="200"/>
      <c r="R2653" s="200"/>
      <c r="S2653" s="200"/>
      <c r="T2653" s="201"/>
      <c r="AT2653" s="202" t="s">
        <v>192</v>
      </c>
      <c r="AU2653" s="202" t="s">
        <v>78</v>
      </c>
      <c r="AV2653" s="13" t="s">
        <v>76</v>
      </c>
      <c r="AW2653" s="13" t="s">
        <v>30</v>
      </c>
      <c r="AX2653" s="13" t="s">
        <v>69</v>
      </c>
      <c r="AY2653" s="202" t="s">
        <v>179</v>
      </c>
    </row>
    <row r="2654" spans="1:65" s="14" customFormat="1" ht="22.5">
      <c r="B2654" s="203"/>
      <c r="C2654" s="204"/>
      <c r="D2654" s="188" t="s">
        <v>192</v>
      </c>
      <c r="E2654" s="205" t="s">
        <v>18</v>
      </c>
      <c r="F2654" s="324" t="s">
        <v>2635</v>
      </c>
      <c r="G2654" s="325"/>
      <c r="H2654" s="326">
        <v>76.367999999999995</v>
      </c>
      <c r="I2654" s="325"/>
      <c r="J2654" s="325"/>
      <c r="K2654" s="204"/>
      <c r="L2654" s="208"/>
      <c r="M2654" s="209"/>
      <c r="N2654" s="210"/>
      <c r="O2654" s="210"/>
      <c r="P2654" s="210"/>
      <c r="Q2654" s="210"/>
      <c r="R2654" s="210"/>
      <c r="S2654" s="210"/>
      <c r="T2654" s="211"/>
      <c r="AT2654" s="212" t="s">
        <v>192</v>
      </c>
      <c r="AU2654" s="212" t="s">
        <v>78</v>
      </c>
      <c r="AV2654" s="14" t="s">
        <v>78</v>
      </c>
      <c r="AW2654" s="14" t="s">
        <v>30</v>
      </c>
      <c r="AX2654" s="14" t="s">
        <v>69</v>
      </c>
      <c r="AY2654" s="212" t="s">
        <v>179</v>
      </c>
    </row>
    <row r="2655" spans="1:65" s="2" customFormat="1" ht="16.5" customHeight="1">
      <c r="A2655" s="33"/>
      <c r="B2655" s="34"/>
      <c r="C2655" s="176" t="s">
        <v>2636</v>
      </c>
      <c r="D2655" s="176" t="s">
        <v>181</v>
      </c>
      <c r="E2655" s="177" t="s">
        <v>2637</v>
      </c>
      <c r="F2655" s="327" t="s">
        <v>2638</v>
      </c>
      <c r="G2655" s="328" t="s">
        <v>289</v>
      </c>
      <c r="H2655" s="329">
        <v>29.11</v>
      </c>
      <c r="I2655" s="330"/>
      <c r="J2655" s="330">
        <f>ROUND(I2655*H2655,2)</f>
        <v>0</v>
      </c>
      <c r="K2655" s="178" t="s">
        <v>185</v>
      </c>
      <c r="L2655" s="38"/>
      <c r="M2655" s="182" t="s">
        <v>18</v>
      </c>
      <c r="N2655" s="183" t="s">
        <v>40</v>
      </c>
      <c r="O2655" s="184">
        <v>0.19500000000000001</v>
      </c>
      <c r="P2655" s="184">
        <f>O2655*H2655</f>
        <v>5.67645</v>
      </c>
      <c r="Q2655" s="184">
        <v>0</v>
      </c>
      <c r="R2655" s="184">
        <f>Q2655*H2655</f>
        <v>0</v>
      </c>
      <c r="S2655" s="184">
        <v>1.67E-3</v>
      </c>
      <c r="T2655" s="185">
        <f>S2655*H2655</f>
        <v>4.8613700000000003E-2</v>
      </c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R2655" s="186" t="s">
        <v>311</v>
      </c>
      <c r="AT2655" s="186" t="s">
        <v>181</v>
      </c>
      <c r="AU2655" s="186" t="s">
        <v>78</v>
      </c>
      <c r="AY2655" s="19" t="s">
        <v>179</v>
      </c>
      <c r="BE2655" s="187">
        <f>IF(N2655="základní",J2655,0)</f>
        <v>0</v>
      </c>
      <c r="BF2655" s="187">
        <f>IF(N2655="snížená",J2655,0)</f>
        <v>0</v>
      </c>
      <c r="BG2655" s="187">
        <f>IF(N2655="zákl. přenesená",J2655,0)</f>
        <v>0</v>
      </c>
      <c r="BH2655" s="187">
        <f>IF(N2655="sníž. přenesená",J2655,0)</f>
        <v>0</v>
      </c>
      <c r="BI2655" s="187">
        <f>IF(N2655="nulová",J2655,0)</f>
        <v>0</v>
      </c>
      <c r="BJ2655" s="19" t="s">
        <v>76</v>
      </c>
      <c r="BK2655" s="187">
        <f>ROUND(I2655*H2655,2)</f>
        <v>0</v>
      </c>
      <c r="BL2655" s="19" t="s">
        <v>311</v>
      </c>
      <c r="BM2655" s="186" t="s">
        <v>2639</v>
      </c>
    </row>
    <row r="2656" spans="1:65" s="2" customFormat="1">
      <c r="A2656" s="33"/>
      <c r="B2656" s="34"/>
      <c r="C2656" s="35"/>
      <c r="D2656" s="188" t="s">
        <v>188</v>
      </c>
      <c r="E2656" s="35"/>
      <c r="F2656" s="331" t="s">
        <v>2640</v>
      </c>
      <c r="G2656" s="332"/>
      <c r="H2656" s="332"/>
      <c r="I2656" s="332"/>
      <c r="J2656" s="332"/>
      <c r="K2656" s="35"/>
      <c r="L2656" s="38"/>
      <c r="M2656" s="190"/>
      <c r="N2656" s="191"/>
      <c r="O2656" s="63"/>
      <c r="P2656" s="63"/>
      <c r="Q2656" s="63"/>
      <c r="R2656" s="63"/>
      <c r="S2656" s="63"/>
      <c r="T2656" s="64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T2656" s="19" t="s">
        <v>188</v>
      </c>
      <c r="AU2656" s="19" t="s">
        <v>78</v>
      </c>
    </row>
    <row r="2657" spans="1:65" s="2" customFormat="1">
      <c r="A2657" s="33"/>
      <c r="B2657" s="34"/>
      <c r="C2657" s="35"/>
      <c r="D2657" s="192" t="s">
        <v>190</v>
      </c>
      <c r="E2657" s="35"/>
      <c r="F2657" s="333" t="s">
        <v>2641</v>
      </c>
      <c r="G2657" s="332"/>
      <c r="H2657" s="332"/>
      <c r="I2657" s="332"/>
      <c r="J2657" s="332"/>
      <c r="K2657" s="35"/>
      <c r="L2657" s="38"/>
      <c r="M2657" s="190"/>
      <c r="N2657" s="191"/>
      <c r="O2657" s="63"/>
      <c r="P2657" s="63"/>
      <c r="Q2657" s="63"/>
      <c r="R2657" s="63"/>
      <c r="S2657" s="63"/>
      <c r="T2657" s="64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T2657" s="19" t="s">
        <v>190</v>
      </c>
      <c r="AU2657" s="19" t="s">
        <v>78</v>
      </c>
    </row>
    <row r="2658" spans="1:65" s="13" customFormat="1">
      <c r="B2658" s="194"/>
      <c r="C2658" s="195"/>
      <c r="D2658" s="188" t="s">
        <v>192</v>
      </c>
      <c r="E2658" s="196" t="s">
        <v>18</v>
      </c>
      <c r="F2658" s="334" t="s">
        <v>202</v>
      </c>
      <c r="G2658" s="335"/>
      <c r="H2658" s="336" t="s">
        <v>18</v>
      </c>
      <c r="I2658" s="335"/>
      <c r="J2658" s="335"/>
      <c r="K2658" s="195"/>
      <c r="L2658" s="198"/>
      <c r="M2658" s="199"/>
      <c r="N2658" s="200"/>
      <c r="O2658" s="200"/>
      <c r="P2658" s="200"/>
      <c r="Q2658" s="200"/>
      <c r="R2658" s="200"/>
      <c r="S2658" s="200"/>
      <c r="T2658" s="201"/>
      <c r="AT2658" s="202" t="s">
        <v>192</v>
      </c>
      <c r="AU2658" s="202" t="s">
        <v>78</v>
      </c>
      <c r="AV2658" s="13" t="s">
        <v>76</v>
      </c>
      <c r="AW2658" s="13" t="s">
        <v>30</v>
      </c>
      <c r="AX2658" s="13" t="s">
        <v>69</v>
      </c>
      <c r="AY2658" s="202" t="s">
        <v>179</v>
      </c>
    </row>
    <row r="2659" spans="1:65" s="14" customFormat="1">
      <c r="B2659" s="203"/>
      <c r="C2659" s="204"/>
      <c r="D2659" s="188" t="s">
        <v>192</v>
      </c>
      <c r="E2659" s="205" t="s">
        <v>18</v>
      </c>
      <c r="F2659" s="324" t="s">
        <v>2642</v>
      </c>
      <c r="G2659" s="325"/>
      <c r="H2659" s="326">
        <v>0.6</v>
      </c>
      <c r="I2659" s="325"/>
      <c r="J2659" s="325"/>
      <c r="K2659" s="204"/>
      <c r="L2659" s="208"/>
      <c r="M2659" s="209"/>
      <c r="N2659" s="210"/>
      <c r="O2659" s="210"/>
      <c r="P2659" s="210"/>
      <c r="Q2659" s="210"/>
      <c r="R2659" s="210"/>
      <c r="S2659" s="210"/>
      <c r="T2659" s="211"/>
      <c r="AT2659" s="212" t="s">
        <v>192</v>
      </c>
      <c r="AU2659" s="212" t="s">
        <v>78</v>
      </c>
      <c r="AV2659" s="14" t="s">
        <v>78</v>
      </c>
      <c r="AW2659" s="14" t="s">
        <v>30</v>
      </c>
      <c r="AX2659" s="14" t="s">
        <v>69</v>
      </c>
      <c r="AY2659" s="212" t="s">
        <v>179</v>
      </c>
    </row>
    <row r="2660" spans="1:65" s="13" customFormat="1">
      <c r="B2660" s="194"/>
      <c r="C2660" s="195"/>
      <c r="D2660" s="188" t="s">
        <v>192</v>
      </c>
      <c r="E2660" s="196" t="s">
        <v>18</v>
      </c>
      <c r="F2660" s="334" t="s">
        <v>230</v>
      </c>
      <c r="G2660" s="335"/>
      <c r="H2660" s="336" t="s">
        <v>18</v>
      </c>
      <c r="I2660" s="335"/>
      <c r="J2660" s="335"/>
      <c r="K2660" s="195"/>
      <c r="L2660" s="198"/>
      <c r="M2660" s="199"/>
      <c r="N2660" s="200"/>
      <c r="O2660" s="200"/>
      <c r="P2660" s="200"/>
      <c r="Q2660" s="200"/>
      <c r="R2660" s="200"/>
      <c r="S2660" s="200"/>
      <c r="T2660" s="201"/>
      <c r="AT2660" s="202" t="s">
        <v>192</v>
      </c>
      <c r="AU2660" s="202" t="s">
        <v>78</v>
      </c>
      <c r="AV2660" s="13" t="s">
        <v>76</v>
      </c>
      <c r="AW2660" s="13" t="s">
        <v>30</v>
      </c>
      <c r="AX2660" s="13" t="s">
        <v>69</v>
      </c>
      <c r="AY2660" s="202" t="s">
        <v>179</v>
      </c>
    </row>
    <row r="2661" spans="1:65" s="14" customFormat="1" ht="22.5">
      <c r="B2661" s="203"/>
      <c r="C2661" s="204"/>
      <c r="D2661" s="188" t="s">
        <v>192</v>
      </c>
      <c r="E2661" s="205" t="s">
        <v>18</v>
      </c>
      <c r="F2661" s="324" t="s">
        <v>2643</v>
      </c>
      <c r="G2661" s="325"/>
      <c r="H2661" s="326">
        <v>16.23</v>
      </c>
      <c r="I2661" s="325"/>
      <c r="J2661" s="325"/>
      <c r="K2661" s="204"/>
      <c r="L2661" s="208"/>
      <c r="M2661" s="209"/>
      <c r="N2661" s="210"/>
      <c r="O2661" s="210"/>
      <c r="P2661" s="210"/>
      <c r="Q2661" s="210"/>
      <c r="R2661" s="210"/>
      <c r="S2661" s="210"/>
      <c r="T2661" s="211"/>
      <c r="AT2661" s="212" t="s">
        <v>192</v>
      </c>
      <c r="AU2661" s="212" t="s">
        <v>78</v>
      </c>
      <c r="AV2661" s="14" t="s">
        <v>78</v>
      </c>
      <c r="AW2661" s="14" t="s">
        <v>30</v>
      </c>
      <c r="AX2661" s="14" t="s">
        <v>69</v>
      </c>
      <c r="AY2661" s="212" t="s">
        <v>179</v>
      </c>
    </row>
    <row r="2662" spans="1:65" s="13" customFormat="1">
      <c r="B2662" s="194"/>
      <c r="C2662" s="195"/>
      <c r="D2662" s="188" t="s">
        <v>192</v>
      </c>
      <c r="E2662" s="196" t="s">
        <v>18</v>
      </c>
      <c r="F2662" s="334" t="s">
        <v>581</v>
      </c>
      <c r="G2662" s="335"/>
      <c r="H2662" s="336" t="s">
        <v>18</v>
      </c>
      <c r="I2662" s="335"/>
      <c r="J2662" s="335"/>
      <c r="K2662" s="195"/>
      <c r="L2662" s="198"/>
      <c r="M2662" s="199"/>
      <c r="N2662" s="200"/>
      <c r="O2662" s="200"/>
      <c r="P2662" s="200"/>
      <c r="Q2662" s="200"/>
      <c r="R2662" s="200"/>
      <c r="S2662" s="200"/>
      <c r="T2662" s="201"/>
      <c r="AT2662" s="202" t="s">
        <v>192</v>
      </c>
      <c r="AU2662" s="202" t="s">
        <v>78</v>
      </c>
      <c r="AV2662" s="13" t="s">
        <v>76</v>
      </c>
      <c r="AW2662" s="13" t="s">
        <v>30</v>
      </c>
      <c r="AX2662" s="13" t="s">
        <v>69</v>
      </c>
      <c r="AY2662" s="202" t="s">
        <v>179</v>
      </c>
    </row>
    <row r="2663" spans="1:65" s="14" customFormat="1" ht="22.5">
      <c r="B2663" s="203"/>
      <c r="C2663" s="204"/>
      <c r="D2663" s="188" t="s">
        <v>192</v>
      </c>
      <c r="E2663" s="205" t="s">
        <v>18</v>
      </c>
      <c r="F2663" s="324" t="s">
        <v>2644</v>
      </c>
      <c r="G2663" s="325"/>
      <c r="H2663" s="326">
        <v>19.559999999999999</v>
      </c>
      <c r="I2663" s="325"/>
      <c r="J2663" s="325"/>
      <c r="K2663" s="204"/>
      <c r="L2663" s="208"/>
      <c r="M2663" s="209"/>
      <c r="N2663" s="210"/>
      <c r="O2663" s="210"/>
      <c r="P2663" s="210"/>
      <c r="Q2663" s="210"/>
      <c r="R2663" s="210"/>
      <c r="S2663" s="210"/>
      <c r="T2663" s="211"/>
      <c r="AT2663" s="212" t="s">
        <v>192</v>
      </c>
      <c r="AU2663" s="212" t="s">
        <v>78</v>
      </c>
      <c r="AV2663" s="14" t="s">
        <v>78</v>
      </c>
      <c r="AW2663" s="14" t="s">
        <v>30</v>
      </c>
      <c r="AX2663" s="14" t="s">
        <v>69</v>
      </c>
      <c r="AY2663" s="212" t="s">
        <v>179</v>
      </c>
    </row>
    <row r="2664" spans="1:65" s="14" customFormat="1">
      <c r="B2664" s="203"/>
      <c r="C2664" s="204"/>
      <c r="D2664" s="188" t="s">
        <v>192</v>
      </c>
      <c r="E2664" s="205" t="s">
        <v>18</v>
      </c>
      <c r="F2664" s="324" t="s">
        <v>2645</v>
      </c>
      <c r="G2664" s="325"/>
      <c r="H2664" s="326">
        <v>-7.28</v>
      </c>
      <c r="I2664" s="325"/>
      <c r="J2664" s="325"/>
      <c r="K2664" s="204"/>
      <c r="L2664" s="208"/>
      <c r="M2664" s="209"/>
      <c r="N2664" s="210"/>
      <c r="O2664" s="210"/>
      <c r="P2664" s="210"/>
      <c r="Q2664" s="210"/>
      <c r="R2664" s="210"/>
      <c r="S2664" s="210"/>
      <c r="T2664" s="211"/>
      <c r="AT2664" s="212" t="s">
        <v>192</v>
      </c>
      <c r="AU2664" s="212" t="s">
        <v>78</v>
      </c>
      <c r="AV2664" s="14" t="s">
        <v>78</v>
      </c>
      <c r="AW2664" s="14" t="s">
        <v>30</v>
      </c>
      <c r="AX2664" s="14" t="s">
        <v>69</v>
      </c>
      <c r="AY2664" s="212" t="s">
        <v>179</v>
      </c>
    </row>
    <row r="2665" spans="1:65" s="2" customFormat="1" ht="16.5" customHeight="1">
      <c r="A2665" s="33"/>
      <c r="B2665" s="34"/>
      <c r="C2665" s="176" t="s">
        <v>2646</v>
      </c>
      <c r="D2665" s="176" t="s">
        <v>181</v>
      </c>
      <c r="E2665" s="177" t="s">
        <v>2647</v>
      </c>
      <c r="F2665" s="327" t="s">
        <v>2648</v>
      </c>
      <c r="G2665" s="328" t="s">
        <v>289</v>
      </c>
      <c r="H2665" s="329">
        <v>76.367999999999995</v>
      </c>
      <c r="I2665" s="330"/>
      <c r="J2665" s="330">
        <f>ROUND(I2665*H2665,2)</f>
        <v>0</v>
      </c>
      <c r="K2665" s="178" t="s">
        <v>185</v>
      </c>
      <c r="L2665" s="38"/>
      <c r="M2665" s="182" t="s">
        <v>18</v>
      </c>
      <c r="N2665" s="183" t="s">
        <v>40</v>
      </c>
      <c r="O2665" s="184">
        <v>0.189</v>
      </c>
      <c r="P2665" s="184">
        <f>O2665*H2665</f>
        <v>14.433551999999999</v>
      </c>
      <c r="Q2665" s="184">
        <v>0</v>
      </c>
      <c r="R2665" s="184">
        <f>Q2665*H2665</f>
        <v>0</v>
      </c>
      <c r="S2665" s="184">
        <v>2.5999999999999999E-3</v>
      </c>
      <c r="T2665" s="185">
        <f>S2665*H2665</f>
        <v>0.19855679999999998</v>
      </c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R2665" s="186" t="s">
        <v>311</v>
      </c>
      <c r="AT2665" s="186" t="s">
        <v>181</v>
      </c>
      <c r="AU2665" s="186" t="s">
        <v>78</v>
      </c>
      <c r="AY2665" s="19" t="s">
        <v>179</v>
      </c>
      <c r="BE2665" s="187">
        <f>IF(N2665="základní",J2665,0)</f>
        <v>0</v>
      </c>
      <c r="BF2665" s="187">
        <f>IF(N2665="snížená",J2665,0)</f>
        <v>0</v>
      </c>
      <c r="BG2665" s="187">
        <f>IF(N2665="zákl. přenesená",J2665,0)</f>
        <v>0</v>
      </c>
      <c r="BH2665" s="187">
        <f>IF(N2665="sníž. přenesená",J2665,0)</f>
        <v>0</v>
      </c>
      <c r="BI2665" s="187">
        <f>IF(N2665="nulová",J2665,0)</f>
        <v>0</v>
      </c>
      <c r="BJ2665" s="19" t="s">
        <v>76</v>
      </c>
      <c r="BK2665" s="187">
        <f>ROUND(I2665*H2665,2)</f>
        <v>0</v>
      </c>
      <c r="BL2665" s="19" t="s">
        <v>311</v>
      </c>
      <c r="BM2665" s="186" t="s">
        <v>2649</v>
      </c>
    </row>
    <row r="2666" spans="1:65" s="2" customFormat="1">
      <c r="A2666" s="33"/>
      <c r="B2666" s="34"/>
      <c r="C2666" s="35"/>
      <c r="D2666" s="188" t="s">
        <v>188</v>
      </c>
      <c r="E2666" s="35"/>
      <c r="F2666" s="331" t="s">
        <v>2650</v>
      </c>
      <c r="G2666" s="332"/>
      <c r="H2666" s="332"/>
      <c r="I2666" s="332"/>
      <c r="J2666" s="332"/>
      <c r="K2666" s="35"/>
      <c r="L2666" s="38"/>
      <c r="M2666" s="190"/>
      <c r="N2666" s="191"/>
      <c r="O2666" s="63"/>
      <c r="P2666" s="63"/>
      <c r="Q2666" s="63"/>
      <c r="R2666" s="63"/>
      <c r="S2666" s="63"/>
      <c r="T2666" s="64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T2666" s="19" t="s">
        <v>188</v>
      </c>
      <c r="AU2666" s="19" t="s">
        <v>78</v>
      </c>
    </row>
    <row r="2667" spans="1:65" s="2" customFormat="1">
      <c r="A2667" s="33"/>
      <c r="B2667" s="34"/>
      <c r="C2667" s="35"/>
      <c r="D2667" s="192" t="s">
        <v>190</v>
      </c>
      <c r="E2667" s="35"/>
      <c r="F2667" s="333" t="s">
        <v>2651</v>
      </c>
      <c r="G2667" s="332"/>
      <c r="H2667" s="332"/>
      <c r="I2667" s="332"/>
      <c r="J2667" s="332"/>
      <c r="K2667" s="35"/>
      <c r="L2667" s="38"/>
      <c r="M2667" s="190"/>
      <c r="N2667" s="191"/>
      <c r="O2667" s="63"/>
      <c r="P2667" s="63"/>
      <c r="Q2667" s="63"/>
      <c r="R2667" s="63"/>
      <c r="S2667" s="63"/>
      <c r="T2667" s="64"/>
      <c r="U2667" s="33"/>
      <c r="V2667" s="33"/>
      <c r="W2667" s="33"/>
      <c r="X2667" s="33"/>
      <c r="Y2667" s="33"/>
      <c r="Z2667" s="33"/>
      <c r="AA2667" s="33"/>
      <c r="AB2667" s="33"/>
      <c r="AC2667" s="33"/>
      <c r="AD2667" s="33"/>
      <c r="AE2667" s="33"/>
      <c r="AT2667" s="19" t="s">
        <v>190</v>
      </c>
      <c r="AU2667" s="19" t="s">
        <v>78</v>
      </c>
    </row>
    <row r="2668" spans="1:65" s="13" customFormat="1">
      <c r="B2668" s="194"/>
      <c r="C2668" s="195"/>
      <c r="D2668" s="188" t="s">
        <v>192</v>
      </c>
      <c r="E2668" s="196" t="s">
        <v>18</v>
      </c>
      <c r="F2668" s="334" t="s">
        <v>2308</v>
      </c>
      <c r="G2668" s="335"/>
      <c r="H2668" s="336" t="s">
        <v>18</v>
      </c>
      <c r="I2668" s="335"/>
      <c r="J2668" s="335"/>
      <c r="K2668" s="195"/>
      <c r="L2668" s="198"/>
      <c r="M2668" s="199"/>
      <c r="N2668" s="200"/>
      <c r="O2668" s="200"/>
      <c r="P2668" s="200"/>
      <c r="Q2668" s="200"/>
      <c r="R2668" s="200"/>
      <c r="S2668" s="200"/>
      <c r="T2668" s="201"/>
      <c r="AT2668" s="202" t="s">
        <v>192</v>
      </c>
      <c r="AU2668" s="202" t="s">
        <v>78</v>
      </c>
      <c r="AV2668" s="13" t="s">
        <v>76</v>
      </c>
      <c r="AW2668" s="13" t="s">
        <v>30</v>
      </c>
      <c r="AX2668" s="13" t="s">
        <v>69</v>
      </c>
      <c r="AY2668" s="202" t="s">
        <v>179</v>
      </c>
    </row>
    <row r="2669" spans="1:65" s="14" customFormat="1" ht="22.5">
      <c r="B2669" s="203"/>
      <c r="C2669" s="204"/>
      <c r="D2669" s="188" t="s">
        <v>192</v>
      </c>
      <c r="E2669" s="205" t="s">
        <v>18</v>
      </c>
      <c r="F2669" s="324" t="s">
        <v>2635</v>
      </c>
      <c r="G2669" s="325"/>
      <c r="H2669" s="326">
        <v>76.367999999999995</v>
      </c>
      <c r="I2669" s="325"/>
      <c r="J2669" s="325"/>
      <c r="K2669" s="204"/>
      <c r="L2669" s="208"/>
      <c r="M2669" s="209"/>
      <c r="N2669" s="210"/>
      <c r="O2669" s="210"/>
      <c r="P2669" s="210"/>
      <c r="Q2669" s="210"/>
      <c r="R2669" s="210"/>
      <c r="S2669" s="210"/>
      <c r="T2669" s="211"/>
      <c r="AT2669" s="212" t="s">
        <v>192</v>
      </c>
      <c r="AU2669" s="212" t="s">
        <v>78</v>
      </c>
      <c r="AV2669" s="14" t="s">
        <v>78</v>
      </c>
      <c r="AW2669" s="14" t="s">
        <v>30</v>
      </c>
      <c r="AX2669" s="14" t="s">
        <v>69</v>
      </c>
      <c r="AY2669" s="212" t="s">
        <v>179</v>
      </c>
    </row>
    <row r="2670" spans="1:65" s="2" customFormat="1" ht="16.5" customHeight="1">
      <c r="A2670" s="33"/>
      <c r="B2670" s="34"/>
      <c r="C2670" s="176" t="s">
        <v>2652</v>
      </c>
      <c r="D2670" s="176" t="s">
        <v>181</v>
      </c>
      <c r="E2670" s="177" t="s">
        <v>2653</v>
      </c>
      <c r="F2670" s="327" t="s">
        <v>2654</v>
      </c>
      <c r="G2670" s="328" t="s">
        <v>281</v>
      </c>
      <c r="H2670" s="329">
        <v>115</v>
      </c>
      <c r="I2670" s="330"/>
      <c r="J2670" s="330">
        <f>ROUND(I2670*H2670,2)</f>
        <v>0</v>
      </c>
      <c r="K2670" s="178" t="s">
        <v>185</v>
      </c>
      <c r="L2670" s="38"/>
      <c r="M2670" s="182" t="s">
        <v>18</v>
      </c>
      <c r="N2670" s="183" t="s">
        <v>40</v>
      </c>
      <c r="O2670" s="184">
        <v>0.10100000000000001</v>
      </c>
      <c r="P2670" s="184">
        <f>O2670*H2670</f>
        <v>11.615</v>
      </c>
      <c r="Q2670" s="184">
        <v>0</v>
      </c>
      <c r="R2670" s="184">
        <f>Q2670*H2670</f>
        <v>0</v>
      </c>
      <c r="S2670" s="184">
        <v>9.4000000000000004E-3</v>
      </c>
      <c r="T2670" s="185">
        <f>S2670*H2670</f>
        <v>1.081</v>
      </c>
      <c r="U2670" s="33"/>
      <c r="V2670" s="33"/>
      <c r="W2670" s="33"/>
      <c r="X2670" s="33"/>
      <c r="Y2670" s="33"/>
      <c r="Z2670" s="33"/>
      <c r="AA2670" s="33"/>
      <c r="AB2670" s="33"/>
      <c r="AC2670" s="33"/>
      <c r="AD2670" s="33"/>
      <c r="AE2670" s="33"/>
      <c r="AR2670" s="186" t="s">
        <v>311</v>
      </c>
      <c r="AT2670" s="186" t="s">
        <v>181</v>
      </c>
      <c r="AU2670" s="186" t="s">
        <v>78</v>
      </c>
      <c r="AY2670" s="19" t="s">
        <v>179</v>
      </c>
      <c r="BE2670" s="187">
        <f>IF(N2670="základní",J2670,0)</f>
        <v>0</v>
      </c>
      <c r="BF2670" s="187">
        <f>IF(N2670="snížená",J2670,0)</f>
        <v>0</v>
      </c>
      <c r="BG2670" s="187">
        <f>IF(N2670="zákl. přenesená",J2670,0)</f>
        <v>0</v>
      </c>
      <c r="BH2670" s="187">
        <f>IF(N2670="sníž. přenesená",J2670,0)</f>
        <v>0</v>
      </c>
      <c r="BI2670" s="187">
        <f>IF(N2670="nulová",J2670,0)</f>
        <v>0</v>
      </c>
      <c r="BJ2670" s="19" t="s">
        <v>76</v>
      </c>
      <c r="BK2670" s="187">
        <f>ROUND(I2670*H2670,2)</f>
        <v>0</v>
      </c>
      <c r="BL2670" s="19" t="s">
        <v>311</v>
      </c>
      <c r="BM2670" s="186" t="s">
        <v>2655</v>
      </c>
    </row>
    <row r="2671" spans="1:65" s="2" customFormat="1">
      <c r="A2671" s="33"/>
      <c r="B2671" s="34"/>
      <c r="C2671" s="35"/>
      <c r="D2671" s="188" t="s">
        <v>188</v>
      </c>
      <c r="E2671" s="35"/>
      <c r="F2671" s="331" t="s">
        <v>2656</v>
      </c>
      <c r="G2671" s="332"/>
      <c r="H2671" s="332"/>
      <c r="I2671" s="332"/>
      <c r="J2671" s="332"/>
      <c r="K2671" s="35"/>
      <c r="L2671" s="38"/>
      <c r="M2671" s="190"/>
      <c r="N2671" s="191"/>
      <c r="O2671" s="63"/>
      <c r="P2671" s="63"/>
      <c r="Q2671" s="63"/>
      <c r="R2671" s="63"/>
      <c r="S2671" s="63"/>
      <c r="T2671" s="64"/>
      <c r="U2671" s="33"/>
      <c r="V2671" s="33"/>
      <c r="W2671" s="33"/>
      <c r="X2671" s="33"/>
      <c r="Y2671" s="33"/>
      <c r="Z2671" s="33"/>
      <c r="AA2671" s="33"/>
      <c r="AB2671" s="33"/>
      <c r="AC2671" s="33"/>
      <c r="AD2671" s="33"/>
      <c r="AE2671" s="33"/>
      <c r="AT2671" s="19" t="s">
        <v>188</v>
      </c>
      <c r="AU2671" s="19" t="s">
        <v>78</v>
      </c>
    </row>
    <row r="2672" spans="1:65" s="2" customFormat="1">
      <c r="A2672" s="33"/>
      <c r="B2672" s="34"/>
      <c r="C2672" s="35"/>
      <c r="D2672" s="192" t="s">
        <v>190</v>
      </c>
      <c r="E2672" s="35"/>
      <c r="F2672" s="333" t="s">
        <v>2657</v>
      </c>
      <c r="G2672" s="332"/>
      <c r="H2672" s="332"/>
      <c r="I2672" s="332"/>
      <c r="J2672" s="332"/>
      <c r="K2672" s="35"/>
      <c r="L2672" s="38"/>
      <c r="M2672" s="190"/>
      <c r="N2672" s="191"/>
      <c r="O2672" s="63"/>
      <c r="P2672" s="63"/>
      <c r="Q2672" s="63"/>
      <c r="R2672" s="63"/>
      <c r="S2672" s="63"/>
      <c r="T2672" s="64"/>
      <c r="U2672" s="33"/>
      <c r="V2672" s="33"/>
      <c r="W2672" s="33"/>
      <c r="X2672" s="33"/>
      <c r="Y2672" s="33"/>
      <c r="Z2672" s="33"/>
      <c r="AA2672" s="33"/>
      <c r="AB2672" s="33"/>
      <c r="AC2672" s="33"/>
      <c r="AD2672" s="33"/>
      <c r="AE2672" s="33"/>
      <c r="AT2672" s="19" t="s">
        <v>190</v>
      </c>
      <c r="AU2672" s="19" t="s">
        <v>78</v>
      </c>
    </row>
    <row r="2673" spans="1:65" s="2" customFormat="1" ht="16.5" customHeight="1">
      <c r="A2673" s="33"/>
      <c r="B2673" s="34"/>
      <c r="C2673" s="176" t="s">
        <v>2658</v>
      </c>
      <c r="D2673" s="176" t="s">
        <v>181</v>
      </c>
      <c r="E2673" s="177" t="s">
        <v>2659</v>
      </c>
      <c r="F2673" s="327" t="s">
        <v>2660</v>
      </c>
      <c r="G2673" s="328" t="s">
        <v>289</v>
      </c>
      <c r="H2673" s="329">
        <v>40.36</v>
      </c>
      <c r="I2673" s="330"/>
      <c r="J2673" s="330">
        <f>ROUND(I2673*H2673,2)</f>
        <v>0</v>
      </c>
      <c r="K2673" s="178" t="s">
        <v>185</v>
      </c>
      <c r="L2673" s="38"/>
      <c r="M2673" s="182" t="s">
        <v>18</v>
      </c>
      <c r="N2673" s="183" t="s">
        <v>40</v>
      </c>
      <c r="O2673" s="184">
        <v>0.14699999999999999</v>
      </c>
      <c r="P2673" s="184">
        <f>O2673*H2673</f>
        <v>5.9329199999999993</v>
      </c>
      <c r="Q2673" s="184">
        <v>0</v>
      </c>
      <c r="R2673" s="184">
        <f>Q2673*H2673</f>
        <v>0</v>
      </c>
      <c r="S2673" s="184">
        <v>3.9399999999999999E-3</v>
      </c>
      <c r="T2673" s="185">
        <f>S2673*H2673</f>
        <v>0.1590184</v>
      </c>
      <c r="U2673" s="33"/>
      <c r="V2673" s="33"/>
      <c r="W2673" s="33"/>
      <c r="X2673" s="33"/>
      <c r="Y2673" s="33"/>
      <c r="Z2673" s="33"/>
      <c r="AA2673" s="33"/>
      <c r="AB2673" s="33"/>
      <c r="AC2673" s="33"/>
      <c r="AD2673" s="33"/>
      <c r="AE2673" s="33"/>
      <c r="AR2673" s="186" t="s">
        <v>311</v>
      </c>
      <c r="AT2673" s="186" t="s">
        <v>181</v>
      </c>
      <c r="AU2673" s="186" t="s">
        <v>78</v>
      </c>
      <c r="AY2673" s="19" t="s">
        <v>179</v>
      </c>
      <c r="BE2673" s="187">
        <f>IF(N2673="základní",J2673,0)</f>
        <v>0</v>
      </c>
      <c r="BF2673" s="187">
        <f>IF(N2673="snížená",J2673,0)</f>
        <v>0</v>
      </c>
      <c r="BG2673" s="187">
        <f>IF(N2673="zákl. přenesená",J2673,0)</f>
        <v>0</v>
      </c>
      <c r="BH2673" s="187">
        <f>IF(N2673="sníž. přenesená",J2673,0)</f>
        <v>0</v>
      </c>
      <c r="BI2673" s="187">
        <f>IF(N2673="nulová",J2673,0)</f>
        <v>0</v>
      </c>
      <c r="BJ2673" s="19" t="s">
        <v>76</v>
      </c>
      <c r="BK2673" s="187">
        <f>ROUND(I2673*H2673,2)</f>
        <v>0</v>
      </c>
      <c r="BL2673" s="19" t="s">
        <v>311</v>
      </c>
      <c r="BM2673" s="186" t="s">
        <v>2661</v>
      </c>
    </row>
    <row r="2674" spans="1:65" s="2" customFormat="1">
      <c r="A2674" s="33"/>
      <c r="B2674" s="34"/>
      <c r="C2674" s="35"/>
      <c r="D2674" s="188" t="s">
        <v>188</v>
      </c>
      <c r="E2674" s="35"/>
      <c r="F2674" s="331" t="s">
        <v>2662</v>
      </c>
      <c r="G2674" s="332"/>
      <c r="H2674" s="332"/>
      <c r="I2674" s="332"/>
      <c r="J2674" s="332"/>
      <c r="K2674" s="35"/>
      <c r="L2674" s="38"/>
      <c r="M2674" s="190"/>
      <c r="N2674" s="191"/>
      <c r="O2674" s="63"/>
      <c r="P2674" s="63"/>
      <c r="Q2674" s="63"/>
      <c r="R2674" s="63"/>
      <c r="S2674" s="63"/>
      <c r="T2674" s="64"/>
      <c r="U2674" s="33"/>
      <c r="V2674" s="33"/>
      <c r="W2674" s="33"/>
      <c r="X2674" s="33"/>
      <c r="Y2674" s="33"/>
      <c r="Z2674" s="33"/>
      <c r="AA2674" s="33"/>
      <c r="AB2674" s="33"/>
      <c r="AC2674" s="33"/>
      <c r="AD2674" s="33"/>
      <c r="AE2674" s="33"/>
      <c r="AT2674" s="19" t="s">
        <v>188</v>
      </c>
      <c r="AU2674" s="19" t="s">
        <v>78</v>
      </c>
    </row>
    <row r="2675" spans="1:65" s="2" customFormat="1">
      <c r="A2675" s="33"/>
      <c r="B2675" s="34"/>
      <c r="C2675" s="35"/>
      <c r="D2675" s="192" t="s">
        <v>190</v>
      </c>
      <c r="E2675" s="35"/>
      <c r="F2675" s="333" t="s">
        <v>2663</v>
      </c>
      <c r="G2675" s="332"/>
      <c r="H2675" s="332"/>
      <c r="I2675" s="332"/>
      <c r="J2675" s="332"/>
      <c r="K2675" s="35"/>
      <c r="L2675" s="38"/>
      <c r="M2675" s="190"/>
      <c r="N2675" s="191"/>
      <c r="O2675" s="63"/>
      <c r="P2675" s="63"/>
      <c r="Q2675" s="63"/>
      <c r="R2675" s="63"/>
      <c r="S2675" s="63"/>
      <c r="T2675" s="64"/>
      <c r="U2675" s="33"/>
      <c r="V2675" s="33"/>
      <c r="W2675" s="33"/>
      <c r="X2675" s="33"/>
      <c r="Y2675" s="33"/>
      <c r="Z2675" s="33"/>
      <c r="AA2675" s="33"/>
      <c r="AB2675" s="33"/>
      <c r="AC2675" s="33"/>
      <c r="AD2675" s="33"/>
      <c r="AE2675" s="33"/>
      <c r="AT2675" s="19" t="s">
        <v>190</v>
      </c>
      <c r="AU2675" s="19" t="s">
        <v>78</v>
      </c>
    </row>
    <row r="2676" spans="1:65" s="13" customFormat="1">
      <c r="B2676" s="194"/>
      <c r="C2676" s="195"/>
      <c r="D2676" s="188" t="s">
        <v>192</v>
      </c>
      <c r="E2676" s="196" t="s">
        <v>18</v>
      </c>
      <c r="F2676" s="334" t="s">
        <v>2664</v>
      </c>
      <c r="G2676" s="335"/>
      <c r="H2676" s="336" t="s">
        <v>18</v>
      </c>
      <c r="I2676" s="335"/>
      <c r="J2676" s="335"/>
      <c r="K2676" s="195"/>
      <c r="L2676" s="198"/>
      <c r="M2676" s="199"/>
      <c r="N2676" s="200"/>
      <c r="O2676" s="200"/>
      <c r="P2676" s="200"/>
      <c r="Q2676" s="200"/>
      <c r="R2676" s="200"/>
      <c r="S2676" s="200"/>
      <c r="T2676" s="201"/>
      <c r="AT2676" s="202" t="s">
        <v>192</v>
      </c>
      <c r="AU2676" s="202" t="s">
        <v>78</v>
      </c>
      <c r="AV2676" s="13" t="s">
        <v>76</v>
      </c>
      <c r="AW2676" s="13" t="s">
        <v>30</v>
      </c>
      <c r="AX2676" s="13" t="s">
        <v>69</v>
      </c>
      <c r="AY2676" s="202" t="s">
        <v>179</v>
      </c>
    </row>
    <row r="2677" spans="1:65" s="14" customFormat="1" ht="22.5">
      <c r="B2677" s="203"/>
      <c r="C2677" s="204"/>
      <c r="D2677" s="188" t="s">
        <v>192</v>
      </c>
      <c r="E2677" s="205" t="s">
        <v>18</v>
      </c>
      <c r="F2677" s="324" t="s">
        <v>2665</v>
      </c>
      <c r="G2677" s="325"/>
      <c r="H2677" s="326">
        <v>40.36</v>
      </c>
      <c r="I2677" s="325"/>
      <c r="J2677" s="325"/>
      <c r="K2677" s="204"/>
      <c r="L2677" s="208"/>
      <c r="M2677" s="209"/>
      <c r="N2677" s="210"/>
      <c r="O2677" s="210"/>
      <c r="P2677" s="210"/>
      <c r="Q2677" s="210"/>
      <c r="R2677" s="210"/>
      <c r="S2677" s="210"/>
      <c r="T2677" s="211"/>
      <c r="AT2677" s="212" t="s">
        <v>192</v>
      </c>
      <c r="AU2677" s="212" t="s">
        <v>78</v>
      </c>
      <c r="AV2677" s="14" t="s">
        <v>78</v>
      </c>
      <c r="AW2677" s="14" t="s">
        <v>30</v>
      </c>
      <c r="AX2677" s="14" t="s">
        <v>69</v>
      </c>
      <c r="AY2677" s="212" t="s">
        <v>179</v>
      </c>
    </row>
    <row r="2678" spans="1:65" s="2" customFormat="1" ht="33" customHeight="1">
      <c r="A2678" s="33"/>
      <c r="B2678" s="34"/>
      <c r="C2678" s="176" t="s">
        <v>2666</v>
      </c>
      <c r="D2678" s="176" t="s">
        <v>181</v>
      </c>
      <c r="E2678" s="177" t="s">
        <v>2667</v>
      </c>
      <c r="F2678" s="327" t="s">
        <v>2668</v>
      </c>
      <c r="G2678" s="328" t="s">
        <v>281</v>
      </c>
      <c r="H2678" s="329">
        <v>2</v>
      </c>
      <c r="I2678" s="330"/>
      <c r="J2678" s="330">
        <f>ROUND(I2678*H2678,2)</f>
        <v>0</v>
      </c>
      <c r="K2678" s="178" t="s">
        <v>18</v>
      </c>
      <c r="L2678" s="38"/>
      <c r="M2678" s="182" t="s">
        <v>18</v>
      </c>
      <c r="N2678" s="183" t="s">
        <v>40</v>
      </c>
      <c r="O2678" s="184">
        <v>0</v>
      </c>
      <c r="P2678" s="184">
        <f>O2678*H2678</f>
        <v>0</v>
      </c>
      <c r="Q2678" s="184">
        <v>0</v>
      </c>
      <c r="R2678" s="184">
        <f>Q2678*H2678</f>
        <v>0</v>
      </c>
      <c r="S2678" s="184">
        <v>0</v>
      </c>
      <c r="T2678" s="185">
        <f>S2678*H2678</f>
        <v>0</v>
      </c>
      <c r="U2678" s="33"/>
      <c r="V2678" s="33"/>
      <c r="W2678" s="33"/>
      <c r="X2678" s="33"/>
      <c r="Y2678" s="33"/>
      <c r="Z2678" s="33"/>
      <c r="AA2678" s="33"/>
      <c r="AB2678" s="33"/>
      <c r="AC2678" s="33"/>
      <c r="AD2678" s="33"/>
      <c r="AE2678" s="33"/>
      <c r="AR2678" s="186" t="s">
        <v>311</v>
      </c>
      <c r="AT2678" s="186" t="s">
        <v>181</v>
      </c>
      <c r="AU2678" s="186" t="s">
        <v>78</v>
      </c>
      <c r="AY2678" s="19" t="s">
        <v>179</v>
      </c>
      <c r="BE2678" s="187">
        <f>IF(N2678="základní",J2678,0)</f>
        <v>0</v>
      </c>
      <c r="BF2678" s="187">
        <f>IF(N2678="snížená",J2678,0)</f>
        <v>0</v>
      </c>
      <c r="BG2678" s="187">
        <f>IF(N2678="zákl. přenesená",J2678,0)</f>
        <v>0</v>
      </c>
      <c r="BH2678" s="187">
        <f>IF(N2678="sníž. přenesená",J2678,0)</f>
        <v>0</v>
      </c>
      <c r="BI2678" s="187">
        <f>IF(N2678="nulová",J2678,0)</f>
        <v>0</v>
      </c>
      <c r="BJ2678" s="19" t="s">
        <v>76</v>
      </c>
      <c r="BK2678" s="187">
        <f>ROUND(I2678*H2678,2)</f>
        <v>0</v>
      </c>
      <c r="BL2678" s="19" t="s">
        <v>311</v>
      </c>
      <c r="BM2678" s="186" t="s">
        <v>2669</v>
      </c>
    </row>
    <row r="2679" spans="1:65" s="2" customFormat="1" ht="19.5">
      <c r="A2679" s="33"/>
      <c r="B2679" s="34"/>
      <c r="C2679" s="35"/>
      <c r="D2679" s="188" t="s">
        <v>188</v>
      </c>
      <c r="E2679" s="35"/>
      <c r="F2679" s="331" t="s">
        <v>2668</v>
      </c>
      <c r="G2679" s="332"/>
      <c r="H2679" s="332"/>
      <c r="I2679" s="332"/>
      <c r="J2679" s="332"/>
      <c r="K2679" s="35"/>
      <c r="L2679" s="38"/>
      <c r="M2679" s="190"/>
      <c r="N2679" s="191"/>
      <c r="O2679" s="63"/>
      <c r="P2679" s="63"/>
      <c r="Q2679" s="63"/>
      <c r="R2679" s="63"/>
      <c r="S2679" s="63"/>
      <c r="T2679" s="64"/>
      <c r="U2679" s="33"/>
      <c r="V2679" s="33"/>
      <c r="W2679" s="33"/>
      <c r="X2679" s="33"/>
      <c r="Y2679" s="33"/>
      <c r="Z2679" s="33"/>
      <c r="AA2679" s="33"/>
      <c r="AB2679" s="33"/>
      <c r="AC2679" s="33"/>
      <c r="AD2679" s="33"/>
      <c r="AE2679" s="33"/>
      <c r="AT2679" s="19" t="s">
        <v>188</v>
      </c>
      <c r="AU2679" s="19" t="s">
        <v>78</v>
      </c>
    </row>
    <row r="2680" spans="1:65" s="2" customFormat="1" ht="19.5">
      <c r="A2680" s="33"/>
      <c r="B2680" s="34"/>
      <c r="C2680" s="35"/>
      <c r="D2680" s="188" t="s">
        <v>2670</v>
      </c>
      <c r="E2680" s="35"/>
      <c r="F2680" s="349" t="s">
        <v>2671</v>
      </c>
      <c r="G2680" s="332"/>
      <c r="H2680" s="332"/>
      <c r="I2680" s="332"/>
      <c r="J2680" s="332"/>
      <c r="K2680" s="35"/>
      <c r="L2680" s="38"/>
      <c r="M2680" s="190"/>
      <c r="N2680" s="191"/>
      <c r="O2680" s="63"/>
      <c r="P2680" s="63"/>
      <c r="Q2680" s="63"/>
      <c r="R2680" s="63"/>
      <c r="S2680" s="63"/>
      <c r="T2680" s="64"/>
      <c r="U2680" s="33"/>
      <c r="V2680" s="33"/>
      <c r="W2680" s="33"/>
      <c r="X2680" s="33"/>
      <c r="Y2680" s="33"/>
      <c r="Z2680" s="33"/>
      <c r="AA2680" s="33"/>
      <c r="AB2680" s="33"/>
      <c r="AC2680" s="33"/>
      <c r="AD2680" s="33"/>
      <c r="AE2680" s="33"/>
      <c r="AT2680" s="19" t="s">
        <v>2670</v>
      </c>
      <c r="AU2680" s="19" t="s">
        <v>78</v>
      </c>
    </row>
    <row r="2681" spans="1:65" s="2" customFormat="1" ht="33" customHeight="1">
      <c r="A2681" s="33"/>
      <c r="B2681" s="34"/>
      <c r="C2681" s="176" t="s">
        <v>2672</v>
      </c>
      <c r="D2681" s="176" t="s">
        <v>181</v>
      </c>
      <c r="E2681" s="177" t="s">
        <v>2673</v>
      </c>
      <c r="F2681" s="327" t="s">
        <v>2674</v>
      </c>
      <c r="G2681" s="328" t="s">
        <v>281</v>
      </c>
      <c r="H2681" s="329">
        <v>6</v>
      </c>
      <c r="I2681" s="330"/>
      <c r="J2681" s="330">
        <f>ROUND(I2681*H2681,2)</f>
        <v>0</v>
      </c>
      <c r="K2681" s="178" t="s">
        <v>18</v>
      </c>
      <c r="L2681" s="38"/>
      <c r="M2681" s="182" t="s">
        <v>18</v>
      </c>
      <c r="N2681" s="183" t="s">
        <v>40</v>
      </c>
      <c r="O2681" s="184">
        <v>0</v>
      </c>
      <c r="P2681" s="184">
        <f>O2681*H2681</f>
        <v>0</v>
      </c>
      <c r="Q2681" s="184">
        <v>0</v>
      </c>
      <c r="R2681" s="184">
        <f>Q2681*H2681</f>
        <v>0</v>
      </c>
      <c r="S2681" s="184">
        <v>0</v>
      </c>
      <c r="T2681" s="185">
        <f>S2681*H2681</f>
        <v>0</v>
      </c>
      <c r="U2681" s="33"/>
      <c r="V2681" s="33"/>
      <c r="W2681" s="33"/>
      <c r="X2681" s="33"/>
      <c r="Y2681" s="33"/>
      <c r="Z2681" s="33"/>
      <c r="AA2681" s="33"/>
      <c r="AB2681" s="33"/>
      <c r="AC2681" s="33"/>
      <c r="AD2681" s="33"/>
      <c r="AE2681" s="33"/>
      <c r="AR2681" s="186" t="s">
        <v>311</v>
      </c>
      <c r="AT2681" s="186" t="s">
        <v>181</v>
      </c>
      <c r="AU2681" s="186" t="s">
        <v>78</v>
      </c>
      <c r="AY2681" s="19" t="s">
        <v>179</v>
      </c>
      <c r="BE2681" s="187">
        <f>IF(N2681="základní",J2681,0)</f>
        <v>0</v>
      </c>
      <c r="BF2681" s="187">
        <f>IF(N2681="snížená",J2681,0)</f>
        <v>0</v>
      </c>
      <c r="BG2681" s="187">
        <f>IF(N2681="zákl. přenesená",J2681,0)</f>
        <v>0</v>
      </c>
      <c r="BH2681" s="187">
        <f>IF(N2681="sníž. přenesená",J2681,0)</f>
        <v>0</v>
      </c>
      <c r="BI2681" s="187">
        <f>IF(N2681="nulová",J2681,0)</f>
        <v>0</v>
      </c>
      <c r="BJ2681" s="19" t="s">
        <v>76</v>
      </c>
      <c r="BK2681" s="187">
        <f>ROUND(I2681*H2681,2)</f>
        <v>0</v>
      </c>
      <c r="BL2681" s="19" t="s">
        <v>311</v>
      </c>
      <c r="BM2681" s="186" t="s">
        <v>2675</v>
      </c>
    </row>
    <row r="2682" spans="1:65" s="2" customFormat="1" ht="19.5">
      <c r="A2682" s="33"/>
      <c r="B2682" s="34"/>
      <c r="C2682" s="35"/>
      <c r="D2682" s="188" t="s">
        <v>188</v>
      </c>
      <c r="E2682" s="35"/>
      <c r="F2682" s="331" t="s">
        <v>2674</v>
      </c>
      <c r="G2682" s="332"/>
      <c r="H2682" s="332"/>
      <c r="I2682" s="332"/>
      <c r="J2682" s="332"/>
      <c r="K2682" s="35"/>
      <c r="L2682" s="38"/>
      <c r="M2682" s="190"/>
      <c r="N2682" s="191"/>
      <c r="O2682" s="63"/>
      <c r="P2682" s="63"/>
      <c r="Q2682" s="63"/>
      <c r="R2682" s="63"/>
      <c r="S2682" s="63"/>
      <c r="T2682" s="64"/>
      <c r="U2682" s="33"/>
      <c r="V2682" s="33"/>
      <c r="W2682" s="33"/>
      <c r="X2682" s="33"/>
      <c r="Y2682" s="33"/>
      <c r="Z2682" s="33"/>
      <c r="AA2682" s="33"/>
      <c r="AB2682" s="33"/>
      <c r="AC2682" s="33"/>
      <c r="AD2682" s="33"/>
      <c r="AE2682" s="33"/>
      <c r="AT2682" s="19" t="s">
        <v>188</v>
      </c>
      <c r="AU2682" s="19" t="s">
        <v>78</v>
      </c>
    </row>
    <row r="2683" spans="1:65" s="2" customFormat="1" ht="19.5">
      <c r="A2683" s="33"/>
      <c r="B2683" s="34"/>
      <c r="C2683" s="35"/>
      <c r="D2683" s="188" t="s">
        <v>2670</v>
      </c>
      <c r="E2683" s="35"/>
      <c r="F2683" s="349" t="s">
        <v>2671</v>
      </c>
      <c r="G2683" s="332"/>
      <c r="H2683" s="332"/>
      <c r="I2683" s="332"/>
      <c r="J2683" s="332"/>
      <c r="K2683" s="35"/>
      <c r="L2683" s="38"/>
      <c r="M2683" s="190"/>
      <c r="N2683" s="191"/>
      <c r="O2683" s="63"/>
      <c r="P2683" s="63"/>
      <c r="Q2683" s="63"/>
      <c r="R2683" s="63"/>
      <c r="S2683" s="63"/>
      <c r="T2683" s="64"/>
      <c r="U2683" s="33"/>
      <c r="V2683" s="33"/>
      <c r="W2683" s="33"/>
      <c r="X2683" s="33"/>
      <c r="Y2683" s="33"/>
      <c r="Z2683" s="33"/>
      <c r="AA2683" s="33"/>
      <c r="AB2683" s="33"/>
      <c r="AC2683" s="33"/>
      <c r="AD2683" s="33"/>
      <c r="AE2683" s="33"/>
      <c r="AT2683" s="19" t="s">
        <v>2670</v>
      </c>
      <c r="AU2683" s="19" t="s">
        <v>78</v>
      </c>
    </row>
    <row r="2684" spans="1:65" s="2" customFormat="1" ht="33" customHeight="1">
      <c r="A2684" s="33"/>
      <c r="B2684" s="34"/>
      <c r="C2684" s="176" t="s">
        <v>2676</v>
      </c>
      <c r="D2684" s="176" t="s">
        <v>181</v>
      </c>
      <c r="E2684" s="177" t="s">
        <v>2677</v>
      </c>
      <c r="F2684" s="327" t="s">
        <v>2678</v>
      </c>
      <c r="G2684" s="328" t="s">
        <v>281</v>
      </c>
      <c r="H2684" s="329">
        <v>2</v>
      </c>
      <c r="I2684" s="330"/>
      <c r="J2684" s="330">
        <f>ROUND(I2684*H2684,2)</f>
        <v>0</v>
      </c>
      <c r="K2684" s="178" t="s">
        <v>18</v>
      </c>
      <c r="L2684" s="38"/>
      <c r="M2684" s="182" t="s">
        <v>18</v>
      </c>
      <c r="N2684" s="183" t="s">
        <v>40</v>
      </c>
      <c r="O2684" s="184">
        <v>0</v>
      </c>
      <c r="P2684" s="184">
        <f>O2684*H2684</f>
        <v>0</v>
      </c>
      <c r="Q2684" s="184">
        <v>0</v>
      </c>
      <c r="R2684" s="184">
        <f>Q2684*H2684</f>
        <v>0</v>
      </c>
      <c r="S2684" s="184">
        <v>0</v>
      </c>
      <c r="T2684" s="185">
        <f>S2684*H2684</f>
        <v>0</v>
      </c>
      <c r="U2684" s="33"/>
      <c r="V2684" s="33"/>
      <c r="W2684" s="33"/>
      <c r="X2684" s="33"/>
      <c r="Y2684" s="33"/>
      <c r="Z2684" s="33"/>
      <c r="AA2684" s="33"/>
      <c r="AB2684" s="33"/>
      <c r="AC2684" s="33"/>
      <c r="AD2684" s="33"/>
      <c r="AE2684" s="33"/>
      <c r="AR2684" s="186" t="s">
        <v>311</v>
      </c>
      <c r="AT2684" s="186" t="s">
        <v>181</v>
      </c>
      <c r="AU2684" s="186" t="s">
        <v>78</v>
      </c>
      <c r="AY2684" s="19" t="s">
        <v>179</v>
      </c>
      <c r="BE2684" s="187">
        <f>IF(N2684="základní",J2684,0)</f>
        <v>0</v>
      </c>
      <c r="BF2684" s="187">
        <f>IF(N2684="snížená",J2684,0)</f>
        <v>0</v>
      </c>
      <c r="BG2684" s="187">
        <f>IF(N2684="zákl. přenesená",J2684,0)</f>
        <v>0</v>
      </c>
      <c r="BH2684" s="187">
        <f>IF(N2684="sníž. přenesená",J2684,0)</f>
        <v>0</v>
      </c>
      <c r="BI2684" s="187">
        <f>IF(N2684="nulová",J2684,0)</f>
        <v>0</v>
      </c>
      <c r="BJ2684" s="19" t="s">
        <v>76</v>
      </c>
      <c r="BK2684" s="187">
        <f>ROUND(I2684*H2684,2)</f>
        <v>0</v>
      </c>
      <c r="BL2684" s="19" t="s">
        <v>311</v>
      </c>
      <c r="BM2684" s="186" t="s">
        <v>2679</v>
      </c>
    </row>
    <row r="2685" spans="1:65" s="2" customFormat="1" ht="19.5">
      <c r="A2685" s="33"/>
      <c r="B2685" s="34"/>
      <c r="C2685" s="35"/>
      <c r="D2685" s="188" t="s">
        <v>188</v>
      </c>
      <c r="E2685" s="35"/>
      <c r="F2685" s="331" t="s">
        <v>2678</v>
      </c>
      <c r="G2685" s="332"/>
      <c r="H2685" s="332"/>
      <c r="I2685" s="332"/>
      <c r="J2685" s="332"/>
      <c r="K2685" s="35"/>
      <c r="L2685" s="38"/>
      <c r="M2685" s="190"/>
      <c r="N2685" s="191"/>
      <c r="O2685" s="63"/>
      <c r="P2685" s="63"/>
      <c r="Q2685" s="63"/>
      <c r="R2685" s="63"/>
      <c r="S2685" s="63"/>
      <c r="T2685" s="64"/>
      <c r="U2685" s="33"/>
      <c r="V2685" s="33"/>
      <c r="W2685" s="33"/>
      <c r="X2685" s="33"/>
      <c r="Y2685" s="33"/>
      <c r="Z2685" s="33"/>
      <c r="AA2685" s="33"/>
      <c r="AB2685" s="33"/>
      <c r="AC2685" s="33"/>
      <c r="AD2685" s="33"/>
      <c r="AE2685" s="33"/>
      <c r="AT2685" s="19" t="s">
        <v>188</v>
      </c>
      <c r="AU2685" s="19" t="s">
        <v>78</v>
      </c>
    </row>
    <row r="2686" spans="1:65" s="2" customFormat="1" ht="19.5">
      <c r="A2686" s="33"/>
      <c r="B2686" s="34"/>
      <c r="C2686" s="35"/>
      <c r="D2686" s="188" t="s">
        <v>2670</v>
      </c>
      <c r="E2686" s="35"/>
      <c r="F2686" s="349" t="s">
        <v>2671</v>
      </c>
      <c r="G2686" s="332"/>
      <c r="H2686" s="332"/>
      <c r="I2686" s="332"/>
      <c r="J2686" s="332"/>
      <c r="K2686" s="35"/>
      <c r="L2686" s="38"/>
      <c r="M2686" s="190"/>
      <c r="N2686" s="191"/>
      <c r="O2686" s="63"/>
      <c r="P2686" s="63"/>
      <c r="Q2686" s="63"/>
      <c r="R2686" s="63"/>
      <c r="S2686" s="63"/>
      <c r="T2686" s="64"/>
      <c r="U2686" s="33"/>
      <c r="V2686" s="33"/>
      <c r="W2686" s="33"/>
      <c r="X2686" s="33"/>
      <c r="Y2686" s="33"/>
      <c r="Z2686" s="33"/>
      <c r="AA2686" s="33"/>
      <c r="AB2686" s="33"/>
      <c r="AC2686" s="33"/>
      <c r="AD2686" s="33"/>
      <c r="AE2686" s="33"/>
      <c r="AT2686" s="19" t="s">
        <v>2670</v>
      </c>
      <c r="AU2686" s="19" t="s">
        <v>78</v>
      </c>
    </row>
    <row r="2687" spans="1:65" s="2" customFormat="1" ht="33" customHeight="1">
      <c r="A2687" s="33"/>
      <c r="B2687" s="34"/>
      <c r="C2687" s="176" t="s">
        <v>2680</v>
      </c>
      <c r="D2687" s="176" t="s">
        <v>181</v>
      </c>
      <c r="E2687" s="177" t="s">
        <v>2681</v>
      </c>
      <c r="F2687" s="327" t="s">
        <v>2682</v>
      </c>
      <c r="G2687" s="328" t="s">
        <v>281</v>
      </c>
      <c r="H2687" s="329">
        <v>2</v>
      </c>
      <c r="I2687" s="330"/>
      <c r="J2687" s="330">
        <f>ROUND(I2687*H2687,2)</f>
        <v>0</v>
      </c>
      <c r="K2687" s="178" t="s">
        <v>18</v>
      </c>
      <c r="L2687" s="38"/>
      <c r="M2687" s="182" t="s">
        <v>18</v>
      </c>
      <c r="N2687" s="183" t="s">
        <v>40</v>
      </c>
      <c r="O2687" s="184">
        <v>0</v>
      </c>
      <c r="P2687" s="184">
        <f>O2687*H2687</f>
        <v>0</v>
      </c>
      <c r="Q2687" s="184">
        <v>0</v>
      </c>
      <c r="R2687" s="184">
        <f>Q2687*H2687</f>
        <v>0</v>
      </c>
      <c r="S2687" s="184">
        <v>0</v>
      </c>
      <c r="T2687" s="185">
        <f>S2687*H2687</f>
        <v>0</v>
      </c>
      <c r="U2687" s="33"/>
      <c r="V2687" s="33"/>
      <c r="W2687" s="33"/>
      <c r="X2687" s="33"/>
      <c r="Y2687" s="33"/>
      <c r="Z2687" s="33"/>
      <c r="AA2687" s="33"/>
      <c r="AB2687" s="33"/>
      <c r="AC2687" s="33"/>
      <c r="AD2687" s="33"/>
      <c r="AE2687" s="33"/>
      <c r="AR2687" s="186" t="s">
        <v>311</v>
      </c>
      <c r="AT2687" s="186" t="s">
        <v>181</v>
      </c>
      <c r="AU2687" s="186" t="s">
        <v>78</v>
      </c>
      <c r="AY2687" s="19" t="s">
        <v>179</v>
      </c>
      <c r="BE2687" s="187">
        <f>IF(N2687="základní",J2687,0)</f>
        <v>0</v>
      </c>
      <c r="BF2687" s="187">
        <f>IF(N2687="snížená",J2687,0)</f>
        <v>0</v>
      </c>
      <c r="BG2687" s="187">
        <f>IF(N2687="zákl. přenesená",J2687,0)</f>
        <v>0</v>
      </c>
      <c r="BH2687" s="187">
        <f>IF(N2687="sníž. přenesená",J2687,0)</f>
        <v>0</v>
      </c>
      <c r="BI2687" s="187">
        <f>IF(N2687="nulová",J2687,0)</f>
        <v>0</v>
      </c>
      <c r="BJ2687" s="19" t="s">
        <v>76</v>
      </c>
      <c r="BK2687" s="187">
        <f>ROUND(I2687*H2687,2)</f>
        <v>0</v>
      </c>
      <c r="BL2687" s="19" t="s">
        <v>311</v>
      </c>
      <c r="BM2687" s="186" t="s">
        <v>2683</v>
      </c>
    </row>
    <row r="2688" spans="1:65" s="2" customFormat="1" ht="19.5">
      <c r="A2688" s="33"/>
      <c r="B2688" s="34"/>
      <c r="C2688" s="35"/>
      <c r="D2688" s="188" t="s">
        <v>188</v>
      </c>
      <c r="E2688" s="35"/>
      <c r="F2688" s="331" t="s">
        <v>2682</v>
      </c>
      <c r="G2688" s="332"/>
      <c r="H2688" s="332"/>
      <c r="I2688" s="332"/>
      <c r="J2688" s="332"/>
      <c r="K2688" s="35"/>
      <c r="L2688" s="38"/>
      <c r="M2688" s="190"/>
      <c r="N2688" s="191"/>
      <c r="O2688" s="63"/>
      <c r="P2688" s="63"/>
      <c r="Q2688" s="63"/>
      <c r="R2688" s="63"/>
      <c r="S2688" s="63"/>
      <c r="T2688" s="64"/>
      <c r="U2688" s="33"/>
      <c r="V2688" s="33"/>
      <c r="W2688" s="33"/>
      <c r="X2688" s="33"/>
      <c r="Y2688" s="33"/>
      <c r="Z2688" s="33"/>
      <c r="AA2688" s="33"/>
      <c r="AB2688" s="33"/>
      <c r="AC2688" s="33"/>
      <c r="AD2688" s="33"/>
      <c r="AE2688" s="33"/>
      <c r="AT2688" s="19" t="s">
        <v>188</v>
      </c>
      <c r="AU2688" s="19" t="s">
        <v>78</v>
      </c>
    </row>
    <row r="2689" spans="1:65" s="2" customFormat="1" ht="19.5">
      <c r="A2689" s="33"/>
      <c r="B2689" s="34"/>
      <c r="C2689" s="35"/>
      <c r="D2689" s="188" t="s">
        <v>2670</v>
      </c>
      <c r="E2689" s="35"/>
      <c r="F2689" s="349" t="s">
        <v>2671</v>
      </c>
      <c r="G2689" s="332"/>
      <c r="H2689" s="332"/>
      <c r="I2689" s="332"/>
      <c r="J2689" s="332"/>
      <c r="K2689" s="35"/>
      <c r="L2689" s="38"/>
      <c r="M2689" s="190"/>
      <c r="N2689" s="191"/>
      <c r="O2689" s="63"/>
      <c r="P2689" s="63"/>
      <c r="Q2689" s="63"/>
      <c r="R2689" s="63"/>
      <c r="S2689" s="63"/>
      <c r="T2689" s="64"/>
      <c r="U2689" s="33"/>
      <c r="V2689" s="33"/>
      <c r="W2689" s="33"/>
      <c r="X2689" s="33"/>
      <c r="Y2689" s="33"/>
      <c r="Z2689" s="33"/>
      <c r="AA2689" s="33"/>
      <c r="AB2689" s="33"/>
      <c r="AC2689" s="33"/>
      <c r="AD2689" s="33"/>
      <c r="AE2689" s="33"/>
      <c r="AT2689" s="19" t="s">
        <v>2670</v>
      </c>
      <c r="AU2689" s="19" t="s">
        <v>78</v>
      </c>
    </row>
    <row r="2690" spans="1:65" s="2" customFormat="1" ht="33" customHeight="1">
      <c r="A2690" s="33"/>
      <c r="B2690" s="34"/>
      <c r="C2690" s="176" t="s">
        <v>2684</v>
      </c>
      <c r="D2690" s="176" t="s">
        <v>181</v>
      </c>
      <c r="E2690" s="177" t="s">
        <v>2685</v>
      </c>
      <c r="F2690" s="327" t="s">
        <v>2686</v>
      </c>
      <c r="G2690" s="328" t="s">
        <v>281</v>
      </c>
      <c r="H2690" s="329">
        <v>4</v>
      </c>
      <c r="I2690" s="330"/>
      <c r="J2690" s="330">
        <f>ROUND(I2690*H2690,2)</f>
        <v>0</v>
      </c>
      <c r="K2690" s="178" t="s">
        <v>18</v>
      </c>
      <c r="L2690" s="38"/>
      <c r="M2690" s="182" t="s">
        <v>18</v>
      </c>
      <c r="N2690" s="183" t="s">
        <v>40</v>
      </c>
      <c r="O2690" s="184">
        <v>0</v>
      </c>
      <c r="P2690" s="184">
        <f>O2690*H2690</f>
        <v>0</v>
      </c>
      <c r="Q2690" s="184">
        <v>0</v>
      </c>
      <c r="R2690" s="184">
        <f>Q2690*H2690</f>
        <v>0</v>
      </c>
      <c r="S2690" s="184">
        <v>0</v>
      </c>
      <c r="T2690" s="185">
        <f>S2690*H2690</f>
        <v>0</v>
      </c>
      <c r="U2690" s="33"/>
      <c r="V2690" s="33"/>
      <c r="W2690" s="33"/>
      <c r="X2690" s="33"/>
      <c r="Y2690" s="33"/>
      <c r="Z2690" s="33"/>
      <c r="AA2690" s="33"/>
      <c r="AB2690" s="33"/>
      <c r="AC2690" s="33"/>
      <c r="AD2690" s="33"/>
      <c r="AE2690" s="33"/>
      <c r="AR2690" s="186" t="s">
        <v>311</v>
      </c>
      <c r="AT2690" s="186" t="s">
        <v>181</v>
      </c>
      <c r="AU2690" s="186" t="s">
        <v>78</v>
      </c>
      <c r="AY2690" s="19" t="s">
        <v>179</v>
      </c>
      <c r="BE2690" s="187">
        <f>IF(N2690="základní",J2690,0)</f>
        <v>0</v>
      </c>
      <c r="BF2690" s="187">
        <f>IF(N2690="snížená",J2690,0)</f>
        <v>0</v>
      </c>
      <c r="BG2690" s="187">
        <f>IF(N2690="zákl. přenesená",J2690,0)</f>
        <v>0</v>
      </c>
      <c r="BH2690" s="187">
        <f>IF(N2690="sníž. přenesená",J2690,0)</f>
        <v>0</v>
      </c>
      <c r="BI2690" s="187">
        <f>IF(N2690="nulová",J2690,0)</f>
        <v>0</v>
      </c>
      <c r="BJ2690" s="19" t="s">
        <v>76</v>
      </c>
      <c r="BK2690" s="187">
        <f>ROUND(I2690*H2690,2)</f>
        <v>0</v>
      </c>
      <c r="BL2690" s="19" t="s">
        <v>311</v>
      </c>
      <c r="BM2690" s="186" t="s">
        <v>2687</v>
      </c>
    </row>
    <row r="2691" spans="1:65" s="2" customFormat="1" ht="19.5">
      <c r="A2691" s="33"/>
      <c r="B2691" s="34"/>
      <c r="C2691" s="35"/>
      <c r="D2691" s="188" t="s">
        <v>188</v>
      </c>
      <c r="E2691" s="35"/>
      <c r="F2691" s="331" t="s">
        <v>2686</v>
      </c>
      <c r="G2691" s="332"/>
      <c r="H2691" s="332"/>
      <c r="I2691" s="332"/>
      <c r="J2691" s="332"/>
      <c r="K2691" s="35"/>
      <c r="L2691" s="38"/>
      <c r="M2691" s="190"/>
      <c r="N2691" s="191"/>
      <c r="O2691" s="63"/>
      <c r="P2691" s="63"/>
      <c r="Q2691" s="63"/>
      <c r="R2691" s="63"/>
      <c r="S2691" s="63"/>
      <c r="T2691" s="64"/>
      <c r="U2691" s="33"/>
      <c r="V2691" s="33"/>
      <c r="W2691" s="33"/>
      <c r="X2691" s="33"/>
      <c r="Y2691" s="33"/>
      <c r="Z2691" s="33"/>
      <c r="AA2691" s="33"/>
      <c r="AB2691" s="33"/>
      <c r="AC2691" s="33"/>
      <c r="AD2691" s="33"/>
      <c r="AE2691" s="33"/>
      <c r="AT2691" s="19" t="s">
        <v>188</v>
      </c>
      <c r="AU2691" s="19" t="s">
        <v>78</v>
      </c>
    </row>
    <row r="2692" spans="1:65" s="2" customFormat="1" ht="19.5">
      <c r="A2692" s="33"/>
      <c r="B2692" s="34"/>
      <c r="C2692" s="35"/>
      <c r="D2692" s="188" t="s">
        <v>2670</v>
      </c>
      <c r="E2692" s="35"/>
      <c r="F2692" s="349" t="s">
        <v>2671</v>
      </c>
      <c r="G2692" s="332"/>
      <c r="H2692" s="332"/>
      <c r="I2692" s="332"/>
      <c r="J2692" s="332"/>
      <c r="K2692" s="35"/>
      <c r="L2692" s="38"/>
      <c r="M2692" s="190"/>
      <c r="N2692" s="191"/>
      <c r="O2692" s="63"/>
      <c r="P2692" s="63"/>
      <c r="Q2692" s="63"/>
      <c r="R2692" s="63"/>
      <c r="S2692" s="63"/>
      <c r="T2692" s="64"/>
      <c r="U2692" s="33"/>
      <c r="V2692" s="33"/>
      <c r="W2692" s="33"/>
      <c r="X2692" s="33"/>
      <c r="Y2692" s="33"/>
      <c r="Z2692" s="33"/>
      <c r="AA2692" s="33"/>
      <c r="AB2692" s="33"/>
      <c r="AC2692" s="33"/>
      <c r="AD2692" s="33"/>
      <c r="AE2692" s="33"/>
      <c r="AT2692" s="19" t="s">
        <v>2670</v>
      </c>
      <c r="AU2692" s="19" t="s">
        <v>78</v>
      </c>
    </row>
    <row r="2693" spans="1:65" s="2" customFormat="1" ht="33" customHeight="1">
      <c r="A2693" s="33"/>
      <c r="B2693" s="34"/>
      <c r="C2693" s="176" t="s">
        <v>2688</v>
      </c>
      <c r="D2693" s="176" t="s">
        <v>181</v>
      </c>
      <c r="E2693" s="177" t="s">
        <v>2689</v>
      </c>
      <c r="F2693" s="327" t="s">
        <v>2690</v>
      </c>
      <c r="G2693" s="328" t="s">
        <v>281</v>
      </c>
      <c r="H2693" s="329">
        <v>3</v>
      </c>
      <c r="I2693" s="330"/>
      <c r="J2693" s="330">
        <f>ROUND(I2693*H2693,2)</f>
        <v>0</v>
      </c>
      <c r="K2693" s="178" t="s">
        <v>18</v>
      </c>
      <c r="L2693" s="38"/>
      <c r="M2693" s="182" t="s">
        <v>18</v>
      </c>
      <c r="N2693" s="183" t="s">
        <v>40</v>
      </c>
      <c r="O2693" s="184">
        <v>0</v>
      </c>
      <c r="P2693" s="184">
        <f>O2693*H2693</f>
        <v>0</v>
      </c>
      <c r="Q2693" s="184">
        <v>0</v>
      </c>
      <c r="R2693" s="184">
        <f>Q2693*H2693</f>
        <v>0</v>
      </c>
      <c r="S2693" s="184">
        <v>0</v>
      </c>
      <c r="T2693" s="185">
        <f>S2693*H2693</f>
        <v>0</v>
      </c>
      <c r="U2693" s="33"/>
      <c r="V2693" s="33"/>
      <c r="W2693" s="33"/>
      <c r="X2693" s="33"/>
      <c r="Y2693" s="33"/>
      <c r="Z2693" s="33"/>
      <c r="AA2693" s="33"/>
      <c r="AB2693" s="33"/>
      <c r="AC2693" s="33"/>
      <c r="AD2693" s="33"/>
      <c r="AE2693" s="33"/>
      <c r="AR2693" s="186" t="s">
        <v>311</v>
      </c>
      <c r="AT2693" s="186" t="s">
        <v>181</v>
      </c>
      <c r="AU2693" s="186" t="s">
        <v>78</v>
      </c>
      <c r="AY2693" s="19" t="s">
        <v>179</v>
      </c>
      <c r="BE2693" s="187">
        <f>IF(N2693="základní",J2693,0)</f>
        <v>0</v>
      </c>
      <c r="BF2693" s="187">
        <f>IF(N2693="snížená",J2693,0)</f>
        <v>0</v>
      </c>
      <c r="BG2693" s="187">
        <f>IF(N2693="zákl. přenesená",J2693,0)</f>
        <v>0</v>
      </c>
      <c r="BH2693" s="187">
        <f>IF(N2693="sníž. přenesená",J2693,0)</f>
        <v>0</v>
      </c>
      <c r="BI2693" s="187">
        <f>IF(N2693="nulová",J2693,0)</f>
        <v>0</v>
      </c>
      <c r="BJ2693" s="19" t="s">
        <v>76</v>
      </c>
      <c r="BK2693" s="187">
        <f>ROUND(I2693*H2693,2)</f>
        <v>0</v>
      </c>
      <c r="BL2693" s="19" t="s">
        <v>311</v>
      </c>
      <c r="BM2693" s="186" t="s">
        <v>2691</v>
      </c>
    </row>
    <row r="2694" spans="1:65" s="2" customFormat="1" ht="19.5">
      <c r="A2694" s="33"/>
      <c r="B2694" s="34"/>
      <c r="C2694" s="35"/>
      <c r="D2694" s="188" t="s">
        <v>188</v>
      </c>
      <c r="E2694" s="35"/>
      <c r="F2694" s="331" t="s">
        <v>2690</v>
      </c>
      <c r="G2694" s="332"/>
      <c r="H2694" s="332"/>
      <c r="I2694" s="332"/>
      <c r="J2694" s="332"/>
      <c r="K2694" s="35"/>
      <c r="L2694" s="38"/>
      <c r="M2694" s="190"/>
      <c r="N2694" s="191"/>
      <c r="O2694" s="63"/>
      <c r="P2694" s="63"/>
      <c r="Q2694" s="63"/>
      <c r="R2694" s="63"/>
      <c r="S2694" s="63"/>
      <c r="T2694" s="64"/>
      <c r="U2694" s="33"/>
      <c r="V2694" s="33"/>
      <c r="W2694" s="33"/>
      <c r="X2694" s="33"/>
      <c r="Y2694" s="33"/>
      <c r="Z2694" s="33"/>
      <c r="AA2694" s="33"/>
      <c r="AB2694" s="33"/>
      <c r="AC2694" s="33"/>
      <c r="AD2694" s="33"/>
      <c r="AE2694" s="33"/>
      <c r="AT2694" s="19" t="s">
        <v>188</v>
      </c>
      <c r="AU2694" s="19" t="s">
        <v>78</v>
      </c>
    </row>
    <row r="2695" spans="1:65" s="2" customFormat="1" ht="19.5">
      <c r="A2695" s="33"/>
      <c r="B2695" s="34"/>
      <c r="C2695" s="35"/>
      <c r="D2695" s="188" t="s">
        <v>2670</v>
      </c>
      <c r="E2695" s="35"/>
      <c r="F2695" s="349" t="s">
        <v>2671</v>
      </c>
      <c r="G2695" s="332"/>
      <c r="H2695" s="332"/>
      <c r="I2695" s="332"/>
      <c r="J2695" s="332"/>
      <c r="K2695" s="35"/>
      <c r="L2695" s="38"/>
      <c r="M2695" s="190"/>
      <c r="N2695" s="191"/>
      <c r="O2695" s="63"/>
      <c r="P2695" s="63"/>
      <c r="Q2695" s="63"/>
      <c r="R2695" s="63"/>
      <c r="S2695" s="63"/>
      <c r="T2695" s="64"/>
      <c r="U2695" s="33"/>
      <c r="V2695" s="33"/>
      <c r="W2695" s="33"/>
      <c r="X2695" s="33"/>
      <c r="Y2695" s="33"/>
      <c r="Z2695" s="33"/>
      <c r="AA2695" s="33"/>
      <c r="AB2695" s="33"/>
      <c r="AC2695" s="33"/>
      <c r="AD2695" s="33"/>
      <c r="AE2695" s="33"/>
      <c r="AT2695" s="19" t="s">
        <v>2670</v>
      </c>
      <c r="AU2695" s="19" t="s">
        <v>78</v>
      </c>
    </row>
    <row r="2696" spans="1:65" s="2" customFormat="1" ht="37.9" customHeight="1">
      <c r="A2696" s="33"/>
      <c r="B2696" s="34"/>
      <c r="C2696" s="176" t="s">
        <v>2692</v>
      </c>
      <c r="D2696" s="176" t="s">
        <v>181</v>
      </c>
      <c r="E2696" s="177" t="s">
        <v>2693</v>
      </c>
      <c r="F2696" s="327" t="s">
        <v>2694</v>
      </c>
      <c r="G2696" s="328" t="s">
        <v>289</v>
      </c>
      <c r="H2696" s="329">
        <v>66</v>
      </c>
      <c r="I2696" s="330"/>
      <c r="J2696" s="330">
        <f>ROUND(I2696*H2696,2)</f>
        <v>0</v>
      </c>
      <c r="K2696" s="178" t="s">
        <v>18</v>
      </c>
      <c r="L2696" s="38"/>
      <c r="M2696" s="182" t="s">
        <v>18</v>
      </c>
      <c r="N2696" s="183" t="s">
        <v>40</v>
      </c>
      <c r="O2696" s="184">
        <v>0</v>
      </c>
      <c r="P2696" s="184">
        <f>O2696*H2696</f>
        <v>0</v>
      </c>
      <c r="Q2696" s="184">
        <v>0</v>
      </c>
      <c r="R2696" s="184">
        <f>Q2696*H2696</f>
        <v>0</v>
      </c>
      <c r="S2696" s="184">
        <v>0</v>
      </c>
      <c r="T2696" s="185">
        <f>S2696*H2696</f>
        <v>0</v>
      </c>
      <c r="U2696" s="33"/>
      <c r="V2696" s="33"/>
      <c r="W2696" s="33"/>
      <c r="X2696" s="33"/>
      <c r="Y2696" s="33"/>
      <c r="Z2696" s="33"/>
      <c r="AA2696" s="33"/>
      <c r="AB2696" s="33"/>
      <c r="AC2696" s="33"/>
      <c r="AD2696" s="33"/>
      <c r="AE2696" s="33"/>
      <c r="AR2696" s="186" t="s">
        <v>311</v>
      </c>
      <c r="AT2696" s="186" t="s">
        <v>181</v>
      </c>
      <c r="AU2696" s="186" t="s">
        <v>78</v>
      </c>
      <c r="AY2696" s="19" t="s">
        <v>179</v>
      </c>
      <c r="BE2696" s="187">
        <f>IF(N2696="základní",J2696,0)</f>
        <v>0</v>
      </c>
      <c r="BF2696" s="187">
        <f>IF(N2696="snížená",J2696,0)</f>
        <v>0</v>
      </c>
      <c r="BG2696" s="187">
        <f>IF(N2696="zákl. přenesená",J2696,0)</f>
        <v>0</v>
      </c>
      <c r="BH2696" s="187">
        <f>IF(N2696="sníž. přenesená",J2696,0)</f>
        <v>0</v>
      </c>
      <c r="BI2696" s="187">
        <f>IF(N2696="nulová",J2696,0)</f>
        <v>0</v>
      </c>
      <c r="BJ2696" s="19" t="s">
        <v>76</v>
      </c>
      <c r="BK2696" s="187">
        <f>ROUND(I2696*H2696,2)</f>
        <v>0</v>
      </c>
      <c r="BL2696" s="19" t="s">
        <v>311</v>
      </c>
      <c r="BM2696" s="186" t="s">
        <v>2695</v>
      </c>
    </row>
    <row r="2697" spans="1:65" s="2" customFormat="1" ht="29.25">
      <c r="A2697" s="33"/>
      <c r="B2697" s="34"/>
      <c r="C2697" s="35"/>
      <c r="D2697" s="188" t="s">
        <v>188</v>
      </c>
      <c r="E2697" s="35"/>
      <c r="F2697" s="331" t="s">
        <v>2694</v>
      </c>
      <c r="G2697" s="332"/>
      <c r="H2697" s="332"/>
      <c r="I2697" s="332"/>
      <c r="J2697" s="332"/>
      <c r="K2697" s="35"/>
      <c r="L2697" s="38"/>
      <c r="M2697" s="190"/>
      <c r="N2697" s="191"/>
      <c r="O2697" s="63"/>
      <c r="P2697" s="63"/>
      <c r="Q2697" s="63"/>
      <c r="R2697" s="63"/>
      <c r="S2697" s="63"/>
      <c r="T2697" s="64"/>
      <c r="U2697" s="33"/>
      <c r="V2697" s="33"/>
      <c r="W2697" s="33"/>
      <c r="X2697" s="33"/>
      <c r="Y2697" s="33"/>
      <c r="Z2697" s="33"/>
      <c r="AA2697" s="33"/>
      <c r="AB2697" s="33"/>
      <c r="AC2697" s="33"/>
      <c r="AD2697" s="33"/>
      <c r="AE2697" s="33"/>
      <c r="AT2697" s="19" t="s">
        <v>188</v>
      </c>
      <c r="AU2697" s="19" t="s">
        <v>78</v>
      </c>
    </row>
    <row r="2698" spans="1:65" s="2" customFormat="1" ht="19.5">
      <c r="A2698" s="33"/>
      <c r="B2698" s="34"/>
      <c r="C2698" s="35"/>
      <c r="D2698" s="188" t="s">
        <v>2670</v>
      </c>
      <c r="E2698" s="35"/>
      <c r="F2698" s="349" t="s">
        <v>2671</v>
      </c>
      <c r="G2698" s="332"/>
      <c r="H2698" s="332"/>
      <c r="I2698" s="332"/>
      <c r="J2698" s="332"/>
      <c r="K2698" s="35"/>
      <c r="L2698" s="38"/>
      <c r="M2698" s="190"/>
      <c r="N2698" s="191"/>
      <c r="O2698" s="63"/>
      <c r="P2698" s="63"/>
      <c r="Q2698" s="63"/>
      <c r="R2698" s="63"/>
      <c r="S2698" s="63"/>
      <c r="T2698" s="64"/>
      <c r="U2698" s="33"/>
      <c r="V2698" s="33"/>
      <c r="W2698" s="33"/>
      <c r="X2698" s="33"/>
      <c r="Y2698" s="33"/>
      <c r="Z2698" s="33"/>
      <c r="AA2698" s="33"/>
      <c r="AB2698" s="33"/>
      <c r="AC2698" s="33"/>
      <c r="AD2698" s="33"/>
      <c r="AE2698" s="33"/>
      <c r="AT2698" s="19" t="s">
        <v>2670</v>
      </c>
      <c r="AU2698" s="19" t="s">
        <v>78</v>
      </c>
    </row>
    <row r="2699" spans="1:65" s="2" customFormat="1" ht="37.9" customHeight="1">
      <c r="A2699" s="33"/>
      <c r="B2699" s="34"/>
      <c r="C2699" s="176" t="s">
        <v>2696</v>
      </c>
      <c r="D2699" s="176" t="s">
        <v>181</v>
      </c>
      <c r="E2699" s="177" t="s">
        <v>2697</v>
      </c>
      <c r="F2699" s="327" t="s">
        <v>2698</v>
      </c>
      <c r="G2699" s="328" t="s">
        <v>289</v>
      </c>
      <c r="H2699" s="329">
        <v>28</v>
      </c>
      <c r="I2699" s="330"/>
      <c r="J2699" s="330">
        <f>ROUND(I2699*H2699,2)</f>
        <v>0</v>
      </c>
      <c r="K2699" s="178" t="s">
        <v>18</v>
      </c>
      <c r="L2699" s="38"/>
      <c r="M2699" s="182" t="s">
        <v>18</v>
      </c>
      <c r="N2699" s="183" t="s">
        <v>40</v>
      </c>
      <c r="O2699" s="184">
        <v>0</v>
      </c>
      <c r="P2699" s="184">
        <f>O2699*H2699</f>
        <v>0</v>
      </c>
      <c r="Q2699" s="184">
        <v>0</v>
      </c>
      <c r="R2699" s="184">
        <f>Q2699*H2699</f>
        <v>0</v>
      </c>
      <c r="S2699" s="184">
        <v>0</v>
      </c>
      <c r="T2699" s="185">
        <f>S2699*H2699</f>
        <v>0</v>
      </c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R2699" s="186" t="s">
        <v>311</v>
      </c>
      <c r="AT2699" s="186" t="s">
        <v>181</v>
      </c>
      <c r="AU2699" s="186" t="s">
        <v>78</v>
      </c>
      <c r="AY2699" s="19" t="s">
        <v>179</v>
      </c>
      <c r="BE2699" s="187">
        <f>IF(N2699="základní",J2699,0)</f>
        <v>0</v>
      </c>
      <c r="BF2699" s="187">
        <f>IF(N2699="snížená",J2699,0)</f>
        <v>0</v>
      </c>
      <c r="BG2699" s="187">
        <f>IF(N2699="zákl. přenesená",J2699,0)</f>
        <v>0</v>
      </c>
      <c r="BH2699" s="187">
        <f>IF(N2699="sníž. přenesená",J2699,0)</f>
        <v>0</v>
      </c>
      <c r="BI2699" s="187">
        <f>IF(N2699="nulová",J2699,0)</f>
        <v>0</v>
      </c>
      <c r="BJ2699" s="19" t="s">
        <v>76</v>
      </c>
      <c r="BK2699" s="187">
        <f>ROUND(I2699*H2699,2)</f>
        <v>0</v>
      </c>
      <c r="BL2699" s="19" t="s">
        <v>311</v>
      </c>
      <c r="BM2699" s="186" t="s">
        <v>2699</v>
      </c>
    </row>
    <row r="2700" spans="1:65" s="2" customFormat="1" ht="29.25">
      <c r="A2700" s="33"/>
      <c r="B2700" s="34"/>
      <c r="C2700" s="35"/>
      <c r="D2700" s="188" t="s">
        <v>188</v>
      </c>
      <c r="E2700" s="35"/>
      <c r="F2700" s="331" t="s">
        <v>2698</v>
      </c>
      <c r="G2700" s="332"/>
      <c r="H2700" s="332"/>
      <c r="I2700" s="332"/>
      <c r="J2700" s="332"/>
      <c r="K2700" s="35"/>
      <c r="L2700" s="38"/>
      <c r="M2700" s="190"/>
      <c r="N2700" s="191"/>
      <c r="O2700" s="63"/>
      <c r="P2700" s="63"/>
      <c r="Q2700" s="63"/>
      <c r="R2700" s="63"/>
      <c r="S2700" s="63"/>
      <c r="T2700" s="64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T2700" s="19" t="s">
        <v>188</v>
      </c>
      <c r="AU2700" s="19" t="s">
        <v>78</v>
      </c>
    </row>
    <row r="2701" spans="1:65" s="2" customFormat="1" ht="19.5">
      <c r="A2701" s="33"/>
      <c r="B2701" s="34"/>
      <c r="C2701" s="35"/>
      <c r="D2701" s="188" t="s">
        <v>2670</v>
      </c>
      <c r="E2701" s="35"/>
      <c r="F2701" s="349" t="s">
        <v>2671</v>
      </c>
      <c r="G2701" s="332"/>
      <c r="H2701" s="332"/>
      <c r="I2701" s="332"/>
      <c r="J2701" s="332"/>
      <c r="K2701" s="35"/>
      <c r="L2701" s="38"/>
      <c r="M2701" s="190"/>
      <c r="N2701" s="191"/>
      <c r="O2701" s="63"/>
      <c r="P2701" s="63"/>
      <c r="Q2701" s="63"/>
      <c r="R2701" s="63"/>
      <c r="S2701" s="63"/>
      <c r="T2701" s="64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T2701" s="19" t="s">
        <v>2670</v>
      </c>
      <c r="AU2701" s="19" t="s">
        <v>78</v>
      </c>
    </row>
    <row r="2702" spans="1:65" s="2" customFormat="1" ht="21.75" customHeight="1">
      <c r="A2702" s="33"/>
      <c r="B2702" s="34"/>
      <c r="C2702" s="176" t="s">
        <v>2700</v>
      </c>
      <c r="D2702" s="176" t="s">
        <v>181</v>
      </c>
      <c r="E2702" s="177" t="s">
        <v>2701</v>
      </c>
      <c r="F2702" s="327" t="s">
        <v>2702</v>
      </c>
      <c r="G2702" s="328" t="s">
        <v>281</v>
      </c>
      <c r="H2702" s="329">
        <v>4</v>
      </c>
      <c r="I2702" s="330"/>
      <c r="J2702" s="330">
        <f>ROUND(I2702*H2702,2)</f>
        <v>0</v>
      </c>
      <c r="K2702" s="178" t="s">
        <v>18</v>
      </c>
      <c r="L2702" s="38"/>
      <c r="M2702" s="182" t="s">
        <v>18</v>
      </c>
      <c r="N2702" s="183" t="s">
        <v>40</v>
      </c>
      <c r="O2702" s="184">
        <v>0</v>
      </c>
      <c r="P2702" s="184">
        <f>O2702*H2702</f>
        <v>0</v>
      </c>
      <c r="Q2702" s="184">
        <v>0</v>
      </c>
      <c r="R2702" s="184">
        <f>Q2702*H2702</f>
        <v>0</v>
      </c>
      <c r="S2702" s="184">
        <v>0</v>
      </c>
      <c r="T2702" s="185">
        <f>S2702*H2702</f>
        <v>0</v>
      </c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R2702" s="186" t="s">
        <v>311</v>
      </c>
      <c r="AT2702" s="186" t="s">
        <v>181</v>
      </c>
      <c r="AU2702" s="186" t="s">
        <v>78</v>
      </c>
      <c r="AY2702" s="19" t="s">
        <v>179</v>
      </c>
      <c r="BE2702" s="187">
        <f>IF(N2702="základní",J2702,0)</f>
        <v>0</v>
      </c>
      <c r="BF2702" s="187">
        <f>IF(N2702="snížená",J2702,0)</f>
        <v>0</v>
      </c>
      <c r="BG2702" s="187">
        <f>IF(N2702="zákl. přenesená",J2702,0)</f>
        <v>0</v>
      </c>
      <c r="BH2702" s="187">
        <f>IF(N2702="sníž. přenesená",J2702,0)</f>
        <v>0</v>
      </c>
      <c r="BI2702" s="187">
        <f>IF(N2702="nulová",J2702,0)</f>
        <v>0</v>
      </c>
      <c r="BJ2702" s="19" t="s">
        <v>76</v>
      </c>
      <c r="BK2702" s="187">
        <f>ROUND(I2702*H2702,2)</f>
        <v>0</v>
      </c>
      <c r="BL2702" s="19" t="s">
        <v>311</v>
      </c>
      <c r="BM2702" s="186" t="s">
        <v>2703</v>
      </c>
    </row>
    <row r="2703" spans="1:65" s="2" customFormat="1">
      <c r="A2703" s="33"/>
      <c r="B2703" s="34"/>
      <c r="C2703" s="35"/>
      <c r="D2703" s="188" t="s">
        <v>188</v>
      </c>
      <c r="E2703" s="35"/>
      <c r="F2703" s="331" t="s">
        <v>2702</v>
      </c>
      <c r="G2703" s="332"/>
      <c r="H2703" s="332"/>
      <c r="I2703" s="332"/>
      <c r="J2703" s="332"/>
      <c r="K2703" s="35"/>
      <c r="L2703" s="38"/>
      <c r="M2703" s="190"/>
      <c r="N2703" s="191"/>
      <c r="O2703" s="63"/>
      <c r="P2703" s="63"/>
      <c r="Q2703" s="63"/>
      <c r="R2703" s="63"/>
      <c r="S2703" s="63"/>
      <c r="T2703" s="64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T2703" s="19" t="s">
        <v>188</v>
      </c>
      <c r="AU2703" s="19" t="s">
        <v>78</v>
      </c>
    </row>
    <row r="2704" spans="1:65" s="2" customFormat="1" ht="19.5">
      <c r="A2704" s="33"/>
      <c r="B2704" s="34"/>
      <c r="C2704" s="35"/>
      <c r="D2704" s="188" t="s">
        <v>2670</v>
      </c>
      <c r="E2704" s="35"/>
      <c r="F2704" s="349" t="s">
        <v>2671</v>
      </c>
      <c r="G2704" s="332"/>
      <c r="H2704" s="332"/>
      <c r="I2704" s="332"/>
      <c r="J2704" s="332"/>
      <c r="K2704" s="35"/>
      <c r="L2704" s="38"/>
      <c r="M2704" s="190"/>
      <c r="N2704" s="191"/>
      <c r="O2704" s="63"/>
      <c r="P2704" s="63"/>
      <c r="Q2704" s="63"/>
      <c r="R2704" s="63"/>
      <c r="S2704" s="63"/>
      <c r="T2704" s="64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T2704" s="19" t="s">
        <v>2670</v>
      </c>
      <c r="AU2704" s="19" t="s">
        <v>78</v>
      </c>
    </row>
    <row r="2705" spans="1:65" s="2" customFormat="1" ht="37.9" customHeight="1">
      <c r="A2705" s="33"/>
      <c r="B2705" s="34"/>
      <c r="C2705" s="176" t="s">
        <v>2704</v>
      </c>
      <c r="D2705" s="176" t="s">
        <v>181</v>
      </c>
      <c r="E2705" s="177" t="s">
        <v>2705</v>
      </c>
      <c r="F2705" s="327" t="s">
        <v>2706</v>
      </c>
      <c r="G2705" s="328" t="s">
        <v>289</v>
      </c>
      <c r="H2705" s="329">
        <v>18.5</v>
      </c>
      <c r="I2705" s="330"/>
      <c r="J2705" s="330">
        <f>ROUND(I2705*H2705,2)</f>
        <v>0</v>
      </c>
      <c r="K2705" s="178" t="s">
        <v>18</v>
      </c>
      <c r="L2705" s="38"/>
      <c r="M2705" s="182" t="s">
        <v>18</v>
      </c>
      <c r="N2705" s="183" t="s">
        <v>40</v>
      </c>
      <c r="O2705" s="184">
        <v>0</v>
      </c>
      <c r="P2705" s="184">
        <f>O2705*H2705</f>
        <v>0</v>
      </c>
      <c r="Q2705" s="184">
        <v>0</v>
      </c>
      <c r="R2705" s="184">
        <f>Q2705*H2705</f>
        <v>0</v>
      </c>
      <c r="S2705" s="184">
        <v>0</v>
      </c>
      <c r="T2705" s="185">
        <f>S2705*H2705</f>
        <v>0</v>
      </c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R2705" s="186" t="s">
        <v>311</v>
      </c>
      <c r="AT2705" s="186" t="s">
        <v>181</v>
      </c>
      <c r="AU2705" s="186" t="s">
        <v>78</v>
      </c>
      <c r="AY2705" s="19" t="s">
        <v>179</v>
      </c>
      <c r="BE2705" s="187">
        <f>IF(N2705="základní",J2705,0)</f>
        <v>0</v>
      </c>
      <c r="BF2705" s="187">
        <f>IF(N2705="snížená",J2705,0)</f>
        <v>0</v>
      </c>
      <c r="BG2705" s="187">
        <f>IF(N2705="zákl. přenesená",J2705,0)</f>
        <v>0</v>
      </c>
      <c r="BH2705" s="187">
        <f>IF(N2705="sníž. přenesená",J2705,0)</f>
        <v>0</v>
      </c>
      <c r="BI2705" s="187">
        <f>IF(N2705="nulová",J2705,0)</f>
        <v>0</v>
      </c>
      <c r="BJ2705" s="19" t="s">
        <v>76</v>
      </c>
      <c r="BK2705" s="187">
        <f>ROUND(I2705*H2705,2)</f>
        <v>0</v>
      </c>
      <c r="BL2705" s="19" t="s">
        <v>311</v>
      </c>
      <c r="BM2705" s="186" t="s">
        <v>2707</v>
      </c>
    </row>
    <row r="2706" spans="1:65" s="2" customFormat="1" ht="19.5">
      <c r="A2706" s="33"/>
      <c r="B2706" s="34"/>
      <c r="C2706" s="35"/>
      <c r="D2706" s="188" t="s">
        <v>188</v>
      </c>
      <c r="E2706" s="35"/>
      <c r="F2706" s="331" t="s">
        <v>2706</v>
      </c>
      <c r="G2706" s="332"/>
      <c r="H2706" s="332"/>
      <c r="I2706" s="332"/>
      <c r="J2706" s="332"/>
      <c r="K2706" s="35"/>
      <c r="L2706" s="38"/>
      <c r="M2706" s="190"/>
      <c r="N2706" s="191"/>
      <c r="O2706" s="63"/>
      <c r="P2706" s="63"/>
      <c r="Q2706" s="63"/>
      <c r="R2706" s="63"/>
      <c r="S2706" s="63"/>
      <c r="T2706" s="64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T2706" s="19" t="s">
        <v>188</v>
      </c>
      <c r="AU2706" s="19" t="s">
        <v>78</v>
      </c>
    </row>
    <row r="2707" spans="1:65" s="2" customFormat="1" ht="19.5">
      <c r="A2707" s="33"/>
      <c r="B2707" s="34"/>
      <c r="C2707" s="35"/>
      <c r="D2707" s="188" t="s">
        <v>2670</v>
      </c>
      <c r="E2707" s="35"/>
      <c r="F2707" s="349" t="s">
        <v>2671</v>
      </c>
      <c r="G2707" s="332"/>
      <c r="H2707" s="332"/>
      <c r="I2707" s="332"/>
      <c r="J2707" s="332"/>
      <c r="K2707" s="35"/>
      <c r="L2707" s="38"/>
      <c r="M2707" s="190"/>
      <c r="N2707" s="191"/>
      <c r="O2707" s="63"/>
      <c r="P2707" s="63"/>
      <c r="Q2707" s="63"/>
      <c r="R2707" s="63"/>
      <c r="S2707" s="63"/>
      <c r="T2707" s="64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T2707" s="19" t="s">
        <v>2670</v>
      </c>
      <c r="AU2707" s="19" t="s">
        <v>78</v>
      </c>
    </row>
    <row r="2708" spans="1:65" s="2" customFormat="1" ht="37.9" customHeight="1">
      <c r="A2708" s="33"/>
      <c r="B2708" s="34"/>
      <c r="C2708" s="176" t="s">
        <v>2708</v>
      </c>
      <c r="D2708" s="176" t="s">
        <v>181</v>
      </c>
      <c r="E2708" s="177" t="s">
        <v>2709</v>
      </c>
      <c r="F2708" s="327" t="s">
        <v>2710</v>
      </c>
      <c r="G2708" s="328" t="s">
        <v>289</v>
      </c>
      <c r="H2708" s="329">
        <v>2.4</v>
      </c>
      <c r="I2708" s="330"/>
      <c r="J2708" s="330">
        <f>ROUND(I2708*H2708,2)</f>
        <v>0</v>
      </c>
      <c r="K2708" s="178" t="s">
        <v>18</v>
      </c>
      <c r="L2708" s="38"/>
      <c r="M2708" s="182" t="s">
        <v>18</v>
      </c>
      <c r="N2708" s="183" t="s">
        <v>40</v>
      </c>
      <c r="O2708" s="184">
        <v>0</v>
      </c>
      <c r="P2708" s="184">
        <f>O2708*H2708</f>
        <v>0</v>
      </c>
      <c r="Q2708" s="184">
        <v>0</v>
      </c>
      <c r="R2708" s="184">
        <f>Q2708*H2708</f>
        <v>0</v>
      </c>
      <c r="S2708" s="184">
        <v>0</v>
      </c>
      <c r="T2708" s="185">
        <f>S2708*H2708</f>
        <v>0</v>
      </c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R2708" s="186" t="s">
        <v>311</v>
      </c>
      <c r="AT2708" s="186" t="s">
        <v>181</v>
      </c>
      <c r="AU2708" s="186" t="s">
        <v>78</v>
      </c>
      <c r="AY2708" s="19" t="s">
        <v>179</v>
      </c>
      <c r="BE2708" s="187">
        <f>IF(N2708="základní",J2708,0)</f>
        <v>0</v>
      </c>
      <c r="BF2708" s="187">
        <f>IF(N2708="snížená",J2708,0)</f>
        <v>0</v>
      </c>
      <c r="BG2708" s="187">
        <f>IF(N2708="zákl. přenesená",J2708,0)</f>
        <v>0</v>
      </c>
      <c r="BH2708" s="187">
        <f>IF(N2708="sníž. přenesená",J2708,0)</f>
        <v>0</v>
      </c>
      <c r="BI2708" s="187">
        <f>IF(N2708="nulová",J2708,0)</f>
        <v>0</v>
      </c>
      <c r="BJ2708" s="19" t="s">
        <v>76</v>
      </c>
      <c r="BK2708" s="187">
        <f>ROUND(I2708*H2708,2)</f>
        <v>0</v>
      </c>
      <c r="BL2708" s="19" t="s">
        <v>311</v>
      </c>
      <c r="BM2708" s="186" t="s">
        <v>2711</v>
      </c>
    </row>
    <row r="2709" spans="1:65" s="2" customFormat="1" ht="19.5">
      <c r="A2709" s="33"/>
      <c r="B2709" s="34"/>
      <c r="C2709" s="35"/>
      <c r="D2709" s="188" t="s">
        <v>188</v>
      </c>
      <c r="E2709" s="35"/>
      <c r="F2709" s="331" t="s">
        <v>2710</v>
      </c>
      <c r="G2709" s="332"/>
      <c r="H2709" s="332"/>
      <c r="I2709" s="332"/>
      <c r="J2709" s="332"/>
      <c r="K2709" s="35"/>
      <c r="L2709" s="38"/>
      <c r="M2709" s="190"/>
      <c r="N2709" s="191"/>
      <c r="O2709" s="63"/>
      <c r="P2709" s="63"/>
      <c r="Q2709" s="63"/>
      <c r="R2709" s="63"/>
      <c r="S2709" s="63"/>
      <c r="T2709" s="64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T2709" s="19" t="s">
        <v>188</v>
      </c>
      <c r="AU2709" s="19" t="s">
        <v>78</v>
      </c>
    </row>
    <row r="2710" spans="1:65" s="2" customFormat="1" ht="19.5">
      <c r="A2710" s="33"/>
      <c r="B2710" s="34"/>
      <c r="C2710" s="35"/>
      <c r="D2710" s="188" t="s">
        <v>2670</v>
      </c>
      <c r="E2710" s="35"/>
      <c r="F2710" s="349" t="s">
        <v>2671</v>
      </c>
      <c r="G2710" s="332"/>
      <c r="H2710" s="332"/>
      <c r="I2710" s="332"/>
      <c r="J2710" s="332"/>
      <c r="K2710" s="35"/>
      <c r="L2710" s="38"/>
      <c r="M2710" s="190"/>
      <c r="N2710" s="191"/>
      <c r="O2710" s="63"/>
      <c r="P2710" s="63"/>
      <c r="Q2710" s="63"/>
      <c r="R2710" s="63"/>
      <c r="S2710" s="63"/>
      <c r="T2710" s="64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T2710" s="19" t="s">
        <v>2670</v>
      </c>
      <c r="AU2710" s="19" t="s">
        <v>78</v>
      </c>
    </row>
    <row r="2711" spans="1:65" s="2" customFormat="1" ht="37.9" customHeight="1">
      <c r="A2711" s="33"/>
      <c r="B2711" s="34"/>
      <c r="C2711" s="176" t="s">
        <v>2712</v>
      </c>
      <c r="D2711" s="176" t="s">
        <v>181</v>
      </c>
      <c r="E2711" s="177" t="s">
        <v>2713</v>
      </c>
      <c r="F2711" s="327" t="s">
        <v>2714</v>
      </c>
      <c r="G2711" s="328" t="s">
        <v>281</v>
      </c>
      <c r="H2711" s="329">
        <v>1</v>
      </c>
      <c r="I2711" s="330"/>
      <c r="J2711" s="330">
        <f>ROUND(I2711*H2711,2)</f>
        <v>0</v>
      </c>
      <c r="K2711" s="178" t="s">
        <v>18</v>
      </c>
      <c r="L2711" s="38"/>
      <c r="M2711" s="182" t="s">
        <v>18</v>
      </c>
      <c r="N2711" s="183" t="s">
        <v>40</v>
      </c>
      <c r="O2711" s="184">
        <v>0</v>
      </c>
      <c r="P2711" s="184">
        <f>O2711*H2711</f>
        <v>0</v>
      </c>
      <c r="Q2711" s="184">
        <v>0</v>
      </c>
      <c r="R2711" s="184">
        <f>Q2711*H2711</f>
        <v>0</v>
      </c>
      <c r="S2711" s="184">
        <v>0</v>
      </c>
      <c r="T2711" s="185">
        <f>S2711*H2711</f>
        <v>0</v>
      </c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R2711" s="186" t="s">
        <v>311</v>
      </c>
      <c r="AT2711" s="186" t="s">
        <v>181</v>
      </c>
      <c r="AU2711" s="186" t="s">
        <v>78</v>
      </c>
      <c r="AY2711" s="19" t="s">
        <v>179</v>
      </c>
      <c r="BE2711" s="187">
        <f>IF(N2711="základní",J2711,0)</f>
        <v>0</v>
      </c>
      <c r="BF2711" s="187">
        <f>IF(N2711="snížená",J2711,0)</f>
        <v>0</v>
      </c>
      <c r="BG2711" s="187">
        <f>IF(N2711="zákl. přenesená",J2711,0)</f>
        <v>0</v>
      </c>
      <c r="BH2711" s="187">
        <f>IF(N2711="sníž. přenesená",J2711,0)</f>
        <v>0</v>
      </c>
      <c r="BI2711" s="187">
        <f>IF(N2711="nulová",J2711,0)</f>
        <v>0</v>
      </c>
      <c r="BJ2711" s="19" t="s">
        <v>76</v>
      </c>
      <c r="BK2711" s="187">
        <f>ROUND(I2711*H2711,2)</f>
        <v>0</v>
      </c>
      <c r="BL2711" s="19" t="s">
        <v>311</v>
      </c>
      <c r="BM2711" s="186" t="s">
        <v>2715</v>
      </c>
    </row>
    <row r="2712" spans="1:65" s="2" customFormat="1" ht="29.25">
      <c r="A2712" s="33"/>
      <c r="B2712" s="34"/>
      <c r="C2712" s="35"/>
      <c r="D2712" s="188" t="s">
        <v>188</v>
      </c>
      <c r="E2712" s="35"/>
      <c r="F2712" s="331" t="s">
        <v>2714</v>
      </c>
      <c r="G2712" s="332"/>
      <c r="H2712" s="332"/>
      <c r="I2712" s="332"/>
      <c r="J2712" s="332"/>
      <c r="K2712" s="35"/>
      <c r="L2712" s="38"/>
      <c r="M2712" s="190"/>
      <c r="N2712" s="191"/>
      <c r="O2712" s="63"/>
      <c r="P2712" s="63"/>
      <c r="Q2712" s="63"/>
      <c r="R2712" s="63"/>
      <c r="S2712" s="63"/>
      <c r="T2712" s="64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T2712" s="19" t="s">
        <v>188</v>
      </c>
      <c r="AU2712" s="19" t="s">
        <v>78</v>
      </c>
    </row>
    <row r="2713" spans="1:65" s="2" customFormat="1" ht="19.5">
      <c r="A2713" s="33"/>
      <c r="B2713" s="34"/>
      <c r="C2713" s="35"/>
      <c r="D2713" s="188" t="s">
        <v>2670</v>
      </c>
      <c r="E2713" s="35"/>
      <c r="F2713" s="349" t="s">
        <v>2671</v>
      </c>
      <c r="G2713" s="332"/>
      <c r="H2713" s="332"/>
      <c r="I2713" s="332"/>
      <c r="J2713" s="332"/>
      <c r="K2713" s="35"/>
      <c r="L2713" s="38"/>
      <c r="M2713" s="190"/>
      <c r="N2713" s="191"/>
      <c r="O2713" s="63"/>
      <c r="P2713" s="63"/>
      <c r="Q2713" s="63"/>
      <c r="R2713" s="63"/>
      <c r="S2713" s="63"/>
      <c r="T2713" s="64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T2713" s="19" t="s">
        <v>2670</v>
      </c>
      <c r="AU2713" s="19" t="s">
        <v>78</v>
      </c>
    </row>
    <row r="2714" spans="1:65" s="2" customFormat="1" ht="37.9" customHeight="1">
      <c r="A2714" s="33"/>
      <c r="B2714" s="34"/>
      <c r="C2714" s="176" t="s">
        <v>2716</v>
      </c>
      <c r="D2714" s="176" t="s">
        <v>181</v>
      </c>
      <c r="E2714" s="177" t="s">
        <v>2717</v>
      </c>
      <c r="F2714" s="327" t="s">
        <v>2718</v>
      </c>
      <c r="G2714" s="328" t="s">
        <v>281</v>
      </c>
      <c r="H2714" s="329">
        <v>1</v>
      </c>
      <c r="I2714" s="330"/>
      <c r="J2714" s="330">
        <f>ROUND(I2714*H2714,2)</f>
        <v>0</v>
      </c>
      <c r="K2714" s="178" t="s">
        <v>18</v>
      </c>
      <c r="L2714" s="38"/>
      <c r="M2714" s="182" t="s">
        <v>18</v>
      </c>
      <c r="N2714" s="183" t="s">
        <v>40</v>
      </c>
      <c r="O2714" s="184">
        <v>0</v>
      </c>
      <c r="P2714" s="184">
        <f>O2714*H2714</f>
        <v>0</v>
      </c>
      <c r="Q2714" s="184">
        <v>0</v>
      </c>
      <c r="R2714" s="184">
        <f>Q2714*H2714</f>
        <v>0</v>
      </c>
      <c r="S2714" s="184">
        <v>0</v>
      </c>
      <c r="T2714" s="185">
        <f>S2714*H2714</f>
        <v>0</v>
      </c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R2714" s="186" t="s">
        <v>311</v>
      </c>
      <c r="AT2714" s="186" t="s">
        <v>181</v>
      </c>
      <c r="AU2714" s="186" t="s">
        <v>78</v>
      </c>
      <c r="AY2714" s="19" t="s">
        <v>179</v>
      </c>
      <c r="BE2714" s="187">
        <f>IF(N2714="základní",J2714,0)</f>
        <v>0</v>
      </c>
      <c r="BF2714" s="187">
        <f>IF(N2714="snížená",J2714,0)</f>
        <v>0</v>
      </c>
      <c r="BG2714" s="187">
        <f>IF(N2714="zákl. přenesená",J2714,0)</f>
        <v>0</v>
      </c>
      <c r="BH2714" s="187">
        <f>IF(N2714="sníž. přenesená",J2714,0)</f>
        <v>0</v>
      </c>
      <c r="BI2714" s="187">
        <f>IF(N2714="nulová",J2714,0)</f>
        <v>0</v>
      </c>
      <c r="BJ2714" s="19" t="s">
        <v>76</v>
      </c>
      <c r="BK2714" s="187">
        <f>ROUND(I2714*H2714,2)</f>
        <v>0</v>
      </c>
      <c r="BL2714" s="19" t="s">
        <v>311</v>
      </c>
      <c r="BM2714" s="186" t="s">
        <v>2719</v>
      </c>
    </row>
    <row r="2715" spans="1:65" s="2" customFormat="1" ht="29.25">
      <c r="A2715" s="33"/>
      <c r="B2715" s="34"/>
      <c r="C2715" s="35"/>
      <c r="D2715" s="188" t="s">
        <v>188</v>
      </c>
      <c r="E2715" s="35"/>
      <c r="F2715" s="331" t="s">
        <v>2718</v>
      </c>
      <c r="G2715" s="332"/>
      <c r="H2715" s="332"/>
      <c r="I2715" s="332"/>
      <c r="J2715" s="332"/>
      <c r="K2715" s="35"/>
      <c r="L2715" s="38"/>
      <c r="M2715" s="190"/>
      <c r="N2715" s="191"/>
      <c r="O2715" s="63"/>
      <c r="P2715" s="63"/>
      <c r="Q2715" s="63"/>
      <c r="R2715" s="63"/>
      <c r="S2715" s="63"/>
      <c r="T2715" s="64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T2715" s="19" t="s">
        <v>188</v>
      </c>
      <c r="AU2715" s="19" t="s">
        <v>78</v>
      </c>
    </row>
    <row r="2716" spans="1:65" s="2" customFormat="1" ht="19.5">
      <c r="A2716" s="33"/>
      <c r="B2716" s="34"/>
      <c r="C2716" s="35"/>
      <c r="D2716" s="188" t="s">
        <v>2670</v>
      </c>
      <c r="E2716" s="35"/>
      <c r="F2716" s="349" t="s">
        <v>2671</v>
      </c>
      <c r="G2716" s="332"/>
      <c r="H2716" s="332"/>
      <c r="I2716" s="332"/>
      <c r="J2716" s="332"/>
      <c r="K2716" s="35"/>
      <c r="L2716" s="38"/>
      <c r="M2716" s="190"/>
      <c r="N2716" s="191"/>
      <c r="O2716" s="63"/>
      <c r="P2716" s="63"/>
      <c r="Q2716" s="63"/>
      <c r="R2716" s="63"/>
      <c r="S2716" s="63"/>
      <c r="T2716" s="64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T2716" s="19" t="s">
        <v>2670</v>
      </c>
      <c r="AU2716" s="19" t="s">
        <v>78</v>
      </c>
    </row>
    <row r="2717" spans="1:65" s="2" customFormat="1" ht="37.9" customHeight="1">
      <c r="A2717" s="33"/>
      <c r="B2717" s="34"/>
      <c r="C2717" s="176" t="s">
        <v>2720</v>
      </c>
      <c r="D2717" s="176" t="s">
        <v>181</v>
      </c>
      <c r="E2717" s="177" t="s">
        <v>2721</v>
      </c>
      <c r="F2717" s="327" t="s">
        <v>2722</v>
      </c>
      <c r="G2717" s="328" t="s">
        <v>281</v>
      </c>
      <c r="H2717" s="329">
        <v>1</v>
      </c>
      <c r="I2717" s="330"/>
      <c r="J2717" s="330">
        <f>ROUND(I2717*H2717,2)</f>
        <v>0</v>
      </c>
      <c r="K2717" s="178" t="s">
        <v>18</v>
      </c>
      <c r="L2717" s="38"/>
      <c r="M2717" s="182" t="s">
        <v>18</v>
      </c>
      <c r="N2717" s="183" t="s">
        <v>40</v>
      </c>
      <c r="O2717" s="184">
        <v>0</v>
      </c>
      <c r="P2717" s="184">
        <f>O2717*H2717</f>
        <v>0</v>
      </c>
      <c r="Q2717" s="184">
        <v>0</v>
      </c>
      <c r="R2717" s="184">
        <f>Q2717*H2717</f>
        <v>0</v>
      </c>
      <c r="S2717" s="184">
        <v>0</v>
      </c>
      <c r="T2717" s="185">
        <f>S2717*H2717</f>
        <v>0</v>
      </c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R2717" s="186" t="s">
        <v>311</v>
      </c>
      <c r="AT2717" s="186" t="s">
        <v>181</v>
      </c>
      <c r="AU2717" s="186" t="s">
        <v>78</v>
      </c>
      <c r="AY2717" s="19" t="s">
        <v>179</v>
      </c>
      <c r="BE2717" s="187">
        <f>IF(N2717="základní",J2717,0)</f>
        <v>0</v>
      </c>
      <c r="BF2717" s="187">
        <f>IF(N2717="snížená",J2717,0)</f>
        <v>0</v>
      </c>
      <c r="BG2717" s="187">
        <f>IF(N2717="zákl. přenesená",J2717,0)</f>
        <v>0</v>
      </c>
      <c r="BH2717" s="187">
        <f>IF(N2717="sníž. přenesená",J2717,0)</f>
        <v>0</v>
      </c>
      <c r="BI2717" s="187">
        <f>IF(N2717="nulová",J2717,0)</f>
        <v>0</v>
      </c>
      <c r="BJ2717" s="19" t="s">
        <v>76</v>
      </c>
      <c r="BK2717" s="187">
        <f>ROUND(I2717*H2717,2)</f>
        <v>0</v>
      </c>
      <c r="BL2717" s="19" t="s">
        <v>311</v>
      </c>
      <c r="BM2717" s="186" t="s">
        <v>2723</v>
      </c>
    </row>
    <row r="2718" spans="1:65" s="2" customFormat="1" ht="29.25">
      <c r="A2718" s="33"/>
      <c r="B2718" s="34"/>
      <c r="C2718" s="35"/>
      <c r="D2718" s="188" t="s">
        <v>188</v>
      </c>
      <c r="E2718" s="35"/>
      <c r="F2718" s="331" t="s">
        <v>2722</v>
      </c>
      <c r="G2718" s="332"/>
      <c r="H2718" s="332"/>
      <c r="I2718" s="332"/>
      <c r="J2718" s="332"/>
      <c r="K2718" s="35"/>
      <c r="L2718" s="38"/>
      <c r="M2718" s="190"/>
      <c r="N2718" s="191"/>
      <c r="O2718" s="63"/>
      <c r="P2718" s="63"/>
      <c r="Q2718" s="63"/>
      <c r="R2718" s="63"/>
      <c r="S2718" s="63"/>
      <c r="T2718" s="64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T2718" s="19" t="s">
        <v>188</v>
      </c>
      <c r="AU2718" s="19" t="s">
        <v>78</v>
      </c>
    </row>
    <row r="2719" spans="1:65" s="2" customFormat="1" ht="19.5">
      <c r="A2719" s="33"/>
      <c r="B2719" s="34"/>
      <c r="C2719" s="35"/>
      <c r="D2719" s="188" t="s">
        <v>2670</v>
      </c>
      <c r="E2719" s="35"/>
      <c r="F2719" s="349" t="s">
        <v>2671</v>
      </c>
      <c r="G2719" s="332"/>
      <c r="H2719" s="332"/>
      <c r="I2719" s="332"/>
      <c r="J2719" s="332"/>
      <c r="K2719" s="35"/>
      <c r="L2719" s="38"/>
      <c r="M2719" s="190"/>
      <c r="N2719" s="191"/>
      <c r="O2719" s="63"/>
      <c r="P2719" s="63"/>
      <c r="Q2719" s="63"/>
      <c r="R2719" s="63"/>
      <c r="S2719" s="63"/>
      <c r="T2719" s="64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T2719" s="19" t="s">
        <v>2670</v>
      </c>
      <c r="AU2719" s="19" t="s">
        <v>78</v>
      </c>
    </row>
    <row r="2720" spans="1:65" s="2" customFormat="1" ht="37.9" customHeight="1">
      <c r="A2720" s="33"/>
      <c r="B2720" s="34"/>
      <c r="C2720" s="176" t="s">
        <v>2724</v>
      </c>
      <c r="D2720" s="176" t="s">
        <v>181</v>
      </c>
      <c r="E2720" s="177" t="s">
        <v>2725</v>
      </c>
      <c r="F2720" s="327" t="s">
        <v>2726</v>
      </c>
      <c r="G2720" s="328" t="s">
        <v>289</v>
      </c>
      <c r="H2720" s="329">
        <v>6.2</v>
      </c>
      <c r="I2720" s="330"/>
      <c r="J2720" s="330">
        <f>ROUND(I2720*H2720,2)</f>
        <v>0</v>
      </c>
      <c r="K2720" s="178" t="s">
        <v>18</v>
      </c>
      <c r="L2720" s="38"/>
      <c r="M2720" s="182" t="s">
        <v>18</v>
      </c>
      <c r="N2720" s="183" t="s">
        <v>40</v>
      </c>
      <c r="O2720" s="184">
        <v>0</v>
      </c>
      <c r="P2720" s="184">
        <f>O2720*H2720</f>
        <v>0</v>
      </c>
      <c r="Q2720" s="184">
        <v>0</v>
      </c>
      <c r="R2720" s="184">
        <f>Q2720*H2720</f>
        <v>0</v>
      </c>
      <c r="S2720" s="184">
        <v>0</v>
      </c>
      <c r="T2720" s="185">
        <f>S2720*H2720</f>
        <v>0</v>
      </c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R2720" s="186" t="s">
        <v>311</v>
      </c>
      <c r="AT2720" s="186" t="s">
        <v>181</v>
      </c>
      <c r="AU2720" s="186" t="s">
        <v>78</v>
      </c>
      <c r="AY2720" s="19" t="s">
        <v>179</v>
      </c>
      <c r="BE2720" s="187">
        <f>IF(N2720="základní",J2720,0)</f>
        <v>0</v>
      </c>
      <c r="BF2720" s="187">
        <f>IF(N2720="snížená",J2720,0)</f>
        <v>0</v>
      </c>
      <c r="BG2720" s="187">
        <f>IF(N2720="zákl. přenesená",J2720,0)</f>
        <v>0</v>
      </c>
      <c r="BH2720" s="187">
        <f>IF(N2720="sníž. přenesená",J2720,0)</f>
        <v>0</v>
      </c>
      <c r="BI2720" s="187">
        <f>IF(N2720="nulová",J2720,0)</f>
        <v>0</v>
      </c>
      <c r="BJ2720" s="19" t="s">
        <v>76</v>
      </c>
      <c r="BK2720" s="187">
        <f>ROUND(I2720*H2720,2)</f>
        <v>0</v>
      </c>
      <c r="BL2720" s="19" t="s">
        <v>311</v>
      </c>
      <c r="BM2720" s="186" t="s">
        <v>2727</v>
      </c>
    </row>
    <row r="2721" spans="1:65" s="2" customFormat="1" ht="19.5">
      <c r="A2721" s="33"/>
      <c r="B2721" s="34"/>
      <c r="C2721" s="35"/>
      <c r="D2721" s="188" t="s">
        <v>188</v>
      </c>
      <c r="E2721" s="35"/>
      <c r="F2721" s="331" t="s">
        <v>2726</v>
      </c>
      <c r="G2721" s="332"/>
      <c r="H2721" s="332"/>
      <c r="I2721" s="332"/>
      <c r="J2721" s="332"/>
      <c r="K2721" s="35"/>
      <c r="L2721" s="38"/>
      <c r="M2721" s="190"/>
      <c r="N2721" s="191"/>
      <c r="O2721" s="63"/>
      <c r="P2721" s="63"/>
      <c r="Q2721" s="63"/>
      <c r="R2721" s="63"/>
      <c r="S2721" s="63"/>
      <c r="T2721" s="64"/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T2721" s="19" t="s">
        <v>188</v>
      </c>
      <c r="AU2721" s="19" t="s">
        <v>78</v>
      </c>
    </row>
    <row r="2722" spans="1:65" s="2" customFormat="1" ht="19.5">
      <c r="A2722" s="33"/>
      <c r="B2722" s="34"/>
      <c r="C2722" s="35"/>
      <c r="D2722" s="188" t="s">
        <v>2670</v>
      </c>
      <c r="E2722" s="35"/>
      <c r="F2722" s="349" t="s">
        <v>2671</v>
      </c>
      <c r="G2722" s="332"/>
      <c r="H2722" s="332"/>
      <c r="I2722" s="332"/>
      <c r="J2722" s="332"/>
      <c r="K2722" s="35"/>
      <c r="L2722" s="38"/>
      <c r="M2722" s="190"/>
      <c r="N2722" s="191"/>
      <c r="O2722" s="63"/>
      <c r="P2722" s="63"/>
      <c r="Q2722" s="63"/>
      <c r="R2722" s="63"/>
      <c r="S2722" s="63"/>
      <c r="T2722" s="64"/>
      <c r="U2722" s="33"/>
      <c r="V2722" s="33"/>
      <c r="W2722" s="33"/>
      <c r="X2722" s="33"/>
      <c r="Y2722" s="33"/>
      <c r="Z2722" s="33"/>
      <c r="AA2722" s="33"/>
      <c r="AB2722" s="33"/>
      <c r="AC2722" s="33"/>
      <c r="AD2722" s="33"/>
      <c r="AE2722" s="33"/>
      <c r="AT2722" s="19" t="s">
        <v>2670</v>
      </c>
      <c r="AU2722" s="19" t="s">
        <v>78</v>
      </c>
    </row>
    <row r="2723" spans="1:65" s="2" customFormat="1" ht="37.9" customHeight="1">
      <c r="A2723" s="33"/>
      <c r="B2723" s="34"/>
      <c r="C2723" s="176" t="s">
        <v>2728</v>
      </c>
      <c r="D2723" s="176" t="s">
        <v>181</v>
      </c>
      <c r="E2723" s="177" t="s">
        <v>2729</v>
      </c>
      <c r="F2723" s="327" t="s">
        <v>2730</v>
      </c>
      <c r="G2723" s="328" t="s">
        <v>289</v>
      </c>
      <c r="H2723" s="329">
        <v>9.6</v>
      </c>
      <c r="I2723" s="330"/>
      <c r="J2723" s="330">
        <f>ROUND(I2723*H2723,2)</f>
        <v>0</v>
      </c>
      <c r="K2723" s="178" t="s">
        <v>18</v>
      </c>
      <c r="L2723" s="38"/>
      <c r="M2723" s="182" t="s">
        <v>18</v>
      </c>
      <c r="N2723" s="183" t="s">
        <v>40</v>
      </c>
      <c r="O2723" s="184">
        <v>0</v>
      </c>
      <c r="P2723" s="184">
        <f>O2723*H2723</f>
        <v>0</v>
      </c>
      <c r="Q2723" s="184">
        <v>0</v>
      </c>
      <c r="R2723" s="184">
        <f>Q2723*H2723</f>
        <v>0</v>
      </c>
      <c r="S2723" s="184">
        <v>0</v>
      </c>
      <c r="T2723" s="185">
        <f>S2723*H2723</f>
        <v>0</v>
      </c>
      <c r="U2723" s="33"/>
      <c r="V2723" s="33"/>
      <c r="W2723" s="33"/>
      <c r="X2723" s="33"/>
      <c r="Y2723" s="33"/>
      <c r="Z2723" s="33"/>
      <c r="AA2723" s="33"/>
      <c r="AB2723" s="33"/>
      <c r="AC2723" s="33"/>
      <c r="AD2723" s="33"/>
      <c r="AE2723" s="33"/>
      <c r="AR2723" s="186" t="s">
        <v>311</v>
      </c>
      <c r="AT2723" s="186" t="s">
        <v>181</v>
      </c>
      <c r="AU2723" s="186" t="s">
        <v>78</v>
      </c>
      <c r="AY2723" s="19" t="s">
        <v>179</v>
      </c>
      <c r="BE2723" s="187">
        <f>IF(N2723="základní",J2723,0)</f>
        <v>0</v>
      </c>
      <c r="BF2723" s="187">
        <f>IF(N2723="snížená",J2723,0)</f>
        <v>0</v>
      </c>
      <c r="BG2723" s="187">
        <f>IF(N2723="zákl. přenesená",J2723,0)</f>
        <v>0</v>
      </c>
      <c r="BH2723" s="187">
        <f>IF(N2723="sníž. přenesená",J2723,0)</f>
        <v>0</v>
      </c>
      <c r="BI2723" s="187">
        <f>IF(N2723="nulová",J2723,0)</f>
        <v>0</v>
      </c>
      <c r="BJ2723" s="19" t="s">
        <v>76</v>
      </c>
      <c r="BK2723" s="187">
        <f>ROUND(I2723*H2723,2)</f>
        <v>0</v>
      </c>
      <c r="BL2723" s="19" t="s">
        <v>311</v>
      </c>
      <c r="BM2723" s="186" t="s">
        <v>2731</v>
      </c>
    </row>
    <row r="2724" spans="1:65" s="2" customFormat="1" ht="19.5">
      <c r="A2724" s="33"/>
      <c r="B2724" s="34"/>
      <c r="C2724" s="35"/>
      <c r="D2724" s="188" t="s">
        <v>188</v>
      </c>
      <c r="E2724" s="35"/>
      <c r="F2724" s="331" t="s">
        <v>2730</v>
      </c>
      <c r="G2724" s="332"/>
      <c r="H2724" s="332"/>
      <c r="I2724" s="332"/>
      <c r="J2724" s="332"/>
      <c r="K2724" s="35"/>
      <c r="L2724" s="38"/>
      <c r="M2724" s="190"/>
      <c r="N2724" s="191"/>
      <c r="O2724" s="63"/>
      <c r="P2724" s="63"/>
      <c r="Q2724" s="63"/>
      <c r="R2724" s="63"/>
      <c r="S2724" s="63"/>
      <c r="T2724" s="64"/>
      <c r="U2724" s="33"/>
      <c r="V2724" s="33"/>
      <c r="W2724" s="33"/>
      <c r="X2724" s="33"/>
      <c r="Y2724" s="33"/>
      <c r="Z2724" s="33"/>
      <c r="AA2724" s="33"/>
      <c r="AB2724" s="33"/>
      <c r="AC2724" s="33"/>
      <c r="AD2724" s="33"/>
      <c r="AE2724" s="33"/>
      <c r="AT2724" s="19" t="s">
        <v>188</v>
      </c>
      <c r="AU2724" s="19" t="s">
        <v>78</v>
      </c>
    </row>
    <row r="2725" spans="1:65" s="2" customFormat="1" ht="19.5">
      <c r="A2725" s="33"/>
      <c r="B2725" s="34"/>
      <c r="C2725" s="35"/>
      <c r="D2725" s="188" t="s">
        <v>2670</v>
      </c>
      <c r="E2725" s="35"/>
      <c r="F2725" s="349" t="s">
        <v>2671</v>
      </c>
      <c r="G2725" s="332"/>
      <c r="H2725" s="332"/>
      <c r="I2725" s="332"/>
      <c r="J2725" s="332"/>
      <c r="K2725" s="35"/>
      <c r="L2725" s="38"/>
      <c r="M2725" s="190"/>
      <c r="N2725" s="191"/>
      <c r="O2725" s="63"/>
      <c r="P2725" s="63"/>
      <c r="Q2725" s="63"/>
      <c r="R2725" s="63"/>
      <c r="S2725" s="63"/>
      <c r="T2725" s="64"/>
      <c r="U2725" s="33"/>
      <c r="V2725" s="33"/>
      <c r="W2725" s="33"/>
      <c r="X2725" s="33"/>
      <c r="Y2725" s="33"/>
      <c r="Z2725" s="33"/>
      <c r="AA2725" s="33"/>
      <c r="AB2725" s="33"/>
      <c r="AC2725" s="33"/>
      <c r="AD2725" s="33"/>
      <c r="AE2725" s="33"/>
      <c r="AT2725" s="19" t="s">
        <v>2670</v>
      </c>
      <c r="AU2725" s="19" t="s">
        <v>78</v>
      </c>
    </row>
    <row r="2726" spans="1:65" s="2" customFormat="1" ht="37.9" customHeight="1">
      <c r="A2726" s="33"/>
      <c r="B2726" s="34"/>
      <c r="C2726" s="176" t="s">
        <v>2732</v>
      </c>
      <c r="D2726" s="176" t="s">
        <v>181</v>
      </c>
      <c r="E2726" s="177" t="s">
        <v>2733</v>
      </c>
      <c r="F2726" s="327" t="s">
        <v>2734</v>
      </c>
      <c r="G2726" s="328" t="s">
        <v>289</v>
      </c>
      <c r="H2726" s="329">
        <v>54</v>
      </c>
      <c r="I2726" s="330"/>
      <c r="J2726" s="330">
        <f>ROUND(I2726*H2726,2)</f>
        <v>0</v>
      </c>
      <c r="K2726" s="178" t="s">
        <v>18</v>
      </c>
      <c r="L2726" s="38"/>
      <c r="M2726" s="182" t="s">
        <v>18</v>
      </c>
      <c r="N2726" s="183" t="s">
        <v>40</v>
      </c>
      <c r="O2726" s="184">
        <v>0</v>
      </c>
      <c r="P2726" s="184">
        <f>O2726*H2726</f>
        <v>0</v>
      </c>
      <c r="Q2726" s="184">
        <v>0</v>
      </c>
      <c r="R2726" s="184">
        <f>Q2726*H2726</f>
        <v>0</v>
      </c>
      <c r="S2726" s="184">
        <v>0</v>
      </c>
      <c r="T2726" s="185">
        <f>S2726*H2726</f>
        <v>0</v>
      </c>
      <c r="U2726" s="33"/>
      <c r="V2726" s="33"/>
      <c r="W2726" s="33"/>
      <c r="X2726" s="33"/>
      <c r="Y2726" s="33"/>
      <c r="Z2726" s="33"/>
      <c r="AA2726" s="33"/>
      <c r="AB2726" s="33"/>
      <c r="AC2726" s="33"/>
      <c r="AD2726" s="33"/>
      <c r="AE2726" s="33"/>
      <c r="AR2726" s="186" t="s">
        <v>311</v>
      </c>
      <c r="AT2726" s="186" t="s">
        <v>181</v>
      </c>
      <c r="AU2726" s="186" t="s">
        <v>78</v>
      </c>
      <c r="AY2726" s="19" t="s">
        <v>179</v>
      </c>
      <c r="BE2726" s="187">
        <f>IF(N2726="základní",J2726,0)</f>
        <v>0</v>
      </c>
      <c r="BF2726" s="187">
        <f>IF(N2726="snížená",J2726,0)</f>
        <v>0</v>
      </c>
      <c r="BG2726" s="187">
        <f>IF(N2726="zákl. přenesená",J2726,0)</f>
        <v>0</v>
      </c>
      <c r="BH2726" s="187">
        <f>IF(N2726="sníž. přenesená",J2726,0)</f>
        <v>0</v>
      </c>
      <c r="BI2726" s="187">
        <f>IF(N2726="nulová",J2726,0)</f>
        <v>0</v>
      </c>
      <c r="BJ2726" s="19" t="s">
        <v>76</v>
      </c>
      <c r="BK2726" s="187">
        <f>ROUND(I2726*H2726,2)</f>
        <v>0</v>
      </c>
      <c r="BL2726" s="19" t="s">
        <v>311</v>
      </c>
      <c r="BM2726" s="186" t="s">
        <v>2735</v>
      </c>
    </row>
    <row r="2727" spans="1:65" s="2" customFormat="1" ht="19.5">
      <c r="A2727" s="33"/>
      <c r="B2727" s="34"/>
      <c r="C2727" s="35"/>
      <c r="D2727" s="188" t="s">
        <v>188</v>
      </c>
      <c r="E2727" s="35"/>
      <c r="F2727" s="331" t="s">
        <v>2734</v>
      </c>
      <c r="G2727" s="332"/>
      <c r="H2727" s="332"/>
      <c r="I2727" s="332"/>
      <c r="J2727" s="332"/>
      <c r="K2727" s="35"/>
      <c r="L2727" s="38"/>
      <c r="M2727" s="190"/>
      <c r="N2727" s="191"/>
      <c r="O2727" s="63"/>
      <c r="P2727" s="63"/>
      <c r="Q2727" s="63"/>
      <c r="R2727" s="63"/>
      <c r="S2727" s="63"/>
      <c r="T2727" s="64"/>
      <c r="U2727" s="33"/>
      <c r="V2727" s="33"/>
      <c r="W2727" s="33"/>
      <c r="X2727" s="33"/>
      <c r="Y2727" s="33"/>
      <c r="Z2727" s="33"/>
      <c r="AA2727" s="33"/>
      <c r="AB2727" s="33"/>
      <c r="AC2727" s="33"/>
      <c r="AD2727" s="33"/>
      <c r="AE2727" s="33"/>
      <c r="AT2727" s="19" t="s">
        <v>188</v>
      </c>
      <c r="AU2727" s="19" t="s">
        <v>78</v>
      </c>
    </row>
    <row r="2728" spans="1:65" s="2" customFormat="1" ht="19.5">
      <c r="A2728" s="33"/>
      <c r="B2728" s="34"/>
      <c r="C2728" s="35"/>
      <c r="D2728" s="188" t="s">
        <v>2670</v>
      </c>
      <c r="E2728" s="35"/>
      <c r="F2728" s="349" t="s">
        <v>2671</v>
      </c>
      <c r="G2728" s="332"/>
      <c r="H2728" s="332"/>
      <c r="I2728" s="332"/>
      <c r="J2728" s="332"/>
      <c r="K2728" s="35"/>
      <c r="L2728" s="38"/>
      <c r="M2728" s="190"/>
      <c r="N2728" s="191"/>
      <c r="O2728" s="63"/>
      <c r="P2728" s="63"/>
      <c r="Q2728" s="63"/>
      <c r="R2728" s="63"/>
      <c r="S2728" s="63"/>
      <c r="T2728" s="64"/>
      <c r="U2728" s="33"/>
      <c r="V2728" s="33"/>
      <c r="W2728" s="33"/>
      <c r="X2728" s="33"/>
      <c r="Y2728" s="33"/>
      <c r="Z2728" s="33"/>
      <c r="AA2728" s="33"/>
      <c r="AB2728" s="33"/>
      <c r="AC2728" s="33"/>
      <c r="AD2728" s="33"/>
      <c r="AE2728" s="33"/>
      <c r="AT2728" s="19" t="s">
        <v>2670</v>
      </c>
      <c r="AU2728" s="19" t="s">
        <v>78</v>
      </c>
    </row>
    <row r="2729" spans="1:65" s="2" customFormat="1" ht="24.2" customHeight="1">
      <c r="A2729" s="33"/>
      <c r="B2729" s="34"/>
      <c r="C2729" s="176" t="s">
        <v>2736</v>
      </c>
      <c r="D2729" s="176" t="s">
        <v>181</v>
      </c>
      <c r="E2729" s="177" t="s">
        <v>2737</v>
      </c>
      <c r="F2729" s="327" t="s">
        <v>2738</v>
      </c>
      <c r="G2729" s="328" t="s">
        <v>281</v>
      </c>
      <c r="H2729" s="329">
        <v>2</v>
      </c>
      <c r="I2729" s="330"/>
      <c r="J2729" s="330">
        <f>ROUND(I2729*H2729,2)</f>
        <v>0</v>
      </c>
      <c r="K2729" s="178" t="s">
        <v>18</v>
      </c>
      <c r="L2729" s="38"/>
      <c r="M2729" s="182" t="s">
        <v>18</v>
      </c>
      <c r="N2729" s="183" t="s">
        <v>40</v>
      </c>
      <c r="O2729" s="184">
        <v>0</v>
      </c>
      <c r="P2729" s="184">
        <f>O2729*H2729</f>
        <v>0</v>
      </c>
      <c r="Q2729" s="184">
        <v>0</v>
      </c>
      <c r="R2729" s="184">
        <f>Q2729*H2729</f>
        <v>0</v>
      </c>
      <c r="S2729" s="184">
        <v>0</v>
      </c>
      <c r="T2729" s="185">
        <f>S2729*H2729</f>
        <v>0</v>
      </c>
      <c r="U2729" s="33"/>
      <c r="V2729" s="33"/>
      <c r="W2729" s="33"/>
      <c r="X2729" s="33"/>
      <c r="Y2729" s="33"/>
      <c r="Z2729" s="33"/>
      <c r="AA2729" s="33"/>
      <c r="AB2729" s="33"/>
      <c r="AC2729" s="33"/>
      <c r="AD2729" s="33"/>
      <c r="AE2729" s="33"/>
      <c r="AR2729" s="186" t="s">
        <v>311</v>
      </c>
      <c r="AT2729" s="186" t="s">
        <v>181</v>
      </c>
      <c r="AU2729" s="186" t="s">
        <v>78</v>
      </c>
      <c r="AY2729" s="19" t="s">
        <v>179</v>
      </c>
      <c r="BE2729" s="187">
        <f>IF(N2729="základní",J2729,0)</f>
        <v>0</v>
      </c>
      <c r="BF2729" s="187">
        <f>IF(N2729="snížená",J2729,0)</f>
        <v>0</v>
      </c>
      <c r="BG2729" s="187">
        <f>IF(N2729="zákl. přenesená",J2729,0)</f>
        <v>0</v>
      </c>
      <c r="BH2729" s="187">
        <f>IF(N2729="sníž. přenesená",J2729,0)</f>
        <v>0</v>
      </c>
      <c r="BI2729" s="187">
        <f>IF(N2729="nulová",J2729,0)</f>
        <v>0</v>
      </c>
      <c r="BJ2729" s="19" t="s">
        <v>76</v>
      </c>
      <c r="BK2729" s="187">
        <f>ROUND(I2729*H2729,2)</f>
        <v>0</v>
      </c>
      <c r="BL2729" s="19" t="s">
        <v>311</v>
      </c>
      <c r="BM2729" s="186" t="s">
        <v>2739</v>
      </c>
    </row>
    <row r="2730" spans="1:65" s="2" customFormat="1" ht="19.5">
      <c r="A2730" s="33"/>
      <c r="B2730" s="34"/>
      <c r="C2730" s="35"/>
      <c r="D2730" s="188" t="s">
        <v>188</v>
      </c>
      <c r="E2730" s="35"/>
      <c r="F2730" s="331" t="s">
        <v>2738</v>
      </c>
      <c r="G2730" s="332"/>
      <c r="H2730" s="332"/>
      <c r="I2730" s="332"/>
      <c r="J2730" s="332"/>
      <c r="K2730" s="35"/>
      <c r="L2730" s="38"/>
      <c r="M2730" s="190"/>
      <c r="N2730" s="191"/>
      <c r="O2730" s="63"/>
      <c r="P2730" s="63"/>
      <c r="Q2730" s="63"/>
      <c r="R2730" s="63"/>
      <c r="S2730" s="63"/>
      <c r="T2730" s="64"/>
      <c r="U2730" s="33"/>
      <c r="V2730" s="33"/>
      <c r="W2730" s="33"/>
      <c r="X2730" s="33"/>
      <c r="Y2730" s="33"/>
      <c r="Z2730" s="33"/>
      <c r="AA2730" s="33"/>
      <c r="AB2730" s="33"/>
      <c r="AC2730" s="33"/>
      <c r="AD2730" s="33"/>
      <c r="AE2730" s="33"/>
      <c r="AT2730" s="19" t="s">
        <v>188</v>
      </c>
      <c r="AU2730" s="19" t="s">
        <v>78</v>
      </c>
    </row>
    <row r="2731" spans="1:65" s="2" customFormat="1" ht="19.5">
      <c r="A2731" s="33"/>
      <c r="B2731" s="34"/>
      <c r="C2731" s="35"/>
      <c r="D2731" s="188" t="s">
        <v>2670</v>
      </c>
      <c r="E2731" s="35"/>
      <c r="F2731" s="349" t="s">
        <v>2671</v>
      </c>
      <c r="G2731" s="332"/>
      <c r="H2731" s="332"/>
      <c r="I2731" s="332"/>
      <c r="J2731" s="332"/>
      <c r="K2731" s="35"/>
      <c r="L2731" s="38"/>
      <c r="M2731" s="190"/>
      <c r="N2731" s="191"/>
      <c r="O2731" s="63"/>
      <c r="P2731" s="63"/>
      <c r="Q2731" s="63"/>
      <c r="R2731" s="63"/>
      <c r="S2731" s="63"/>
      <c r="T2731" s="64"/>
      <c r="U2731" s="33"/>
      <c r="V2731" s="33"/>
      <c r="W2731" s="33"/>
      <c r="X2731" s="33"/>
      <c r="Y2731" s="33"/>
      <c r="Z2731" s="33"/>
      <c r="AA2731" s="33"/>
      <c r="AB2731" s="33"/>
      <c r="AC2731" s="33"/>
      <c r="AD2731" s="33"/>
      <c r="AE2731" s="33"/>
      <c r="AT2731" s="19" t="s">
        <v>2670</v>
      </c>
      <c r="AU2731" s="19" t="s">
        <v>78</v>
      </c>
    </row>
    <row r="2732" spans="1:65" s="2" customFormat="1" ht="33" customHeight="1">
      <c r="A2732" s="33"/>
      <c r="B2732" s="34"/>
      <c r="C2732" s="176" t="s">
        <v>2740</v>
      </c>
      <c r="D2732" s="176" t="s">
        <v>181</v>
      </c>
      <c r="E2732" s="177" t="s">
        <v>2741</v>
      </c>
      <c r="F2732" s="327" t="s">
        <v>2742</v>
      </c>
      <c r="G2732" s="328" t="s">
        <v>2046</v>
      </c>
      <c r="H2732" s="329">
        <v>2350.6</v>
      </c>
      <c r="I2732" s="330"/>
      <c r="J2732" s="330">
        <f>ROUND(I2732*H2732,2)</f>
        <v>0</v>
      </c>
      <c r="K2732" s="178" t="s">
        <v>185</v>
      </c>
      <c r="L2732" s="38"/>
      <c r="M2732" s="182" t="s">
        <v>18</v>
      </c>
      <c r="N2732" s="183" t="s">
        <v>40</v>
      </c>
      <c r="O2732" s="184">
        <v>0</v>
      </c>
      <c r="P2732" s="184">
        <f>O2732*H2732</f>
        <v>0</v>
      </c>
      <c r="Q2732" s="184">
        <v>0</v>
      </c>
      <c r="R2732" s="184">
        <f>Q2732*H2732</f>
        <v>0</v>
      </c>
      <c r="S2732" s="184">
        <v>0</v>
      </c>
      <c r="T2732" s="185">
        <f>S2732*H2732</f>
        <v>0</v>
      </c>
      <c r="U2732" s="33"/>
      <c r="V2732" s="33"/>
      <c r="W2732" s="33"/>
      <c r="X2732" s="33"/>
      <c r="Y2732" s="33"/>
      <c r="Z2732" s="33"/>
      <c r="AA2732" s="33"/>
      <c r="AB2732" s="33"/>
      <c r="AC2732" s="33"/>
      <c r="AD2732" s="33"/>
      <c r="AE2732" s="33"/>
      <c r="AR2732" s="186" t="s">
        <v>311</v>
      </c>
      <c r="AT2732" s="186" t="s">
        <v>181</v>
      </c>
      <c r="AU2732" s="186" t="s">
        <v>78</v>
      </c>
      <c r="AY2732" s="19" t="s">
        <v>179</v>
      </c>
      <c r="BE2732" s="187">
        <f>IF(N2732="základní",J2732,0)</f>
        <v>0</v>
      </c>
      <c r="BF2732" s="187">
        <f>IF(N2732="snížená",J2732,0)</f>
        <v>0</v>
      </c>
      <c r="BG2732" s="187">
        <f>IF(N2732="zákl. přenesená",J2732,0)</f>
        <v>0</v>
      </c>
      <c r="BH2732" s="187">
        <f>IF(N2732="sníž. přenesená",J2732,0)</f>
        <v>0</v>
      </c>
      <c r="BI2732" s="187">
        <f>IF(N2732="nulová",J2732,0)</f>
        <v>0</v>
      </c>
      <c r="BJ2732" s="19" t="s">
        <v>76</v>
      </c>
      <c r="BK2732" s="187">
        <f>ROUND(I2732*H2732,2)</f>
        <v>0</v>
      </c>
      <c r="BL2732" s="19" t="s">
        <v>311</v>
      </c>
      <c r="BM2732" s="186" t="s">
        <v>2743</v>
      </c>
    </row>
    <row r="2733" spans="1:65" s="2" customFormat="1" ht="29.25">
      <c r="A2733" s="33"/>
      <c r="B2733" s="34"/>
      <c r="C2733" s="35"/>
      <c r="D2733" s="188" t="s">
        <v>188</v>
      </c>
      <c r="E2733" s="35"/>
      <c r="F2733" s="331" t="s">
        <v>2744</v>
      </c>
      <c r="G2733" s="332"/>
      <c r="H2733" s="332"/>
      <c r="I2733" s="332"/>
      <c r="J2733" s="332"/>
      <c r="K2733" s="35"/>
      <c r="L2733" s="38"/>
      <c r="M2733" s="190"/>
      <c r="N2733" s="191"/>
      <c r="O2733" s="63"/>
      <c r="P2733" s="63"/>
      <c r="Q2733" s="63"/>
      <c r="R2733" s="63"/>
      <c r="S2733" s="63"/>
      <c r="T2733" s="64"/>
      <c r="U2733" s="33"/>
      <c r="V2733" s="33"/>
      <c r="W2733" s="33"/>
      <c r="X2733" s="33"/>
      <c r="Y2733" s="33"/>
      <c r="Z2733" s="33"/>
      <c r="AA2733" s="33"/>
      <c r="AB2733" s="33"/>
      <c r="AC2733" s="33"/>
      <c r="AD2733" s="33"/>
      <c r="AE2733" s="33"/>
      <c r="AT2733" s="19" t="s">
        <v>188</v>
      </c>
      <c r="AU2733" s="19" t="s">
        <v>78</v>
      </c>
    </row>
    <row r="2734" spans="1:65" s="2" customFormat="1">
      <c r="A2734" s="33"/>
      <c r="B2734" s="34"/>
      <c r="C2734" s="35"/>
      <c r="D2734" s="192" t="s">
        <v>190</v>
      </c>
      <c r="E2734" s="35"/>
      <c r="F2734" s="333" t="s">
        <v>2745</v>
      </c>
      <c r="G2734" s="332"/>
      <c r="H2734" s="332"/>
      <c r="I2734" s="332"/>
      <c r="J2734" s="332"/>
      <c r="K2734" s="35"/>
      <c r="L2734" s="38"/>
      <c r="M2734" s="190"/>
      <c r="N2734" s="191"/>
      <c r="O2734" s="63"/>
      <c r="P2734" s="63"/>
      <c r="Q2734" s="63"/>
      <c r="R2734" s="63"/>
      <c r="S2734" s="63"/>
      <c r="T2734" s="64"/>
      <c r="U2734" s="33"/>
      <c r="V2734" s="33"/>
      <c r="W2734" s="33"/>
      <c r="X2734" s="33"/>
      <c r="Y2734" s="33"/>
      <c r="Z2734" s="33"/>
      <c r="AA2734" s="33"/>
      <c r="AB2734" s="33"/>
      <c r="AC2734" s="33"/>
      <c r="AD2734" s="33"/>
      <c r="AE2734" s="33"/>
      <c r="AT2734" s="19" t="s">
        <v>190</v>
      </c>
      <c r="AU2734" s="19" t="s">
        <v>78</v>
      </c>
    </row>
    <row r="2735" spans="1:65" s="12" customFormat="1" ht="22.9" customHeight="1">
      <c r="B2735" s="161"/>
      <c r="C2735" s="162"/>
      <c r="D2735" s="163" t="s">
        <v>68</v>
      </c>
      <c r="E2735" s="174" t="s">
        <v>2746</v>
      </c>
      <c r="F2735" s="337" t="s">
        <v>2747</v>
      </c>
      <c r="G2735" s="338"/>
      <c r="H2735" s="338"/>
      <c r="I2735" s="338"/>
      <c r="J2735" s="339">
        <f>BK2735</f>
        <v>0</v>
      </c>
      <c r="K2735" s="162"/>
      <c r="L2735" s="166"/>
      <c r="M2735" s="167"/>
      <c r="N2735" s="168"/>
      <c r="O2735" s="168"/>
      <c r="P2735" s="169">
        <f>SUM(P2736:P2822)</f>
        <v>470.56285306000001</v>
      </c>
      <c r="Q2735" s="168"/>
      <c r="R2735" s="169">
        <f>SUM(R2736:R2822)</f>
        <v>20.695775758000003</v>
      </c>
      <c r="S2735" s="168"/>
      <c r="T2735" s="170">
        <f>SUM(T2736:T2822)</f>
        <v>20.62362371</v>
      </c>
      <c r="AR2735" s="171" t="s">
        <v>78</v>
      </c>
      <c r="AT2735" s="172" t="s">
        <v>68</v>
      </c>
      <c r="AU2735" s="172" t="s">
        <v>76</v>
      </c>
      <c r="AY2735" s="171" t="s">
        <v>179</v>
      </c>
      <c r="BK2735" s="173">
        <f>SUM(BK2736:BK2822)</f>
        <v>0</v>
      </c>
    </row>
    <row r="2736" spans="1:65" s="2" customFormat="1" ht="24.2" customHeight="1">
      <c r="A2736" s="33"/>
      <c r="B2736" s="34"/>
      <c r="C2736" s="176" t="s">
        <v>2748</v>
      </c>
      <c r="D2736" s="176" t="s">
        <v>181</v>
      </c>
      <c r="E2736" s="177" t="s">
        <v>2749</v>
      </c>
      <c r="F2736" s="327" t="s">
        <v>2750</v>
      </c>
      <c r="G2736" s="328" t="s">
        <v>357</v>
      </c>
      <c r="H2736" s="329">
        <f>SUM(H2739:H2744)</f>
        <v>317.22541000000001</v>
      </c>
      <c r="I2736" s="330"/>
      <c r="J2736" s="330">
        <f>ROUND(I2736*H2736,2)</f>
        <v>0</v>
      </c>
      <c r="K2736" s="178" t="s">
        <v>185</v>
      </c>
      <c r="L2736" s="38"/>
      <c r="M2736" s="182" t="s">
        <v>18</v>
      </c>
      <c r="N2736" s="183" t="s">
        <v>40</v>
      </c>
      <c r="O2736" s="184">
        <v>0.26600000000000001</v>
      </c>
      <c r="P2736" s="184">
        <f>O2736*H2736</f>
        <v>84.381959060000014</v>
      </c>
      <c r="Q2736" s="184">
        <v>0</v>
      </c>
      <c r="R2736" s="184">
        <f>Q2736*H2736</f>
        <v>0</v>
      </c>
      <c r="S2736" s="184">
        <v>6.3E-2</v>
      </c>
      <c r="T2736" s="185">
        <f>S2736*H2736</f>
        <v>19.98520083</v>
      </c>
      <c r="U2736" s="33"/>
      <c r="V2736" s="33"/>
      <c r="W2736" s="33"/>
      <c r="X2736" s="33"/>
      <c r="Y2736" s="33"/>
      <c r="Z2736" s="33"/>
      <c r="AA2736" s="33"/>
      <c r="AB2736" s="33"/>
      <c r="AC2736" s="33"/>
      <c r="AD2736" s="33"/>
      <c r="AE2736" s="33"/>
      <c r="AR2736" s="186" t="s">
        <v>311</v>
      </c>
      <c r="AT2736" s="186" t="s">
        <v>181</v>
      </c>
      <c r="AU2736" s="186" t="s">
        <v>78</v>
      </c>
      <c r="AY2736" s="19" t="s">
        <v>179</v>
      </c>
      <c r="BE2736" s="187">
        <f>IF(N2736="základní",J2736,0)</f>
        <v>0</v>
      </c>
      <c r="BF2736" s="187">
        <f>IF(N2736="snížená",J2736,0)</f>
        <v>0</v>
      </c>
      <c r="BG2736" s="187">
        <f>IF(N2736="zákl. přenesená",J2736,0)</f>
        <v>0</v>
      </c>
      <c r="BH2736" s="187">
        <f>IF(N2736="sníž. přenesená",J2736,0)</f>
        <v>0</v>
      </c>
      <c r="BI2736" s="187">
        <f>IF(N2736="nulová",J2736,0)</f>
        <v>0</v>
      </c>
      <c r="BJ2736" s="19" t="s">
        <v>76</v>
      </c>
      <c r="BK2736" s="187">
        <f>ROUND(I2736*H2736,2)</f>
        <v>0</v>
      </c>
      <c r="BL2736" s="19" t="s">
        <v>311</v>
      </c>
      <c r="BM2736" s="186" t="s">
        <v>2751</v>
      </c>
    </row>
    <row r="2737" spans="1:65" s="2" customFormat="1" ht="19.5">
      <c r="A2737" s="33"/>
      <c r="B2737" s="34"/>
      <c r="C2737" s="35"/>
      <c r="D2737" s="188" t="s">
        <v>188</v>
      </c>
      <c r="E2737" s="35"/>
      <c r="F2737" s="331" t="s">
        <v>2752</v>
      </c>
      <c r="G2737" s="332"/>
      <c r="H2737" s="332"/>
      <c r="I2737" s="332"/>
      <c r="J2737" s="332"/>
      <c r="K2737" s="35"/>
      <c r="L2737" s="38"/>
      <c r="M2737" s="190"/>
      <c r="N2737" s="191"/>
      <c r="O2737" s="63"/>
      <c r="P2737" s="63"/>
      <c r="Q2737" s="63"/>
      <c r="R2737" s="63"/>
      <c r="S2737" s="63"/>
      <c r="T2737" s="64"/>
      <c r="U2737" s="33"/>
      <c r="V2737" s="33"/>
      <c r="W2737" s="33"/>
      <c r="X2737" s="33"/>
      <c r="Y2737" s="33"/>
      <c r="Z2737" s="33"/>
      <c r="AA2737" s="33"/>
      <c r="AB2737" s="33"/>
      <c r="AC2737" s="33"/>
      <c r="AD2737" s="33"/>
      <c r="AE2737" s="33"/>
      <c r="AT2737" s="19" t="s">
        <v>188</v>
      </c>
      <c r="AU2737" s="19" t="s">
        <v>78</v>
      </c>
    </row>
    <row r="2738" spans="1:65" s="2" customFormat="1">
      <c r="A2738" s="33"/>
      <c r="B2738" s="34"/>
      <c r="C2738" s="35"/>
      <c r="D2738" s="192" t="s">
        <v>190</v>
      </c>
      <c r="E2738" s="35"/>
      <c r="F2738" s="333" t="s">
        <v>2753</v>
      </c>
      <c r="G2738" s="332"/>
      <c r="H2738" s="332"/>
      <c r="I2738" s="332"/>
      <c r="J2738" s="332"/>
      <c r="K2738" s="35"/>
      <c r="L2738" s="38"/>
      <c r="M2738" s="190"/>
      <c r="N2738" s="191"/>
      <c r="O2738" s="63"/>
      <c r="P2738" s="63"/>
      <c r="Q2738" s="63"/>
      <c r="R2738" s="63"/>
      <c r="S2738" s="63"/>
      <c r="T2738" s="64"/>
      <c r="U2738" s="33"/>
      <c r="V2738" s="33"/>
      <c r="W2738" s="33"/>
      <c r="X2738" s="33"/>
      <c r="Y2738" s="33"/>
      <c r="Z2738" s="33"/>
      <c r="AA2738" s="33"/>
      <c r="AB2738" s="33"/>
      <c r="AC2738" s="33"/>
      <c r="AD2738" s="33"/>
      <c r="AE2738" s="33"/>
      <c r="AT2738" s="19" t="s">
        <v>190</v>
      </c>
      <c r="AU2738" s="19" t="s">
        <v>78</v>
      </c>
    </row>
    <row r="2739" spans="1:65" s="13" customFormat="1">
      <c r="B2739" s="194"/>
      <c r="C2739" s="195"/>
      <c r="D2739" s="188" t="s">
        <v>192</v>
      </c>
      <c r="E2739" s="196" t="s">
        <v>18</v>
      </c>
      <c r="F2739" s="334" t="s">
        <v>2308</v>
      </c>
      <c r="G2739" s="335"/>
      <c r="H2739" s="336" t="s">
        <v>18</v>
      </c>
      <c r="I2739" s="335"/>
      <c r="J2739" s="335"/>
      <c r="K2739" s="195"/>
      <c r="L2739" s="198"/>
      <c r="M2739" s="199"/>
      <c r="N2739" s="200"/>
      <c r="O2739" s="200"/>
      <c r="P2739" s="200"/>
      <c r="Q2739" s="200"/>
      <c r="R2739" s="200"/>
      <c r="S2739" s="200"/>
      <c r="T2739" s="201"/>
      <c r="AT2739" s="202" t="s">
        <v>192</v>
      </c>
      <c r="AU2739" s="202" t="s">
        <v>78</v>
      </c>
      <c r="AV2739" s="13" t="s">
        <v>76</v>
      </c>
      <c r="AW2739" s="13" t="s">
        <v>30</v>
      </c>
      <c r="AX2739" s="13" t="s">
        <v>69</v>
      </c>
      <c r="AY2739" s="202" t="s">
        <v>179</v>
      </c>
    </row>
    <row r="2740" spans="1:65" s="14" customFormat="1">
      <c r="B2740" s="203"/>
      <c r="C2740" s="204"/>
      <c r="D2740" s="188" t="s">
        <v>192</v>
      </c>
      <c r="E2740" s="205" t="s">
        <v>18</v>
      </c>
      <c r="F2740" s="324" t="s">
        <v>2341</v>
      </c>
      <c r="G2740" s="325"/>
      <c r="H2740" s="326">
        <v>125.16</v>
      </c>
      <c r="I2740" s="325"/>
      <c r="J2740" s="325"/>
      <c r="K2740" s="204"/>
      <c r="L2740" s="208"/>
      <c r="M2740" s="209"/>
      <c r="N2740" s="210"/>
      <c r="O2740" s="210"/>
      <c r="P2740" s="210"/>
      <c r="Q2740" s="210"/>
      <c r="R2740" s="210"/>
      <c r="S2740" s="210"/>
      <c r="T2740" s="211"/>
      <c r="AT2740" s="212" t="s">
        <v>192</v>
      </c>
      <c r="AU2740" s="212" t="s">
        <v>78</v>
      </c>
      <c r="AV2740" s="14" t="s">
        <v>78</v>
      </c>
      <c r="AW2740" s="14" t="s">
        <v>30</v>
      </c>
      <c r="AX2740" s="14" t="s">
        <v>69</v>
      </c>
      <c r="AY2740" s="212" t="s">
        <v>179</v>
      </c>
    </row>
    <row r="2741" spans="1:65" s="14" customFormat="1">
      <c r="B2741" s="203"/>
      <c r="C2741" s="204"/>
      <c r="D2741" s="188" t="s">
        <v>192</v>
      </c>
      <c r="E2741" s="205" t="s">
        <v>18</v>
      </c>
      <c r="F2741" s="324" t="s">
        <v>2342</v>
      </c>
      <c r="G2741" s="325"/>
      <c r="H2741" s="326">
        <v>52.994</v>
      </c>
      <c r="I2741" s="325"/>
      <c r="J2741" s="325"/>
      <c r="K2741" s="204"/>
      <c r="L2741" s="208"/>
      <c r="M2741" s="209"/>
      <c r="N2741" s="210"/>
      <c r="O2741" s="210"/>
      <c r="P2741" s="210"/>
      <c r="Q2741" s="210"/>
      <c r="R2741" s="210"/>
      <c r="S2741" s="210"/>
      <c r="T2741" s="211"/>
      <c r="AT2741" s="212" t="s">
        <v>192</v>
      </c>
      <c r="AU2741" s="212" t="s">
        <v>78</v>
      </c>
      <c r="AV2741" s="14" t="s">
        <v>78</v>
      </c>
      <c r="AW2741" s="14" t="s">
        <v>30</v>
      </c>
      <c r="AX2741" s="14" t="s">
        <v>69</v>
      </c>
      <c r="AY2741" s="212" t="s">
        <v>179</v>
      </c>
    </row>
    <row r="2742" spans="1:65" s="14" customFormat="1">
      <c r="B2742" s="203"/>
      <c r="C2742" s="204"/>
      <c r="D2742" s="188" t="s">
        <v>192</v>
      </c>
      <c r="E2742" s="205" t="s">
        <v>18</v>
      </c>
      <c r="F2742" s="324" t="s">
        <v>2343</v>
      </c>
      <c r="G2742" s="325"/>
      <c r="H2742" s="326">
        <v>171.23599999999999</v>
      </c>
      <c r="I2742" s="325"/>
      <c r="J2742" s="325"/>
      <c r="K2742" s="204"/>
      <c r="L2742" s="208"/>
      <c r="M2742" s="209"/>
      <c r="N2742" s="210"/>
      <c r="O2742" s="210"/>
      <c r="P2742" s="210"/>
      <c r="Q2742" s="210"/>
      <c r="R2742" s="210"/>
      <c r="S2742" s="210"/>
      <c r="T2742" s="211"/>
      <c r="AT2742" s="212" t="s">
        <v>192</v>
      </c>
      <c r="AU2742" s="212" t="s">
        <v>78</v>
      </c>
      <c r="AV2742" s="14" t="s">
        <v>78</v>
      </c>
      <c r="AW2742" s="14" t="s">
        <v>30</v>
      </c>
      <c r="AX2742" s="14" t="s">
        <v>69</v>
      </c>
      <c r="AY2742" s="212" t="s">
        <v>179</v>
      </c>
    </row>
    <row r="2743" spans="1:65" s="14" customFormat="1">
      <c r="B2743" s="203"/>
      <c r="C2743" s="204"/>
      <c r="D2743" s="188" t="s">
        <v>192</v>
      </c>
      <c r="E2743" s="205" t="s">
        <v>18</v>
      </c>
      <c r="F2743" s="324" t="s">
        <v>2344</v>
      </c>
      <c r="G2743" s="325"/>
      <c r="H2743" s="326">
        <v>64.706999999999994</v>
      </c>
      <c r="I2743" s="325"/>
      <c r="J2743" s="325"/>
      <c r="K2743" s="204"/>
      <c r="L2743" s="208"/>
      <c r="M2743" s="209"/>
      <c r="N2743" s="210"/>
      <c r="O2743" s="210"/>
      <c r="P2743" s="210"/>
      <c r="Q2743" s="210"/>
      <c r="R2743" s="210"/>
      <c r="S2743" s="210"/>
      <c r="T2743" s="211"/>
      <c r="AT2743" s="212" t="s">
        <v>192</v>
      </c>
      <c r="AU2743" s="212" t="s">
        <v>78</v>
      </c>
      <c r="AV2743" s="14" t="s">
        <v>78</v>
      </c>
      <c r="AW2743" s="14" t="s">
        <v>30</v>
      </c>
      <c r="AX2743" s="14" t="s">
        <v>69</v>
      </c>
      <c r="AY2743" s="212" t="s">
        <v>179</v>
      </c>
    </row>
    <row r="2744" spans="1:65" s="14" customFormat="1">
      <c r="B2744" s="203"/>
      <c r="C2744" s="204"/>
      <c r="D2744" s="188" t="s">
        <v>192</v>
      </c>
      <c r="E2744" s="205" t="s">
        <v>18</v>
      </c>
      <c r="F2744" s="324">
        <f>-((6.412*4.39/2)+(8.679*3.6)+(7.38*2.8)+(5.71*4.75/2)+(4.19*1.87)+(4.77*1.99))</f>
        <v>-96.871590000000012</v>
      </c>
      <c r="G2744" s="325"/>
      <c r="H2744" s="326">
        <f>-96.87159</f>
        <v>-96.871589999999998</v>
      </c>
      <c r="I2744" s="325"/>
      <c r="J2744" s="325"/>
      <c r="K2744" s="204"/>
      <c r="L2744" s="208"/>
      <c r="M2744" s="209"/>
      <c r="N2744" s="210"/>
      <c r="O2744" s="210"/>
      <c r="P2744" s="210"/>
      <c r="Q2744" s="210"/>
      <c r="R2744" s="210"/>
      <c r="S2744" s="210"/>
      <c r="T2744" s="211"/>
      <c r="AT2744" s="212" t="s">
        <v>192</v>
      </c>
      <c r="AU2744" s="212" t="s">
        <v>78</v>
      </c>
      <c r="AV2744" s="14" t="s">
        <v>78</v>
      </c>
      <c r="AW2744" s="14" t="s">
        <v>30</v>
      </c>
      <c r="AX2744" s="14" t="s">
        <v>69</v>
      </c>
      <c r="AY2744" s="212" t="s">
        <v>179</v>
      </c>
    </row>
    <row r="2745" spans="1:65" s="2" customFormat="1" ht="24.2" customHeight="1">
      <c r="A2745" s="33"/>
      <c r="B2745" s="34"/>
      <c r="C2745" s="176" t="s">
        <v>2754</v>
      </c>
      <c r="D2745" s="176" t="s">
        <v>181</v>
      </c>
      <c r="E2745" s="177" t="s">
        <v>2755</v>
      </c>
      <c r="F2745" s="327" t="s">
        <v>2756</v>
      </c>
      <c r="G2745" s="328" t="s">
        <v>357</v>
      </c>
      <c r="H2745" s="329">
        <f>SUM(H2748:H2753)</f>
        <v>317.22499999999997</v>
      </c>
      <c r="I2745" s="330"/>
      <c r="J2745" s="330">
        <f>ROUND(I2745*H2745,2)</f>
        <v>0</v>
      </c>
      <c r="K2745" s="178" t="s">
        <v>185</v>
      </c>
      <c r="L2745" s="38"/>
      <c r="M2745" s="182" t="s">
        <v>18</v>
      </c>
      <c r="N2745" s="183" t="s">
        <v>40</v>
      </c>
      <c r="O2745" s="184">
        <v>2.8000000000000001E-2</v>
      </c>
      <c r="P2745" s="184">
        <f>O2745*H2745</f>
        <v>8.882299999999999</v>
      </c>
      <c r="Q2745" s="184">
        <v>0</v>
      </c>
      <c r="R2745" s="184">
        <f>Q2745*H2745</f>
        <v>0</v>
      </c>
      <c r="S2745" s="184">
        <v>0</v>
      </c>
      <c r="T2745" s="185">
        <f>S2745*H2745</f>
        <v>0</v>
      </c>
      <c r="U2745" s="33"/>
      <c r="V2745" s="33"/>
      <c r="W2745" s="33"/>
      <c r="X2745" s="33"/>
      <c r="Y2745" s="33"/>
      <c r="Z2745" s="33"/>
      <c r="AA2745" s="33"/>
      <c r="AB2745" s="33"/>
      <c r="AC2745" s="33"/>
      <c r="AD2745" s="33"/>
      <c r="AE2745" s="33"/>
      <c r="AR2745" s="186" t="s">
        <v>311</v>
      </c>
      <c r="AT2745" s="186" t="s">
        <v>181</v>
      </c>
      <c r="AU2745" s="186" t="s">
        <v>78</v>
      </c>
      <c r="AY2745" s="19" t="s">
        <v>179</v>
      </c>
      <c r="BE2745" s="187">
        <f>IF(N2745="základní",J2745,0)</f>
        <v>0</v>
      </c>
      <c r="BF2745" s="187">
        <f>IF(N2745="snížená",J2745,0)</f>
        <v>0</v>
      </c>
      <c r="BG2745" s="187">
        <f>IF(N2745="zákl. přenesená",J2745,0)</f>
        <v>0</v>
      </c>
      <c r="BH2745" s="187">
        <f>IF(N2745="sníž. přenesená",J2745,0)</f>
        <v>0</v>
      </c>
      <c r="BI2745" s="187">
        <f>IF(N2745="nulová",J2745,0)</f>
        <v>0</v>
      </c>
      <c r="BJ2745" s="19" t="s">
        <v>76</v>
      </c>
      <c r="BK2745" s="187">
        <f>ROUND(I2745*H2745,2)</f>
        <v>0</v>
      </c>
      <c r="BL2745" s="19" t="s">
        <v>311</v>
      </c>
      <c r="BM2745" s="186" t="s">
        <v>2757</v>
      </c>
    </row>
    <row r="2746" spans="1:65" s="2" customFormat="1" ht="19.5">
      <c r="A2746" s="33"/>
      <c r="B2746" s="34"/>
      <c r="C2746" s="35"/>
      <c r="D2746" s="188" t="s">
        <v>188</v>
      </c>
      <c r="E2746" s="35"/>
      <c r="F2746" s="331" t="s">
        <v>2758</v>
      </c>
      <c r="G2746" s="332"/>
      <c r="H2746" s="332"/>
      <c r="I2746" s="332"/>
      <c r="J2746" s="332"/>
      <c r="K2746" s="35"/>
      <c r="L2746" s="38"/>
      <c r="M2746" s="190"/>
      <c r="N2746" s="191"/>
      <c r="O2746" s="63"/>
      <c r="P2746" s="63"/>
      <c r="Q2746" s="63"/>
      <c r="R2746" s="63"/>
      <c r="S2746" s="63"/>
      <c r="T2746" s="64"/>
      <c r="U2746" s="33"/>
      <c r="V2746" s="33"/>
      <c r="W2746" s="33"/>
      <c r="X2746" s="33"/>
      <c r="Y2746" s="33"/>
      <c r="Z2746" s="33"/>
      <c r="AA2746" s="33"/>
      <c r="AB2746" s="33"/>
      <c r="AC2746" s="33"/>
      <c r="AD2746" s="33"/>
      <c r="AE2746" s="33"/>
      <c r="AT2746" s="19" t="s">
        <v>188</v>
      </c>
      <c r="AU2746" s="19" t="s">
        <v>78</v>
      </c>
    </row>
    <row r="2747" spans="1:65" s="2" customFormat="1">
      <c r="A2747" s="33"/>
      <c r="B2747" s="34"/>
      <c r="C2747" s="35"/>
      <c r="D2747" s="192" t="s">
        <v>190</v>
      </c>
      <c r="E2747" s="35"/>
      <c r="F2747" s="333" t="s">
        <v>2759</v>
      </c>
      <c r="G2747" s="332"/>
      <c r="H2747" s="332"/>
      <c r="I2747" s="332"/>
      <c r="J2747" s="332"/>
      <c r="K2747" s="35"/>
      <c r="L2747" s="38"/>
      <c r="M2747" s="190"/>
      <c r="N2747" s="191"/>
      <c r="O2747" s="63"/>
      <c r="P2747" s="63"/>
      <c r="Q2747" s="63"/>
      <c r="R2747" s="63"/>
      <c r="S2747" s="63"/>
      <c r="T2747" s="64"/>
      <c r="U2747" s="33"/>
      <c r="V2747" s="33"/>
      <c r="W2747" s="33"/>
      <c r="X2747" s="33"/>
      <c r="Y2747" s="33"/>
      <c r="Z2747" s="33"/>
      <c r="AA2747" s="33"/>
      <c r="AB2747" s="33"/>
      <c r="AC2747" s="33"/>
      <c r="AD2747" s="33"/>
      <c r="AE2747" s="33"/>
      <c r="AT2747" s="19" t="s">
        <v>190</v>
      </c>
      <c r="AU2747" s="19" t="s">
        <v>78</v>
      </c>
    </row>
    <row r="2748" spans="1:65" s="13" customFormat="1">
      <c r="B2748" s="194"/>
      <c r="C2748" s="195"/>
      <c r="D2748" s="188" t="s">
        <v>192</v>
      </c>
      <c r="E2748" s="196" t="s">
        <v>18</v>
      </c>
      <c r="F2748" s="334" t="s">
        <v>2308</v>
      </c>
      <c r="G2748" s="335"/>
      <c r="H2748" s="336" t="s">
        <v>18</v>
      </c>
      <c r="I2748" s="335"/>
      <c r="J2748" s="335"/>
      <c r="K2748" s="195"/>
      <c r="L2748" s="198"/>
      <c r="M2748" s="199"/>
      <c r="N2748" s="200"/>
      <c r="O2748" s="200"/>
      <c r="P2748" s="200"/>
      <c r="Q2748" s="200"/>
      <c r="R2748" s="200"/>
      <c r="S2748" s="200"/>
      <c r="T2748" s="201"/>
      <c r="AT2748" s="202" t="s">
        <v>192</v>
      </c>
      <c r="AU2748" s="202" t="s">
        <v>78</v>
      </c>
      <c r="AV2748" s="13" t="s">
        <v>76</v>
      </c>
      <c r="AW2748" s="13" t="s">
        <v>30</v>
      </c>
      <c r="AX2748" s="13" t="s">
        <v>69</v>
      </c>
      <c r="AY2748" s="202" t="s">
        <v>179</v>
      </c>
    </row>
    <row r="2749" spans="1:65" s="14" customFormat="1">
      <c r="B2749" s="203"/>
      <c r="C2749" s="204"/>
      <c r="D2749" s="188" t="s">
        <v>192</v>
      </c>
      <c r="E2749" s="205" t="s">
        <v>18</v>
      </c>
      <c r="F2749" s="324" t="s">
        <v>2341</v>
      </c>
      <c r="G2749" s="325"/>
      <c r="H2749" s="326">
        <v>125.16</v>
      </c>
      <c r="I2749" s="325"/>
      <c r="J2749" s="325"/>
      <c r="K2749" s="204"/>
      <c r="L2749" s="208"/>
      <c r="M2749" s="209"/>
      <c r="N2749" s="210"/>
      <c r="O2749" s="210"/>
      <c r="P2749" s="210"/>
      <c r="Q2749" s="210"/>
      <c r="R2749" s="210"/>
      <c r="S2749" s="210"/>
      <c r="T2749" s="211"/>
      <c r="AT2749" s="212" t="s">
        <v>192</v>
      </c>
      <c r="AU2749" s="212" t="s">
        <v>78</v>
      </c>
      <c r="AV2749" s="14" t="s">
        <v>78</v>
      </c>
      <c r="AW2749" s="14" t="s">
        <v>30</v>
      </c>
      <c r="AX2749" s="14" t="s">
        <v>69</v>
      </c>
      <c r="AY2749" s="212" t="s">
        <v>179</v>
      </c>
    </row>
    <row r="2750" spans="1:65" s="14" customFormat="1">
      <c r="B2750" s="203"/>
      <c r="C2750" s="204"/>
      <c r="D2750" s="188" t="s">
        <v>192</v>
      </c>
      <c r="E2750" s="205" t="s">
        <v>18</v>
      </c>
      <c r="F2750" s="324" t="s">
        <v>2342</v>
      </c>
      <c r="G2750" s="325"/>
      <c r="H2750" s="326">
        <v>52.994</v>
      </c>
      <c r="I2750" s="325"/>
      <c r="J2750" s="325"/>
      <c r="K2750" s="204"/>
      <c r="L2750" s="208"/>
      <c r="M2750" s="209"/>
      <c r="N2750" s="210"/>
      <c r="O2750" s="210"/>
      <c r="P2750" s="210"/>
      <c r="Q2750" s="210"/>
      <c r="R2750" s="210"/>
      <c r="S2750" s="210"/>
      <c r="T2750" s="211"/>
      <c r="AT2750" s="212" t="s">
        <v>192</v>
      </c>
      <c r="AU2750" s="212" t="s">
        <v>78</v>
      </c>
      <c r="AV2750" s="14" t="s">
        <v>78</v>
      </c>
      <c r="AW2750" s="14" t="s">
        <v>30</v>
      </c>
      <c r="AX2750" s="14" t="s">
        <v>69</v>
      </c>
      <c r="AY2750" s="212" t="s">
        <v>179</v>
      </c>
    </row>
    <row r="2751" spans="1:65" s="14" customFormat="1">
      <c r="B2751" s="203"/>
      <c r="C2751" s="204"/>
      <c r="D2751" s="188" t="s">
        <v>192</v>
      </c>
      <c r="E2751" s="205" t="s">
        <v>18</v>
      </c>
      <c r="F2751" s="324" t="s">
        <v>2343</v>
      </c>
      <c r="G2751" s="325"/>
      <c r="H2751" s="326">
        <v>171.23599999999999</v>
      </c>
      <c r="I2751" s="325"/>
      <c r="J2751" s="325"/>
      <c r="K2751" s="204"/>
      <c r="L2751" s="208"/>
      <c r="M2751" s="209"/>
      <c r="N2751" s="210"/>
      <c r="O2751" s="210"/>
      <c r="P2751" s="210"/>
      <c r="Q2751" s="210"/>
      <c r="R2751" s="210"/>
      <c r="S2751" s="210"/>
      <c r="T2751" s="211"/>
      <c r="AT2751" s="212" t="s">
        <v>192</v>
      </c>
      <c r="AU2751" s="212" t="s">
        <v>78</v>
      </c>
      <c r="AV2751" s="14" t="s">
        <v>78</v>
      </c>
      <c r="AW2751" s="14" t="s">
        <v>30</v>
      </c>
      <c r="AX2751" s="14" t="s">
        <v>69</v>
      </c>
      <c r="AY2751" s="212" t="s">
        <v>179</v>
      </c>
    </row>
    <row r="2752" spans="1:65" s="14" customFormat="1">
      <c r="B2752" s="203"/>
      <c r="C2752" s="204"/>
      <c r="D2752" s="188" t="s">
        <v>192</v>
      </c>
      <c r="E2752" s="205" t="s">
        <v>18</v>
      </c>
      <c r="F2752" s="324" t="s">
        <v>2344</v>
      </c>
      <c r="G2752" s="325"/>
      <c r="H2752" s="326">
        <v>64.706999999999994</v>
      </c>
      <c r="I2752" s="325"/>
      <c r="J2752" s="325"/>
      <c r="K2752" s="204"/>
      <c r="L2752" s="208"/>
      <c r="M2752" s="209"/>
      <c r="N2752" s="210"/>
      <c r="O2752" s="210"/>
      <c r="P2752" s="210"/>
      <c r="Q2752" s="210"/>
      <c r="R2752" s="210"/>
      <c r="S2752" s="210"/>
      <c r="T2752" s="211"/>
      <c r="AT2752" s="212" t="s">
        <v>192</v>
      </c>
      <c r="AU2752" s="212" t="s">
        <v>78</v>
      </c>
      <c r="AV2752" s="14" t="s">
        <v>78</v>
      </c>
      <c r="AW2752" s="14" t="s">
        <v>30</v>
      </c>
      <c r="AX2752" s="14" t="s">
        <v>69</v>
      </c>
      <c r="AY2752" s="212" t="s">
        <v>179</v>
      </c>
    </row>
    <row r="2753" spans="1:65" s="14" customFormat="1">
      <c r="B2753" s="203"/>
      <c r="C2753" s="204"/>
      <c r="D2753" s="188" t="s">
        <v>192</v>
      </c>
      <c r="E2753" s="205" t="s">
        <v>18</v>
      </c>
      <c r="F2753" s="324">
        <f>-((6.412*4.39/2)+(8.679*3.6)+(7.38*2.8)+(5.71*4.75/2)+(4.19*1.87)+(4.77*1.99))</f>
        <v>-96.871590000000012</v>
      </c>
      <c r="G2753" s="325"/>
      <c r="H2753" s="326">
        <v>-96.872</v>
      </c>
      <c r="I2753" s="325"/>
      <c r="J2753" s="325"/>
      <c r="K2753" s="204"/>
      <c r="L2753" s="208"/>
      <c r="M2753" s="209"/>
      <c r="N2753" s="210"/>
      <c r="O2753" s="210"/>
      <c r="P2753" s="210"/>
      <c r="Q2753" s="210"/>
      <c r="R2753" s="210"/>
      <c r="S2753" s="210"/>
      <c r="T2753" s="211"/>
      <c r="AT2753" s="212" t="s">
        <v>192</v>
      </c>
      <c r="AU2753" s="212" t="s">
        <v>78</v>
      </c>
      <c r="AV2753" s="14" t="s">
        <v>78</v>
      </c>
      <c r="AW2753" s="14" t="s">
        <v>30</v>
      </c>
      <c r="AX2753" s="14" t="s">
        <v>69</v>
      </c>
      <c r="AY2753" s="212" t="s">
        <v>179</v>
      </c>
    </row>
    <row r="2754" spans="1:65" s="2" customFormat="1" ht="24.2" customHeight="1">
      <c r="A2754" s="33"/>
      <c r="B2754" s="34"/>
      <c r="C2754" s="176" t="s">
        <v>2760</v>
      </c>
      <c r="D2754" s="176" t="s">
        <v>181</v>
      </c>
      <c r="E2754" s="177" t="s">
        <v>2761</v>
      </c>
      <c r="F2754" s="327" t="s">
        <v>2762</v>
      </c>
      <c r="G2754" s="328" t="s">
        <v>289</v>
      </c>
      <c r="H2754" s="329">
        <v>35.311</v>
      </c>
      <c r="I2754" s="330"/>
      <c r="J2754" s="330">
        <f>ROUND(I2754*H2754,2)</f>
        <v>0</v>
      </c>
      <c r="K2754" s="178" t="s">
        <v>185</v>
      </c>
      <c r="L2754" s="38"/>
      <c r="M2754" s="182" t="s">
        <v>18</v>
      </c>
      <c r="N2754" s="183" t="s">
        <v>40</v>
      </c>
      <c r="O2754" s="184">
        <v>0.14899999999999999</v>
      </c>
      <c r="P2754" s="184">
        <f>O2754*H2754</f>
        <v>5.2613389999999995</v>
      </c>
      <c r="Q2754" s="184">
        <v>0</v>
      </c>
      <c r="R2754" s="184">
        <f>Q2754*H2754</f>
        <v>0</v>
      </c>
      <c r="S2754" s="184">
        <v>1.8079999999999999E-2</v>
      </c>
      <c r="T2754" s="185">
        <f>S2754*H2754</f>
        <v>0.63842287999999991</v>
      </c>
      <c r="U2754" s="33"/>
      <c r="V2754" s="33"/>
      <c r="W2754" s="33"/>
      <c r="X2754" s="33"/>
      <c r="Y2754" s="33"/>
      <c r="Z2754" s="33"/>
      <c r="AA2754" s="33"/>
      <c r="AB2754" s="33"/>
      <c r="AC2754" s="33"/>
      <c r="AD2754" s="33"/>
      <c r="AE2754" s="33"/>
      <c r="AR2754" s="186" t="s">
        <v>311</v>
      </c>
      <c r="AT2754" s="186" t="s">
        <v>181</v>
      </c>
      <c r="AU2754" s="186" t="s">
        <v>78</v>
      </c>
      <c r="AY2754" s="19" t="s">
        <v>179</v>
      </c>
      <c r="BE2754" s="187">
        <f>IF(N2754="základní",J2754,0)</f>
        <v>0</v>
      </c>
      <c r="BF2754" s="187">
        <f>IF(N2754="snížená",J2754,0)</f>
        <v>0</v>
      </c>
      <c r="BG2754" s="187">
        <f>IF(N2754="zákl. přenesená",J2754,0)</f>
        <v>0</v>
      </c>
      <c r="BH2754" s="187">
        <f>IF(N2754="sníž. přenesená",J2754,0)</f>
        <v>0</v>
      </c>
      <c r="BI2754" s="187">
        <f>IF(N2754="nulová",J2754,0)</f>
        <v>0</v>
      </c>
      <c r="BJ2754" s="19" t="s">
        <v>76</v>
      </c>
      <c r="BK2754" s="187">
        <f>ROUND(I2754*H2754,2)</f>
        <v>0</v>
      </c>
      <c r="BL2754" s="19" t="s">
        <v>311</v>
      </c>
      <c r="BM2754" s="186" t="s">
        <v>2763</v>
      </c>
    </row>
    <row r="2755" spans="1:65" s="2" customFormat="1" ht="19.5">
      <c r="A2755" s="33"/>
      <c r="B2755" s="34"/>
      <c r="C2755" s="35"/>
      <c r="D2755" s="188" t="s">
        <v>188</v>
      </c>
      <c r="E2755" s="35"/>
      <c r="F2755" s="331" t="s">
        <v>2764</v>
      </c>
      <c r="G2755" s="332"/>
      <c r="H2755" s="332"/>
      <c r="I2755" s="332"/>
      <c r="J2755" s="332"/>
      <c r="K2755" s="35"/>
      <c r="L2755" s="38"/>
      <c r="M2755" s="190"/>
      <c r="N2755" s="191"/>
      <c r="O2755" s="63"/>
      <c r="P2755" s="63"/>
      <c r="Q2755" s="63"/>
      <c r="R2755" s="63"/>
      <c r="S2755" s="63"/>
      <c r="T2755" s="64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T2755" s="19" t="s">
        <v>188</v>
      </c>
      <c r="AU2755" s="19" t="s">
        <v>78</v>
      </c>
    </row>
    <row r="2756" spans="1:65" s="2" customFormat="1">
      <c r="A2756" s="33"/>
      <c r="B2756" s="34"/>
      <c r="C2756" s="35"/>
      <c r="D2756" s="192" t="s">
        <v>190</v>
      </c>
      <c r="E2756" s="35"/>
      <c r="F2756" s="333" t="s">
        <v>2765</v>
      </c>
      <c r="G2756" s="332"/>
      <c r="H2756" s="332"/>
      <c r="I2756" s="332"/>
      <c r="J2756" s="332"/>
      <c r="K2756" s="35"/>
      <c r="L2756" s="38"/>
      <c r="M2756" s="190"/>
      <c r="N2756" s="191"/>
      <c r="O2756" s="63"/>
      <c r="P2756" s="63"/>
      <c r="Q2756" s="63"/>
      <c r="R2756" s="63"/>
      <c r="S2756" s="63"/>
      <c r="T2756" s="64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T2756" s="19" t="s">
        <v>190</v>
      </c>
      <c r="AU2756" s="19" t="s">
        <v>78</v>
      </c>
    </row>
    <row r="2757" spans="1:65" s="13" customFormat="1">
      <c r="B2757" s="194"/>
      <c r="C2757" s="195"/>
      <c r="D2757" s="188" t="s">
        <v>192</v>
      </c>
      <c r="E2757" s="196" t="s">
        <v>18</v>
      </c>
      <c r="F2757" s="334" t="s">
        <v>2308</v>
      </c>
      <c r="G2757" s="335"/>
      <c r="H2757" s="336" t="s">
        <v>18</v>
      </c>
      <c r="I2757" s="335"/>
      <c r="J2757" s="335"/>
      <c r="K2757" s="195"/>
      <c r="L2757" s="198"/>
      <c r="M2757" s="199"/>
      <c r="N2757" s="200"/>
      <c r="O2757" s="200"/>
      <c r="P2757" s="200"/>
      <c r="Q2757" s="200"/>
      <c r="R2757" s="200"/>
      <c r="S2757" s="200"/>
      <c r="T2757" s="201"/>
      <c r="AT2757" s="202" t="s">
        <v>192</v>
      </c>
      <c r="AU2757" s="202" t="s">
        <v>78</v>
      </c>
      <c r="AV2757" s="13" t="s">
        <v>76</v>
      </c>
      <c r="AW2757" s="13" t="s">
        <v>30</v>
      </c>
      <c r="AX2757" s="13" t="s">
        <v>69</v>
      </c>
      <c r="AY2757" s="202" t="s">
        <v>179</v>
      </c>
    </row>
    <row r="2758" spans="1:65" s="14" customFormat="1">
      <c r="B2758" s="203"/>
      <c r="C2758" s="204"/>
      <c r="D2758" s="188" t="s">
        <v>192</v>
      </c>
      <c r="E2758" s="205" t="s">
        <v>18</v>
      </c>
      <c r="F2758" s="324" t="s">
        <v>2766</v>
      </c>
      <c r="G2758" s="325"/>
      <c r="H2758" s="326">
        <v>35.311</v>
      </c>
      <c r="I2758" s="325"/>
      <c r="J2758" s="325"/>
      <c r="K2758" s="204"/>
      <c r="L2758" s="208"/>
      <c r="M2758" s="209"/>
      <c r="N2758" s="210"/>
      <c r="O2758" s="210"/>
      <c r="P2758" s="210"/>
      <c r="Q2758" s="210"/>
      <c r="R2758" s="210"/>
      <c r="S2758" s="210"/>
      <c r="T2758" s="211"/>
      <c r="AT2758" s="212" t="s">
        <v>192</v>
      </c>
      <c r="AU2758" s="212" t="s">
        <v>78</v>
      </c>
      <c r="AV2758" s="14" t="s">
        <v>78</v>
      </c>
      <c r="AW2758" s="14" t="s">
        <v>30</v>
      </c>
      <c r="AX2758" s="14" t="s">
        <v>69</v>
      </c>
      <c r="AY2758" s="212" t="s">
        <v>179</v>
      </c>
    </row>
    <row r="2759" spans="1:65" s="2" customFormat="1" ht="24.2" customHeight="1">
      <c r="A2759" s="33"/>
      <c r="B2759" s="34"/>
      <c r="C2759" s="176" t="s">
        <v>2767</v>
      </c>
      <c r="D2759" s="176" t="s">
        <v>181</v>
      </c>
      <c r="E2759" s="177" t="s">
        <v>2768</v>
      </c>
      <c r="F2759" s="327" t="s">
        <v>2769</v>
      </c>
      <c r="G2759" s="328" t="s">
        <v>289</v>
      </c>
      <c r="H2759" s="329">
        <v>35.311</v>
      </c>
      <c r="I2759" s="330"/>
      <c r="J2759" s="330">
        <f>ROUND(I2759*H2759,2)</f>
        <v>0</v>
      </c>
      <c r="K2759" s="178" t="s">
        <v>185</v>
      </c>
      <c r="L2759" s="38"/>
      <c r="M2759" s="182" t="s">
        <v>18</v>
      </c>
      <c r="N2759" s="183" t="s">
        <v>40</v>
      </c>
      <c r="O2759" s="184">
        <v>4.4999999999999998E-2</v>
      </c>
      <c r="P2759" s="184">
        <f>O2759*H2759</f>
        <v>1.5889949999999999</v>
      </c>
      <c r="Q2759" s="184">
        <v>0</v>
      </c>
      <c r="R2759" s="184">
        <f>Q2759*H2759</f>
        <v>0</v>
      </c>
      <c r="S2759" s="184">
        <v>0</v>
      </c>
      <c r="T2759" s="185">
        <f>S2759*H2759</f>
        <v>0</v>
      </c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R2759" s="186" t="s">
        <v>311</v>
      </c>
      <c r="AT2759" s="186" t="s">
        <v>181</v>
      </c>
      <c r="AU2759" s="186" t="s">
        <v>78</v>
      </c>
      <c r="AY2759" s="19" t="s">
        <v>179</v>
      </c>
      <c r="BE2759" s="187">
        <f>IF(N2759="základní",J2759,0)</f>
        <v>0</v>
      </c>
      <c r="BF2759" s="187">
        <f>IF(N2759="snížená",J2759,0)</f>
        <v>0</v>
      </c>
      <c r="BG2759" s="187">
        <f>IF(N2759="zákl. přenesená",J2759,0)</f>
        <v>0</v>
      </c>
      <c r="BH2759" s="187">
        <f>IF(N2759="sníž. přenesená",J2759,0)</f>
        <v>0</v>
      </c>
      <c r="BI2759" s="187">
        <f>IF(N2759="nulová",J2759,0)</f>
        <v>0</v>
      </c>
      <c r="BJ2759" s="19" t="s">
        <v>76</v>
      </c>
      <c r="BK2759" s="187">
        <f>ROUND(I2759*H2759,2)</f>
        <v>0</v>
      </c>
      <c r="BL2759" s="19" t="s">
        <v>311</v>
      </c>
      <c r="BM2759" s="186" t="s">
        <v>2770</v>
      </c>
    </row>
    <row r="2760" spans="1:65" s="2" customFormat="1" ht="19.5">
      <c r="A2760" s="33"/>
      <c r="B2760" s="34"/>
      <c r="C2760" s="35"/>
      <c r="D2760" s="188" t="s">
        <v>188</v>
      </c>
      <c r="E2760" s="35"/>
      <c r="F2760" s="331" t="s">
        <v>2758</v>
      </c>
      <c r="G2760" s="332"/>
      <c r="H2760" s="332"/>
      <c r="I2760" s="332"/>
      <c r="J2760" s="332"/>
      <c r="K2760" s="35"/>
      <c r="L2760" s="38"/>
      <c r="M2760" s="190"/>
      <c r="N2760" s="191"/>
      <c r="O2760" s="63"/>
      <c r="P2760" s="63"/>
      <c r="Q2760" s="63"/>
      <c r="R2760" s="63"/>
      <c r="S2760" s="63"/>
      <c r="T2760" s="64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T2760" s="19" t="s">
        <v>188</v>
      </c>
      <c r="AU2760" s="19" t="s">
        <v>78</v>
      </c>
    </row>
    <row r="2761" spans="1:65" s="2" customFormat="1">
      <c r="A2761" s="33"/>
      <c r="B2761" s="34"/>
      <c r="C2761" s="35"/>
      <c r="D2761" s="192" t="s">
        <v>190</v>
      </c>
      <c r="E2761" s="35"/>
      <c r="F2761" s="333" t="s">
        <v>2771</v>
      </c>
      <c r="G2761" s="332"/>
      <c r="H2761" s="332"/>
      <c r="I2761" s="332"/>
      <c r="J2761" s="332"/>
      <c r="K2761" s="35"/>
      <c r="L2761" s="38"/>
      <c r="M2761" s="190"/>
      <c r="N2761" s="191"/>
      <c r="O2761" s="63"/>
      <c r="P2761" s="63"/>
      <c r="Q2761" s="63"/>
      <c r="R2761" s="63"/>
      <c r="S2761" s="63"/>
      <c r="T2761" s="64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T2761" s="19" t="s">
        <v>190</v>
      </c>
      <c r="AU2761" s="19" t="s">
        <v>78</v>
      </c>
    </row>
    <row r="2762" spans="1:65" s="13" customFormat="1">
      <c r="B2762" s="194"/>
      <c r="C2762" s="195"/>
      <c r="D2762" s="188" t="s">
        <v>192</v>
      </c>
      <c r="E2762" s="196" t="s">
        <v>18</v>
      </c>
      <c r="F2762" s="334" t="s">
        <v>2308</v>
      </c>
      <c r="G2762" s="335"/>
      <c r="H2762" s="336" t="s">
        <v>18</v>
      </c>
      <c r="I2762" s="335"/>
      <c r="J2762" s="335"/>
      <c r="K2762" s="195"/>
      <c r="L2762" s="198"/>
      <c r="M2762" s="199"/>
      <c r="N2762" s="200"/>
      <c r="O2762" s="200"/>
      <c r="P2762" s="200"/>
      <c r="Q2762" s="200"/>
      <c r="R2762" s="200"/>
      <c r="S2762" s="200"/>
      <c r="T2762" s="201"/>
      <c r="AT2762" s="202" t="s">
        <v>192</v>
      </c>
      <c r="AU2762" s="202" t="s">
        <v>78</v>
      </c>
      <c r="AV2762" s="13" t="s">
        <v>76</v>
      </c>
      <c r="AW2762" s="13" t="s">
        <v>30</v>
      </c>
      <c r="AX2762" s="13" t="s">
        <v>69</v>
      </c>
      <c r="AY2762" s="202" t="s">
        <v>179</v>
      </c>
    </row>
    <row r="2763" spans="1:65" s="14" customFormat="1">
      <c r="B2763" s="203"/>
      <c r="C2763" s="204"/>
      <c r="D2763" s="188" t="s">
        <v>192</v>
      </c>
      <c r="E2763" s="205" t="s">
        <v>18</v>
      </c>
      <c r="F2763" s="324" t="s">
        <v>2766</v>
      </c>
      <c r="G2763" s="325"/>
      <c r="H2763" s="326">
        <v>35.311</v>
      </c>
      <c r="I2763" s="325"/>
      <c r="J2763" s="325"/>
      <c r="K2763" s="204"/>
      <c r="L2763" s="208"/>
      <c r="M2763" s="209"/>
      <c r="N2763" s="210"/>
      <c r="O2763" s="210"/>
      <c r="P2763" s="210"/>
      <c r="Q2763" s="210"/>
      <c r="R2763" s="210"/>
      <c r="S2763" s="210"/>
      <c r="T2763" s="211"/>
      <c r="AT2763" s="212" t="s">
        <v>192</v>
      </c>
      <c r="AU2763" s="212" t="s">
        <v>78</v>
      </c>
      <c r="AV2763" s="14" t="s">
        <v>78</v>
      </c>
      <c r="AW2763" s="14" t="s">
        <v>30</v>
      </c>
      <c r="AX2763" s="14" t="s">
        <v>69</v>
      </c>
      <c r="AY2763" s="212" t="s">
        <v>179</v>
      </c>
    </row>
    <row r="2764" spans="1:65" s="2" customFormat="1" ht="24.2" customHeight="1">
      <c r="A2764" s="33"/>
      <c r="B2764" s="34"/>
      <c r="C2764" s="176" t="s">
        <v>2772</v>
      </c>
      <c r="D2764" s="176" t="s">
        <v>181</v>
      </c>
      <c r="E2764" s="177" t="s">
        <v>2773</v>
      </c>
      <c r="F2764" s="327" t="s">
        <v>2774</v>
      </c>
      <c r="G2764" s="328" t="s">
        <v>357</v>
      </c>
      <c r="H2764" s="329">
        <f>SUM(H2768:H2785)</f>
        <v>425.54800000000006</v>
      </c>
      <c r="I2764" s="330"/>
      <c r="J2764" s="330">
        <f>ROUND(I2764*H2764,2)</f>
        <v>0</v>
      </c>
      <c r="K2764" s="178" t="s">
        <v>185</v>
      </c>
      <c r="L2764" s="38"/>
      <c r="M2764" s="182" t="s">
        <v>18</v>
      </c>
      <c r="N2764" s="183" t="s">
        <v>40</v>
      </c>
      <c r="O2764" s="184">
        <v>0.44</v>
      </c>
      <c r="P2764" s="184">
        <f>O2764*H2764</f>
        <v>187.24112000000002</v>
      </c>
      <c r="Q2764" s="184">
        <v>4.4735999999999998E-2</v>
      </c>
      <c r="R2764" s="184">
        <f>Q2764*H2764</f>
        <v>19.037315328000002</v>
      </c>
      <c r="S2764" s="184">
        <v>0</v>
      </c>
      <c r="T2764" s="185">
        <f>S2764*H2764</f>
        <v>0</v>
      </c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R2764" s="186" t="s">
        <v>311</v>
      </c>
      <c r="AT2764" s="186" t="s">
        <v>181</v>
      </c>
      <c r="AU2764" s="186" t="s">
        <v>78</v>
      </c>
      <c r="AY2764" s="19" t="s">
        <v>179</v>
      </c>
      <c r="BE2764" s="187">
        <f>IF(N2764="základní",J2764,0)</f>
        <v>0</v>
      </c>
      <c r="BF2764" s="187">
        <f>IF(N2764="snížená",J2764,0)</f>
        <v>0</v>
      </c>
      <c r="BG2764" s="187">
        <f>IF(N2764="zákl. přenesená",J2764,0)</f>
        <v>0</v>
      </c>
      <c r="BH2764" s="187">
        <f>IF(N2764="sníž. přenesená",J2764,0)</f>
        <v>0</v>
      </c>
      <c r="BI2764" s="187">
        <f>IF(N2764="nulová",J2764,0)</f>
        <v>0</v>
      </c>
      <c r="BJ2764" s="19" t="s">
        <v>76</v>
      </c>
      <c r="BK2764" s="187">
        <f>ROUND(I2764*H2764,2)</f>
        <v>0</v>
      </c>
      <c r="BL2764" s="19" t="s">
        <v>311</v>
      </c>
      <c r="BM2764" s="186" t="s">
        <v>2775</v>
      </c>
    </row>
    <row r="2765" spans="1:65" s="2" customFormat="1" ht="19.5">
      <c r="A2765" s="33"/>
      <c r="B2765" s="34"/>
      <c r="C2765" s="35"/>
      <c r="D2765" s="188" t="s">
        <v>188</v>
      </c>
      <c r="E2765" s="35"/>
      <c r="F2765" s="331" t="s">
        <v>2776</v>
      </c>
      <c r="G2765" s="332"/>
      <c r="H2765" s="332"/>
      <c r="I2765" s="332"/>
      <c r="J2765" s="332"/>
      <c r="K2765" s="35"/>
      <c r="L2765" s="38"/>
      <c r="M2765" s="190"/>
      <c r="N2765" s="191"/>
      <c r="O2765" s="63"/>
      <c r="P2765" s="63"/>
      <c r="Q2765" s="63"/>
      <c r="R2765" s="63"/>
      <c r="S2765" s="63"/>
      <c r="T2765" s="64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T2765" s="19" t="s">
        <v>188</v>
      </c>
      <c r="AU2765" s="19" t="s">
        <v>78</v>
      </c>
    </row>
    <row r="2766" spans="1:65" s="2" customFormat="1">
      <c r="A2766" s="33"/>
      <c r="B2766" s="34"/>
      <c r="C2766" s="35"/>
      <c r="D2766" s="192" t="s">
        <v>190</v>
      </c>
      <c r="E2766" s="35"/>
      <c r="F2766" s="333" t="s">
        <v>2777</v>
      </c>
      <c r="G2766" s="332"/>
      <c r="H2766" s="332"/>
      <c r="I2766" s="332"/>
      <c r="J2766" s="332"/>
      <c r="K2766" s="35"/>
      <c r="L2766" s="38"/>
      <c r="M2766" s="190"/>
      <c r="N2766" s="191"/>
      <c r="O2766" s="63"/>
      <c r="P2766" s="63"/>
      <c r="Q2766" s="63"/>
      <c r="R2766" s="63"/>
      <c r="S2766" s="63"/>
      <c r="T2766" s="64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T2766" s="19" t="s">
        <v>190</v>
      </c>
      <c r="AU2766" s="19" t="s">
        <v>78</v>
      </c>
    </row>
    <row r="2767" spans="1:65" s="13" customFormat="1">
      <c r="B2767" s="194"/>
      <c r="C2767" s="195"/>
      <c r="D2767" s="188" t="s">
        <v>192</v>
      </c>
      <c r="E2767" s="196" t="s">
        <v>18</v>
      </c>
      <c r="F2767" s="334" t="s">
        <v>2301</v>
      </c>
      <c r="G2767" s="335"/>
      <c r="H2767" s="336" t="s">
        <v>18</v>
      </c>
      <c r="I2767" s="335"/>
      <c r="J2767" s="335"/>
      <c r="K2767" s="195"/>
      <c r="L2767" s="198"/>
      <c r="M2767" s="199"/>
      <c r="N2767" s="200"/>
      <c r="O2767" s="200"/>
      <c r="P2767" s="200"/>
      <c r="Q2767" s="200"/>
      <c r="R2767" s="200"/>
      <c r="S2767" s="200"/>
      <c r="T2767" s="201"/>
      <c r="AT2767" s="202" t="s">
        <v>192</v>
      </c>
      <c r="AU2767" s="202" t="s">
        <v>78</v>
      </c>
      <c r="AV2767" s="13" t="s">
        <v>76</v>
      </c>
      <c r="AW2767" s="13" t="s">
        <v>30</v>
      </c>
      <c r="AX2767" s="13" t="s">
        <v>69</v>
      </c>
      <c r="AY2767" s="202" t="s">
        <v>179</v>
      </c>
    </row>
    <row r="2768" spans="1:65" s="14" customFormat="1">
      <c r="B2768" s="203"/>
      <c r="C2768" s="204"/>
      <c r="D2768" s="188" t="s">
        <v>192</v>
      </c>
      <c r="E2768" s="205" t="s">
        <v>18</v>
      </c>
      <c r="F2768" s="324" t="s">
        <v>2062</v>
      </c>
      <c r="G2768" s="325"/>
      <c r="H2768" s="326">
        <v>47.393000000000001</v>
      </c>
      <c r="I2768" s="325"/>
      <c r="J2768" s="325"/>
      <c r="K2768" s="204"/>
      <c r="L2768" s="208"/>
      <c r="M2768" s="209"/>
      <c r="N2768" s="210"/>
      <c r="O2768" s="210"/>
      <c r="P2768" s="210"/>
      <c r="Q2768" s="210"/>
      <c r="R2768" s="210"/>
      <c r="S2768" s="210"/>
      <c r="T2768" s="211"/>
      <c r="AT2768" s="212" t="s">
        <v>192</v>
      </c>
      <c r="AU2768" s="212" t="s">
        <v>78</v>
      </c>
      <c r="AV2768" s="14" t="s">
        <v>78</v>
      </c>
      <c r="AW2768" s="14" t="s">
        <v>30</v>
      </c>
      <c r="AX2768" s="14" t="s">
        <v>69</v>
      </c>
      <c r="AY2768" s="212" t="s">
        <v>179</v>
      </c>
    </row>
    <row r="2769" spans="2:51" s="14" customFormat="1">
      <c r="B2769" s="203"/>
      <c r="C2769" s="204"/>
      <c r="D2769" s="188" t="s">
        <v>192</v>
      </c>
      <c r="E2769" s="205" t="s">
        <v>18</v>
      </c>
      <c r="F2769" s="324" t="s">
        <v>2063</v>
      </c>
      <c r="G2769" s="325"/>
      <c r="H2769" s="326">
        <v>54.15</v>
      </c>
      <c r="I2769" s="325"/>
      <c r="J2769" s="325"/>
      <c r="K2769" s="204"/>
      <c r="L2769" s="208"/>
      <c r="M2769" s="209"/>
      <c r="N2769" s="210"/>
      <c r="O2769" s="210"/>
      <c r="P2769" s="210"/>
      <c r="Q2769" s="210"/>
      <c r="R2769" s="210"/>
      <c r="S2769" s="210"/>
      <c r="T2769" s="211"/>
      <c r="AT2769" s="212" t="s">
        <v>192</v>
      </c>
      <c r="AU2769" s="212" t="s">
        <v>78</v>
      </c>
      <c r="AV2769" s="14" t="s">
        <v>78</v>
      </c>
      <c r="AW2769" s="14" t="s">
        <v>30</v>
      </c>
      <c r="AX2769" s="14" t="s">
        <v>69</v>
      </c>
      <c r="AY2769" s="212" t="s">
        <v>179</v>
      </c>
    </row>
    <row r="2770" spans="2:51" s="14" customFormat="1">
      <c r="B2770" s="203"/>
      <c r="C2770" s="204"/>
      <c r="D2770" s="188" t="s">
        <v>192</v>
      </c>
      <c r="E2770" s="205" t="s">
        <v>18</v>
      </c>
      <c r="F2770" s="324" t="s">
        <v>2064</v>
      </c>
      <c r="G2770" s="325"/>
      <c r="H2770" s="326">
        <v>163.55199999999999</v>
      </c>
      <c r="I2770" s="325"/>
      <c r="J2770" s="325"/>
      <c r="K2770" s="204"/>
      <c r="L2770" s="208"/>
      <c r="M2770" s="209"/>
      <c r="N2770" s="210"/>
      <c r="O2770" s="210"/>
      <c r="P2770" s="210"/>
      <c r="Q2770" s="210"/>
      <c r="R2770" s="210"/>
      <c r="S2770" s="210"/>
      <c r="T2770" s="211"/>
      <c r="AT2770" s="212" t="s">
        <v>192</v>
      </c>
      <c r="AU2770" s="212" t="s">
        <v>78</v>
      </c>
      <c r="AV2770" s="14" t="s">
        <v>78</v>
      </c>
      <c r="AW2770" s="14" t="s">
        <v>30</v>
      </c>
      <c r="AX2770" s="14" t="s">
        <v>69</v>
      </c>
      <c r="AY2770" s="212" t="s">
        <v>179</v>
      </c>
    </row>
    <row r="2771" spans="2:51" s="14" customFormat="1">
      <c r="B2771" s="203"/>
      <c r="C2771" s="204"/>
      <c r="D2771" s="188" t="s">
        <v>192</v>
      </c>
      <c r="E2771" s="205" t="s">
        <v>18</v>
      </c>
      <c r="F2771" s="324" t="s">
        <v>2065</v>
      </c>
      <c r="G2771" s="325"/>
      <c r="H2771" s="326">
        <v>-15.265000000000001</v>
      </c>
      <c r="I2771" s="325"/>
      <c r="J2771" s="325"/>
      <c r="K2771" s="204"/>
      <c r="L2771" s="208"/>
      <c r="M2771" s="209"/>
      <c r="N2771" s="210"/>
      <c r="O2771" s="210"/>
      <c r="P2771" s="210"/>
      <c r="Q2771" s="210"/>
      <c r="R2771" s="210"/>
      <c r="S2771" s="210"/>
      <c r="T2771" s="211"/>
      <c r="AT2771" s="212" t="s">
        <v>192</v>
      </c>
      <c r="AU2771" s="212" t="s">
        <v>78</v>
      </c>
      <c r="AV2771" s="14" t="s">
        <v>78</v>
      </c>
      <c r="AW2771" s="14" t="s">
        <v>30</v>
      </c>
      <c r="AX2771" s="14" t="s">
        <v>69</v>
      </c>
      <c r="AY2771" s="212" t="s">
        <v>179</v>
      </c>
    </row>
    <row r="2772" spans="2:51" s="14" customFormat="1">
      <c r="B2772" s="203"/>
      <c r="C2772" s="204"/>
      <c r="D2772" s="188" t="s">
        <v>192</v>
      </c>
      <c r="E2772" s="205" t="s">
        <v>18</v>
      </c>
      <c r="F2772" s="324" t="s">
        <v>2066</v>
      </c>
      <c r="G2772" s="325"/>
      <c r="H2772" s="326">
        <v>-0.77900000000000003</v>
      </c>
      <c r="I2772" s="325"/>
      <c r="J2772" s="325"/>
      <c r="K2772" s="204"/>
      <c r="L2772" s="208"/>
      <c r="M2772" s="209"/>
      <c r="N2772" s="210"/>
      <c r="O2772" s="210"/>
      <c r="P2772" s="210"/>
      <c r="Q2772" s="210"/>
      <c r="R2772" s="210"/>
      <c r="S2772" s="210"/>
      <c r="T2772" s="211"/>
      <c r="AT2772" s="212" t="s">
        <v>192</v>
      </c>
      <c r="AU2772" s="212" t="s">
        <v>78</v>
      </c>
      <c r="AV2772" s="14" t="s">
        <v>78</v>
      </c>
      <c r="AW2772" s="14" t="s">
        <v>30</v>
      </c>
      <c r="AX2772" s="14" t="s">
        <v>69</v>
      </c>
      <c r="AY2772" s="212" t="s">
        <v>179</v>
      </c>
    </row>
    <row r="2773" spans="2:51" s="14" customFormat="1">
      <c r="B2773" s="203"/>
      <c r="C2773" s="204"/>
      <c r="D2773" s="188" t="s">
        <v>192</v>
      </c>
      <c r="E2773" s="205" t="s">
        <v>18</v>
      </c>
      <c r="F2773" s="324" t="s">
        <v>2067</v>
      </c>
      <c r="G2773" s="325"/>
      <c r="H2773" s="326">
        <v>-0.24</v>
      </c>
      <c r="I2773" s="325"/>
      <c r="J2773" s="325"/>
      <c r="K2773" s="204"/>
      <c r="L2773" s="208"/>
      <c r="M2773" s="209"/>
      <c r="N2773" s="210"/>
      <c r="O2773" s="210"/>
      <c r="P2773" s="210"/>
      <c r="Q2773" s="210"/>
      <c r="R2773" s="210"/>
      <c r="S2773" s="210"/>
      <c r="T2773" s="211"/>
      <c r="AT2773" s="212" t="s">
        <v>192</v>
      </c>
      <c r="AU2773" s="212" t="s">
        <v>78</v>
      </c>
      <c r="AV2773" s="14" t="s">
        <v>78</v>
      </c>
      <c r="AW2773" s="14" t="s">
        <v>30</v>
      </c>
      <c r="AX2773" s="14" t="s">
        <v>69</v>
      </c>
      <c r="AY2773" s="212" t="s">
        <v>179</v>
      </c>
    </row>
    <row r="2774" spans="2:51" s="14" customFormat="1">
      <c r="B2774" s="203"/>
      <c r="C2774" s="204"/>
      <c r="D2774" s="188" t="s">
        <v>192</v>
      </c>
      <c r="E2774" s="205" t="s">
        <v>18</v>
      </c>
      <c r="F2774" s="324" t="s">
        <v>2069</v>
      </c>
      <c r="G2774" s="325"/>
      <c r="H2774" s="326">
        <v>-17.100000000000001</v>
      </c>
      <c r="I2774" s="325"/>
      <c r="J2774" s="325"/>
      <c r="K2774" s="204"/>
      <c r="L2774" s="208"/>
      <c r="M2774" s="209"/>
      <c r="N2774" s="210"/>
      <c r="O2774" s="210"/>
      <c r="P2774" s="210"/>
      <c r="Q2774" s="210"/>
      <c r="R2774" s="210"/>
      <c r="S2774" s="210"/>
      <c r="T2774" s="211"/>
      <c r="AT2774" s="212" t="s">
        <v>192</v>
      </c>
      <c r="AU2774" s="212" t="s">
        <v>78</v>
      </c>
      <c r="AV2774" s="14" t="s">
        <v>78</v>
      </c>
      <c r="AW2774" s="14" t="s">
        <v>30</v>
      </c>
      <c r="AX2774" s="14" t="s">
        <v>69</v>
      </c>
      <c r="AY2774" s="212" t="s">
        <v>179</v>
      </c>
    </row>
    <row r="2775" spans="2:51" s="14" customFormat="1">
      <c r="B2775" s="203"/>
      <c r="C2775" s="204"/>
      <c r="D2775" s="188" t="s">
        <v>192</v>
      </c>
      <c r="E2775" s="205" t="s">
        <v>18</v>
      </c>
      <c r="F2775" s="324" t="s">
        <v>2070</v>
      </c>
      <c r="G2775" s="325"/>
      <c r="H2775" s="326">
        <v>-2.44</v>
      </c>
      <c r="I2775" s="325"/>
      <c r="J2775" s="325"/>
      <c r="K2775" s="204"/>
      <c r="L2775" s="208"/>
      <c r="M2775" s="209"/>
      <c r="N2775" s="210"/>
      <c r="O2775" s="210"/>
      <c r="P2775" s="210"/>
      <c r="Q2775" s="210"/>
      <c r="R2775" s="210"/>
      <c r="S2775" s="210"/>
      <c r="T2775" s="211"/>
      <c r="AT2775" s="212" t="s">
        <v>192</v>
      </c>
      <c r="AU2775" s="212" t="s">
        <v>78</v>
      </c>
      <c r="AV2775" s="14" t="s">
        <v>78</v>
      </c>
      <c r="AW2775" s="14" t="s">
        <v>30</v>
      </c>
      <c r="AX2775" s="14" t="s">
        <v>69</v>
      </c>
      <c r="AY2775" s="212" t="s">
        <v>179</v>
      </c>
    </row>
    <row r="2776" spans="2:51" s="14" customFormat="1">
      <c r="B2776" s="203"/>
      <c r="C2776" s="204"/>
      <c r="D2776" s="188" t="s">
        <v>192</v>
      </c>
      <c r="E2776" s="205" t="s">
        <v>18</v>
      </c>
      <c r="F2776" s="324" t="s">
        <v>2071</v>
      </c>
      <c r="G2776" s="325"/>
      <c r="H2776" s="326">
        <v>92.188000000000002</v>
      </c>
      <c r="I2776" s="325"/>
      <c r="J2776" s="325"/>
      <c r="K2776" s="204"/>
      <c r="L2776" s="208"/>
      <c r="M2776" s="209"/>
      <c r="N2776" s="210"/>
      <c r="O2776" s="210"/>
      <c r="P2776" s="210"/>
      <c r="Q2776" s="210"/>
      <c r="R2776" s="210"/>
      <c r="S2776" s="210"/>
      <c r="T2776" s="211"/>
      <c r="AT2776" s="212" t="s">
        <v>192</v>
      </c>
      <c r="AU2776" s="212" t="s">
        <v>78</v>
      </c>
      <c r="AV2776" s="14" t="s">
        <v>78</v>
      </c>
      <c r="AW2776" s="14" t="s">
        <v>30</v>
      </c>
      <c r="AX2776" s="14" t="s">
        <v>69</v>
      </c>
      <c r="AY2776" s="212" t="s">
        <v>179</v>
      </c>
    </row>
    <row r="2777" spans="2:51" s="14" customFormat="1">
      <c r="B2777" s="203"/>
      <c r="C2777" s="204"/>
      <c r="D2777" s="188" t="s">
        <v>192</v>
      </c>
      <c r="E2777" s="205" t="s">
        <v>18</v>
      </c>
      <c r="F2777" s="324" t="s">
        <v>2066</v>
      </c>
      <c r="G2777" s="325"/>
      <c r="H2777" s="326">
        <v>-0.77900000000000003</v>
      </c>
      <c r="I2777" s="325"/>
      <c r="J2777" s="325"/>
      <c r="K2777" s="204"/>
      <c r="L2777" s="208"/>
      <c r="M2777" s="209"/>
      <c r="N2777" s="210"/>
      <c r="O2777" s="210"/>
      <c r="P2777" s="210"/>
      <c r="Q2777" s="210"/>
      <c r="R2777" s="210"/>
      <c r="S2777" s="210"/>
      <c r="T2777" s="211"/>
      <c r="AT2777" s="212" t="s">
        <v>192</v>
      </c>
      <c r="AU2777" s="212" t="s">
        <v>78</v>
      </c>
      <c r="AV2777" s="14" t="s">
        <v>78</v>
      </c>
      <c r="AW2777" s="14" t="s">
        <v>30</v>
      </c>
      <c r="AX2777" s="14" t="s">
        <v>69</v>
      </c>
      <c r="AY2777" s="212" t="s">
        <v>179</v>
      </c>
    </row>
    <row r="2778" spans="2:51" s="14" customFormat="1">
      <c r="B2778" s="203"/>
      <c r="C2778" s="204"/>
      <c r="D2778" s="188" t="s">
        <v>192</v>
      </c>
      <c r="E2778" s="205" t="s">
        <v>18</v>
      </c>
      <c r="F2778" s="324" t="s">
        <v>2072</v>
      </c>
      <c r="G2778" s="325"/>
      <c r="H2778" s="326">
        <v>-0.16</v>
      </c>
      <c r="I2778" s="325"/>
      <c r="J2778" s="325"/>
      <c r="K2778" s="204"/>
      <c r="L2778" s="208"/>
      <c r="M2778" s="209"/>
      <c r="N2778" s="210"/>
      <c r="O2778" s="210"/>
      <c r="P2778" s="210"/>
      <c r="Q2778" s="210"/>
      <c r="R2778" s="210"/>
      <c r="S2778" s="210"/>
      <c r="T2778" s="211"/>
      <c r="AT2778" s="212" t="s">
        <v>192</v>
      </c>
      <c r="AU2778" s="212" t="s">
        <v>78</v>
      </c>
      <c r="AV2778" s="14" t="s">
        <v>78</v>
      </c>
      <c r="AW2778" s="14" t="s">
        <v>30</v>
      </c>
      <c r="AX2778" s="14" t="s">
        <v>69</v>
      </c>
      <c r="AY2778" s="212" t="s">
        <v>179</v>
      </c>
    </row>
    <row r="2779" spans="2:51" s="14" customFormat="1">
      <c r="B2779" s="203"/>
      <c r="C2779" s="204"/>
      <c r="D2779" s="188" t="s">
        <v>192</v>
      </c>
      <c r="E2779" s="205" t="s">
        <v>18</v>
      </c>
      <c r="F2779" s="324" t="s">
        <v>2073</v>
      </c>
      <c r="G2779" s="325"/>
      <c r="H2779" s="326">
        <v>16.2</v>
      </c>
      <c r="I2779" s="325"/>
      <c r="J2779" s="325"/>
      <c r="K2779" s="204"/>
      <c r="L2779" s="208"/>
      <c r="M2779" s="209"/>
      <c r="N2779" s="210"/>
      <c r="O2779" s="210"/>
      <c r="P2779" s="210"/>
      <c r="Q2779" s="210"/>
      <c r="R2779" s="210"/>
      <c r="S2779" s="210"/>
      <c r="T2779" s="211"/>
      <c r="AT2779" s="212" t="s">
        <v>192</v>
      </c>
      <c r="AU2779" s="212" t="s">
        <v>78</v>
      </c>
      <c r="AV2779" s="14" t="s">
        <v>78</v>
      </c>
      <c r="AW2779" s="14" t="s">
        <v>30</v>
      </c>
      <c r="AX2779" s="14" t="s">
        <v>69</v>
      </c>
      <c r="AY2779" s="212" t="s">
        <v>179</v>
      </c>
    </row>
    <row r="2780" spans="2:51" s="14" customFormat="1">
      <c r="B2780" s="203"/>
      <c r="C2780" s="204"/>
      <c r="D2780" s="188" t="s">
        <v>192</v>
      </c>
      <c r="E2780" s="205" t="s">
        <v>18</v>
      </c>
      <c r="F2780" s="324" t="s">
        <v>2074</v>
      </c>
      <c r="G2780" s="325"/>
      <c r="H2780" s="326">
        <v>6.3</v>
      </c>
      <c r="I2780" s="325"/>
      <c r="J2780" s="325"/>
      <c r="K2780" s="204"/>
      <c r="L2780" s="208"/>
      <c r="M2780" s="209"/>
      <c r="N2780" s="210"/>
      <c r="O2780" s="210"/>
      <c r="P2780" s="210"/>
      <c r="Q2780" s="210"/>
      <c r="R2780" s="210"/>
      <c r="S2780" s="210"/>
      <c r="T2780" s="211"/>
      <c r="AT2780" s="212" t="s">
        <v>192</v>
      </c>
      <c r="AU2780" s="212" t="s">
        <v>78</v>
      </c>
      <c r="AV2780" s="14" t="s">
        <v>78</v>
      </c>
      <c r="AW2780" s="14" t="s">
        <v>30</v>
      </c>
      <c r="AX2780" s="14" t="s">
        <v>69</v>
      </c>
      <c r="AY2780" s="212" t="s">
        <v>179</v>
      </c>
    </row>
    <row r="2781" spans="2:51" s="14" customFormat="1">
      <c r="B2781" s="203"/>
      <c r="C2781" s="204"/>
      <c r="D2781" s="188" t="s">
        <v>192</v>
      </c>
      <c r="E2781" s="205" t="s">
        <v>18</v>
      </c>
      <c r="F2781" s="324" t="s">
        <v>2075</v>
      </c>
      <c r="G2781" s="325"/>
      <c r="H2781" s="326">
        <v>29.16</v>
      </c>
      <c r="I2781" s="325"/>
      <c r="J2781" s="325"/>
      <c r="K2781" s="204"/>
      <c r="L2781" s="208"/>
      <c r="M2781" s="209"/>
      <c r="N2781" s="210"/>
      <c r="O2781" s="210"/>
      <c r="P2781" s="210"/>
      <c r="Q2781" s="210"/>
      <c r="R2781" s="210"/>
      <c r="S2781" s="210"/>
      <c r="T2781" s="211"/>
      <c r="AT2781" s="212" t="s">
        <v>192</v>
      </c>
      <c r="AU2781" s="212" t="s">
        <v>78</v>
      </c>
      <c r="AV2781" s="14" t="s">
        <v>78</v>
      </c>
      <c r="AW2781" s="14" t="s">
        <v>30</v>
      </c>
      <c r="AX2781" s="14" t="s">
        <v>69</v>
      </c>
      <c r="AY2781" s="212" t="s">
        <v>179</v>
      </c>
    </row>
    <row r="2782" spans="2:51" s="14" customFormat="1">
      <c r="B2782" s="203"/>
      <c r="C2782" s="204"/>
      <c r="D2782" s="188" t="s">
        <v>192</v>
      </c>
      <c r="E2782" s="205" t="s">
        <v>18</v>
      </c>
      <c r="F2782" s="324" t="s">
        <v>2076</v>
      </c>
      <c r="G2782" s="325"/>
      <c r="H2782" s="326">
        <v>34.368000000000002</v>
      </c>
      <c r="I2782" s="325"/>
      <c r="J2782" s="325"/>
      <c r="K2782" s="204"/>
      <c r="L2782" s="208"/>
      <c r="M2782" s="209"/>
      <c r="N2782" s="210"/>
      <c r="O2782" s="210"/>
      <c r="P2782" s="210"/>
      <c r="Q2782" s="210"/>
      <c r="R2782" s="210"/>
      <c r="S2782" s="210"/>
      <c r="T2782" s="211"/>
      <c r="AT2782" s="212" t="s">
        <v>192</v>
      </c>
      <c r="AU2782" s="212" t="s">
        <v>78</v>
      </c>
      <c r="AV2782" s="14" t="s">
        <v>78</v>
      </c>
      <c r="AW2782" s="14" t="s">
        <v>30</v>
      </c>
      <c r="AX2782" s="14" t="s">
        <v>69</v>
      </c>
      <c r="AY2782" s="212" t="s">
        <v>179</v>
      </c>
    </row>
    <row r="2783" spans="2:51" s="13" customFormat="1">
      <c r="B2783" s="194"/>
      <c r="C2783" s="195"/>
      <c r="D2783" s="188" t="s">
        <v>192</v>
      </c>
      <c r="E2783" s="196" t="s">
        <v>18</v>
      </c>
      <c r="F2783" s="334" t="s">
        <v>1690</v>
      </c>
      <c r="G2783" s="335"/>
      <c r="H2783" s="336" t="s">
        <v>18</v>
      </c>
      <c r="I2783" s="335"/>
      <c r="J2783" s="335"/>
      <c r="K2783" s="195"/>
      <c r="L2783" s="198"/>
      <c r="M2783" s="199"/>
      <c r="N2783" s="200"/>
      <c r="O2783" s="200"/>
      <c r="P2783" s="200"/>
      <c r="Q2783" s="200"/>
      <c r="R2783" s="200"/>
      <c r="S2783" s="200"/>
      <c r="T2783" s="201"/>
      <c r="AT2783" s="202" t="s">
        <v>192</v>
      </c>
      <c r="AU2783" s="202" t="s">
        <v>78</v>
      </c>
      <c r="AV2783" s="13" t="s">
        <v>76</v>
      </c>
      <c r="AW2783" s="13" t="s">
        <v>30</v>
      </c>
      <c r="AX2783" s="13" t="s">
        <v>69</v>
      </c>
      <c r="AY2783" s="202" t="s">
        <v>179</v>
      </c>
    </row>
    <row r="2784" spans="2:51" s="14" customFormat="1">
      <c r="B2784" s="203"/>
      <c r="C2784" s="204"/>
      <c r="D2784" s="188" t="s">
        <v>192</v>
      </c>
      <c r="E2784" s="205" t="s">
        <v>18</v>
      </c>
      <c r="F2784" s="324" t="s">
        <v>2127</v>
      </c>
      <c r="G2784" s="325"/>
      <c r="H2784" s="326">
        <v>-6</v>
      </c>
      <c r="I2784" s="325"/>
      <c r="J2784" s="325"/>
      <c r="K2784" s="204"/>
      <c r="L2784" s="208"/>
      <c r="M2784" s="209"/>
      <c r="N2784" s="210"/>
      <c r="O2784" s="210"/>
      <c r="P2784" s="210"/>
      <c r="Q2784" s="210"/>
      <c r="R2784" s="210"/>
      <c r="S2784" s="210"/>
      <c r="T2784" s="211"/>
      <c r="AT2784" s="212" t="s">
        <v>192</v>
      </c>
      <c r="AU2784" s="212" t="s">
        <v>78</v>
      </c>
      <c r="AV2784" s="14" t="s">
        <v>78</v>
      </c>
      <c r="AW2784" s="14" t="s">
        <v>30</v>
      </c>
      <c r="AX2784" s="14" t="s">
        <v>69</v>
      </c>
      <c r="AY2784" s="212" t="s">
        <v>179</v>
      </c>
    </row>
    <row r="2785" spans="1:65" s="14" customFormat="1">
      <c r="B2785" s="203"/>
      <c r="C2785" s="204"/>
      <c r="D2785" s="188" t="s">
        <v>192</v>
      </c>
      <c r="E2785" s="205" t="s">
        <v>18</v>
      </c>
      <c r="F2785" s="324" t="s">
        <v>2079</v>
      </c>
      <c r="G2785" s="325"/>
      <c r="H2785" s="326">
        <v>25</v>
      </c>
      <c r="I2785" s="325"/>
      <c r="J2785" s="325"/>
      <c r="K2785" s="204"/>
      <c r="L2785" s="208"/>
      <c r="M2785" s="209"/>
      <c r="N2785" s="210"/>
      <c r="O2785" s="210"/>
      <c r="P2785" s="210"/>
      <c r="Q2785" s="210"/>
      <c r="R2785" s="210"/>
      <c r="S2785" s="210"/>
      <c r="T2785" s="211"/>
      <c r="AT2785" s="212" t="s">
        <v>192</v>
      </c>
      <c r="AU2785" s="212" t="s">
        <v>78</v>
      </c>
      <c r="AV2785" s="14" t="s">
        <v>78</v>
      </c>
      <c r="AW2785" s="14" t="s">
        <v>30</v>
      </c>
      <c r="AX2785" s="14" t="s">
        <v>69</v>
      </c>
      <c r="AY2785" s="212" t="s">
        <v>179</v>
      </c>
    </row>
    <row r="2786" spans="1:65" s="2" customFormat="1" ht="24.2" customHeight="1">
      <c r="A2786" s="33"/>
      <c r="B2786" s="34"/>
      <c r="C2786" s="176" t="s">
        <v>2778</v>
      </c>
      <c r="D2786" s="176" t="s">
        <v>181</v>
      </c>
      <c r="E2786" s="177" t="s">
        <v>2779</v>
      </c>
      <c r="F2786" s="327" t="s">
        <v>2780</v>
      </c>
      <c r="G2786" s="328" t="s">
        <v>289</v>
      </c>
      <c r="H2786" s="329">
        <v>66</v>
      </c>
      <c r="I2786" s="330"/>
      <c r="J2786" s="330">
        <f>ROUND(I2786*H2786,2)</f>
        <v>0</v>
      </c>
      <c r="K2786" s="178" t="s">
        <v>185</v>
      </c>
      <c r="L2786" s="38"/>
      <c r="M2786" s="182" t="s">
        <v>18</v>
      </c>
      <c r="N2786" s="183" t="s">
        <v>40</v>
      </c>
      <c r="O2786" s="184">
        <v>0.126</v>
      </c>
      <c r="P2786" s="184">
        <f>O2786*H2786</f>
        <v>8.3160000000000007</v>
      </c>
      <c r="Q2786" s="184">
        <v>2.04E-4</v>
      </c>
      <c r="R2786" s="184">
        <f>Q2786*H2786</f>
        <v>1.3464E-2</v>
      </c>
      <c r="S2786" s="184">
        <v>0</v>
      </c>
      <c r="T2786" s="185">
        <f>S2786*H2786</f>
        <v>0</v>
      </c>
      <c r="U2786" s="33"/>
      <c r="V2786" s="33"/>
      <c r="W2786" s="33"/>
      <c r="X2786" s="33"/>
      <c r="Y2786" s="33"/>
      <c r="Z2786" s="33"/>
      <c r="AA2786" s="33"/>
      <c r="AB2786" s="33"/>
      <c r="AC2786" s="33"/>
      <c r="AD2786" s="33"/>
      <c r="AE2786" s="33"/>
      <c r="AR2786" s="186" t="s">
        <v>311</v>
      </c>
      <c r="AT2786" s="186" t="s">
        <v>181</v>
      </c>
      <c r="AU2786" s="186" t="s">
        <v>78</v>
      </c>
      <c r="AY2786" s="19" t="s">
        <v>179</v>
      </c>
      <c r="BE2786" s="187">
        <f>IF(N2786="základní",J2786,0)</f>
        <v>0</v>
      </c>
      <c r="BF2786" s="187">
        <f>IF(N2786="snížená",J2786,0)</f>
        <v>0</v>
      </c>
      <c r="BG2786" s="187">
        <f>IF(N2786="zákl. přenesená",J2786,0)</f>
        <v>0</v>
      </c>
      <c r="BH2786" s="187">
        <f>IF(N2786="sníž. přenesená",J2786,0)</f>
        <v>0</v>
      </c>
      <c r="BI2786" s="187">
        <f>IF(N2786="nulová",J2786,0)</f>
        <v>0</v>
      </c>
      <c r="BJ2786" s="19" t="s">
        <v>76</v>
      </c>
      <c r="BK2786" s="187">
        <f>ROUND(I2786*H2786,2)</f>
        <v>0</v>
      </c>
      <c r="BL2786" s="19" t="s">
        <v>311</v>
      </c>
      <c r="BM2786" s="186" t="s">
        <v>2781</v>
      </c>
    </row>
    <row r="2787" spans="1:65" s="2" customFormat="1" ht="19.5">
      <c r="A2787" s="33"/>
      <c r="B2787" s="34"/>
      <c r="C2787" s="35"/>
      <c r="D2787" s="188" t="s">
        <v>188</v>
      </c>
      <c r="E2787" s="35"/>
      <c r="F2787" s="331" t="s">
        <v>2782</v>
      </c>
      <c r="G2787" s="332"/>
      <c r="H2787" s="332"/>
      <c r="I2787" s="332"/>
      <c r="J2787" s="332"/>
      <c r="K2787" s="35"/>
      <c r="L2787" s="38"/>
      <c r="M2787" s="190"/>
      <c r="N2787" s="191"/>
      <c r="O2787" s="63"/>
      <c r="P2787" s="63"/>
      <c r="Q2787" s="63"/>
      <c r="R2787" s="63"/>
      <c r="S2787" s="63"/>
      <c r="T2787" s="64"/>
      <c r="U2787" s="33"/>
      <c r="V2787" s="33"/>
      <c r="W2787" s="33"/>
      <c r="X2787" s="33"/>
      <c r="Y2787" s="33"/>
      <c r="Z2787" s="33"/>
      <c r="AA2787" s="33"/>
      <c r="AB2787" s="33"/>
      <c r="AC2787" s="33"/>
      <c r="AD2787" s="33"/>
      <c r="AE2787" s="33"/>
      <c r="AT2787" s="19" t="s">
        <v>188</v>
      </c>
      <c r="AU2787" s="19" t="s">
        <v>78</v>
      </c>
    </row>
    <row r="2788" spans="1:65" s="2" customFormat="1">
      <c r="A2788" s="33"/>
      <c r="B2788" s="34"/>
      <c r="C2788" s="35"/>
      <c r="D2788" s="192" t="s">
        <v>190</v>
      </c>
      <c r="E2788" s="35"/>
      <c r="F2788" s="333" t="s">
        <v>2783</v>
      </c>
      <c r="G2788" s="332"/>
      <c r="H2788" s="332"/>
      <c r="I2788" s="332"/>
      <c r="J2788" s="332"/>
      <c r="K2788" s="35"/>
      <c r="L2788" s="38"/>
      <c r="M2788" s="190"/>
      <c r="N2788" s="191"/>
      <c r="O2788" s="63"/>
      <c r="P2788" s="63"/>
      <c r="Q2788" s="63"/>
      <c r="R2788" s="63"/>
      <c r="S2788" s="63"/>
      <c r="T2788" s="64"/>
      <c r="U2788" s="33"/>
      <c r="V2788" s="33"/>
      <c r="W2788" s="33"/>
      <c r="X2788" s="33"/>
      <c r="Y2788" s="33"/>
      <c r="Z2788" s="33"/>
      <c r="AA2788" s="33"/>
      <c r="AB2788" s="33"/>
      <c r="AC2788" s="33"/>
      <c r="AD2788" s="33"/>
      <c r="AE2788" s="33"/>
      <c r="AT2788" s="19" t="s">
        <v>190</v>
      </c>
      <c r="AU2788" s="19" t="s">
        <v>78</v>
      </c>
    </row>
    <row r="2789" spans="1:65" s="2" customFormat="1" ht="33" customHeight="1">
      <c r="A2789" s="33"/>
      <c r="B2789" s="34"/>
      <c r="C2789" s="176" t="s">
        <v>2784</v>
      </c>
      <c r="D2789" s="176" t="s">
        <v>181</v>
      </c>
      <c r="E2789" s="177" t="s">
        <v>2785</v>
      </c>
      <c r="F2789" s="327" t="s">
        <v>2786</v>
      </c>
      <c r="G2789" s="328" t="s">
        <v>289</v>
      </c>
      <c r="H2789" s="329">
        <v>36.5</v>
      </c>
      <c r="I2789" s="330"/>
      <c r="J2789" s="330">
        <f>ROUND(I2789*H2789,2)</f>
        <v>0</v>
      </c>
      <c r="K2789" s="178" t="s">
        <v>185</v>
      </c>
      <c r="L2789" s="38"/>
      <c r="M2789" s="182" t="s">
        <v>18</v>
      </c>
      <c r="N2789" s="183" t="s">
        <v>40</v>
      </c>
      <c r="O2789" s="184">
        <v>1.35</v>
      </c>
      <c r="P2789" s="184">
        <f>O2789*H2789</f>
        <v>49.275000000000006</v>
      </c>
      <c r="Q2789" s="184">
        <v>1.2616499999999999E-2</v>
      </c>
      <c r="R2789" s="184">
        <f>Q2789*H2789</f>
        <v>0.46050224999999995</v>
      </c>
      <c r="S2789" s="184">
        <v>0</v>
      </c>
      <c r="T2789" s="185">
        <f>S2789*H2789</f>
        <v>0</v>
      </c>
      <c r="U2789" s="33"/>
      <c r="V2789" s="33"/>
      <c r="W2789" s="33"/>
      <c r="X2789" s="33"/>
      <c r="Y2789" s="33"/>
      <c r="Z2789" s="33"/>
      <c r="AA2789" s="33"/>
      <c r="AB2789" s="33"/>
      <c r="AC2789" s="33"/>
      <c r="AD2789" s="33"/>
      <c r="AE2789" s="33"/>
      <c r="AR2789" s="186" t="s">
        <v>311</v>
      </c>
      <c r="AT2789" s="186" t="s">
        <v>181</v>
      </c>
      <c r="AU2789" s="186" t="s">
        <v>78</v>
      </c>
      <c r="AY2789" s="19" t="s">
        <v>179</v>
      </c>
      <c r="BE2789" s="187">
        <f>IF(N2789="základní",J2789,0)</f>
        <v>0</v>
      </c>
      <c r="BF2789" s="187">
        <f>IF(N2789="snížená",J2789,0)</f>
        <v>0</v>
      </c>
      <c r="BG2789" s="187">
        <f>IF(N2789="zákl. přenesená",J2789,0)</f>
        <v>0</v>
      </c>
      <c r="BH2789" s="187">
        <f>IF(N2789="sníž. přenesená",J2789,0)</f>
        <v>0</v>
      </c>
      <c r="BI2789" s="187">
        <f>IF(N2789="nulová",J2789,0)</f>
        <v>0</v>
      </c>
      <c r="BJ2789" s="19" t="s">
        <v>76</v>
      </c>
      <c r="BK2789" s="187">
        <f>ROUND(I2789*H2789,2)</f>
        <v>0</v>
      </c>
      <c r="BL2789" s="19" t="s">
        <v>311</v>
      </c>
      <c r="BM2789" s="186" t="s">
        <v>2787</v>
      </c>
    </row>
    <row r="2790" spans="1:65" s="2" customFormat="1" ht="29.25">
      <c r="A2790" s="33"/>
      <c r="B2790" s="34"/>
      <c r="C2790" s="35"/>
      <c r="D2790" s="188" t="s">
        <v>188</v>
      </c>
      <c r="E2790" s="35"/>
      <c r="F2790" s="331" t="s">
        <v>2788</v>
      </c>
      <c r="G2790" s="332"/>
      <c r="H2790" s="332"/>
      <c r="I2790" s="332"/>
      <c r="J2790" s="332"/>
      <c r="K2790" s="35"/>
      <c r="L2790" s="38"/>
      <c r="M2790" s="190"/>
      <c r="N2790" s="191"/>
      <c r="O2790" s="63"/>
      <c r="P2790" s="63"/>
      <c r="Q2790" s="63"/>
      <c r="R2790" s="63"/>
      <c r="S2790" s="63"/>
      <c r="T2790" s="64"/>
      <c r="U2790" s="33"/>
      <c r="V2790" s="33"/>
      <c r="W2790" s="33"/>
      <c r="X2790" s="33"/>
      <c r="Y2790" s="33"/>
      <c r="Z2790" s="33"/>
      <c r="AA2790" s="33"/>
      <c r="AB2790" s="33"/>
      <c r="AC2790" s="33"/>
      <c r="AD2790" s="33"/>
      <c r="AE2790" s="33"/>
      <c r="AT2790" s="19" t="s">
        <v>188</v>
      </c>
      <c r="AU2790" s="19" t="s">
        <v>78</v>
      </c>
    </row>
    <row r="2791" spans="1:65" s="2" customFormat="1">
      <c r="A2791" s="33"/>
      <c r="B2791" s="34"/>
      <c r="C2791" s="35"/>
      <c r="D2791" s="192" t="s">
        <v>190</v>
      </c>
      <c r="E2791" s="35"/>
      <c r="F2791" s="333" t="s">
        <v>2789</v>
      </c>
      <c r="G2791" s="332"/>
      <c r="H2791" s="332"/>
      <c r="I2791" s="332"/>
      <c r="J2791" s="332"/>
      <c r="K2791" s="35"/>
      <c r="L2791" s="38"/>
      <c r="M2791" s="190"/>
      <c r="N2791" s="191"/>
      <c r="O2791" s="63"/>
      <c r="P2791" s="63"/>
      <c r="Q2791" s="63"/>
      <c r="R2791" s="63"/>
      <c r="S2791" s="63"/>
      <c r="T2791" s="64"/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33"/>
      <c r="AT2791" s="19" t="s">
        <v>190</v>
      </c>
      <c r="AU2791" s="19" t="s">
        <v>78</v>
      </c>
    </row>
    <row r="2792" spans="1:65" s="2" customFormat="1" ht="33" customHeight="1">
      <c r="A2792" s="33"/>
      <c r="B2792" s="34"/>
      <c r="C2792" s="176" t="s">
        <v>2790</v>
      </c>
      <c r="D2792" s="176" t="s">
        <v>181</v>
      </c>
      <c r="E2792" s="177" t="s">
        <v>2791</v>
      </c>
      <c r="F2792" s="327" t="s">
        <v>2792</v>
      </c>
      <c r="G2792" s="328" t="s">
        <v>289</v>
      </c>
      <c r="H2792" s="329">
        <v>28.42</v>
      </c>
      <c r="I2792" s="330"/>
      <c r="J2792" s="330">
        <f>ROUND(I2792*H2792,2)</f>
        <v>0</v>
      </c>
      <c r="K2792" s="178" t="s">
        <v>185</v>
      </c>
      <c r="L2792" s="38"/>
      <c r="M2792" s="182" t="s">
        <v>18</v>
      </c>
      <c r="N2792" s="183" t="s">
        <v>40</v>
      </c>
      <c r="O2792" s="184">
        <v>0.79200000000000004</v>
      </c>
      <c r="P2792" s="184">
        <f>O2792*H2792</f>
        <v>22.508640000000003</v>
      </c>
      <c r="Q2792" s="184">
        <v>1.28165E-2</v>
      </c>
      <c r="R2792" s="184">
        <f>Q2792*H2792</f>
        <v>0.36424493000000002</v>
      </c>
      <c r="S2792" s="184">
        <v>0</v>
      </c>
      <c r="T2792" s="185">
        <f>S2792*H2792</f>
        <v>0</v>
      </c>
      <c r="U2792" s="33"/>
      <c r="V2792" s="33"/>
      <c r="W2792" s="33"/>
      <c r="X2792" s="33"/>
      <c r="Y2792" s="33"/>
      <c r="Z2792" s="33"/>
      <c r="AA2792" s="33"/>
      <c r="AB2792" s="33"/>
      <c r="AC2792" s="33"/>
      <c r="AD2792" s="33"/>
      <c r="AE2792" s="33"/>
      <c r="AR2792" s="186" t="s">
        <v>311</v>
      </c>
      <c r="AT2792" s="186" t="s">
        <v>181</v>
      </c>
      <c r="AU2792" s="186" t="s">
        <v>78</v>
      </c>
      <c r="AY2792" s="19" t="s">
        <v>179</v>
      </c>
      <c r="BE2792" s="187">
        <f>IF(N2792="základní",J2792,0)</f>
        <v>0</v>
      </c>
      <c r="BF2792" s="187">
        <f>IF(N2792="snížená",J2792,0)</f>
        <v>0</v>
      </c>
      <c r="BG2792" s="187">
        <f>IF(N2792="zákl. přenesená",J2792,0)</f>
        <v>0</v>
      </c>
      <c r="BH2792" s="187">
        <f>IF(N2792="sníž. přenesená",J2792,0)</f>
        <v>0</v>
      </c>
      <c r="BI2792" s="187">
        <f>IF(N2792="nulová",J2792,0)</f>
        <v>0</v>
      </c>
      <c r="BJ2792" s="19" t="s">
        <v>76</v>
      </c>
      <c r="BK2792" s="187">
        <f>ROUND(I2792*H2792,2)</f>
        <v>0</v>
      </c>
      <c r="BL2792" s="19" t="s">
        <v>311</v>
      </c>
      <c r="BM2792" s="186" t="s">
        <v>2793</v>
      </c>
    </row>
    <row r="2793" spans="1:65" s="2" customFormat="1" ht="19.5">
      <c r="A2793" s="33"/>
      <c r="B2793" s="34"/>
      <c r="C2793" s="35"/>
      <c r="D2793" s="188" t="s">
        <v>188</v>
      </c>
      <c r="E2793" s="35"/>
      <c r="F2793" s="331" t="s">
        <v>2794</v>
      </c>
      <c r="G2793" s="332"/>
      <c r="H2793" s="332"/>
      <c r="I2793" s="332"/>
      <c r="J2793" s="332"/>
      <c r="K2793" s="35"/>
      <c r="L2793" s="38"/>
      <c r="M2793" s="190"/>
      <c r="N2793" s="191"/>
      <c r="O2793" s="63"/>
      <c r="P2793" s="63"/>
      <c r="Q2793" s="63"/>
      <c r="R2793" s="63"/>
      <c r="S2793" s="63"/>
      <c r="T2793" s="64"/>
      <c r="U2793" s="33"/>
      <c r="V2793" s="33"/>
      <c r="W2793" s="33"/>
      <c r="X2793" s="33"/>
      <c r="Y2793" s="33"/>
      <c r="Z2793" s="33"/>
      <c r="AA2793" s="33"/>
      <c r="AB2793" s="33"/>
      <c r="AC2793" s="33"/>
      <c r="AD2793" s="33"/>
      <c r="AE2793" s="33"/>
      <c r="AT2793" s="19" t="s">
        <v>188</v>
      </c>
      <c r="AU2793" s="19" t="s">
        <v>78</v>
      </c>
    </row>
    <row r="2794" spans="1:65" s="2" customFormat="1">
      <c r="A2794" s="33"/>
      <c r="B2794" s="34"/>
      <c r="C2794" s="35"/>
      <c r="D2794" s="192" t="s">
        <v>190</v>
      </c>
      <c r="E2794" s="35"/>
      <c r="F2794" s="333" t="s">
        <v>2795</v>
      </c>
      <c r="G2794" s="332"/>
      <c r="H2794" s="332"/>
      <c r="I2794" s="332"/>
      <c r="J2794" s="332"/>
      <c r="K2794" s="35"/>
      <c r="L2794" s="38"/>
      <c r="M2794" s="190"/>
      <c r="N2794" s="191"/>
      <c r="O2794" s="63"/>
      <c r="P2794" s="63"/>
      <c r="Q2794" s="63"/>
      <c r="R2794" s="63"/>
      <c r="S2794" s="63"/>
      <c r="T2794" s="64"/>
      <c r="U2794" s="33"/>
      <c r="V2794" s="33"/>
      <c r="W2794" s="33"/>
      <c r="X2794" s="33"/>
      <c r="Y2794" s="33"/>
      <c r="Z2794" s="33"/>
      <c r="AA2794" s="33"/>
      <c r="AB2794" s="33"/>
      <c r="AC2794" s="33"/>
      <c r="AD2794" s="33"/>
      <c r="AE2794" s="33"/>
      <c r="AT2794" s="19" t="s">
        <v>190</v>
      </c>
      <c r="AU2794" s="19" t="s">
        <v>78</v>
      </c>
    </row>
    <row r="2795" spans="1:65" s="13" customFormat="1">
      <c r="B2795" s="194"/>
      <c r="C2795" s="195"/>
      <c r="D2795" s="188" t="s">
        <v>192</v>
      </c>
      <c r="E2795" s="196" t="s">
        <v>18</v>
      </c>
      <c r="F2795" s="334" t="s">
        <v>2301</v>
      </c>
      <c r="G2795" s="335"/>
      <c r="H2795" s="336" t="s">
        <v>18</v>
      </c>
      <c r="I2795" s="335"/>
      <c r="J2795" s="335"/>
      <c r="K2795" s="195"/>
      <c r="L2795" s="198"/>
      <c r="M2795" s="199"/>
      <c r="N2795" s="200"/>
      <c r="O2795" s="200"/>
      <c r="P2795" s="200"/>
      <c r="Q2795" s="200"/>
      <c r="R2795" s="200"/>
      <c r="S2795" s="200"/>
      <c r="T2795" s="201"/>
      <c r="AT2795" s="202" t="s">
        <v>192</v>
      </c>
      <c r="AU2795" s="202" t="s">
        <v>78</v>
      </c>
      <c r="AV2795" s="13" t="s">
        <v>76</v>
      </c>
      <c r="AW2795" s="13" t="s">
        <v>30</v>
      </c>
      <c r="AX2795" s="13" t="s">
        <v>69</v>
      </c>
      <c r="AY2795" s="202" t="s">
        <v>179</v>
      </c>
    </row>
    <row r="2796" spans="1:65" s="14" customFormat="1">
      <c r="B2796" s="203"/>
      <c r="C2796" s="204"/>
      <c r="D2796" s="188" t="s">
        <v>192</v>
      </c>
      <c r="E2796" s="205" t="s">
        <v>18</v>
      </c>
      <c r="F2796" s="324" t="s">
        <v>2796</v>
      </c>
      <c r="G2796" s="325"/>
      <c r="H2796" s="326">
        <v>26.42</v>
      </c>
      <c r="I2796" s="325"/>
      <c r="J2796" s="325"/>
      <c r="K2796" s="204"/>
      <c r="L2796" s="208"/>
      <c r="M2796" s="209"/>
      <c r="N2796" s="210"/>
      <c r="O2796" s="210"/>
      <c r="P2796" s="210"/>
      <c r="Q2796" s="210"/>
      <c r="R2796" s="210"/>
      <c r="S2796" s="210"/>
      <c r="T2796" s="211"/>
      <c r="AT2796" s="212" t="s">
        <v>192</v>
      </c>
      <c r="AU2796" s="212" t="s">
        <v>78</v>
      </c>
      <c r="AV2796" s="14" t="s">
        <v>78</v>
      </c>
      <c r="AW2796" s="14" t="s">
        <v>30</v>
      </c>
      <c r="AX2796" s="14" t="s">
        <v>69</v>
      </c>
      <c r="AY2796" s="212" t="s">
        <v>179</v>
      </c>
    </row>
    <row r="2797" spans="1:65" s="2" customFormat="1" ht="24.2" customHeight="1">
      <c r="A2797" s="33"/>
      <c r="B2797" s="34"/>
      <c r="C2797" s="176" t="s">
        <v>2797</v>
      </c>
      <c r="D2797" s="176" t="s">
        <v>181</v>
      </c>
      <c r="E2797" s="177" t="s">
        <v>2798</v>
      </c>
      <c r="F2797" s="327" t="s">
        <v>2799</v>
      </c>
      <c r="G2797" s="328" t="s">
        <v>289</v>
      </c>
      <c r="H2797" s="329">
        <v>54.5</v>
      </c>
      <c r="I2797" s="330"/>
      <c r="J2797" s="330">
        <f>ROUND(I2797*H2797,2)</f>
        <v>0</v>
      </c>
      <c r="K2797" s="178" t="s">
        <v>185</v>
      </c>
      <c r="L2797" s="38"/>
      <c r="M2797" s="182" t="s">
        <v>18</v>
      </c>
      <c r="N2797" s="183" t="s">
        <v>40</v>
      </c>
      <c r="O2797" s="184">
        <v>1.62</v>
      </c>
      <c r="P2797" s="184">
        <f>O2797*H2797</f>
        <v>88.29</v>
      </c>
      <c r="Q2797" s="184">
        <v>1.515E-4</v>
      </c>
      <c r="R2797" s="184">
        <f>Q2797*H2797</f>
        <v>8.2567500000000002E-3</v>
      </c>
      <c r="S2797" s="184">
        <v>0</v>
      </c>
      <c r="T2797" s="185">
        <f>S2797*H2797</f>
        <v>0</v>
      </c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R2797" s="186" t="s">
        <v>311</v>
      </c>
      <c r="AT2797" s="186" t="s">
        <v>181</v>
      </c>
      <c r="AU2797" s="186" t="s">
        <v>78</v>
      </c>
      <c r="AY2797" s="19" t="s">
        <v>179</v>
      </c>
      <c r="BE2797" s="187">
        <f>IF(N2797="základní",J2797,0)</f>
        <v>0</v>
      </c>
      <c r="BF2797" s="187">
        <f>IF(N2797="snížená",J2797,0)</f>
        <v>0</v>
      </c>
      <c r="BG2797" s="187">
        <f>IF(N2797="zákl. přenesená",J2797,0)</f>
        <v>0</v>
      </c>
      <c r="BH2797" s="187">
        <f>IF(N2797="sníž. přenesená",J2797,0)</f>
        <v>0</v>
      </c>
      <c r="BI2797" s="187">
        <f>IF(N2797="nulová",J2797,0)</f>
        <v>0</v>
      </c>
      <c r="BJ2797" s="19" t="s">
        <v>76</v>
      </c>
      <c r="BK2797" s="187">
        <f>ROUND(I2797*H2797,2)</f>
        <v>0</v>
      </c>
      <c r="BL2797" s="19" t="s">
        <v>311</v>
      </c>
      <c r="BM2797" s="186" t="s">
        <v>2800</v>
      </c>
    </row>
    <row r="2798" spans="1:65" s="2" customFormat="1" ht="19.5">
      <c r="A2798" s="33"/>
      <c r="B2798" s="34"/>
      <c r="C2798" s="35"/>
      <c r="D2798" s="188" t="s">
        <v>188</v>
      </c>
      <c r="E2798" s="35"/>
      <c r="F2798" s="331" t="s">
        <v>2801</v>
      </c>
      <c r="G2798" s="332"/>
      <c r="H2798" s="332"/>
      <c r="I2798" s="332"/>
      <c r="J2798" s="332"/>
      <c r="K2798" s="35"/>
      <c r="L2798" s="38"/>
      <c r="M2798" s="190"/>
      <c r="N2798" s="191"/>
      <c r="O2798" s="63"/>
      <c r="P2798" s="63"/>
      <c r="Q2798" s="63"/>
      <c r="R2798" s="63"/>
      <c r="S2798" s="63"/>
      <c r="T2798" s="64"/>
      <c r="U2798" s="33"/>
      <c r="V2798" s="33"/>
      <c r="W2798" s="33"/>
      <c r="X2798" s="33"/>
      <c r="Y2798" s="33"/>
      <c r="Z2798" s="33"/>
      <c r="AA2798" s="33"/>
      <c r="AB2798" s="33"/>
      <c r="AC2798" s="33"/>
      <c r="AD2798" s="33"/>
      <c r="AE2798" s="33"/>
      <c r="AT2798" s="19" t="s">
        <v>188</v>
      </c>
      <c r="AU2798" s="19" t="s">
        <v>78</v>
      </c>
    </row>
    <row r="2799" spans="1:65" s="2" customFormat="1">
      <c r="A2799" s="33"/>
      <c r="B2799" s="34"/>
      <c r="C2799" s="35"/>
      <c r="D2799" s="192" t="s">
        <v>190</v>
      </c>
      <c r="E2799" s="35"/>
      <c r="F2799" s="333" t="s">
        <v>2802</v>
      </c>
      <c r="G2799" s="332"/>
      <c r="H2799" s="332"/>
      <c r="I2799" s="332"/>
      <c r="J2799" s="332"/>
      <c r="K2799" s="35"/>
      <c r="L2799" s="38"/>
      <c r="M2799" s="190"/>
      <c r="N2799" s="191"/>
      <c r="O2799" s="63"/>
      <c r="P2799" s="63"/>
      <c r="Q2799" s="63"/>
      <c r="R2799" s="63"/>
      <c r="S2799" s="63"/>
      <c r="T2799" s="64"/>
      <c r="U2799" s="33"/>
      <c r="V2799" s="33"/>
      <c r="W2799" s="33"/>
      <c r="X2799" s="33"/>
      <c r="Y2799" s="33"/>
      <c r="Z2799" s="33"/>
      <c r="AA2799" s="33"/>
      <c r="AB2799" s="33"/>
      <c r="AC2799" s="33"/>
      <c r="AD2799" s="33"/>
      <c r="AE2799" s="33"/>
      <c r="AT2799" s="19" t="s">
        <v>190</v>
      </c>
      <c r="AU2799" s="19" t="s">
        <v>78</v>
      </c>
    </row>
    <row r="2800" spans="1:65" s="13" customFormat="1">
      <c r="B2800" s="194"/>
      <c r="C2800" s="195"/>
      <c r="D2800" s="188" t="s">
        <v>192</v>
      </c>
      <c r="E2800" s="196" t="s">
        <v>18</v>
      </c>
      <c r="F2800" s="334" t="s">
        <v>2301</v>
      </c>
      <c r="G2800" s="335"/>
      <c r="H2800" s="336" t="s">
        <v>18</v>
      </c>
      <c r="I2800" s="335"/>
      <c r="J2800" s="335"/>
      <c r="K2800" s="195"/>
      <c r="L2800" s="198"/>
      <c r="M2800" s="199"/>
      <c r="N2800" s="200"/>
      <c r="O2800" s="200"/>
      <c r="P2800" s="200"/>
      <c r="Q2800" s="200"/>
      <c r="R2800" s="200"/>
      <c r="S2800" s="200"/>
      <c r="T2800" s="201"/>
      <c r="AT2800" s="202" t="s">
        <v>192</v>
      </c>
      <c r="AU2800" s="202" t="s">
        <v>78</v>
      </c>
      <c r="AV2800" s="13" t="s">
        <v>76</v>
      </c>
      <c r="AW2800" s="13" t="s">
        <v>30</v>
      </c>
      <c r="AX2800" s="13" t="s">
        <v>69</v>
      </c>
      <c r="AY2800" s="202" t="s">
        <v>179</v>
      </c>
    </row>
    <row r="2801" spans="1:65" s="14" customFormat="1">
      <c r="B2801" s="203"/>
      <c r="C2801" s="204"/>
      <c r="D2801" s="188" t="s">
        <v>192</v>
      </c>
      <c r="E2801" s="205" t="s">
        <v>18</v>
      </c>
      <c r="F2801" s="324" t="s">
        <v>2803</v>
      </c>
      <c r="G2801" s="325"/>
      <c r="H2801" s="326">
        <v>52.5</v>
      </c>
      <c r="I2801" s="325"/>
      <c r="J2801" s="325"/>
      <c r="K2801" s="204"/>
      <c r="L2801" s="208"/>
      <c r="M2801" s="209"/>
      <c r="N2801" s="210"/>
      <c r="O2801" s="210"/>
      <c r="P2801" s="210"/>
      <c r="Q2801" s="210"/>
      <c r="R2801" s="210"/>
      <c r="S2801" s="210"/>
      <c r="T2801" s="211"/>
      <c r="AT2801" s="212" t="s">
        <v>192</v>
      </c>
      <c r="AU2801" s="212" t="s">
        <v>78</v>
      </c>
      <c r="AV2801" s="14" t="s">
        <v>78</v>
      </c>
      <c r="AW2801" s="14" t="s">
        <v>30</v>
      </c>
      <c r="AX2801" s="14" t="s">
        <v>69</v>
      </c>
      <c r="AY2801" s="212" t="s">
        <v>179</v>
      </c>
    </row>
    <row r="2802" spans="1:65" s="2" customFormat="1" ht="37.9" customHeight="1">
      <c r="A2802" s="33"/>
      <c r="B2802" s="34"/>
      <c r="C2802" s="176" t="s">
        <v>2804</v>
      </c>
      <c r="D2802" s="176" t="s">
        <v>181</v>
      </c>
      <c r="E2802" s="177" t="s">
        <v>2805</v>
      </c>
      <c r="F2802" s="327" t="s">
        <v>2806</v>
      </c>
      <c r="G2802" s="328" t="s">
        <v>289</v>
      </c>
      <c r="H2802" s="329">
        <v>7.5</v>
      </c>
      <c r="I2802" s="330"/>
      <c r="J2802" s="330">
        <f>ROUND(I2802*H2802,2)</f>
        <v>0</v>
      </c>
      <c r="K2802" s="178" t="s">
        <v>185</v>
      </c>
      <c r="L2802" s="38"/>
      <c r="M2802" s="182" t="s">
        <v>18</v>
      </c>
      <c r="N2802" s="183" t="s">
        <v>40</v>
      </c>
      <c r="O2802" s="184">
        <v>0.90900000000000003</v>
      </c>
      <c r="P2802" s="184">
        <f>O2802*H2802</f>
        <v>6.8174999999999999</v>
      </c>
      <c r="Q2802" s="184">
        <v>1.1583E-2</v>
      </c>
      <c r="R2802" s="184">
        <f>Q2802*H2802</f>
        <v>8.6872499999999991E-2</v>
      </c>
      <c r="S2802" s="184">
        <v>0</v>
      </c>
      <c r="T2802" s="185">
        <f>S2802*H2802</f>
        <v>0</v>
      </c>
      <c r="U2802" s="33"/>
      <c r="V2802" s="33"/>
      <c r="W2802" s="33"/>
      <c r="X2802" s="33"/>
      <c r="Y2802" s="33"/>
      <c r="Z2802" s="33"/>
      <c r="AA2802" s="33"/>
      <c r="AB2802" s="33"/>
      <c r="AC2802" s="33"/>
      <c r="AD2802" s="33"/>
      <c r="AE2802" s="33"/>
      <c r="AR2802" s="186" t="s">
        <v>311</v>
      </c>
      <c r="AT2802" s="186" t="s">
        <v>181</v>
      </c>
      <c r="AU2802" s="186" t="s">
        <v>78</v>
      </c>
      <c r="AY2802" s="19" t="s">
        <v>179</v>
      </c>
      <c r="BE2802" s="187">
        <f>IF(N2802="základní",J2802,0)</f>
        <v>0</v>
      </c>
      <c r="BF2802" s="187">
        <f>IF(N2802="snížená",J2802,0)</f>
        <v>0</v>
      </c>
      <c r="BG2802" s="187">
        <f>IF(N2802="zákl. přenesená",J2802,0)</f>
        <v>0</v>
      </c>
      <c r="BH2802" s="187">
        <f>IF(N2802="sníž. přenesená",J2802,0)</f>
        <v>0</v>
      </c>
      <c r="BI2802" s="187">
        <f>IF(N2802="nulová",J2802,0)</f>
        <v>0</v>
      </c>
      <c r="BJ2802" s="19" t="s">
        <v>76</v>
      </c>
      <c r="BK2802" s="187">
        <f>ROUND(I2802*H2802,2)</f>
        <v>0</v>
      </c>
      <c r="BL2802" s="19" t="s">
        <v>311</v>
      </c>
      <c r="BM2802" s="186" t="s">
        <v>2807</v>
      </c>
    </row>
    <row r="2803" spans="1:65" s="2" customFormat="1" ht="29.25">
      <c r="A2803" s="33"/>
      <c r="B2803" s="34"/>
      <c r="C2803" s="35"/>
      <c r="D2803" s="188" t="s">
        <v>188</v>
      </c>
      <c r="E2803" s="35"/>
      <c r="F2803" s="331" t="s">
        <v>2808</v>
      </c>
      <c r="G2803" s="332"/>
      <c r="H2803" s="332"/>
      <c r="I2803" s="332"/>
      <c r="J2803" s="332"/>
      <c r="K2803" s="35"/>
      <c r="L2803" s="38"/>
      <c r="M2803" s="190"/>
      <c r="N2803" s="191"/>
      <c r="O2803" s="63"/>
      <c r="P2803" s="63"/>
      <c r="Q2803" s="63"/>
      <c r="R2803" s="63"/>
      <c r="S2803" s="63"/>
      <c r="T2803" s="64"/>
      <c r="U2803" s="33"/>
      <c r="V2803" s="33"/>
      <c r="W2803" s="33"/>
      <c r="X2803" s="33"/>
      <c r="Y2803" s="33"/>
      <c r="Z2803" s="33"/>
      <c r="AA2803" s="33"/>
      <c r="AB2803" s="33"/>
      <c r="AC2803" s="33"/>
      <c r="AD2803" s="33"/>
      <c r="AE2803" s="33"/>
      <c r="AT2803" s="19" t="s">
        <v>188</v>
      </c>
      <c r="AU2803" s="19" t="s">
        <v>78</v>
      </c>
    </row>
    <row r="2804" spans="1:65" s="2" customFormat="1">
      <c r="A2804" s="33"/>
      <c r="B2804" s="34"/>
      <c r="C2804" s="35"/>
      <c r="D2804" s="192" t="s">
        <v>190</v>
      </c>
      <c r="E2804" s="35"/>
      <c r="F2804" s="333" t="s">
        <v>2809</v>
      </c>
      <c r="G2804" s="332"/>
      <c r="H2804" s="332"/>
      <c r="I2804" s="332"/>
      <c r="J2804" s="332"/>
      <c r="K2804" s="35"/>
      <c r="L2804" s="38"/>
      <c r="M2804" s="190"/>
      <c r="N2804" s="191"/>
      <c r="O2804" s="63"/>
      <c r="P2804" s="63"/>
      <c r="Q2804" s="63"/>
      <c r="R2804" s="63"/>
      <c r="S2804" s="63"/>
      <c r="T2804" s="64"/>
      <c r="U2804" s="33"/>
      <c r="V2804" s="33"/>
      <c r="W2804" s="33"/>
      <c r="X2804" s="33"/>
      <c r="Y2804" s="33"/>
      <c r="Z2804" s="33"/>
      <c r="AA2804" s="33"/>
      <c r="AB2804" s="33"/>
      <c r="AC2804" s="33"/>
      <c r="AD2804" s="33"/>
      <c r="AE2804" s="33"/>
      <c r="AT2804" s="19" t="s">
        <v>190</v>
      </c>
      <c r="AU2804" s="19" t="s">
        <v>78</v>
      </c>
    </row>
    <row r="2805" spans="1:65" s="13" customFormat="1">
      <c r="B2805" s="194"/>
      <c r="C2805" s="195"/>
      <c r="D2805" s="188" t="s">
        <v>192</v>
      </c>
      <c r="E2805" s="196" t="s">
        <v>18</v>
      </c>
      <c r="F2805" s="334" t="s">
        <v>2301</v>
      </c>
      <c r="G2805" s="335"/>
      <c r="H2805" s="336" t="s">
        <v>18</v>
      </c>
      <c r="I2805" s="335"/>
      <c r="J2805" s="335"/>
      <c r="K2805" s="195"/>
      <c r="L2805" s="198"/>
      <c r="M2805" s="199"/>
      <c r="N2805" s="200"/>
      <c r="O2805" s="200"/>
      <c r="P2805" s="200"/>
      <c r="Q2805" s="200"/>
      <c r="R2805" s="200"/>
      <c r="S2805" s="200"/>
      <c r="T2805" s="201"/>
      <c r="AT2805" s="202" t="s">
        <v>192</v>
      </c>
      <c r="AU2805" s="202" t="s">
        <v>78</v>
      </c>
      <c r="AV2805" s="13" t="s">
        <v>76</v>
      </c>
      <c r="AW2805" s="13" t="s">
        <v>30</v>
      </c>
      <c r="AX2805" s="13" t="s">
        <v>69</v>
      </c>
      <c r="AY2805" s="202" t="s">
        <v>179</v>
      </c>
    </row>
    <row r="2806" spans="1:65" s="14" customFormat="1">
      <c r="B2806" s="203"/>
      <c r="C2806" s="204"/>
      <c r="D2806" s="188" t="s">
        <v>192</v>
      </c>
      <c r="E2806" s="205" t="s">
        <v>18</v>
      </c>
      <c r="F2806" s="324" t="s">
        <v>2810</v>
      </c>
      <c r="G2806" s="325"/>
      <c r="H2806" s="326">
        <v>7.5</v>
      </c>
      <c r="I2806" s="325"/>
      <c r="J2806" s="325"/>
      <c r="K2806" s="204"/>
      <c r="L2806" s="208"/>
      <c r="M2806" s="209"/>
      <c r="N2806" s="210"/>
      <c r="O2806" s="210"/>
      <c r="P2806" s="210"/>
      <c r="Q2806" s="210"/>
      <c r="R2806" s="210"/>
      <c r="S2806" s="210"/>
      <c r="T2806" s="211"/>
      <c r="AT2806" s="212" t="s">
        <v>192</v>
      </c>
      <c r="AU2806" s="212" t="s">
        <v>78</v>
      </c>
      <c r="AV2806" s="14" t="s">
        <v>78</v>
      </c>
      <c r="AW2806" s="14" t="s">
        <v>30</v>
      </c>
      <c r="AX2806" s="14" t="s">
        <v>69</v>
      </c>
      <c r="AY2806" s="212" t="s">
        <v>179</v>
      </c>
    </row>
    <row r="2807" spans="1:65" s="2" customFormat="1" ht="16.5" customHeight="1">
      <c r="A2807" s="33"/>
      <c r="B2807" s="34"/>
      <c r="C2807" s="176" t="s">
        <v>2811</v>
      </c>
      <c r="D2807" s="176" t="s">
        <v>181</v>
      </c>
      <c r="E2807" s="177" t="s">
        <v>2812</v>
      </c>
      <c r="F2807" s="327" t="s">
        <v>2813</v>
      </c>
      <c r="G2807" s="328" t="s">
        <v>289</v>
      </c>
      <c r="H2807" s="329">
        <v>4</v>
      </c>
      <c r="I2807" s="330"/>
      <c r="J2807" s="330">
        <f>ROUND(I2807*H2807,2)</f>
        <v>0</v>
      </c>
      <c r="K2807" s="178" t="s">
        <v>18</v>
      </c>
      <c r="L2807" s="38"/>
      <c r="M2807" s="182" t="s">
        <v>18</v>
      </c>
      <c r="N2807" s="183" t="s">
        <v>40</v>
      </c>
      <c r="O2807" s="184">
        <v>0</v>
      </c>
      <c r="P2807" s="184">
        <f>O2807*H2807</f>
        <v>0</v>
      </c>
      <c r="Q2807" s="184">
        <v>0</v>
      </c>
      <c r="R2807" s="184">
        <f>Q2807*H2807</f>
        <v>0</v>
      </c>
      <c r="S2807" s="184">
        <v>0</v>
      </c>
      <c r="T2807" s="185">
        <f>S2807*H2807</f>
        <v>0</v>
      </c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R2807" s="186" t="s">
        <v>311</v>
      </c>
      <c r="AT2807" s="186" t="s">
        <v>181</v>
      </c>
      <c r="AU2807" s="186" t="s">
        <v>78</v>
      </c>
      <c r="AY2807" s="19" t="s">
        <v>179</v>
      </c>
      <c r="BE2807" s="187">
        <f>IF(N2807="základní",J2807,0)</f>
        <v>0</v>
      </c>
      <c r="BF2807" s="187">
        <f>IF(N2807="snížená",J2807,0)</f>
        <v>0</v>
      </c>
      <c r="BG2807" s="187">
        <f>IF(N2807="zákl. přenesená",J2807,0)</f>
        <v>0</v>
      </c>
      <c r="BH2807" s="187">
        <f>IF(N2807="sníž. přenesená",J2807,0)</f>
        <v>0</v>
      </c>
      <c r="BI2807" s="187">
        <f>IF(N2807="nulová",J2807,0)</f>
        <v>0</v>
      </c>
      <c r="BJ2807" s="19" t="s">
        <v>76</v>
      </c>
      <c r="BK2807" s="187">
        <f>ROUND(I2807*H2807,2)</f>
        <v>0</v>
      </c>
      <c r="BL2807" s="19" t="s">
        <v>311</v>
      </c>
      <c r="BM2807" s="186" t="s">
        <v>2814</v>
      </c>
    </row>
    <row r="2808" spans="1:65" s="2" customFormat="1">
      <c r="A2808" s="33"/>
      <c r="B2808" s="34"/>
      <c r="C2808" s="35"/>
      <c r="D2808" s="188" t="s">
        <v>188</v>
      </c>
      <c r="E2808" s="35"/>
      <c r="F2808" s="331" t="s">
        <v>2813</v>
      </c>
      <c r="G2808" s="332"/>
      <c r="H2808" s="332"/>
      <c r="I2808" s="332"/>
      <c r="J2808" s="332"/>
      <c r="K2808" s="35"/>
      <c r="L2808" s="38"/>
      <c r="M2808" s="190"/>
      <c r="N2808" s="191"/>
      <c r="O2808" s="63"/>
      <c r="P2808" s="63"/>
      <c r="Q2808" s="63"/>
      <c r="R2808" s="63"/>
      <c r="S2808" s="63"/>
      <c r="T2808" s="64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T2808" s="19" t="s">
        <v>188</v>
      </c>
      <c r="AU2808" s="19" t="s">
        <v>78</v>
      </c>
    </row>
    <row r="2809" spans="1:65" s="2" customFormat="1" ht="21.75" customHeight="1">
      <c r="A2809" s="33"/>
      <c r="B2809" s="34"/>
      <c r="C2809" s="176" t="s">
        <v>2815</v>
      </c>
      <c r="D2809" s="176" t="s">
        <v>181</v>
      </c>
      <c r="E2809" s="177" t="s">
        <v>2816</v>
      </c>
      <c r="F2809" s="327" t="s">
        <v>2817</v>
      </c>
      <c r="G2809" s="328" t="s">
        <v>289</v>
      </c>
      <c r="H2809" s="329">
        <v>63.6</v>
      </c>
      <c r="I2809" s="330"/>
      <c r="J2809" s="330">
        <f>ROUND(I2809*H2809,2)</f>
        <v>0</v>
      </c>
      <c r="K2809" s="178" t="s">
        <v>18</v>
      </c>
      <c r="L2809" s="38"/>
      <c r="M2809" s="182" t="s">
        <v>18</v>
      </c>
      <c r="N2809" s="183" t="s">
        <v>40</v>
      </c>
      <c r="O2809" s="184">
        <v>0</v>
      </c>
      <c r="P2809" s="184">
        <f>O2809*H2809</f>
        <v>0</v>
      </c>
      <c r="Q2809" s="184">
        <v>0</v>
      </c>
      <c r="R2809" s="184">
        <f>Q2809*H2809</f>
        <v>0</v>
      </c>
      <c r="S2809" s="184">
        <v>0</v>
      </c>
      <c r="T2809" s="185">
        <f>S2809*H2809</f>
        <v>0</v>
      </c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R2809" s="186" t="s">
        <v>311</v>
      </c>
      <c r="AT2809" s="186" t="s">
        <v>181</v>
      </c>
      <c r="AU2809" s="186" t="s">
        <v>78</v>
      </c>
      <c r="AY2809" s="19" t="s">
        <v>179</v>
      </c>
      <c r="BE2809" s="187">
        <f>IF(N2809="základní",J2809,0)</f>
        <v>0</v>
      </c>
      <c r="BF2809" s="187">
        <f>IF(N2809="snížená",J2809,0)</f>
        <v>0</v>
      </c>
      <c r="BG2809" s="187">
        <f>IF(N2809="zákl. přenesená",J2809,0)</f>
        <v>0</v>
      </c>
      <c r="BH2809" s="187">
        <f>IF(N2809="sníž. přenesená",J2809,0)</f>
        <v>0</v>
      </c>
      <c r="BI2809" s="187">
        <f>IF(N2809="nulová",J2809,0)</f>
        <v>0</v>
      </c>
      <c r="BJ2809" s="19" t="s">
        <v>76</v>
      </c>
      <c r="BK2809" s="187">
        <f>ROUND(I2809*H2809,2)</f>
        <v>0</v>
      </c>
      <c r="BL2809" s="19" t="s">
        <v>311</v>
      </c>
      <c r="BM2809" s="186" t="s">
        <v>2818</v>
      </c>
    </row>
    <row r="2810" spans="1:65" s="2" customFormat="1">
      <c r="A2810" s="33"/>
      <c r="B2810" s="34"/>
      <c r="C2810" s="35"/>
      <c r="D2810" s="188" t="s">
        <v>188</v>
      </c>
      <c r="E2810" s="35"/>
      <c r="F2810" s="331" t="s">
        <v>2817</v>
      </c>
      <c r="G2810" s="332"/>
      <c r="H2810" s="332"/>
      <c r="I2810" s="332"/>
      <c r="J2810" s="332"/>
      <c r="K2810" s="35"/>
      <c r="L2810" s="38"/>
      <c r="M2810" s="190"/>
      <c r="N2810" s="191"/>
      <c r="O2810" s="63"/>
      <c r="P2810" s="63"/>
      <c r="Q2810" s="63"/>
      <c r="R2810" s="63"/>
      <c r="S2810" s="63"/>
      <c r="T2810" s="64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T2810" s="19" t="s">
        <v>188</v>
      </c>
      <c r="AU2810" s="19" t="s">
        <v>78</v>
      </c>
    </row>
    <row r="2811" spans="1:65" s="14" customFormat="1">
      <c r="B2811" s="203"/>
      <c r="C2811" s="204"/>
      <c r="D2811" s="188" t="s">
        <v>192</v>
      </c>
      <c r="E2811" s="205" t="s">
        <v>18</v>
      </c>
      <c r="F2811" s="324" t="s">
        <v>5852</v>
      </c>
      <c r="G2811" s="325"/>
      <c r="H2811" s="326">
        <v>63.6</v>
      </c>
      <c r="I2811" s="325"/>
      <c r="J2811" s="325"/>
      <c r="K2811" s="204"/>
      <c r="L2811" s="208"/>
      <c r="M2811" s="209"/>
      <c r="N2811" s="210"/>
      <c r="O2811" s="210"/>
      <c r="P2811" s="210"/>
      <c r="Q2811" s="210"/>
      <c r="R2811" s="210"/>
      <c r="S2811" s="210"/>
      <c r="T2811" s="211"/>
      <c r="AT2811" s="212" t="s">
        <v>192</v>
      </c>
      <c r="AU2811" s="212" t="s">
        <v>78</v>
      </c>
      <c r="AV2811" s="14" t="s">
        <v>78</v>
      </c>
      <c r="AW2811" s="14" t="s">
        <v>30</v>
      </c>
      <c r="AX2811" s="14" t="s">
        <v>69</v>
      </c>
      <c r="AY2811" s="212" t="s">
        <v>179</v>
      </c>
    </row>
    <row r="2812" spans="1:65" s="2" customFormat="1" ht="21.75" customHeight="1">
      <c r="A2812" s="33"/>
      <c r="B2812" s="34"/>
      <c r="C2812" s="176" t="s">
        <v>2819</v>
      </c>
      <c r="D2812" s="176" t="s">
        <v>181</v>
      </c>
      <c r="E2812" s="177" t="s">
        <v>2820</v>
      </c>
      <c r="F2812" s="327" t="s">
        <v>2821</v>
      </c>
      <c r="G2812" s="328" t="s">
        <v>289</v>
      </c>
      <c r="H2812" s="329">
        <v>22.8</v>
      </c>
      <c r="I2812" s="330"/>
      <c r="J2812" s="330">
        <f>ROUND(I2812*H2812,2)</f>
        <v>0</v>
      </c>
      <c r="K2812" s="178" t="s">
        <v>18</v>
      </c>
      <c r="L2812" s="38"/>
      <c r="M2812" s="182" t="s">
        <v>18</v>
      </c>
      <c r="N2812" s="183" t="s">
        <v>40</v>
      </c>
      <c r="O2812" s="184">
        <v>0</v>
      </c>
      <c r="P2812" s="184">
        <f>O2812*H2812</f>
        <v>0</v>
      </c>
      <c r="Q2812" s="184">
        <v>0</v>
      </c>
      <c r="R2812" s="184">
        <f>Q2812*H2812</f>
        <v>0</v>
      </c>
      <c r="S2812" s="184">
        <v>0</v>
      </c>
      <c r="T2812" s="185">
        <f>S2812*H2812</f>
        <v>0</v>
      </c>
      <c r="U2812" s="33"/>
      <c r="V2812" s="33"/>
      <c r="W2812" s="33"/>
      <c r="X2812" s="33"/>
      <c r="Y2812" s="33"/>
      <c r="Z2812" s="33"/>
      <c r="AA2812" s="33"/>
      <c r="AB2812" s="33"/>
      <c r="AC2812" s="33"/>
      <c r="AD2812" s="33"/>
      <c r="AE2812" s="33"/>
      <c r="AR2812" s="186" t="s">
        <v>311</v>
      </c>
      <c r="AT2812" s="186" t="s">
        <v>181</v>
      </c>
      <c r="AU2812" s="186" t="s">
        <v>78</v>
      </c>
      <c r="AY2812" s="19" t="s">
        <v>179</v>
      </c>
      <c r="BE2812" s="187">
        <f>IF(N2812="základní",J2812,0)</f>
        <v>0</v>
      </c>
      <c r="BF2812" s="187">
        <f>IF(N2812="snížená",J2812,0)</f>
        <v>0</v>
      </c>
      <c r="BG2812" s="187">
        <f>IF(N2812="zákl. přenesená",J2812,0)</f>
        <v>0</v>
      </c>
      <c r="BH2812" s="187">
        <f>IF(N2812="sníž. přenesená",J2812,0)</f>
        <v>0</v>
      </c>
      <c r="BI2812" s="187">
        <f>IF(N2812="nulová",J2812,0)</f>
        <v>0</v>
      </c>
      <c r="BJ2812" s="19" t="s">
        <v>76</v>
      </c>
      <c r="BK2812" s="187">
        <f>ROUND(I2812*H2812,2)</f>
        <v>0</v>
      </c>
      <c r="BL2812" s="19" t="s">
        <v>311</v>
      </c>
      <c r="BM2812" s="186" t="s">
        <v>2822</v>
      </c>
    </row>
    <row r="2813" spans="1:65" s="2" customFormat="1">
      <c r="A2813" s="33"/>
      <c r="B2813" s="34"/>
      <c r="C2813" s="35"/>
      <c r="D2813" s="188" t="s">
        <v>188</v>
      </c>
      <c r="E2813" s="35"/>
      <c r="F2813" s="331" t="s">
        <v>2821</v>
      </c>
      <c r="G2813" s="332"/>
      <c r="H2813" s="332"/>
      <c r="I2813" s="332"/>
      <c r="J2813" s="332"/>
      <c r="K2813" s="35"/>
      <c r="L2813" s="38"/>
      <c r="M2813" s="190"/>
      <c r="N2813" s="191"/>
      <c r="O2813" s="63"/>
      <c r="P2813" s="63"/>
      <c r="Q2813" s="63"/>
      <c r="R2813" s="63"/>
      <c r="S2813" s="63"/>
      <c r="T2813" s="64"/>
      <c r="U2813" s="33"/>
      <c r="V2813" s="33"/>
      <c r="W2813" s="33"/>
      <c r="X2813" s="33"/>
      <c r="Y2813" s="33"/>
      <c r="Z2813" s="33"/>
      <c r="AA2813" s="33"/>
      <c r="AB2813" s="33"/>
      <c r="AC2813" s="33"/>
      <c r="AD2813" s="33"/>
      <c r="AE2813" s="33"/>
      <c r="AT2813" s="19" t="s">
        <v>188</v>
      </c>
      <c r="AU2813" s="19" t="s">
        <v>78</v>
      </c>
    </row>
    <row r="2814" spans="1:65" s="2" customFormat="1" ht="37.9" customHeight="1">
      <c r="A2814" s="33"/>
      <c r="B2814" s="34"/>
      <c r="C2814" s="176" t="s">
        <v>2823</v>
      </c>
      <c r="D2814" s="176" t="s">
        <v>181</v>
      </c>
      <c r="E2814" s="177" t="s">
        <v>2824</v>
      </c>
      <c r="F2814" s="327" t="s">
        <v>2825</v>
      </c>
      <c r="G2814" s="328" t="s">
        <v>281</v>
      </c>
      <c r="H2814" s="329">
        <v>160</v>
      </c>
      <c r="I2814" s="330"/>
      <c r="J2814" s="330">
        <f>ROUND(I2814*H2814,2)</f>
        <v>0</v>
      </c>
      <c r="K2814" s="178" t="s">
        <v>185</v>
      </c>
      <c r="L2814" s="38"/>
      <c r="M2814" s="182" t="s">
        <v>18</v>
      </c>
      <c r="N2814" s="183" t="s">
        <v>40</v>
      </c>
      <c r="O2814" s="184">
        <v>0.05</v>
      </c>
      <c r="P2814" s="184">
        <f>O2814*H2814</f>
        <v>8</v>
      </c>
      <c r="Q2814" s="184">
        <v>0</v>
      </c>
      <c r="R2814" s="184">
        <f>Q2814*H2814</f>
        <v>0</v>
      </c>
      <c r="S2814" s="184">
        <v>0</v>
      </c>
      <c r="T2814" s="185">
        <f>S2814*H2814</f>
        <v>0</v>
      </c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R2814" s="186" t="s">
        <v>311</v>
      </c>
      <c r="AT2814" s="186" t="s">
        <v>181</v>
      </c>
      <c r="AU2814" s="186" t="s">
        <v>78</v>
      </c>
      <c r="AY2814" s="19" t="s">
        <v>179</v>
      </c>
      <c r="BE2814" s="187">
        <f>IF(N2814="základní",J2814,0)</f>
        <v>0</v>
      </c>
      <c r="BF2814" s="187">
        <f>IF(N2814="snížená",J2814,0)</f>
        <v>0</v>
      </c>
      <c r="BG2814" s="187">
        <f>IF(N2814="zákl. přenesená",J2814,0)</f>
        <v>0</v>
      </c>
      <c r="BH2814" s="187">
        <f>IF(N2814="sníž. přenesená",J2814,0)</f>
        <v>0</v>
      </c>
      <c r="BI2814" s="187">
        <f>IF(N2814="nulová",J2814,0)</f>
        <v>0</v>
      </c>
      <c r="BJ2814" s="19" t="s">
        <v>76</v>
      </c>
      <c r="BK2814" s="187">
        <f>ROUND(I2814*H2814,2)</f>
        <v>0</v>
      </c>
      <c r="BL2814" s="19" t="s">
        <v>311</v>
      </c>
      <c r="BM2814" s="186" t="s">
        <v>2826</v>
      </c>
    </row>
    <row r="2815" spans="1:65" s="2" customFormat="1" ht="29.25">
      <c r="A2815" s="33"/>
      <c r="B2815" s="34"/>
      <c r="C2815" s="35"/>
      <c r="D2815" s="188" t="s">
        <v>188</v>
      </c>
      <c r="E2815" s="35"/>
      <c r="F2815" s="331" t="s">
        <v>2827</v>
      </c>
      <c r="G2815" s="332"/>
      <c r="H2815" s="332"/>
      <c r="I2815" s="332"/>
      <c r="J2815" s="332"/>
      <c r="K2815" s="35"/>
      <c r="L2815" s="38"/>
      <c r="M2815" s="190"/>
      <c r="N2815" s="191"/>
      <c r="O2815" s="63"/>
      <c r="P2815" s="63"/>
      <c r="Q2815" s="63"/>
      <c r="R2815" s="63"/>
      <c r="S2815" s="63"/>
      <c r="T2815" s="64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T2815" s="19" t="s">
        <v>188</v>
      </c>
      <c r="AU2815" s="19" t="s">
        <v>78</v>
      </c>
    </row>
    <row r="2816" spans="1:65" s="2" customFormat="1">
      <c r="A2816" s="33"/>
      <c r="B2816" s="34"/>
      <c r="C2816" s="35"/>
      <c r="D2816" s="192" t="s">
        <v>190</v>
      </c>
      <c r="E2816" s="35"/>
      <c r="F2816" s="333" t="s">
        <v>2828</v>
      </c>
      <c r="G2816" s="332"/>
      <c r="H2816" s="332"/>
      <c r="I2816" s="332"/>
      <c r="J2816" s="332"/>
      <c r="K2816" s="35"/>
      <c r="L2816" s="38"/>
      <c r="M2816" s="190"/>
      <c r="N2816" s="191"/>
      <c r="O2816" s="63"/>
      <c r="P2816" s="63"/>
      <c r="Q2816" s="63"/>
      <c r="R2816" s="63"/>
      <c r="S2816" s="63"/>
      <c r="T2816" s="64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T2816" s="19" t="s">
        <v>190</v>
      </c>
      <c r="AU2816" s="19" t="s">
        <v>78</v>
      </c>
    </row>
    <row r="2817" spans="1:65" s="2" customFormat="1" ht="24.2" customHeight="1">
      <c r="A2817" s="33"/>
      <c r="B2817" s="34"/>
      <c r="C2817" s="213" t="s">
        <v>2829</v>
      </c>
      <c r="D2817" s="213" t="s">
        <v>286</v>
      </c>
      <c r="E2817" s="214" t="s">
        <v>2830</v>
      </c>
      <c r="F2817" s="340" t="s">
        <v>2831</v>
      </c>
      <c r="G2817" s="341" t="s">
        <v>281</v>
      </c>
      <c r="H2817" s="342">
        <v>164.8</v>
      </c>
      <c r="I2817" s="343"/>
      <c r="J2817" s="343">
        <f>ROUND(I2817*H2817,2)</f>
        <v>0</v>
      </c>
      <c r="K2817" s="215" t="s">
        <v>185</v>
      </c>
      <c r="L2817" s="219"/>
      <c r="M2817" s="220" t="s">
        <v>18</v>
      </c>
      <c r="N2817" s="221" t="s">
        <v>40</v>
      </c>
      <c r="O2817" s="184">
        <v>0</v>
      </c>
      <c r="P2817" s="184">
        <f>O2817*H2817</f>
        <v>0</v>
      </c>
      <c r="Q2817" s="184">
        <v>4.4000000000000003E-3</v>
      </c>
      <c r="R2817" s="184">
        <f>Q2817*H2817</f>
        <v>0.7251200000000001</v>
      </c>
      <c r="S2817" s="184">
        <v>0</v>
      </c>
      <c r="T2817" s="185">
        <f>S2817*H2817</f>
        <v>0</v>
      </c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R2817" s="186" t="s">
        <v>442</v>
      </c>
      <c r="AT2817" s="186" t="s">
        <v>286</v>
      </c>
      <c r="AU2817" s="186" t="s">
        <v>78</v>
      </c>
      <c r="AY2817" s="19" t="s">
        <v>179</v>
      </c>
      <c r="BE2817" s="187">
        <f>IF(N2817="základní",J2817,0)</f>
        <v>0</v>
      </c>
      <c r="BF2817" s="187">
        <f>IF(N2817="snížená",J2817,0)</f>
        <v>0</v>
      </c>
      <c r="BG2817" s="187">
        <f>IF(N2817="zákl. přenesená",J2817,0)</f>
        <v>0</v>
      </c>
      <c r="BH2817" s="187">
        <f>IF(N2817="sníž. přenesená",J2817,0)</f>
        <v>0</v>
      </c>
      <c r="BI2817" s="187">
        <f>IF(N2817="nulová",J2817,0)</f>
        <v>0</v>
      </c>
      <c r="BJ2817" s="19" t="s">
        <v>76</v>
      </c>
      <c r="BK2817" s="187">
        <f>ROUND(I2817*H2817,2)</f>
        <v>0</v>
      </c>
      <c r="BL2817" s="19" t="s">
        <v>311</v>
      </c>
      <c r="BM2817" s="186" t="s">
        <v>2832</v>
      </c>
    </row>
    <row r="2818" spans="1:65" s="2" customFormat="1" ht="19.5">
      <c r="A2818" s="33"/>
      <c r="B2818" s="34"/>
      <c r="C2818" s="35"/>
      <c r="D2818" s="188" t="s">
        <v>188</v>
      </c>
      <c r="E2818" s="35"/>
      <c r="F2818" s="331" t="s">
        <v>2831</v>
      </c>
      <c r="G2818" s="332"/>
      <c r="H2818" s="332"/>
      <c r="I2818" s="332"/>
      <c r="J2818" s="332"/>
      <c r="K2818" s="35"/>
      <c r="L2818" s="38"/>
      <c r="M2818" s="190"/>
      <c r="N2818" s="191"/>
      <c r="O2818" s="63"/>
      <c r="P2818" s="63"/>
      <c r="Q2818" s="63"/>
      <c r="R2818" s="63"/>
      <c r="S2818" s="63"/>
      <c r="T2818" s="64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T2818" s="19" t="s">
        <v>188</v>
      </c>
      <c r="AU2818" s="19" t="s">
        <v>78</v>
      </c>
    </row>
    <row r="2819" spans="1:65" s="14" customFormat="1">
      <c r="B2819" s="203"/>
      <c r="C2819" s="204"/>
      <c r="D2819" s="188" t="s">
        <v>192</v>
      </c>
      <c r="E2819" s="204"/>
      <c r="F2819" s="324" t="s">
        <v>2833</v>
      </c>
      <c r="G2819" s="325"/>
      <c r="H2819" s="326">
        <v>164.8</v>
      </c>
      <c r="I2819" s="325"/>
      <c r="J2819" s="325"/>
      <c r="K2819" s="204"/>
      <c r="L2819" s="208"/>
      <c r="M2819" s="209"/>
      <c r="N2819" s="210"/>
      <c r="O2819" s="210"/>
      <c r="P2819" s="210"/>
      <c r="Q2819" s="210"/>
      <c r="R2819" s="210"/>
      <c r="S2819" s="210"/>
      <c r="T2819" s="211"/>
      <c r="AT2819" s="212" t="s">
        <v>192</v>
      </c>
      <c r="AU2819" s="212" t="s">
        <v>78</v>
      </c>
      <c r="AV2819" s="14" t="s">
        <v>78</v>
      </c>
      <c r="AW2819" s="14" t="s">
        <v>4</v>
      </c>
      <c r="AX2819" s="14" t="s">
        <v>76</v>
      </c>
      <c r="AY2819" s="212" t="s">
        <v>179</v>
      </c>
    </row>
    <row r="2820" spans="1:65" s="2" customFormat="1" ht="24.2" customHeight="1">
      <c r="A2820" s="33"/>
      <c r="B2820" s="34"/>
      <c r="C2820" s="176" t="s">
        <v>2834</v>
      </c>
      <c r="D2820" s="176" t="s">
        <v>181</v>
      </c>
      <c r="E2820" s="177" t="s">
        <v>2835</v>
      </c>
      <c r="F2820" s="327" t="s">
        <v>2836</v>
      </c>
      <c r="G2820" s="328" t="s">
        <v>2046</v>
      </c>
      <c r="H2820" s="329">
        <v>9117.81</v>
      </c>
      <c r="I2820" s="330"/>
      <c r="J2820" s="330">
        <f>ROUND(I2820*H2820,2)</f>
        <v>0</v>
      </c>
      <c r="K2820" s="178" t="s">
        <v>185</v>
      </c>
      <c r="L2820" s="38"/>
      <c r="M2820" s="182" t="s">
        <v>18</v>
      </c>
      <c r="N2820" s="183" t="s">
        <v>40</v>
      </c>
      <c r="O2820" s="184">
        <v>0</v>
      </c>
      <c r="P2820" s="184">
        <f>O2820*H2820</f>
        <v>0</v>
      </c>
      <c r="Q2820" s="184">
        <v>0</v>
      </c>
      <c r="R2820" s="184">
        <f>Q2820*H2820</f>
        <v>0</v>
      </c>
      <c r="S2820" s="184">
        <v>0</v>
      </c>
      <c r="T2820" s="185">
        <f>S2820*H2820</f>
        <v>0</v>
      </c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R2820" s="186" t="s">
        <v>311</v>
      </c>
      <c r="AT2820" s="186" t="s">
        <v>181</v>
      </c>
      <c r="AU2820" s="186" t="s">
        <v>78</v>
      </c>
      <c r="AY2820" s="19" t="s">
        <v>179</v>
      </c>
      <c r="BE2820" s="187">
        <f>IF(N2820="základní",J2820,0)</f>
        <v>0</v>
      </c>
      <c r="BF2820" s="187">
        <f>IF(N2820="snížená",J2820,0)</f>
        <v>0</v>
      </c>
      <c r="BG2820" s="187">
        <f>IF(N2820="zákl. přenesená",J2820,0)</f>
        <v>0</v>
      </c>
      <c r="BH2820" s="187">
        <f>IF(N2820="sníž. přenesená",J2820,0)</f>
        <v>0</v>
      </c>
      <c r="BI2820" s="187">
        <f>IF(N2820="nulová",J2820,0)</f>
        <v>0</v>
      </c>
      <c r="BJ2820" s="19" t="s">
        <v>76</v>
      </c>
      <c r="BK2820" s="187">
        <f>ROUND(I2820*H2820,2)</f>
        <v>0</v>
      </c>
      <c r="BL2820" s="19" t="s">
        <v>311</v>
      </c>
      <c r="BM2820" s="186" t="s">
        <v>2837</v>
      </c>
    </row>
    <row r="2821" spans="1:65" s="2" customFormat="1" ht="29.25">
      <c r="A2821" s="33"/>
      <c r="B2821" s="34"/>
      <c r="C2821" s="35"/>
      <c r="D2821" s="188" t="s">
        <v>188</v>
      </c>
      <c r="E2821" s="35"/>
      <c r="F2821" s="331" t="s">
        <v>2838</v>
      </c>
      <c r="G2821" s="332"/>
      <c r="H2821" s="332"/>
      <c r="I2821" s="332"/>
      <c r="J2821" s="332"/>
      <c r="K2821" s="35"/>
      <c r="L2821" s="38"/>
      <c r="M2821" s="190"/>
      <c r="N2821" s="191"/>
      <c r="O2821" s="63"/>
      <c r="P2821" s="63"/>
      <c r="Q2821" s="63"/>
      <c r="R2821" s="63"/>
      <c r="S2821" s="63"/>
      <c r="T2821" s="64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T2821" s="19" t="s">
        <v>188</v>
      </c>
      <c r="AU2821" s="19" t="s">
        <v>78</v>
      </c>
    </row>
    <row r="2822" spans="1:65" s="2" customFormat="1">
      <c r="A2822" s="33"/>
      <c r="B2822" s="34"/>
      <c r="C2822" s="35"/>
      <c r="D2822" s="192" t="s">
        <v>190</v>
      </c>
      <c r="E2822" s="35"/>
      <c r="F2822" s="333" t="s">
        <v>2839</v>
      </c>
      <c r="G2822" s="332"/>
      <c r="H2822" s="332"/>
      <c r="I2822" s="332"/>
      <c r="J2822" s="332"/>
      <c r="K2822" s="35"/>
      <c r="L2822" s="38"/>
      <c r="M2822" s="190"/>
      <c r="N2822" s="191"/>
      <c r="O2822" s="63"/>
      <c r="P2822" s="63"/>
      <c r="Q2822" s="63"/>
      <c r="R2822" s="63"/>
      <c r="S2822" s="63"/>
      <c r="T2822" s="64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T2822" s="19" t="s">
        <v>190</v>
      </c>
      <c r="AU2822" s="19" t="s">
        <v>78</v>
      </c>
    </row>
    <row r="2823" spans="1:65" s="12" customFormat="1" ht="22.9" customHeight="1">
      <c r="B2823" s="161"/>
      <c r="C2823" s="162"/>
      <c r="D2823" s="163" t="s">
        <v>68</v>
      </c>
      <c r="E2823" s="174" t="s">
        <v>2840</v>
      </c>
      <c r="F2823" s="337" t="s">
        <v>2841</v>
      </c>
      <c r="G2823" s="338"/>
      <c r="H2823" s="338"/>
      <c r="I2823" s="338"/>
      <c r="J2823" s="339">
        <f>BK2823</f>
        <v>0</v>
      </c>
      <c r="K2823" s="162"/>
      <c r="L2823" s="166"/>
      <c r="M2823" s="167"/>
      <c r="N2823" s="168"/>
      <c r="O2823" s="168"/>
      <c r="P2823" s="169">
        <f>SUM(P2824:P2928)</f>
        <v>1.5851599999999999</v>
      </c>
      <c r="Q2823" s="168"/>
      <c r="R2823" s="169">
        <f>SUM(R2824:R2928)</f>
        <v>0</v>
      </c>
      <c r="S2823" s="168"/>
      <c r="T2823" s="170">
        <f>SUM(T2824:T2928)</f>
        <v>4.4480000000000006E-2</v>
      </c>
      <c r="AR2823" s="171" t="s">
        <v>78</v>
      </c>
      <c r="AT2823" s="172" t="s">
        <v>68</v>
      </c>
      <c r="AU2823" s="172" t="s">
        <v>76</v>
      </c>
      <c r="AY2823" s="171" t="s">
        <v>179</v>
      </c>
      <c r="BK2823" s="173">
        <f>SUM(BK2824:BK2928)</f>
        <v>0</v>
      </c>
    </row>
    <row r="2824" spans="1:65" s="2" customFormat="1" ht="24.2" customHeight="1">
      <c r="A2824" s="33"/>
      <c r="B2824" s="34"/>
      <c r="C2824" s="176" t="s">
        <v>2842</v>
      </c>
      <c r="D2824" s="176" t="s">
        <v>181</v>
      </c>
      <c r="E2824" s="177" t="s">
        <v>2843</v>
      </c>
      <c r="F2824" s="327" t="s">
        <v>2844</v>
      </c>
      <c r="G2824" s="328" t="s">
        <v>289</v>
      </c>
      <c r="H2824" s="329">
        <v>4.3899999999999997</v>
      </c>
      <c r="I2824" s="330"/>
      <c r="J2824" s="330">
        <f>ROUND(I2824*H2824,2)</f>
        <v>0</v>
      </c>
      <c r="K2824" s="178" t="s">
        <v>185</v>
      </c>
      <c r="L2824" s="38"/>
      <c r="M2824" s="182" t="s">
        <v>18</v>
      </c>
      <c r="N2824" s="183" t="s">
        <v>40</v>
      </c>
      <c r="O2824" s="184">
        <v>0.122</v>
      </c>
      <c r="P2824" s="184">
        <f>O2824*H2824</f>
        <v>0.53557999999999995</v>
      </c>
      <c r="Q2824" s="184">
        <v>0</v>
      </c>
      <c r="R2824" s="184">
        <f>Q2824*H2824</f>
        <v>0</v>
      </c>
      <c r="S2824" s="184">
        <v>2E-3</v>
      </c>
      <c r="T2824" s="185">
        <f>S2824*H2824</f>
        <v>8.7799999999999996E-3</v>
      </c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R2824" s="186" t="s">
        <v>311</v>
      </c>
      <c r="AT2824" s="186" t="s">
        <v>181</v>
      </c>
      <c r="AU2824" s="186" t="s">
        <v>78</v>
      </c>
      <c r="AY2824" s="19" t="s">
        <v>179</v>
      </c>
      <c r="BE2824" s="187">
        <f>IF(N2824="základní",J2824,0)</f>
        <v>0</v>
      </c>
      <c r="BF2824" s="187">
        <f>IF(N2824="snížená",J2824,0)</f>
        <v>0</v>
      </c>
      <c r="BG2824" s="187">
        <f>IF(N2824="zákl. přenesená",J2824,0)</f>
        <v>0</v>
      </c>
      <c r="BH2824" s="187">
        <f>IF(N2824="sníž. přenesená",J2824,0)</f>
        <v>0</v>
      </c>
      <c r="BI2824" s="187">
        <f>IF(N2824="nulová",J2824,0)</f>
        <v>0</v>
      </c>
      <c r="BJ2824" s="19" t="s">
        <v>76</v>
      </c>
      <c r="BK2824" s="187">
        <f>ROUND(I2824*H2824,2)</f>
        <v>0</v>
      </c>
      <c r="BL2824" s="19" t="s">
        <v>311</v>
      </c>
      <c r="BM2824" s="186" t="s">
        <v>2845</v>
      </c>
    </row>
    <row r="2825" spans="1:65" s="2" customFormat="1">
      <c r="A2825" s="33"/>
      <c r="B2825" s="34"/>
      <c r="C2825" s="35"/>
      <c r="D2825" s="188" t="s">
        <v>188</v>
      </c>
      <c r="E2825" s="35"/>
      <c r="F2825" s="331" t="s">
        <v>2846</v>
      </c>
      <c r="G2825" s="332"/>
      <c r="H2825" s="332"/>
      <c r="I2825" s="332"/>
      <c r="J2825" s="332"/>
      <c r="K2825" s="35"/>
      <c r="L2825" s="38"/>
      <c r="M2825" s="190"/>
      <c r="N2825" s="191"/>
      <c r="O2825" s="63"/>
      <c r="P2825" s="63"/>
      <c r="Q2825" s="63"/>
      <c r="R2825" s="63"/>
      <c r="S2825" s="63"/>
      <c r="T2825" s="64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T2825" s="19" t="s">
        <v>188</v>
      </c>
      <c r="AU2825" s="19" t="s">
        <v>78</v>
      </c>
    </row>
    <row r="2826" spans="1:65" s="2" customFormat="1">
      <c r="A2826" s="33"/>
      <c r="B2826" s="34"/>
      <c r="C2826" s="35"/>
      <c r="D2826" s="192" t="s">
        <v>190</v>
      </c>
      <c r="E2826" s="35"/>
      <c r="F2826" s="333" t="s">
        <v>2847</v>
      </c>
      <c r="G2826" s="332"/>
      <c r="H2826" s="332"/>
      <c r="I2826" s="332"/>
      <c r="J2826" s="332"/>
      <c r="K2826" s="35"/>
      <c r="L2826" s="38"/>
      <c r="M2826" s="190"/>
      <c r="N2826" s="191"/>
      <c r="O2826" s="63"/>
      <c r="P2826" s="63"/>
      <c r="Q2826" s="63"/>
      <c r="R2826" s="63"/>
      <c r="S2826" s="63"/>
      <c r="T2826" s="64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T2826" s="19" t="s">
        <v>190</v>
      </c>
      <c r="AU2826" s="19" t="s">
        <v>78</v>
      </c>
    </row>
    <row r="2827" spans="1:65" s="13" customFormat="1">
      <c r="B2827" s="194"/>
      <c r="C2827" s="195"/>
      <c r="D2827" s="188" t="s">
        <v>192</v>
      </c>
      <c r="E2827" s="196" t="s">
        <v>18</v>
      </c>
      <c r="F2827" s="334" t="s">
        <v>2848</v>
      </c>
      <c r="G2827" s="335"/>
      <c r="H2827" s="336" t="s">
        <v>18</v>
      </c>
      <c r="I2827" s="335"/>
      <c r="J2827" s="335"/>
      <c r="K2827" s="195"/>
      <c r="L2827" s="198"/>
      <c r="M2827" s="199"/>
      <c r="N2827" s="200"/>
      <c r="O2827" s="200"/>
      <c r="P2827" s="200"/>
      <c r="Q2827" s="200"/>
      <c r="R2827" s="200"/>
      <c r="S2827" s="200"/>
      <c r="T2827" s="201"/>
      <c r="AT2827" s="202" t="s">
        <v>192</v>
      </c>
      <c r="AU2827" s="202" t="s">
        <v>78</v>
      </c>
      <c r="AV2827" s="13" t="s">
        <v>76</v>
      </c>
      <c r="AW2827" s="13" t="s">
        <v>30</v>
      </c>
      <c r="AX2827" s="13" t="s">
        <v>69</v>
      </c>
      <c r="AY2827" s="202" t="s">
        <v>179</v>
      </c>
    </row>
    <row r="2828" spans="1:65" s="14" customFormat="1">
      <c r="B2828" s="203"/>
      <c r="C2828" s="204"/>
      <c r="D2828" s="188" t="s">
        <v>192</v>
      </c>
      <c r="E2828" s="205" t="s">
        <v>18</v>
      </c>
      <c r="F2828" s="324" t="s">
        <v>2849</v>
      </c>
      <c r="G2828" s="325"/>
      <c r="H2828" s="326">
        <v>5.57</v>
      </c>
      <c r="I2828" s="325"/>
      <c r="J2828" s="325"/>
      <c r="K2828" s="204"/>
      <c r="L2828" s="208"/>
      <c r="M2828" s="209"/>
      <c r="N2828" s="210"/>
      <c r="O2828" s="210"/>
      <c r="P2828" s="210"/>
      <c r="Q2828" s="210"/>
      <c r="R2828" s="210"/>
      <c r="S2828" s="210"/>
      <c r="T2828" s="211"/>
      <c r="AT2828" s="212" t="s">
        <v>192</v>
      </c>
      <c r="AU2828" s="212" t="s">
        <v>78</v>
      </c>
      <c r="AV2828" s="14" t="s">
        <v>78</v>
      </c>
      <c r="AW2828" s="14" t="s">
        <v>30</v>
      </c>
      <c r="AX2828" s="14" t="s">
        <v>69</v>
      </c>
      <c r="AY2828" s="212" t="s">
        <v>179</v>
      </c>
    </row>
    <row r="2829" spans="1:65" s="14" customFormat="1">
      <c r="B2829" s="203"/>
      <c r="C2829" s="204"/>
      <c r="D2829" s="188" t="s">
        <v>192</v>
      </c>
      <c r="E2829" s="205" t="s">
        <v>18</v>
      </c>
      <c r="F2829" s="324" t="s">
        <v>2850</v>
      </c>
      <c r="G2829" s="325"/>
      <c r="H2829" s="326">
        <v>-1.18</v>
      </c>
      <c r="I2829" s="325"/>
      <c r="J2829" s="325"/>
      <c r="K2829" s="204"/>
      <c r="L2829" s="208"/>
      <c r="M2829" s="209"/>
      <c r="N2829" s="210"/>
      <c r="O2829" s="210"/>
      <c r="P2829" s="210"/>
      <c r="Q2829" s="210"/>
      <c r="R2829" s="210"/>
      <c r="S2829" s="210"/>
      <c r="T2829" s="211"/>
      <c r="AT2829" s="212" t="s">
        <v>192</v>
      </c>
      <c r="AU2829" s="212" t="s">
        <v>78</v>
      </c>
      <c r="AV2829" s="14" t="s">
        <v>78</v>
      </c>
      <c r="AW2829" s="14" t="s">
        <v>30</v>
      </c>
      <c r="AX2829" s="14" t="s">
        <v>69</v>
      </c>
      <c r="AY2829" s="212" t="s">
        <v>179</v>
      </c>
    </row>
    <row r="2830" spans="1:65" s="2" customFormat="1" ht="24.2" customHeight="1">
      <c r="A2830" s="33"/>
      <c r="B2830" s="34"/>
      <c r="C2830" s="176" t="s">
        <v>2851</v>
      </c>
      <c r="D2830" s="176" t="s">
        <v>181</v>
      </c>
      <c r="E2830" s="177" t="s">
        <v>2852</v>
      </c>
      <c r="F2830" s="327" t="s">
        <v>2853</v>
      </c>
      <c r="G2830" s="328" t="s">
        <v>289</v>
      </c>
      <c r="H2830" s="329">
        <v>7.14</v>
      </c>
      <c r="I2830" s="330"/>
      <c r="J2830" s="330">
        <f>ROUND(I2830*H2830,2)</f>
        <v>0</v>
      </c>
      <c r="K2830" s="178" t="s">
        <v>185</v>
      </c>
      <c r="L2830" s="38"/>
      <c r="M2830" s="182" t="s">
        <v>18</v>
      </c>
      <c r="N2830" s="183" t="s">
        <v>40</v>
      </c>
      <c r="O2830" s="184">
        <v>0.14699999999999999</v>
      </c>
      <c r="P2830" s="184">
        <f>O2830*H2830</f>
        <v>1.04958</v>
      </c>
      <c r="Q2830" s="184">
        <v>0</v>
      </c>
      <c r="R2830" s="184">
        <f>Q2830*H2830</f>
        <v>0</v>
      </c>
      <c r="S2830" s="184">
        <v>5.0000000000000001E-3</v>
      </c>
      <c r="T2830" s="185">
        <f>S2830*H2830</f>
        <v>3.5700000000000003E-2</v>
      </c>
      <c r="U2830" s="33"/>
      <c r="V2830" s="33"/>
      <c r="W2830" s="33"/>
      <c r="X2830" s="33"/>
      <c r="Y2830" s="33"/>
      <c r="Z2830" s="33"/>
      <c r="AA2830" s="33"/>
      <c r="AB2830" s="33"/>
      <c r="AC2830" s="33"/>
      <c r="AD2830" s="33"/>
      <c r="AE2830" s="33"/>
      <c r="AR2830" s="186" t="s">
        <v>311</v>
      </c>
      <c r="AT2830" s="186" t="s">
        <v>181</v>
      </c>
      <c r="AU2830" s="186" t="s">
        <v>78</v>
      </c>
      <c r="AY2830" s="19" t="s">
        <v>179</v>
      </c>
      <c r="BE2830" s="187">
        <f>IF(N2830="základní",J2830,0)</f>
        <v>0</v>
      </c>
      <c r="BF2830" s="187">
        <f>IF(N2830="snížená",J2830,0)</f>
        <v>0</v>
      </c>
      <c r="BG2830" s="187">
        <f>IF(N2830="zákl. přenesená",J2830,0)</f>
        <v>0</v>
      </c>
      <c r="BH2830" s="187">
        <f>IF(N2830="sníž. přenesená",J2830,0)</f>
        <v>0</v>
      </c>
      <c r="BI2830" s="187">
        <f>IF(N2830="nulová",J2830,0)</f>
        <v>0</v>
      </c>
      <c r="BJ2830" s="19" t="s">
        <v>76</v>
      </c>
      <c r="BK2830" s="187">
        <f>ROUND(I2830*H2830,2)</f>
        <v>0</v>
      </c>
      <c r="BL2830" s="19" t="s">
        <v>311</v>
      </c>
      <c r="BM2830" s="186" t="s">
        <v>2854</v>
      </c>
    </row>
    <row r="2831" spans="1:65" s="2" customFormat="1">
      <c r="A2831" s="33"/>
      <c r="B2831" s="34"/>
      <c r="C2831" s="35"/>
      <c r="D2831" s="188" t="s">
        <v>188</v>
      </c>
      <c r="E2831" s="35"/>
      <c r="F2831" s="331" t="s">
        <v>2855</v>
      </c>
      <c r="G2831" s="332"/>
      <c r="H2831" s="332"/>
      <c r="I2831" s="332"/>
      <c r="J2831" s="332"/>
      <c r="K2831" s="35"/>
      <c r="L2831" s="38"/>
      <c r="M2831" s="190"/>
      <c r="N2831" s="191"/>
      <c r="O2831" s="63"/>
      <c r="P2831" s="63"/>
      <c r="Q2831" s="63"/>
      <c r="R2831" s="63"/>
      <c r="S2831" s="63"/>
      <c r="T2831" s="64"/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T2831" s="19" t="s">
        <v>188</v>
      </c>
      <c r="AU2831" s="19" t="s">
        <v>78</v>
      </c>
    </row>
    <row r="2832" spans="1:65" s="2" customFormat="1">
      <c r="A2832" s="33"/>
      <c r="B2832" s="34"/>
      <c r="C2832" s="35"/>
      <c r="D2832" s="192" t="s">
        <v>190</v>
      </c>
      <c r="E2832" s="35"/>
      <c r="F2832" s="333" t="s">
        <v>2856</v>
      </c>
      <c r="G2832" s="332"/>
      <c r="H2832" s="332"/>
      <c r="I2832" s="332"/>
      <c r="J2832" s="332"/>
      <c r="K2832" s="35"/>
      <c r="L2832" s="38"/>
      <c r="M2832" s="190"/>
      <c r="N2832" s="191"/>
      <c r="O2832" s="63"/>
      <c r="P2832" s="63"/>
      <c r="Q2832" s="63"/>
      <c r="R2832" s="63"/>
      <c r="S2832" s="63"/>
      <c r="T2832" s="64"/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T2832" s="19" t="s">
        <v>190</v>
      </c>
      <c r="AU2832" s="19" t="s">
        <v>78</v>
      </c>
    </row>
    <row r="2833" spans="1:65" s="13" customFormat="1">
      <c r="B2833" s="194"/>
      <c r="C2833" s="195"/>
      <c r="D2833" s="188" t="s">
        <v>192</v>
      </c>
      <c r="E2833" s="196" t="s">
        <v>18</v>
      </c>
      <c r="F2833" s="334" t="s">
        <v>2848</v>
      </c>
      <c r="G2833" s="335"/>
      <c r="H2833" s="336" t="s">
        <v>18</v>
      </c>
      <c r="I2833" s="335"/>
      <c r="J2833" s="335"/>
      <c r="K2833" s="195"/>
      <c r="L2833" s="198"/>
      <c r="M2833" s="199"/>
      <c r="N2833" s="200"/>
      <c r="O2833" s="200"/>
      <c r="P2833" s="200"/>
      <c r="Q2833" s="200"/>
      <c r="R2833" s="200"/>
      <c r="S2833" s="200"/>
      <c r="T2833" s="201"/>
      <c r="AT2833" s="202" t="s">
        <v>192</v>
      </c>
      <c r="AU2833" s="202" t="s">
        <v>78</v>
      </c>
      <c r="AV2833" s="13" t="s">
        <v>76</v>
      </c>
      <c r="AW2833" s="13" t="s">
        <v>30</v>
      </c>
      <c r="AX2833" s="13" t="s">
        <v>69</v>
      </c>
      <c r="AY2833" s="202" t="s">
        <v>179</v>
      </c>
    </row>
    <row r="2834" spans="1:65" s="14" customFormat="1">
      <c r="B2834" s="203"/>
      <c r="C2834" s="204"/>
      <c r="D2834" s="188" t="s">
        <v>192</v>
      </c>
      <c r="E2834" s="205" t="s">
        <v>18</v>
      </c>
      <c r="F2834" s="324" t="s">
        <v>2857</v>
      </c>
      <c r="G2834" s="325"/>
      <c r="H2834" s="326">
        <v>11.24</v>
      </c>
      <c r="I2834" s="325"/>
      <c r="J2834" s="325"/>
      <c r="K2834" s="204"/>
      <c r="L2834" s="208"/>
      <c r="M2834" s="209"/>
      <c r="N2834" s="210"/>
      <c r="O2834" s="210"/>
      <c r="P2834" s="210"/>
      <c r="Q2834" s="210"/>
      <c r="R2834" s="210"/>
      <c r="S2834" s="210"/>
      <c r="T2834" s="211"/>
      <c r="AT2834" s="212" t="s">
        <v>192</v>
      </c>
      <c r="AU2834" s="212" t="s">
        <v>78</v>
      </c>
      <c r="AV2834" s="14" t="s">
        <v>78</v>
      </c>
      <c r="AW2834" s="14" t="s">
        <v>30</v>
      </c>
      <c r="AX2834" s="14" t="s">
        <v>69</v>
      </c>
      <c r="AY2834" s="212" t="s">
        <v>179</v>
      </c>
    </row>
    <row r="2835" spans="1:65" s="14" customFormat="1">
      <c r="B2835" s="203"/>
      <c r="C2835" s="204"/>
      <c r="D2835" s="188" t="s">
        <v>192</v>
      </c>
      <c r="E2835" s="205" t="s">
        <v>18</v>
      </c>
      <c r="F2835" s="324" t="s">
        <v>2858</v>
      </c>
      <c r="G2835" s="325"/>
      <c r="H2835" s="326">
        <v>-4.0999999999999996</v>
      </c>
      <c r="I2835" s="325"/>
      <c r="J2835" s="325"/>
      <c r="K2835" s="204"/>
      <c r="L2835" s="208"/>
      <c r="M2835" s="209"/>
      <c r="N2835" s="210"/>
      <c r="O2835" s="210"/>
      <c r="P2835" s="210"/>
      <c r="Q2835" s="210"/>
      <c r="R2835" s="210"/>
      <c r="S2835" s="210"/>
      <c r="T2835" s="211"/>
      <c r="AT2835" s="212" t="s">
        <v>192</v>
      </c>
      <c r="AU2835" s="212" t="s">
        <v>78</v>
      </c>
      <c r="AV2835" s="14" t="s">
        <v>78</v>
      </c>
      <c r="AW2835" s="14" t="s">
        <v>30</v>
      </c>
      <c r="AX2835" s="14" t="s">
        <v>69</v>
      </c>
      <c r="AY2835" s="212" t="s">
        <v>179</v>
      </c>
    </row>
    <row r="2836" spans="1:65" s="2" customFormat="1" ht="49.15" customHeight="1">
      <c r="A2836" s="33"/>
      <c r="B2836" s="34"/>
      <c r="C2836" s="176" t="s">
        <v>2859</v>
      </c>
      <c r="D2836" s="176" t="s">
        <v>181</v>
      </c>
      <c r="E2836" s="177" t="s">
        <v>2860</v>
      </c>
      <c r="F2836" s="327" t="s">
        <v>2861</v>
      </c>
      <c r="G2836" s="328" t="s">
        <v>281</v>
      </c>
      <c r="H2836" s="329">
        <v>2</v>
      </c>
      <c r="I2836" s="330"/>
      <c r="J2836" s="330">
        <f>ROUND(I2836*H2836,2)</f>
        <v>0</v>
      </c>
      <c r="K2836" s="178" t="s">
        <v>18</v>
      </c>
      <c r="L2836" s="38"/>
      <c r="M2836" s="182" t="s">
        <v>18</v>
      </c>
      <c r="N2836" s="183" t="s">
        <v>40</v>
      </c>
      <c r="O2836" s="184">
        <v>0</v>
      </c>
      <c r="P2836" s="184">
        <f>O2836*H2836</f>
        <v>0</v>
      </c>
      <c r="Q2836" s="184">
        <v>0</v>
      </c>
      <c r="R2836" s="184">
        <f>Q2836*H2836</f>
        <v>0</v>
      </c>
      <c r="S2836" s="184">
        <v>0</v>
      </c>
      <c r="T2836" s="185">
        <f>S2836*H2836</f>
        <v>0</v>
      </c>
      <c r="U2836" s="33"/>
      <c r="V2836" s="33"/>
      <c r="W2836" s="33"/>
      <c r="X2836" s="33"/>
      <c r="Y2836" s="33"/>
      <c r="Z2836" s="33"/>
      <c r="AA2836" s="33"/>
      <c r="AB2836" s="33"/>
      <c r="AC2836" s="33"/>
      <c r="AD2836" s="33"/>
      <c r="AE2836" s="33"/>
      <c r="AR2836" s="186" t="s">
        <v>186</v>
      </c>
      <c r="AT2836" s="186" t="s">
        <v>181</v>
      </c>
      <c r="AU2836" s="186" t="s">
        <v>78</v>
      </c>
      <c r="AY2836" s="19" t="s">
        <v>179</v>
      </c>
      <c r="BE2836" s="187">
        <f>IF(N2836="základní",J2836,0)</f>
        <v>0</v>
      </c>
      <c r="BF2836" s="187">
        <f>IF(N2836="snížená",J2836,0)</f>
        <v>0</v>
      </c>
      <c r="BG2836" s="187">
        <f>IF(N2836="zákl. přenesená",J2836,0)</f>
        <v>0</v>
      </c>
      <c r="BH2836" s="187">
        <f>IF(N2836="sníž. přenesená",J2836,0)</f>
        <v>0</v>
      </c>
      <c r="BI2836" s="187">
        <f>IF(N2836="nulová",J2836,0)</f>
        <v>0</v>
      </c>
      <c r="BJ2836" s="19" t="s">
        <v>76</v>
      </c>
      <c r="BK2836" s="187">
        <f>ROUND(I2836*H2836,2)</f>
        <v>0</v>
      </c>
      <c r="BL2836" s="19" t="s">
        <v>186</v>
      </c>
      <c r="BM2836" s="186" t="s">
        <v>2862</v>
      </c>
    </row>
    <row r="2837" spans="1:65" s="2" customFormat="1" ht="29.25">
      <c r="A2837" s="33"/>
      <c r="B2837" s="34"/>
      <c r="C2837" s="35"/>
      <c r="D2837" s="188" t="s">
        <v>188</v>
      </c>
      <c r="E2837" s="35"/>
      <c r="F2837" s="331" t="s">
        <v>2861</v>
      </c>
      <c r="G2837" s="332"/>
      <c r="H2837" s="332"/>
      <c r="I2837" s="332"/>
      <c r="J2837" s="332"/>
      <c r="K2837" s="35"/>
      <c r="L2837" s="38"/>
      <c r="M2837" s="190"/>
      <c r="N2837" s="191"/>
      <c r="O2837" s="63"/>
      <c r="P2837" s="63"/>
      <c r="Q2837" s="63"/>
      <c r="R2837" s="63"/>
      <c r="S2837" s="63"/>
      <c r="T2837" s="64"/>
      <c r="U2837" s="33"/>
      <c r="V2837" s="33"/>
      <c r="W2837" s="33"/>
      <c r="X2837" s="33"/>
      <c r="Y2837" s="33"/>
      <c r="Z2837" s="33"/>
      <c r="AA2837" s="33"/>
      <c r="AB2837" s="33"/>
      <c r="AC2837" s="33"/>
      <c r="AD2837" s="33"/>
      <c r="AE2837" s="33"/>
      <c r="AT2837" s="19" t="s">
        <v>188</v>
      </c>
      <c r="AU2837" s="19" t="s">
        <v>78</v>
      </c>
    </row>
    <row r="2838" spans="1:65" s="2" customFormat="1" ht="19.5">
      <c r="A2838" s="33"/>
      <c r="B2838" s="34"/>
      <c r="C2838" s="35"/>
      <c r="D2838" s="188" t="s">
        <v>2670</v>
      </c>
      <c r="E2838" s="35"/>
      <c r="F2838" s="349" t="s">
        <v>2863</v>
      </c>
      <c r="G2838" s="332"/>
      <c r="H2838" s="332"/>
      <c r="I2838" s="332"/>
      <c r="J2838" s="332"/>
      <c r="K2838" s="35"/>
      <c r="L2838" s="38"/>
      <c r="M2838" s="190"/>
      <c r="N2838" s="191"/>
      <c r="O2838" s="63"/>
      <c r="P2838" s="63"/>
      <c r="Q2838" s="63"/>
      <c r="R2838" s="63"/>
      <c r="S2838" s="63"/>
      <c r="T2838" s="64"/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T2838" s="19" t="s">
        <v>2670</v>
      </c>
      <c r="AU2838" s="19" t="s">
        <v>78</v>
      </c>
    </row>
    <row r="2839" spans="1:65" s="2" customFormat="1" ht="49.15" customHeight="1">
      <c r="A2839" s="33"/>
      <c r="B2839" s="34"/>
      <c r="C2839" s="176" t="s">
        <v>2864</v>
      </c>
      <c r="D2839" s="176" t="s">
        <v>181</v>
      </c>
      <c r="E2839" s="177" t="s">
        <v>2865</v>
      </c>
      <c r="F2839" s="327" t="s">
        <v>2866</v>
      </c>
      <c r="G2839" s="328" t="s">
        <v>281</v>
      </c>
      <c r="H2839" s="329">
        <v>1</v>
      </c>
      <c r="I2839" s="330"/>
      <c r="J2839" s="330">
        <f>ROUND(I2839*H2839,2)</f>
        <v>0</v>
      </c>
      <c r="K2839" s="178" t="s">
        <v>18</v>
      </c>
      <c r="L2839" s="38"/>
      <c r="M2839" s="182" t="s">
        <v>18</v>
      </c>
      <c r="N2839" s="183" t="s">
        <v>40</v>
      </c>
      <c r="O2839" s="184">
        <v>0</v>
      </c>
      <c r="P2839" s="184">
        <f>O2839*H2839</f>
        <v>0</v>
      </c>
      <c r="Q2839" s="184">
        <v>0</v>
      </c>
      <c r="R2839" s="184">
        <f>Q2839*H2839</f>
        <v>0</v>
      </c>
      <c r="S2839" s="184">
        <v>0</v>
      </c>
      <c r="T2839" s="185">
        <f>S2839*H2839</f>
        <v>0</v>
      </c>
      <c r="U2839" s="33"/>
      <c r="V2839" s="33"/>
      <c r="W2839" s="33"/>
      <c r="X2839" s="33"/>
      <c r="Y2839" s="33"/>
      <c r="Z2839" s="33"/>
      <c r="AA2839" s="33"/>
      <c r="AB2839" s="33"/>
      <c r="AC2839" s="33"/>
      <c r="AD2839" s="33"/>
      <c r="AE2839" s="33"/>
      <c r="AR2839" s="186" t="s">
        <v>186</v>
      </c>
      <c r="AT2839" s="186" t="s">
        <v>181</v>
      </c>
      <c r="AU2839" s="186" t="s">
        <v>78</v>
      </c>
      <c r="AY2839" s="19" t="s">
        <v>179</v>
      </c>
      <c r="BE2839" s="187">
        <f>IF(N2839="základní",J2839,0)</f>
        <v>0</v>
      </c>
      <c r="BF2839" s="187">
        <f>IF(N2839="snížená",J2839,0)</f>
        <v>0</v>
      </c>
      <c r="BG2839" s="187">
        <f>IF(N2839="zákl. přenesená",J2839,0)</f>
        <v>0</v>
      </c>
      <c r="BH2839" s="187">
        <f>IF(N2839="sníž. přenesená",J2839,0)</f>
        <v>0</v>
      </c>
      <c r="BI2839" s="187">
        <f>IF(N2839="nulová",J2839,0)</f>
        <v>0</v>
      </c>
      <c r="BJ2839" s="19" t="s">
        <v>76</v>
      </c>
      <c r="BK2839" s="187">
        <f>ROUND(I2839*H2839,2)</f>
        <v>0</v>
      </c>
      <c r="BL2839" s="19" t="s">
        <v>186</v>
      </c>
      <c r="BM2839" s="186" t="s">
        <v>2867</v>
      </c>
    </row>
    <row r="2840" spans="1:65" s="2" customFormat="1" ht="29.25">
      <c r="A2840" s="33"/>
      <c r="B2840" s="34"/>
      <c r="C2840" s="35"/>
      <c r="D2840" s="188" t="s">
        <v>188</v>
      </c>
      <c r="E2840" s="35"/>
      <c r="F2840" s="331" t="s">
        <v>2866</v>
      </c>
      <c r="G2840" s="332"/>
      <c r="H2840" s="332"/>
      <c r="I2840" s="332"/>
      <c r="J2840" s="332"/>
      <c r="K2840" s="35"/>
      <c r="L2840" s="38"/>
      <c r="M2840" s="190"/>
      <c r="N2840" s="191"/>
      <c r="O2840" s="63"/>
      <c r="P2840" s="63"/>
      <c r="Q2840" s="63"/>
      <c r="R2840" s="63"/>
      <c r="S2840" s="63"/>
      <c r="T2840" s="64"/>
      <c r="U2840" s="33"/>
      <c r="V2840" s="33"/>
      <c r="W2840" s="33"/>
      <c r="X2840" s="33"/>
      <c r="Y2840" s="33"/>
      <c r="Z2840" s="33"/>
      <c r="AA2840" s="33"/>
      <c r="AB2840" s="33"/>
      <c r="AC2840" s="33"/>
      <c r="AD2840" s="33"/>
      <c r="AE2840" s="33"/>
      <c r="AT2840" s="19" t="s">
        <v>188</v>
      </c>
      <c r="AU2840" s="19" t="s">
        <v>78</v>
      </c>
    </row>
    <row r="2841" spans="1:65" s="2" customFormat="1" ht="19.5">
      <c r="A2841" s="33"/>
      <c r="B2841" s="34"/>
      <c r="C2841" s="35"/>
      <c r="D2841" s="188" t="s">
        <v>2670</v>
      </c>
      <c r="E2841" s="35"/>
      <c r="F2841" s="349" t="s">
        <v>2863</v>
      </c>
      <c r="G2841" s="332"/>
      <c r="H2841" s="332"/>
      <c r="I2841" s="332"/>
      <c r="J2841" s="332"/>
      <c r="K2841" s="35"/>
      <c r="L2841" s="38"/>
      <c r="M2841" s="190"/>
      <c r="N2841" s="191"/>
      <c r="O2841" s="63"/>
      <c r="P2841" s="63"/>
      <c r="Q2841" s="63"/>
      <c r="R2841" s="63"/>
      <c r="S2841" s="63"/>
      <c r="T2841" s="64"/>
      <c r="U2841" s="33"/>
      <c r="V2841" s="33"/>
      <c r="W2841" s="33"/>
      <c r="X2841" s="33"/>
      <c r="Y2841" s="33"/>
      <c r="Z2841" s="33"/>
      <c r="AA2841" s="33"/>
      <c r="AB2841" s="33"/>
      <c r="AC2841" s="33"/>
      <c r="AD2841" s="33"/>
      <c r="AE2841" s="33"/>
      <c r="AT2841" s="19" t="s">
        <v>2670</v>
      </c>
      <c r="AU2841" s="19" t="s">
        <v>78</v>
      </c>
    </row>
    <row r="2842" spans="1:65" s="2" customFormat="1" ht="49.15" customHeight="1">
      <c r="A2842" s="33"/>
      <c r="B2842" s="34"/>
      <c r="C2842" s="176" t="s">
        <v>2868</v>
      </c>
      <c r="D2842" s="176" t="s">
        <v>181</v>
      </c>
      <c r="E2842" s="177" t="s">
        <v>2869</v>
      </c>
      <c r="F2842" s="327" t="s">
        <v>2870</v>
      </c>
      <c r="G2842" s="328" t="s">
        <v>281</v>
      </c>
      <c r="H2842" s="329">
        <v>1</v>
      </c>
      <c r="I2842" s="330"/>
      <c r="J2842" s="330">
        <f>ROUND(I2842*H2842,2)</f>
        <v>0</v>
      </c>
      <c r="K2842" s="178" t="s">
        <v>18</v>
      </c>
      <c r="L2842" s="38"/>
      <c r="M2842" s="182" t="s">
        <v>18</v>
      </c>
      <c r="N2842" s="183" t="s">
        <v>40</v>
      </c>
      <c r="O2842" s="184">
        <v>0</v>
      </c>
      <c r="P2842" s="184">
        <f>O2842*H2842</f>
        <v>0</v>
      </c>
      <c r="Q2842" s="184">
        <v>0</v>
      </c>
      <c r="R2842" s="184">
        <f>Q2842*H2842</f>
        <v>0</v>
      </c>
      <c r="S2842" s="184">
        <v>0</v>
      </c>
      <c r="T2842" s="185">
        <f>S2842*H2842</f>
        <v>0</v>
      </c>
      <c r="U2842" s="33"/>
      <c r="V2842" s="33"/>
      <c r="W2842" s="33"/>
      <c r="X2842" s="33"/>
      <c r="Y2842" s="33"/>
      <c r="Z2842" s="33"/>
      <c r="AA2842" s="33"/>
      <c r="AB2842" s="33"/>
      <c r="AC2842" s="33"/>
      <c r="AD2842" s="33"/>
      <c r="AE2842" s="33"/>
      <c r="AR2842" s="186" t="s">
        <v>186</v>
      </c>
      <c r="AT2842" s="186" t="s">
        <v>181</v>
      </c>
      <c r="AU2842" s="186" t="s">
        <v>78</v>
      </c>
      <c r="AY2842" s="19" t="s">
        <v>179</v>
      </c>
      <c r="BE2842" s="187">
        <f>IF(N2842="základní",J2842,0)</f>
        <v>0</v>
      </c>
      <c r="BF2842" s="187">
        <f>IF(N2842="snížená",J2842,0)</f>
        <v>0</v>
      </c>
      <c r="BG2842" s="187">
        <f>IF(N2842="zákl. přenesená",J2842,0)</f>
        <v>0</v>
      </c>
      <c r="BH2842" s="187">
        <f>IF(N2842="sníž. přenesená",J2842,0)</f>
        <v>0</v>
      </c>
      <c r="BI2842" s="187">
        <f>IF(N2842="nulová",J2842,0)</f>
        <v>0</v>
      </c>
      <c r="BJ2842" s="19" t="s">
        <v>76</v>
      </c>
      <c r="BK2842" s="187">
        <f>ROUND(I2842*H2842,2)</f>
        <v>0</v>
      </c>
      <c r="BL2842" s="19" t="s">
        <v>186</v>
      </c>
      <c r="BM2842" s="186" t="s">
        <v>2871</v>
      </c>
    </row>
    <row r="2843" spans="1:65" s="2" customFormat="1" ht="29.25">
      <c r="A2843" s="33"/>
      <c r="B2843" s="34"/>
      <c r="C2843" s="35"/>
      <c r="D2843" s="188" t="s">
        <v>188</v>
      </c>
      <c r="E2843" s="35"/>
      <c r="F2843" s="331" t="s">
        <v>2870</v>
      </c>
      <c r="G2843" s="332"/>
      <c r="H2843" s="332"/>
      <c r="I2843" s="332"/>
      <c r="J2843" s="332"/>
      <c r="K2843" s="35"/>
      <c r="L2843" s="38"/>
      <c r="M2843" s="190"/>
      <c r="N2843" s="191"/>
      <c r="O2843" s="63"/>
      <c r="P2843" s="63"/>
      <c r="Q2843" s="63"/>
      <c r="R2843" s="63"/>
      <c r="S2843" s="63"/>
      <c r="T2843" s="64"/>
      <c r="U2843" s="33"/>
      <c r="V2843" s="33"/>
      <c r="W2843" s="33"/>
      <c r="X2843" s="33"/>
      <c r="Y2843" s="33"/>
      <c r="Z2843" s="33"/>
      <c r="AA2843" s="33"/>
      <c r="AB2843" s="33"/>
      <c r="AC2843" s="33"/>
      <c r="AD2843" s="33"/>
      <c r="AE2843" s="33"/>
      <c r="AT2843" s="19" t="s">
        <v>188</v>
      </c>
      <c r="AU2843" s="19" t="s">
        <v>78</v>
      </c>
    </row>
    <row r="2844" spans="1:65" s="2" customFormat="1" ht="19.5">
      <c r="A2844" s="33"/>
      <c r="B2844" s="34"/>
      <c r="C2844" s="35"/>
      <c r="D2844" s="188" t="s">
        <v>2670</v>
      </c>
      <c r="E2844" s="35"/>
      <c r="F2844" s="349" t="s">
        <v>2863</v>
      </c>
      <c r="G2844" s="332"/>
      <c r="H2844" s="332"/>
      <c r="I2844" s="332"/>
      <c r="J2844" s="332"/>
      <c r="K2844" s="35"/>
      <c r="L2844" s="38"/>
      <c r="M2844" s="190"/>
      <c r="N2844" s="191"/>
      <c r="O2844" s="63"/>
      <c r="P2844" s="63"/>
      <c r="Q2844" s="63"/>
      <c r="R2844" s="63"/>
      <c r="S2844" s="63"/>
      <c r="T2844" s="64"/>
      <c r="U2844" s="33"/>
      <c r="V2844" s="33"/>
      <c r="W2844" s="33"/>
      <c r="X2844" s="33"/>
      <c r="Y2844" s="33"/>
      <c r="Z2844" s="33"/>
      <c r="AA2844" s="33"/>
      <c r="AB2844" s="33"/>
      <c r="AC2844" s="33"/>
      <c r="AD2844" s="33"/>
      <c r="AE2844" s="33"/>
      <c r="AT2844" s="19" t="s">
        <v>2670</v>
      </c>
      <c r="AU2844" s="19" t="s">
        <v>78</v>
      </c>
    </row>
    <row r="2845" spans="1:65" s="2" customFormat="1" ht="24.2" customHeight="1">
      <c r="A2845" s="33"/>
      <c r="B2845" s="34"/>
      <c r="C2845" s="176" t="s">
        <v>2872</v>
      </c>
      <c r="D2845" s="176" t="s">
        <v>181</v>
      </c>
      <c r="E2845" s="177" t="s">
        <v>2873</v>
      </c>
      <c r="F2845" s="327" t="s">
        <v>2874</v>
      </c>
      <c r="G2845" s="328" t="s">
        <v>281</v>
      </c>
      <c r="H2845" s="329">
        <v>1</v>
      </c>
      <c r="I2845" s="330"/>
      <c r="J2845" s="330">
        <f>ROUND(I2845*H2845,2)</f>
        <v>0</v>
      </c>
      <c r="K2845" s="178" t="s">
        <v>18</v>
      </c>
      <c r="L2845" s="38"/>
      <c r="M2845" s="182" t="s">
        <v>18</v>
      </c>
      <c r="N2845" s="183" t="s">
        <v>40</v>
      </c>
      <c r="O2845" s="184">
        <v>0</v>
      </c>
      <c r="P2845" s="184">
        <f>O2845*H2845</f>
        <v>0</v>
      </c>
      <c r="Q2845" s="184">
        <v>0</v>
      </c>
      <c r="R2845" s="184">
        <f>Q2845*H2845</f>
        <v>0</v>
      </c>
      <c r="S2845" s="184">
        <v>0</v>
      </c>
      <c r="T2845" s="185">
        <f>S2845*H2845</f>
        <v>0</v>
      </c>
      <c r="U2845" s="33"/>
      <c r="V2845" s="33"/>
      <c r="W2845" s="33"/>
      <c r="X2845" s="33"/>
      <c r="Y2845" s="33"/>
      <c r="Z2845" s="33"/>
      <c r="AA2845" s="33"/>
      <c r="AB2845" s="33"/>
      <c r="AC2845" s="33"/>
      <c r="AD2845" s="33"/>
      <c r="AE2845" s="33"/>
      <c r="AR2845" s="186" t="s">
        <v>186</v>
      </c>
      <c r="AT2845" s="186" t="s">
        <v>181</v>
      </c>
      <c r="AU2845" s="186" t="s">
        <v>78</v>
      </c>
      <c r="AY2845" s="19" t="s">
        <v>179</v>
      </c>
      <c r="BE2845" s="187">
        <f>IF(N2845="základní",J2845,0)</f>
        <v>0</v>
      </c>
      <c r="BF2845" s="187">
        <f>IF(N2845="snížená",J2845,0)</f>
        <v>0</v>
      </c>
      <c r="BG2845" s="187">
        <f>IF(N2845="zákl. přenesená",J2845,0)</f>
        <v>0</v>
      </c>
      <c r="BH2845" s="187">
        <f>IF(N2845="sníž. přenesená",J2845,0)</f>
        <v>0</v>
      </c>
      <c r="BI2845" s="187">
        <f>IF(N2845="nulová",J2845,0)</f>
        <v>0</v>
      </c>
      <c r="BJ2845" s="19" t="s">
        <v>76</v>
      </c>
      <c r="BK2845" s="187">
        <f>ROUND(I2845*H2845,2)</f>
        <v>0</v>
      </c>
      <c r="BL2845" s="19" t="s">
        <v>186</v>
      </c>
      <c r="BM2845" s="186" t="s">
        <v>2875</v>
      </c>
    </row>
    <row r="2846" spans="1:65" s="2" customFormat="1" ht="19.5">
      <c r="A2846" s="33"/>
      <c r="B2846" s="34"/>
      <c r="C2846" s="35"/>
      <c r="D2846" s="188" t="s">
        <v>188</v>
      </c>
      <c r="E2846" s="35"/>
      <c r="F2846" s="331" t="s">
        <v>2874</v>
      </c>
      <c r="G2846" s="332"/>
      <c r="H2846" s="332"/>
      <c r="I2846" s="332"/>
      <c r="J2846" s="332"/>
      <c r="K2846" s="35"/>
      <c r="L2846" s="38"/>
      <c r="M2846" s="190"/>
      <c r="N2846" s="191"/>
      <c r="O2846" s="63"/>
      <c r="P2846" s="63"/>
      <c r="Q2846" s="63"/>
      <c r="R2846" s="63"/>
      <c r="S2846" s="63"/>
      <c r="T2846" s="64"/>
      <c r="U2846" s="33"/>
      <c r="V2846" s="33"/>
      <c r="W2846" s="33"/>
      <c r="X2846" s="33"/>
      <c r="Y2846" s="33"/>
      <c r="Z2846" s="33"/>
      <c r="AA2846" s="33"/>
      <c r="AB2846" s="33"/>
      <c r="AC2846" s="33"/>
      <c r="AD2846" s="33"/>
      <c r="AE2846" s="33"/>
      <c r="AT2846" s="19" t="s">
        <v>188</v>
      </c>
      <c r="AU2846" s="19" t="s">
        <v>78</v>
      </c>
    </row>
    <row r="2847" spans="1:65" s="2" customFormat="1" ht="19.5">
      <c r="A2847" s="33"/>
      <c r="B2847" s="34"/>
      <c r="C2847" s="35"/>
      <c r="D2847" s="188" t="s">
        <v>2670</v>
      </c>
      <c r="E2847" s="35"/>
      <c r="F2847" s="349" t="s">
        <v>2863</v>
      </c>
      <c r="G2847" s="332"/>
      <c r="H2847" s="332"/>
      <c r="I2847" s="332"/>
      <c r="J2847" s="332"/>
      <c r="K2847" s="35"/>
      <c r="L2847" s="38"/>
      <c r="M2847" s="190"/>
      <c r="N2847" s="191"/>
      <c r="O2847" s="63"/>
      <c r="P2847" s="63"/>
      <c r="Q2847" s="63"/>
      <c r="R2847" s="63"/>
      <c r="S2847" s="63"/>
      <c r="T2847" s="64"/>
      <c r="U2847" s="33"/>
      <c r="V2847" s="33"/>
      <c r="W2847" s="33"/>
      <c r="X2847" s="33"/>
      <c r="Y2847" s="33"/>
      <c r="Z2847" s="33"/>
      <c r="AA2847" s="33"/>
      <c r="AB2847" s="33"/>
      <c r="AC2847" s="33"/>
      <c r="AD2847" s="33"/>
      <c r="AE2847" s="33"/>
      <c r="AT2847" s="19" t="s">
        <v>2670</v>
      </c>
      <c r="AU2847" s="19" t="s">
        <v>78</v>
      </c>
    </row>
    <row r="2848" spans="1:65" s="2" customFormat="1" ht="66.75" customHeight="1">
      <c r="A2848" s="33"/>
      <c r="B2848" s="34"/>
      <c r="C2848" s="176" t="s">
        <v>2876</v>
      </c>
      <c r="D2848" s="176" t="s">
        <v>181</v>
      </c>
      <c r="E2848" s="177" t="s">
        <v>2877</v>
      </c>
      <c r="F2848" s="327" t="s">
        <v>2878</v>
      </c>
      <c r="G2848" s="328" t="s">
        <v>281</v>
      </c>
      <c r="H2848" s="329">
        <v>1</v>
      </c>
      <c r="I2848" s="330"/>
      <c r="J2848" s="330">
        <f>ROUND(I2848*H2848,2)</f>
        <v>0</v>
      </c>
      <c r="K2848" s="178" t="s">
        <v>18</v>
      </c>
      <c r="L2848" s="38"/>
      <c r="M2848" s="182" t="s">
        <v>18</v>
      </c>
      <c r="N2848" s="183" t="s">
        <v>40</v>
      </c>
      <c r="O2848" s="184">
        <v>0</v>
      </c>
      <c r="P2848" s="184">
        <f>O2848*H2848</f>
        <v>0</v>
      </c>
      <c r="Q2848" s="184">
        <v>0</v>
      </c>
      <c r="R2848" s="184">
        <f>Q2848*H2848</f>
        <v>0</v>
      </c>
      <c r="S2848" s="184">
        <v>0</v>
      </c>
      <c r="T2848" s="185">
        <f>S2848*H2848</f>
        <v>0</v>
      </c>
      <c r="U2848" s="33"/>
      <c r="V2848" s="33"/>
      <c r="W2848" s="33"/>
      <c r="X2848" s="33"/>
      <c r="Y2848" s="33"/>
      <c r="Z2848" s="33"/>
      <c r="AA2848" s="33"/>
      <c r="AB2848" s="33"/>
      <c r="AC2848" s="33"/>
      <c r="AD2848" s="33"/>
      <c r="AE2848" s="33"/>
      <c r="AR2848" s="186" t="s">
        <v>186</v>
      </c>
      <c r="AT2848" s="186" t="s">
        <v>181</v>
      </c>
      <c r="AU2848" s="186" t="s">
        <v>78</v>
      </c>
      <c r="AY2848" s="19" t="s">
        <v>179</v>
      </c>
      <c r="BE2848" s="187">
        <f>IF(N2848="základní",J2848,0)</f>
        <v>0</v>
      </c>
      <c r="BF2848" s="187">
        <f>IF(N2848="snížená",J2848,0)</f>
        <v>0</v>
      </c>
      <c r="BG2848" s="187">
        <f>IF(N2848="zákl. přenesená",J2848,0)</f>
        <v>0</v>
      </c>
      <c r="BH2848" s="187">
        <f>IF(N2848="sníž. přenesená",J2848,0)</f>
        <v>0</v>
      </c>
      <c r="BI2848" s="187">
        <f>IF(N2848="nulová",J2848,0)</f>
        <v>0</v>
      </c>
      <c r="BJ2848" s="19" t="s">
        <v>76</v>
      </c>
      <c r="BK2848" s="187">
        <f>ROUND(I2848*H2848,2)</f>
        <v>0</v>
      </c>
      <c r="BL2848" s="19" t="s">
        <v>186</v>
      </c>
      <c r="BM2848" s="186" t="s">
        <v>2879</v>
      </c>
    </row>
    <row r="2849" spans="1:65" s="2" customFormat="1" ht="39">
      <c r="A2849" s="33"/>
      <c r="B2849" s="34"/>
      <c r="C2849" s="35"/>
      <c r="D2849" s="188" t="s">
        <v>188</v>
      </c>
      <c r="E2849" s="35"/>
      <c r="F2849" s="331" t="s">
        <v>2878</v>
      </c>
      <c r="G2849" s="332"/>
      <c r="H2849" s="332"/>
      <c r="I2849" s="332"/>
      <c r="J2849" s="332"/>
      <c r="K2849" s="35"/>
      <c r="L2849" s="38"/>
      <c r="M2849" s="190"/>
      <c r="N2849" s="191"/>
      <c r="O2849" s="63"/>
      <c r="P2849" s="63"/>
      <c r="Q2849" s="63"/>
      <c r="R2849" s="63"/>
      <c r="S2849" s="63"/>
      <c r="T2849" s="64"/>
      <c r="U2849" s="33"/>
      <c r="V2849" s="33"/>
      <c r="W2849" s="33"/>
      <c r="X2849" s="33"/>
      <c r="Y2849" s="33"/>
      <c r="Z2849" s="33"/>
      <c r="AA2849" s="33"/>
      <c r="AB2849" s="33"/>
      <c r="AC2849" s="33"/>
      <c r="AD2849" s="33"/>
      <c r="AE2849" s="33"/>
      <c r="AT2849" s="19" t="s">
        <v>188</v>
      </c>
      <c r="AU2849" s="19" t="s">
        <v>78</v>
      </c>
    </row>
    <row r="2850" spans="1:65" s="2" customFormat="1" ht="19.5">
      <c r="A2850" s="33"/>
      <c r="B2850" s="34"/>
      <c r="C2850" s="35"/>
      <c r="D2850" s="188" t="s">
        <v>2670</v>
      </c>
      <c r="E2850" s="35"/>
      <c r="F2850" s="349" t="s">
        <v>2863</v>
      </c>
      <c r="G2850" s="332"/>
      <c r="H2850" s="332"/>
      <c r="I2850" s="332"/>
      <c r="J2850" s="332"/>
      <c r="K2850" s="35"/>
      <c r="L2850" s="38"/>
      <c r="M2850" s="190"/>
      <c r="N2850" s="191"/>
      <c r="O2850" s="63"/>
      <c r="P2850" s="63"/>
      <c r="Q2850" s="63"/>
      <c r="R2850" s="63"/>
      <c r="S2850" s="63"/>
      <c r="T2850" s="64"/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T2850" s="19" t="s">
        <v>2670</v>
      </c>
      <c r="AU2850" s="19" t="s">
        <v>78</v>
      </c>
    </row>
    <row r="2851" spans="1:65" s="2" customFormat="1" ht="49.15" customHeight="1">
      <c r="A2851" s="33"/>
      <c r="B2851" s="34"/>
      <c r="C2851" s="176" t="s">
        <v>2880</v>
      </c>
      <c r="D2851" s="176" t="s">
        <v>181</v>
      </c>
      <c r="E2851" s="177" t="s">
        <v>2881</v>
      </c>
      <c r="F2851" s="327" t="s">
        <v>2882</v>
      </c>
      <c r="G2851" s="328" t="s">
        <v>281</v>
      </c>
      <c r="H2851" s="329">
        <v>2</v>
      </c>
      <c r="I2851" s="330"/>
      <c r="J2851" s="330">
        <f>ROUND(I2851*H2851,2)</f>
        <v>0</v>
      </c>
      <c r="K2851" s="178" t="s">
        <v>18</v>
      </c>
      <c r="L2851" s="38"/>
      <c r="M2851" s="182" t="s">
        <v>18</v>
      </c>
      <c r="N2851" s="183" t="s">
        <v>40</v>
      </c>
      <c r="O2851" s="184">
        <v>0</v>
      </c>
      <c r="P2851" s="184">
        <f>O2851*H2851</f>
        <v>0</v>
      </c>
      <c r="Q2851" s="184">
        <v>0</v>
      </c>
      <c r="R2851" s="184">
        <f>Q2851*H2851</f>
        <v>0</v>
      </c>
      <c r="S2851" s="184">
        <v>0</v>
      </c>
      <c r="T2851" s="185">
        <f>S2851*H2851</f>
        <v>0</v>
      </c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R2851" s="186" t="s">
        <v>186</v>
      </c>
      <c r="AT2851" s="186" t="s">
        <v>181</v>
      </c>
      <c r="AU2851" s="186" t="s">
        <v>78</v>
      </c>
      <c r="AY2851" s="19" t="s">
        <v>179</v>
      </c>
      <c r="BE2851" s="187">
        <f>IF(N2851="základní",J2851,0)</f>
        <v>0</v>
      </c>
      <c r="BF2851" s="187">
        <f>IF(N2851="snížená",J2851,0)</f>
        <v>0</v>
      </c>
      <c r="BG2851" s="187">
        <f>IF(N2851="zákl. přenesená",J2851,0)</f>
        <v>0</v>
      </c>
      <c r="BH2851" s="187">
        <f>IF(N2851="sníž. přenesená",J2851,0)</f>
        <v>0</v>
      </c>
      <c r="BI2851" s="187">
        <f>IF(N2851="nulová",J2851,0)</f>
        <v>0</v>
      </c>
      <c r="BJ2851" s="19" t="s">
        <v>76</v>
      </c>
      <c r="BK2851" s="187">
        <f>ROUND(I2851*H2851,2)</f>
        <v>0</v>
      </c>
      <c r="BL2851" s="19" t="s">
        <v>186</v>
      </c>
      <c r="BM2851" s="186" t="s">
        <v>2883</v>
      </c>
    </row>
    <row r="2852" spans="1:65" s="2" customFormat="1" ht="29.25">
      <c r="A2852" s="33"/>
      <c r="B2852" s="34"/>
      <c r="C2852" s="35"/>
      <c r="D2852" s="188" t="s">
        <v>188</v>
      </c>
      <c r="E2852" s="35"/>
      <c r="F2852" s="331" t="s">
        <v>2882</v>
      </c>
      <c r="G2852" s="332"/>
      <c r="H2852" s="332"/>
      <c r="I2852" s="332"/>
      <c r="J2852" s="332"/>
      <c r="K2852" s="35"/>
      <c r="L2852" s="38"/>
      <c r="M2852" s="190"/>
      <c r="N2852" s="191"/>
      <c r="O2852" s="63"/>
      <c r="P2852" s="63"/>
      <c r="Q2852" s="63"/>
      <c r="R2852" s="63"/>
      <c r="S2852" s="63"/>
      <c r="T2852" s="64"/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33"/>
      <c r="AT2852" s="19" t="s">
        <v>188</v>
      </c>
      <c r="AU2852" s="19" t="s">
        <v>78</v>
      </c>
    </row>
    <row r="2853" spans="1:65" s="2" customFormat="1" ht="19.5">
      <c r="A2853" s="33"/>
      <c r="B2853" s="34"/>
      <c r="C2853" s="35"/>
      <c r="D2853" s="188" t="s">
        <v>2670</v>
      </c>
      <c r="E2853" s="35"/>
      <c r="F2853" s="349" t="s">
        <v>2863</v>
      </c>
      <c r="G2853" s="332"/>
      <c r="H2853" s="332"/>
      <c r="I2853" s="332"/>
      <c r="J2853" s="332"/>
      <c r="K2853" s="35"/>
      <c r="L2853" s="38"/>
      <c r="M2853" s="190"/>
      <c r="N2853" s="191"/>
      <c r="O2853" s="63"/>
      <c r="P2853" s="63"/>
      <c r="Q2853" s="63"/>
      <c r="R2853" s="63"/>
      <c r="S2853" s="63"/>
      <c r="T2853" s="64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T2853" s="19" t="s">
        <v>2670</v>
      </c>
      <c r="AU2853" s="19" t="s">
        <v>78</v>
      </c>
    </row>
    <row r="2854" spans="1:65" s="2" customFormat="1" ht="55.5" customHeight="1">
      <c r="A2854" s="33"/>
      <c r="B2854" s="34"/>
      <c r="C2854" s="176" t="s">
        <v>2884</v>
      </c>
      <c r="D2854" s="176" t="s">
        <v>181</v>
      </c>
      <c r="E2854" s="177" t="s">
        <v>2885</v>
      </c>
      <c r="F2854" s="327" t="s">
        <v>2886</v>
      </c>
      <c r="G2854" s="328" t="s">
        <v>281</v>
      </c>
      <c r="H2854" s="329">
        <v>2</v>
      </c>
      <c r="I2854" s="330"/>
      <c r="J2854" s="330">
        <f>ROUND(I2854*H2854,2)</f>
        <v>0</v>
      </c>
      <c r="K2854" s="178" t="s">
        <v>18</v>
      </c>
      <c r="L2854" s="38"/>
      <c r="M2854" s="182" t="s">
        <v>18</v>
      </c>
      <c r="N2854" s="183" t="s">
        <v>40</v>
      </c>
      <c r="O2854" s="184">
        <v>0</v>
      </c>
      <c r="P2854" s="184">
        <f>O2854*H2854</f>
        <v>0</v>
      </c>
      <c r="Q2854" s="184">
        <v>0</v>
      </c>
      <c r="R2854" s="184">
        <f>Q2854*H2854</f>
        <v>0</v>
      </c>
      <c r="S2854" s="184">
        <v>0</v>
      </c>
      <c r="T2854" s="185">
        <f>S2854*H2854</f>
        <v>0</v>
      </c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R2854" s="186" t="s">
        <v>186</v>
      </c>
      <c r="AT2854" s="186" t="s">
        <v>181</v>
      </c>
      <c r="AU2854" s="186" t="s">
        <v>78</v>
      </c>
      <c r="AY2854" s="19" t="s">
        <v>179</v>
      </c>
      <c r="BE2854" s="187">
        <f>IF(N2854="základní",J2854,0)</f>
        <v>0</v>
      </c>
      <c r="BF2854" s="187">
        <f>IF(N2854="snížená",J2854,0)</f>
        <v>0</v>
      </c>
      <c r="BG2854" s="187">
        <f>IF(N2854="zákl. přenesená",J2854,0)</f>
        <v>0</v>
      </c>
      <c r="BH2854" s="187">
        <f>IF(N2854="sníž. přenesená",J2854,0)</f>
        <v>0</v>
      </c>
      <c r="BI2854" s="187">
        <f>IF(N2854="nulová",J2854,0)</f>
        <v>0</v>
      </c>
      <c r="BJ2854" s="19" t="s">
        <v>76</v>
      </c>
      <c r="BK2854" s="187">
        <f>ROUND(I2854*H2854,2)</f>
        <v>0</v>
      </c>
      <c r="BL2854" s="19" t="s">
        <v>186</v>
      </c>
      <c r="BM2854" s="186" t="s">
        <v>2887</v>
      </c>
    </row>
    <row r="2855" spans="1:65" s="2" customFormat="1" ht="39">
      <c r="A2855" s="33"/>
      <c r="B2855" s="34"/>
      <c r="C2855" s="35"/>
      <c r="D2855" s="188" t="s">
        <v>188</v>
      </c>
      <c r="E2855" s="35"/>
      <c r="F2855" s="331" t="s">
        <v>2886</v>
      </c>
      <c r="G2855" s="332"/>
      <c r="H2855" s="332"/>
      <c r="I2855" s="332"/>
      <c r="J2855" s="332"/>
      <c r="K2855" s="35"/>
      <c r="L2855" s="38"/>
      <c r="M2855" s="190"/>
      <c r="N2855" s="191"/>
      <c r="O2855" s="63"/>
      <c r="P2855" s="63"/>
      <c r="Q2855" s="63"/>
      <c r="R2855" s="63"/>
      <c r="S2855" s="63"/>
      <c r="T2855" s="64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T2855" s="19" t="s">
        <v>188</v>
      </c>
      <c r="AU2855" s="19" t="s">
        <v>78</v>
      </c>
    </row>
    <row r="2856" spans="1:65" s="2" customFormat="1" ht="19.5">
      <c r="A2856" s="33"/>
      <c r="B2856" s="34"/>
      <c r="C2856" s="35"/>
      <c r="D2856" s="188" t="s">
        <v>2670</v>
      </c>
      <c r="E2856" s="35"/>
      <c r="F2856" s="349" t="s">
        <v>2863</v>
      </c>
      <c r="G2856" s="332"/>
      <c r="H2856" s="332"/>
      <c r="I2856" s="332"/>
      <c r="J2856" s="332"/>
      <c r="K2856" s="35"/>
      <c r="L2856" s="38"/>
      <c r="M2856" s="190"/>
      <c r="N2856" s="191"/>
      <c r="O2856" s="63"/>
      <c r="P2856" s="63"/>
      <c r="Q2856" s="63"/>
      <c r="R2856" s="63"/>
      <c r="S2856" s="63"/>
      <c r="T2856" s="64"/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33"/>
      <c r="AE2856" s="33"/>
      <c r="AT2856" s="19" t="s">
        <v>2670</v>
      </c>
      <c r="AU2856" s="19" t="s">
        <v>78</v>
      </c>
    </row>
    <row r="2857" spans="1:65" s="2" customFormat="1" ht="49.15" customHeight="1">
      <c r="A2857" s="33"/>
      <c r="B2857" s="34"/>
      <c r="C2857" s="176" t="s">
        <v>2888</v>
      </c>
      <c r="D2857" s="176" t="s">
        <v>181</v>
      </c>
      <c r="E2857" s="177" t="s">
        <v>2889</v>
      </c>
      <c r="F2857" s="327" t="s">
        <v>2890</v>
      </c>
      <c r="G2857" s="328" t="s">
        <v>281</v>
      </c>
      <c r="H2857" s="329">
        <v>1</v>
      </c>
      <c r="I2857" s="330"/>
      <c r="J2857" s="330">
        <f>ROUND(I2857*H2857,2)</f>
        <v>0</v>
      </c>
      <c r="K2857" s="178" t="s">
        <v>18</v>
      </c>
      <c r="L2857" s="38"/>
      <c r="M2857" s="182" t="s">
        <v>18</v>
      </c>
      <c r="N2857" s="183" t="s">
        <v>40</v>
      </c>
      <c r="O2857" s="184">
        <v>0</v>
      </c>
      <c r="P2857" s="184">
        <f>O2857*H2857</f>
        <v>0</v>
      </c>
      <c r="Q2857" s="184">
        <v>0</v>
      </c>
      <c r="R2857" s="184">
        <f>Q2857*H2857</f>
        <v>0</v>
      </c>
      <c r="S2857" s="184">
        <v>0</v>
      </c>
      <c r="T2857" s="185">
        <f>S2857*H2857</f>
        <v>0</v>
      </c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R2857" s="186" t="s">
        <v>186</v>
      </c>
      <c r="AT2857" s="186" t="s">
        <v>181</v>
      </c>
      <c r="AU2857" s="186" t="s">
        <v>78</v>
      </c>
      <c r="AY2857" s="19" t="s">
        <v>179</v>
      </c>
      <c r="BE2857" s="187">
        <f>IF(N2857="základní",J2857,0)</f>
        <v>0</v>
      </c>
      <c r="BF2857" s="187">
        <f>IF(N2857="snížená",J2857,0)</f>
        <v>0</v>
      </c>
      <c r="BG2857" s="187">
        <f>IF(N2857="zákl. přenesená",J2857,0)</f>
        <v>0</v>
      </c>
      <c r="BH2857" s="187">
        <f>IF(N2857="sníž. přenesená",J2857,0)</f>
        <v>0</v>
      </c>
      <c r="BI2857" s="187">
        <f>IF(N2857="nulová",J2857,0)</f>
        <v>0</v>
      </c>
      <c r="BJ2857" s="19" t="s">
        <v>76</v>
      </c>
      <c r="BK2857" s="187">
        <f>ROUND(I2857*H2857,2)</f>
        <v>0</v>
      </c>
      <c r="BL2857" s="19" t="s">
        <v>186</v>
      </c>
      <c r="BM2857" s="186" t="s">
        <v>2891</v>
      </c>
    </row>
    <row r="2858" spans="1:65" s="2" customFormat="1" ht="29.25">
      <c r="A2858" s="33"/>
      <c r="B2858" s="34"/>
      <c r="C2858" s="35"/>
      <c r="D2858" s="188" t="s">
        <v>188</v>
      </c>
      <c r="E2858" s="35"/>
      <c r="F2858" s="331" t="s">
        <v>2890</v>
      </c>
      <c r="G2858" s="332"/>
      <c r="H2858" s="332"/>
      <c r="I2858" s="332"/>
      <c r="J2858" s="332"/>
      <c r="K2858" s="35"/>
      <c r="L2858" s="38"/>
      <c r="M2858" s="190"/>
      <c r="N2858" s="191"/>
      <c r="O2858" s="63"/>
      <c r="P2858" s="63"/>
      <c r="Q2858" s="63"/>
      <c r="R2858" s="63"/>
      <c r="S2858" s="63"/>
      <c r="T2858" s="64"/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T2858" s="19" t="s">
        <v>188</v>
      </c>
      <c r="AU2858" s="19" t="s">
        <v>78</v>
      </c>
    </row>
    <row r="2859" spans="1:65" s="2" customFormat="1" ht="19.5">
      <c r="A2859" s="33"/>
      <c r="B2859" s="34"/>
      <c r="C2859" s="35"/>
      <c r="D2859" s="188" t="s">
        <v>2670</v>
      </c>
      <c r="E2859" s="35"/>
      <c r="F2859" s="349" t="s">
        <v>2863</v>
      </c>
      <c r="G2859" s="332"/>
      <c r="H2859" s="332"/>
      <c r="I2859" s="332"/>
      <c r="J2859" s="332"/>
      <c r="K2859" s="35"/>
      <c r="L2859" s="38"/>
      <c r="M2859" s="190"/>
      <c r="N2859" s="191"/>
      <c r="O2859" s="63"/>
      <c r="P2859" s="63"/>
      <c r="Q2859" s="63"/>
      <c r="R2859" s="63"/>
      <c r="S2859" s="63"/>
      <c r="T2859" s="64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T2859" s="19" t="s">
        <v>2670</v>
      </c>
      <c r="AU2859" s="19" t="s">
        <v>78</v>
      </c>
    </row>
    <row r="2860" spans="1:65" s="2" customFormat="1" ht="49.15" customHeight="1">
      <c r="A2860" s="33"/>
      <c r="B2860" s="34"/>
      <c r="C2860" s="176" t="s">
        <v>2892</v>
      </c>
      <c r="D2860" s="176" t="s">
        <v>181</v>
      </c>
      <c r="E2860" s="177" t="s">
        <v>2893</v>
      </c>
      <c r="F2860" s="327" t="s">
        <v>2894</v>
      </c>
      <c r="G2860" s="328" t="s">
        <v>281</v>
      </c>
      <c r="H2860" s="329">
        <v>2</v>
      </c>
      <c r="I2860" s="330"/>
      <c r="J2860" s="330">
        <f>ROUND(I2860*H2860,2)</f>
        <v>0</v>
      </c>
      <c r="K2860" s="178" t="s">
        <v>18</v>
      </c>
      <c r="L2860" s="38"/>
      <c r="M2860" s="182" t="s">
        <v>18</v>
      </c>
      <c r="N2860" s="183" t="s">
        <v>40</v>
      </c>
      <c r="O2860" s="184">
        <v>0</v>
      </c>
      <c r="P2860" s="184">
        <f>O2860*H2860</f>
        <v>0</v>
      </c>
      <c r="Q2860" s="184">
        <v>0</v>
      </c>
      <c r="R2860" s="184">
        <f>Q2860*H2860</f>
        <v>0</v>
      </c>
      <c r="S2860" s="184">
        <v>0</v>
      </c>
      <c r="T2860" s="185">
        <f>S2860*H2860</f>
        <v>0</v>
      </c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R2860" s="186" t="s">
        <v>186</v>
      </c>
      <c r="AT2860" s="186" t="s">
        <v>181</v>
      </c>
      <c r="AU2860" s="186" t="s">
        <v>78</v>
      </c>
      <c r="AY2860" s="19" t="s">
        <v>179</v>
      </c>
      <c r="BE2860" s="187">
        <f>IF(N2860="základní",J2860,0)</f>
        <v>0</v>
      </c>
      <c r="BF2860" s="187">
        <f>IF(N2860="snížená",J2860,0)</f>
        <v>0</v>
      </c>
      <c r="BG2860" s="187">
        <f>IF(N2860="zákl. přenesená",J2860,0)</f>
        <v>0</v>
      </c>
      <c r="BH2860" s="187">
        <f>IF(N2860="sníž. přenesená",J2860,0)</f>
        <v>0</v>
      </c>
      <c r="BI2860" s="187">
        <f>IF(N2860="nulová",J2860,0)</f>
        <v>0</v>
      </c>
      <c r="BJ2860" s="19" t="s">
        <v>76</v>
      </c>
      <c r="BK2860" s="187">
        <f>ROUND(I2860*H2860,2)</f>
        <v>0</v>
      </c>
      <c r="BL2860" s="19" t="s">
        <v>186</v>
      </c>
      <c r="BM2860" s="186" t="s">
        <v>2895</v>
      </c>
    </row>
    <row r="2861" spans="1:65" s="2" customFormat="1" ht="29.25">
      <c r="A2861" s="33"/>
      <c r="B2861" s="34"/>
      <c r="C2861" s="35"/>
      <c r="D2861" s="188" t="s">
        <v>188</v>
      </c>
      <c r="E2861" s="35"/>
      <c r="F2861" s="331" t="s">
        <v>2894</v>
      </c>
      <c r="G2861" s="332"/>
      <c r="H2861" s="332"/>
      <c r="I2861" s="332"/>
      <c r="J2861" s="332"/>
      <c r="K2861" s="35"/>
      <c r="L2861" s="38"/>
      <c r="M2861" s="190"/>
      <c r="N2861" s="191"/>
      <c r="O2861" s="63"/>
      <c r="P2861" s="63"/>
      <c r="Q2861" s="63"/>
      <c r="R2861" s="63"/>
      <c r="S2861" s="63"/>
      <c r="T2861" s="64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T2861" s="19" t="s">
        <v>188</v>
      </c>
      <c r="AU2861" s="19" t="s">
        <v>78</v>
      </c>
    </row>
    <row r="2862" spans="1:65" s="2" customFormat="1" ht="19.5">
      <c r="A2862" s="33"/>
      <c r="B2862" s="34"/>
      <c r="C2862" s="35"/>
      <c r="D2862" s="188" t="s">
        <v>2670</v>
      </c>
      <c r="E2862" s="35"/>
      <c r="F2862" s="349" t="s">
        <v>2863</v>
      </c>
      <c r="G2862" s="332"/>
      <c r="H2862" s="332"/>
      <c r="I2862" s="332"/>
      <c r="J2862" s="332"/>
      <c r="K2862" s="35"/>
      <c r="L2862" s="38"/>
      <c r="M2862" s="190"/>
      <c r="N2862" s="191"/>
      <c r="O2862" s="63"/>
      <c r="P2862" s="63"/>
      <c r="Q2862" s="63"/>
      <c r="R2862" s="63"/>
      <c r="S2862" s="63"/>
      <c r="T2862" s="64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T2862" s="19" t="s">
        <v>2670</v>
      </c>
      <c r="AU2862" s="19" t="s">
        <v>78</v>
      </c>
    </row>
    <row r="2863" spans="1:65" s="2" customFormat="1" ht="49.15" customHeight="1">
      <c r="A2863" s="33"/>
      <c r="B2863" s="34"/>
      <c r="C2863" s="176" t="s">
        <v>2896</v>
      </c>
      <c r="D2863" s="176" t="s">
        <v>181</v>
      </c>
      <c r="E2863" s="177" t="s">
        <v>2897</v>
      </c>
      <c r="F2863" s="327" t="s">
        <v>2898</v>
      </c>
      <c r="G2863" s="328" t="s">
        <v>281</v>
      </c>
      <c r="H2863" s="329">
        <v>2</v>
      </c>
      <c r="I2863" s="330"/>
      <c r="J2863" s="330">
        <f>ROUND(I2863*H2863,2)</f>
        <v>0</v>
      </c>
      <c r="K2863" s="178" t="s">
        <v>18</v>
      </c>
      <c r="L2863" s="38"/>
      <c r="M2863" s="182" t="s">
        <v>18</v>
      </c>
      <c r="N2863" s="183" t="s">
        <v>40</v>
      </c>
      <c r="O2863" s="184">
        <v>0</v>
      </c>
      <c r="P2863" s="184">
        <f>O2863*H2863</f>
        <v>0</v>
      </c>
      <c r="Q2863" s="184">
        <v>0</v>
      </c>
      <c r="R2863" s="184">
        <f>Q2863*H2863</f>
        <v>0</v>
      </c>
      <c r="S2863" s="184">
        <v>0</v>
      </c>
      <c r="T2863" s="185">
        <f>S2863*H2863</f>
        <v>0</v>
      </c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R2863" s="186" t="s">
        <v>186</v>
      </c>
      <c r="AT2863" s="186" t="s">
        <v>181</v>
      </c>
      <c r="AU2863" s="186" t="s">
        <v>78</v>
      </c>
      <c r="AY2863" s="19" t="s">
        <v>179</v>
      </c>
      <c r="BE2863" s="187">
        <f>IF(N2863="základní",J2863,0)</f>
        <v>0</v>
      </c>
      <c r="BF2863" s="187">
        <f>IF(N2863="snížená",J2863,0)</f>
        <v>0</v>
      </c>
      <c r="BG2863" s="187">
        <f>IF(N2863="zákl. přenesená",J2863,0)</f>
        <v>0</v>
      </c>
      <c r="BH2863" s="187">
        <f>IF(N2863="sníž. přenesená",J2863,0)</f>
        <v>0</v>
      </c>
      <c r="BI2863" s="187">
        <f>IF(N2863="nulová",J2863,0)</f>
        <v>0</v>
      </c>
      <c r="BJ2863" s="19" t="s">
        <v>76</v>
      </c>
      <c r="BK2863" s="187">
        <f>ROUND(I2863*H2863,2)</f>
        <v>0</v>
      </c>
      <c r="BL2863" s="19" t="s">
        <v>186</v>
      </c>
      <c r="BM2863" s="186" t="s">
        <v>2899</v>
      </c>
    </row>
    <row r="2864" spans="1:65" s="2" customFormat="1" ht="29.25">
      <c r="A2864" s="33"/>
      <c r="B2864" s="34"/>
      <c r="C2864" s="35"/>
      <c r="D2864" s="188" t="s">
        <v>188</v>
      </c>
      <c r="E2864" s="35"/>
      <c r="F2864" s="331" t="s">
        <v>2898</v>
      </c>
      <c r="G2864" s="332"/>
      <c r="H2864" s="332"/>
      <c r="I2864" s="332"/>
      <c r="J2864" s="332"/>
      <c r="K2864" s="35"/>
      <c r="L2864" s="38"/>
      <c r="M2864" s="190"/>
      <c r="N2864" s="191"/>
      <c r="O2864" s="63"/>
      <c r="P2864" s="63"/>
      <c r="Q2864" s="63"/>
      <c r="R2864" s="63"/>
      <c r="S2864" s="63"/>
      <c r="T2864" s="64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T2864" s="19" t="s">
        <v>188</v>
      </c>
      <c r="AU2864" s="19" t="s">
        <v>78</v>
      </c>
    </row>
    <row r="2865" spans="1:65" s="2" customFormat="1" ht="19.5">
      <c r="A2865" s="33"/>
      <c r="B2865" s="34"/>
      <c r="C2865" s="35"/>
      <c r="D2865" s="188" t="s">
        <v>2670</v>
      </c>
      <c r="E2865" s="35"/>
      <c r="F2865" s="349" t="s">
        <v>2863</v>
      </c>
      <c r="G2865" s="332"/>
      <c r="H2865" s="332"/>
      <c r="I2865" s="332"/>
      <c r="J2865" s="332"/>
      <c r="K2865" s="35"/>
      <c r="L2865" s="38"/>
      <c r="M2865" s="190"/>
      <c r="N2865" s="191"/>
      <c r="O2865" s="63"/>
      <c r="P2865" s="63"/>
      <c r="Q2865" s="63"/>
      <c r="R2865" s="63"/>
      <c r="S2865" s="63"/>
      <c r="T2865" s="64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T2865" s="19" t="s">
        <v>2670</v>
      </c>
      <c r="AU2865" s="19" t="s">
        <v>78</v>
      </c>
    </row>
    <row r="2866" spans="1:65" s="2" customFormat="1" ht="49.15" customHeight="1">
      <c r="A2866" s="33"/>
      <c r="B2866" s="34"/>
      <c r="C2866" s="176" t="s">
        <v>2900</v>
      </c>
      <c r="D2866" s="176" t="s">
        <v>181</v>
      </c>
      <c r="E2866" s="177" t="s">
        <v>2901</v>
      </c>
      <c r="F2866" s="327" t="s">
        <v>2902</v>
      </c>
      <c r="G2866" s="328" t="s">
        <v>281</v>
      </c>
      <c r="H2866" s="329">
        <v>1</v>
      </c>
      <c r="I2866" s="330"/>
      <c r="J2866" s="330">
        <f>ROUND(I2866*H2866,2)</f>
        <v>0</v>
      </c>
      <c r="K2866" s="178" t="s">
        <v>18</v>
      </c>
      <c r="L2866" s="38"/>
      <c r="M2866" s="182" t="s">
        <v>18</v>
      </c>
      <c r="N2866" s="183" t="s">
        <v>40</v>
      </c>
      <c r="O2866" s="184">
        <v>0</v>
      </c>
      <c r="P2866" s="184">
        <f>O2866*H2866</f>
        <v>0</v>
      </c>
      <c r="Q2866" s="184">
        <v>0</v>
      </c>
      <c r="R2866" s="184">
        <f>Q2866*H2866</f>
        <v>0</v>
      </c>
      <c r="S2866" s="184">
        <v>0</v>
      </c>
      <c r="T2866" s="185">
        <f>S2866*H2866</f>
        <v>0</v>
      </c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R2866" s="186" t="s">
        <v>186</v>
      </c>
      <c r="AT2866" s="186" t="s">
        <v>181</v>
      </c>
      <c r="AU2866" s="186" t="s">
        <v>78</v>
      </c>
      <c r="AY2866" s="19" t="s">
        <v>179</v>
      </c>
      <c r="BE2866" s="187">
        <f>IF(N2866="základní",J2866,0)</f>
        <v>0</v>
      </c>
      <c r="BF2866" s="187">
        <f>IF(N2866="snížená",J2866,0)</f>
        <v>0</v>
      </c>
      <c r="BG2866" s="187">
        <f>IF(N2866="zákl. přenesená",J2866,0)</f>
        <v>0</v>
      </c>
      <c r="BH2866" s="187">
        <f>IF(N2866="sníž. přenesená",J2866,0)</f>
        <v>0</v>
      </c>
      <c r="BI2866" s="187">
        <f>IF(N2866="nulová",J2866,0)</f>
        <v>0</v>
      </c>
      <c r="BJ2866" s="19" t="s">
        <v>76</v>
      </c>
      <c r="BK2866" s="187">
        <f>ROUND(I2866*H2866,2)</f>
        <v>0</v>
      </c>
      <c r="BL2866" s="19" t="s">
        <v>186</v>
      </c>
      <c r="BM2866" s="186" t="s">
        <v>2903</v>
      </c>
    </row>
    <row r="2867" spans="1:65" s="2" customFormat="1" ht="29.25">
      <c r="A2867" s="33"/>
      <c r="B2867" s="34"/>
      <c r="C2867" s="35"/>
      <c r="D2867" s="188" t="s">
        <v>188</v>
      </c>
      <c r="E2867" s="35"/>
      <c r="F2867" s="331" t="s">
        <v>2902</v>
      </c>
      <c r="G2867" s="332"/>
      <c r="H2867" s="332"/>
      <c r="I2867" s="332"/>
      <c r="J2867" s="332"/>
      <c r="K2867" s="35"/>
      <c r="L2867" s="38"/>
      <c r="M2867" s="190"/>
      <c r="N2867" s="191"/>
      <c r="O2867" s="63"/>
      <c r="P2867" s="63"/>
      <c r="Q2867" s="63"/>
      <c r="R2867" s="63"/>
      <c r="S2867" s="63"/>
      <c r="T2867" s="64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T2867" s="19" t="s">
        <v>188</v>
      </c>
      <c r="AU2867" s="19" t="s">
        <v>78</v>
      </c>
    </row>
    <row r="2868" spans="1:65" s="2" customFormat="1" ht="19.5">
      <c r="A2868" s="33"/>
      <c r="B2868" s="34"/>
      <c r="C2868" s="35"/>
      <c r="D2868" s="188" t="s">
        <v>2670</v>
      </c>
      <c r="E2868" s="35"/>
      <c r="F2868" s="349" t="s">
        <v>2863</v>
      </c>
      <c r="G2868" s="332"/>
      <c r="H2868" s="332"/>
      <c r="I2868" s="332"/>
      <c r="J2868" s="332"/>
      <c r="K2868" s="35"/>
      <c r="L2868" s="38"/>
      <c r="M2868" s="190"/>
      <c r="N2868" s="191"/>
      <c r="O2868" s="63"/>
      <c r="P2868" s="63"/>
      <c r="Q2868" s="63"/>
      <c r="R2868" s="63"/>
      <c r="S2868" s="63"/>
      <c r="T2868" s="64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T2868" s="19" t="s">
        <v>2670</v>
      </c>
      <c r="AU2868" s="19" t="s">
        <v>78</v>
      </c>
    </row>
    <row r="2869" spans="1:65" s="2" customFormat="1" ht="49.15" customHeight="1">
      <c r="A2869" s="33"/>
      <c r="B2869" s="34"/>
      <c r="C2869" s="176" t="s">
        <v>2904</v>
      </c>
      <c r="D2869" s="176" t="s">
        <v>181</v>
      </c>
      <c r="E2869" s="177" t="s">
        <v>2905</v>
      </c>
      <c r="F2869" s="327" t="s">
        <v>2906</v>
      </c>
      <c r="G2869" s="328" t="s">
        <v>281</v>
      </c>
      <c r="H2869" s="329">
        <v>1</v>
      </c>
      <c r="I2869" s="330"/>
      <c r="J2869" s="330">
        <f>ROUND(I2869*H2869,2)</f>
        <v>0</v>
      </c>
      <c r="K2869" s="178" t="s">
        <v>18</v>
      </c>
      <c r="L2869" s="38"/>
      <c r="M2869" s="182" t="s">
        <v>18</v>
      </c>
      <c r="N2869" s="183" t="s">
        <v>40</v>
      </c>
      <c r="O2869" s="184">
        <v>0</v>
      </c>
      <c r="P2869" s="184">
        <f>O2869*H2869</f>
        <v>0</v>
      </c>
      <c r="Q2869" s="184">
        <v>0</v>
      </c>
      <c r="R2869" s="184">
        <f>Q2869*H2869</f>
        <v>0</v>
      </c>
      <c r="S2869" s="184">
        <v>0</v>
      </c>
      <c r="T2869" s="185">
        <f>S2869*H2869</f>
        <v>0</v>
      </c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R2869" s="186" t="s">
        <v>186</v>
      </c>
      <c r="AT2869" s="186" t="s">
        <v>181</v>
      </c>
      <c r="AU2869" s="186" t="s">
        <v>78</v>
      </c>
      <c r="AY2869" s="19" t="s">
        <v>179</v>
      </c>
      <c r="BE2869" s="187">
        <f>IF(N2869="základní",J2869,0)</f>
        <v>0</v>
      </c>
      <c r="BF2869" s="187">
        <f>IF(N2869="snížená",J2869,0)</f>
        <v>0</v>
      </c>
      <c r="BG2869" s="187">
        <f>IF(N2869="zákl. přenesená",J2869,0)</f>
        <v>0</v>
      </c>
      <c r="BH2869" s="187">
        <f>IF(N2869="sníž. přenesená",J2869,0)</f>
        <v>0</v>
      </c>
      <c r="BI2869" s="187">
        <f>IF(N2869="nulová",J2869,0)</f>
        <v>0</v>
      </c>
      <c r="BJ2869" s="19" t="s">
        <v>76</v>
      </c>
      <c r="BK2869" s="187">
        <f>ROUND(I2869*H2869,2)</f>
        <v>0</v>
      </c>
      <c r="BL2869" s="19" t="s">
        <v>186</v>
      </c>
      <c r="BM2869" s="186" t="s">
        <v>2907</v>
      </c>
    </row>
    <row r="2870" spans="1:65" s="2" customFormat="1" ht="29.25">
      <c r="A2870" s="33"/>
      <c r="B2870" s="34"/>
      <c r="C2870" s="35"/>
      <c r="D2870" s="188" t="s">
        <v>188</v>
      </c>
      <c r="E2870" s="35"/>
      <c r="F2870" s="331" t="s">
        <v>2906</v>
      </c>
      <c r="G2870" s="332"/>
      <c r="H2870" s="332"/>
      <c r="I2870" s="332"/>
      <c r="J2870" s="332"/>
      <c r="K2870" s="35"/>
      <c r="L2870" s="38"/>
      <c r="M2870" s="190"/>
      <c r="N2870" s="191"/>
      <c r="O2870" s="63"/>
      <c r="P2870" s="63"/>
      <c r="Q2870" s="63"/>
      <c r="R2870" s="63"/>
      <c r="S2870" s="63"/>
      <c r="T2870" s="64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T2870" s="19" t="s">
        <v>188</v>
      </c>
      <c r="AU2870" s="19" t="s">
        <v>78</v>
      </c>
    </row>
    <row r="2871" spans="1:65" s="2" customFormat="1" ht="19.5">
      <c r="A2871" s="33"/>
      <c r="B2871" s="34"/>
      <c r="C2871" s="35"/>
      <c r="D2871" s="188" t="s">
        <v>2670</v>
      </c>
      <c r="E2871" s="35"/>
      <c r="F2871" s="349" t="s">
        <v>2863</v>
      </c>
      <c r="G2871" s="332"/>
      <c r="H2871" s="332"/>
      <c r="I2871" s="332"/>
      <c r="J2871" s="332"/>
      <c r="K2871" s="35"/>
      <c r="L2871" s="38"/>
      <c r="M2871" s="190"/>
      <c r="N2871" s="191"/>
      <c r="O2871" s="63"/>
      <c r="P2871" s="63"/>
      <c r="Q2871" s="63"/>
      <c r="R2871" s="63"/>
      <c r="S2871" s="63"/>
      <c r="T2871" s="64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T2871" s="19" t="s">
        <v>2670</v>
      </c>
      <c r="AU2871" s="19" t="s">
        <v>78</v>
      </c>
    </row>
    <row r="2872" spans="1:65" s="2" customFormat="1" ht="49.15" customHeight="1">
      <c r="A2872" s="33"/>
      <c r="B2872" s="34"/>
      <c r="C2872" s="176" t="s">
        <v>2908</v>
      </c>
      <c r="D2872" s="176" t="s">
        <v>181</v>
      </c>
      <c r="E2872" s="177" t="s">
        <v>2909</v>
      </c>
      <c r="F2872" s="327" t="s">
        <v>2910</v>
      </c>
      <c r="G2872" s="328" t="s">
        <v>281</v>
      </c>
      <c r="H2872" s="329">
        <v>2</v>
      </c>
      <c r="I2872" s="330"/>
      <c r="J2872" s="330">
        <f>ROUND(I2872*H2872,2)</f>
        <v>0</v>
      </c>
      <c r="K2872" s="178" t="s">
        <v>18</v>
      </c>
      <c r="L2872" s="38"/>
      <c r="M2872" s="182" t="s">
        <v>18</v>
      </c>
      <c r="N2872" s="183" t="s">
        <v>40</v>
      </c>
      <c r="O2872" s="184">
        <v>0</v>
      </c>
      <c r="P2872" s="184">
        <f>O2872*H2872</f>
        <v>0</v>
      </c>
      <c r="Q2872" s="184">
        <v>0</v>
      </c>
      <c r="R2872" s="184">
        <f>Q2872*H2872</f>
        <v>0</v>
      </c>
      <c r="S2872" s="184">
        <v>0</v>
      </c>
      <c r="T2872" s="185">
        <f>S2872*H2872</f>
        <v>0</v>
      </c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R2872" s="186" t="s">
        <v>186</v>
      </c>
      <c r="AT2872" s="186" t="s">
        <v>181</v>
      </c>
      <c r="AU2872" s="186" t="s">
        <v>78</v>
      </c>
      <c r="AY2872" s="19" t="s">
        <v>179</v>
      </c>
      <c r="BE2872" s="187">
        <f>IF(N2872="základní",J2872,0)</f>
        <v>0</v>
      </c>
      <c r="BF2872" s="187">
        <f>IF(N2872="snížená",J2872,0)</f>
        <v>0</v>
      </c>
      <c r="BG2872" s="187">
        <f>IF(N2872="zákl. přenesená",J2872,0)</f>
        <v>0</v>
      </c>
      <c r="BH2872" s="187">
        <f>IF(N2872="sníž. přenesená",J2872,0)</f>
        <v>0</v>
      </c>
      <c r="BI2872" s="187">
        <f>IF(N2872="nulová",J2872,0)</f>
        <v>0</v>
      </c>
      <c r="BJ2872" s="19" t="s">
        <v>76</v>
      </c>
      <c r="BK2872" s="187">
        <f>ROUND(I2872*H2872,2)</f>
        <v>0</v>
      </c>
      <c r="BL2872" s="19" t="s">
        <v>186</v>
      </c>
      <c r="BM2872" s="186" t="s">
        <v>2911</v>
      </c>
    </row>
    <row r="2873" spans="1:65" s="2" customFormat="1" ht="29.25">
      <c r="A2873" s="33"/>
      <c r="B2873" s="34"/>
      <c r="C2873" s="35"/>
      <c r="D2873" s="188" t="s">
        <v>188</v>
      </c>
      <c r="E2873" s="35"/>
      <c r="F2873" s="331" t="s">
        <v>2910</v>
      </c>
      <c r="G2873" s="332"/>
      <c r="H2873" s="332"/>
      <c r="I2873" s="332"/>
      <c r="J2873" s="332"/>
      <c r="K2873" s="35"/>
      <c r="L2873" s="38"/>
      <c r="M2873" s="190"/>
      <c r="N2873" s="191"/>
      <c r="O2873" s="63"/>
      <c r="P2873" s="63"/>
      <c r="Q2873" s="63"/>
      <c r="R2873" s="63"/>
      <c r="S2873" s="63"/>
      <c r="T2873" s="64"/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T2873" s="19" t="s">
        <v>188</v>
      </c>
      <c r="AU2873" s="19" t="s">
        <v>78</v>
      </c>
    </row>
    <row r="2874" spans="1:65" s="2" customFormat="1" ht="19.5">
      <c r="A2874" s="33"/>
      <c r="B2874" s="34"/>
      <c r="C2874" s="35"/>
      <c r="D2874" s="188" t="s">
        <v>2670</v>
      </c>
      <c r="E2874" s="35"/>
      <c r="F2874" s="349" t="s">
        <v>2863</v>
      </c>
      <c r="G2874" s="332"/>
      <c r="H2874" s="332"/>
      <c r="I2874" s="332"/>
      <c r="J2874" s="332"/>
      <c r="K2874" s="35"/>
      <c r="L2874" s="38"/>
      <c r="M2874" s="190"/>
      <c r="N2874" s="191"/>
      <c r="O2874" s="63"/>
      <c r="P2874" s="63"/>
      <c r="Q2874" s="63"/>
      <c r="R2874" s="63"/>
      <c r="S2874" s="63"/>
      <c r="T2874" s="64"/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T2874" s="19" t="s">
        <v>2670</v>
      </c>
      <c r="AU2874" s="19" t="s">
        <v>78</v>
      </c>
    </row>
    <row r="2875" spans="1:65" s="2" customFormat="1" ht="49.15" customHeight="1">
      <c r="A2875" s="33"/>
      <c r="B2875" s="34"/>
      <c r="C2875" s="176" t="s">
        <v>2912</v>
      </c>
      <c r="D2875" s="176" t="s">
        <v>181</v>
      </c>
      <c r="E2875" s="177" t="s">
        <v>2913</v>
      </c>
      <c r="F2875" s="327" t="s">
        <v>2914</v>
      </c>
      <c r="G2875" s="328" t="s">
        <v>281</v>
      </c>
      <c r="H2875" s="329">
        <v>2</v>
      </c>
      <c r="I2875" s="330"/>
      <c r="J2875" s="330">
        <f>ROUND(I2875*H2875,2)</f>
        <v>0</v>
      </c>
      <c r="K2875" s="178" t="s">
        <v>18</v>
      </c>
      <c r="L2875" s="38"/>
      <c r="M2875" s="182" t="s">
        <v>18</v>
      </c>
      <c r="N2875" s="183" t="s">
        <v>40</v>
      </c>
      <c r="O2875" s="184">
        <v>0</v>
      </c>
      <c r="P2875" s="184">
        <f>O2875*H2875</f>
        <v>0</v>
      </c>
      <c r="Q2875" s="184">
        <v>0</v>
      </c>
      <c r="R2875" s="184">
        <f>Q2875*H2875</f>
        <v>0</v>
      </c>
      <c r="S2875" s="184">
        <v>0</v>
      </c>
      <c r="T2875" s="185">
        <f>S2875*H2875</f>
        <v>0</v>
      </c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R2875" s="186" t="s">
        <v>186</v>
      </c>
      <c r="AT2875" s="186" t="s">
        <v>181</v>
      </c>
      <c r="AU2875" s="186" t="s">
        <v>78</v>
      </c>
      <c r="AY2875" s="19" t="s">
        <v>179</v>
      </c>
      <c r="BE2875" s="187">
        <f>IF(N2875="základní",J2875,0)</f>
        <v>0</v>
      </c>
      <c r="BF2875" s="187">
        <f>IF(N2875="snížená",J2875,0)</f>
        <v>0</v>
      </c>
      <c r="BG2875" s="187">
        <f>IF(N2875="zákl. přenesená",J2875,0)</f>
        <v>0</v>
      </c>
      <c r="BH2875" s="187">
        <f>IF(N2875="sníž. přenesená",J2875,0)</f>
        <v>0</v>
      </c>
      <c r="BI2875" s="187">
        <f>IF(N2875="nulová",J2875,0)</f>
        <v>0</v>
      </c>
      <c r="BJ2875" s="19" t="s">
        <v>76</v>
      </c>
      <c r="BK2875" s="187">
        <f>ROUND(I2875*H2875,2)</f>
        <v>0</v>
      </c>
      <c r="BL2875" s="19" t="s">
        <v>186</v>
      </c>
      <c r="BM2875" s="186" t="s">
        <v>2915</v>
      </c>
    </row>
    <row r="2876" spans="1:65" s="2" customFormat="1" ht="29.25">
      <c r="A2876" s="33"/>
      <c r="B2876" s="34"/>
      <c r="C2876" s="35"/>
      <c r="D2876" s="188" t="s">
        <v>188</v>
      </c>
      <c r="E2876" s="35"/>
      <c r="F2876" s="331" t="s">
        <v>2914</v>
      </c>
      <c r="G2876" s="332"/>
      <c r="H2876" s="332"/>
      <c r="I2876" s="332"/>
      <c r="J2876" s="332"/>
      <c r="K2876" s="35"/>
      <c r="L2876" s="38"/>
      <c r="M2876" s="190"/>
      <c r="N2876" s="191"/>
      <c r="O2876" s="63"/>
      <c r="P2876" s="63"/>
      <c r="Q2876" s="63"/>
      <c r="R2876" s="63"/>
      <c r="S2876" s="63"/>
      <c r="T2876" s="64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T2876" s="19" t="s">
        <v>188</v>
      </c>
      <c r="AU2876" s="19" t="s">
        <v>78</v>
      </c>
    </row>
    <row r="2877" spans="1:65" s="2" customFormat="1" ht="19.5">
      <c r="A2877" s="33"/>
      <c r="B2877" s="34"/>
      <c r="C2877" s="35"/>
      <c r="D2877" s="188" t="s">
        <v>2670</v>
      </c>
      <c r="E2877" s="35"/>
      <c r="F2877" s="349" t="s">
        <v>2863</v>
      </c>
      <c r="G2877" s="332"/>
      <c r="H2877" s="332"/>
      <c r="I2877" s="332"/>
      <c r="J2877" s="332"/>
      <c r="K2877" s="35"/>
      <c r="L2877" s="38"/>
      <c r="M2877" s="190"/>
      <c r="N2877" s="191"/>
      <c r="O2877" s="63"/>
      <c r="P2877" s="63"/>
      <c r="Q2877" s="63"/>
      <c r="R2877" s="63"/>
      <c r="S2877" s="63"/>
      <c r="T2877" s="64"/>
      <c r="U2877" s="33"/>
      <c r="V2877" s="33"/>
      <c r="W2877" s="33"/>
      <c r="X2877" s="33"/>
      <c r="Y2877" s="33"/>
      <c r="Z2877" s="33"/>
      <c r="AA2877" s="33"/>
      <c r="AB2877" s="33"/>
      <c r="AC2877" s="33"/>
      <c r="AD2877" s="33"/>
      <c r="AE2877" s="33"/>
      <c r="AT2877" s="19" t="s">
        <v>2670</v>
      </c>
      <c r="AU2877" s="19" t="s">
        <v>78</v>
      </c>
    </row>
    <row r="2878" spans="1:65" s="2" customFormat="1" ht="49.15" customHeight="1">
      <c r="A2878" s="33"/>
      <c r="B2878" s="34"/>
      <c r="C2878" s="176" t="s">
        <v>2916</v>
      </c>
      <c r="D2878" s="176" t="s">
        <v>181</v>
      </c>
      <c r="E2878" s="177" t="s">
        <v>2917</v>
      </c>
      <c r="F2878" s="327" t="s">
        <v>2918</v>
      </c>
      <c r="G2878" s="328" t="s">
        <v>281</v>
      </c>
      <c r="H2878" s="329">
        <v>1</v>
      </c>
      <c r="I2878" s="330"/>
      <c r="J2878" s="330">
        <f>ROUND(I2878*H2878,2)</f>
        <v>0</v>
      </c>
      <c r="K2878" s="178" t="s">
        <v>18</v>
      </c>
      <c r="L2878" s="38"/>
      <c r="M2878" s="182" t="s">
        <v>18</v>
      </c>
      <c r="N2878" s="183" t="s">
        <v>40</v>
      </c>
      <c r="O2878" s="184">
        <v>0</v>
      </c>
      <c r="P2878" s="184">
        <f>O2878*H2878</f>
        <v>0</v>
      </c>
      <c r="Q2878" s="184">
        <v>0</v>
      </c>
      <c r="R2878" s="184">
        <f>Q2878*H2878</f>
        <v>0</v>
      </c>
      <c r="S2878" s="184">
        <v>0</v>
      </c>
      <c r="T2878" s="185">
        <f>S2878*H2878</f>
        <v>0</v>
      </c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R2878" s="186" t="s">
        <v>186</v>
      </c>
      <c r="AT2878" s="186" t="s">
        <v>181</v>
      </c>
      <c r="AU2878" s="186" t="s">
        <v>78</v>
      </c>
      <c r="AY2878" s="19" t="s">
        <v>179</v>
      </c>
      <c r="BE2878" s="187">
        <f>IF(N2878="základní",J2878,0)</f>
        <v>0</v>
      </c>
      <c r="BF2878" s="187">
        <f>IF(N2878="snížená",J2878,0)</f>
        <v>0</v>
      </c>
      <c r="BG2878" s="187">
        <f>IF(N2878="zákl. přenesená",J2878,0)</f>
        <v>0</v>
      </c>
      <c r="BH2878" s="187">
        <f>IF(N2878="sníž. přenesená",J2878,0)</f>
        <v>0</v>
      </c>
      <c r="BI2878" s="187">
        <f>IF(N2878="nulová",J2878,0)</f>
        <v>0</v>
      </c>
      <c r="BJ2878" s="19" t="s">
        <v>76</v>
      </c>
      <c r="BK2878" s="187">
        <f>ROUND(I2878*H2878,2)</f>
        <v>0</v>
      </c>
      <c r="BL2878" s="19" t="s">
        <v>186</v>
      </c>
      <c r="BM2878" s="186" t="s">
        <v>2919</v>
      </c>
    </row>
    <row r="2879" spans="1:65" s="2" customFormat="1" ht="29.25">
      <c r="A2879" s="33"/>
      <c r="B2879" s="34"/>
      <c r="C2879" s="35"/>
      <c r="D2879" s="188" t="s">
        <v>188</v>
      </c>
      <c r="E2879" s="35"/>
      <c r="F2879" s="331" t="s">
        <v>2918</v>
      </c>
      <c r="G2879" s="332"/>
      <c r="H2879" s="332"/>
      <c r="I2879" s="332"/>
      <c r="J2879" s="332"/>
      <c r="K2879" s="35"/>
      <c r="L2879" s="38"/>
      <c r="M2879" s="190"/>
      <c r="N2879" s="191"/>
      <c r="O2879" s="63"/>
      <c r="P2879" s="63"/>
      <c r="Q2879" s="63"/>
      <c r="R2879" s="63"/>
      <c r="S2879" s="63"/>
      <c r="T2879" s="64"/>
      <c r="U2879" s="33"/>
      <c r="V2879" s="33"/>
      <c r="W2879" s="33"/>
      <c r="X2879" s="33"/>
      <c r="Y2879" s="33"/>
      <c r="Z2879" s="33"/>
      <c r="AA2879" s="33"/>
      <c r="AB2879" s="33"/>
      <c r="AC2879" s="33"/>
      <c r="AD2879" s="33"/>
      <c r="AE2879" s="33"/>
      <c r="AT2879" s="19" t="s">
        <v>188</v>
      </c>
      <c r="AU2879" s="19" t="s">
        <v>78</v>
      </c>
    </row>
    <row r="2880" spans="1:65" s="2" customFormat="1" ht="19.5">
      <c r="A2880" s="33"/>
      <c r="B2880" s="34"/>
      <c r="C2880" s="35"/>
      <c r="D2880" s="188" t="s">
        <v>2670</v>
      </c>
      <c r="E2880" s="35"/>
      <c r="F2880" s="349" t="s">
        <v>2863</v>
      </c>
      <c r="G2880" s="332"/>
      <c r="H2880" s="332"/>
      <c r="I2880" s="332"/>
      <c r="J2880" s="332"/>
      <c r="K2880" s="35"/>
      <c r="L2880" s="38"/>
      <c r="M2880" s="190"/>
      <c r="N2880" s="191"/>
      <c r="O2880" s="63"/>
      <c r="P2880" s="63"/>
      <c r="Q2880" s="63"/>
      <c r="R2880" s="63"/>
      <c r="S2880" s="63"/>
      <c r="T2880" s="64"/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T2880" s="19" t="s">
        <v>2670</v>
      </c>
      <c r="AU2880" s="19" t="s">
        <v>78</v>
      </c>
    </row>
    <row r="2881" spans="1:65" s="2" customFormat="1" ht="62.65" customHeight="1">
      <c r="A2881" s="33"/>
      <c r="B2881" s="34"/>
      <c r="C2881" s="176" t="s">
        <v>2920</v>
      </c>
      <c r="D2881" s="176" t="s">
        <v>181</v>
      </c>
      <c r="E2881" s="177" t="s">
        <v>2921</v>
      </c>
      <c r="F2881" s="327" t="s">
        <v>2922</v>
      </c>
      <c r="G2881" s="328" t="s">
        <v>281</v>
      </c>
      <c r="H2881" s="329">
        <v>2</v>
      </c>
      <c r="I2881" s="330"/>
      <c r="J2881" s="330">
        <f>ROUND(I2881*H2881,2)</f>
        <v>0</v>
      </c>
      <c r="K2881" s="178" t="s">
        <v>18</v>
      </c>
      <c r="L2881" s="38"/>
      <c r="M2881" s="182" t="s">
        <v>18</v>
      </c>
      <c r="N2881" s="183" t="s">
        <v>40</v>
      </c>
      <c r="O2881" s="184">
        <v>0</v>
      </c>
      <c r="P2881" s="184">
        <f>O2881*H2881</f>
        <v>0</v>
      </c>
      <c r="Q2881" s="184">
        <v>0</v>
      </c>
      <c r="R2881" s="184">
        <f>Q2881*H2881</f>
        <v>0</v>
      </c>
      <c r="S2881" s="184">
        <v>0</v>
      </c>
      <c r="T2881" s="185">
        <f>S2881*H2881</f>
        <v>0</v>
      </c>
      <c r="U2881" s="33"/>
      <c r="V2881" s="33"/>
      <c r="W2881" s="33"/>
      <c r="X2881" s="33"/>
      <c r="Y2881" s="33"/>
      <c r="Z2881" s="33"/>
      <c r="AA2881" s="33"/>
      <c r="AB2881" s="33"/>
      <c r="AC2881" s="33"/>
      <c r="AD2881" s="33"/>
      <c r="AE2881" s="33"/>
      <c r="AR2881" s="186" t="s">
        <v>186</v>
      </c>
      <c r="AT2881" s="186" t="s">
        <v>181</v>
      </c>
      <c r="AU2881" s="186" t="s">
        <v>78</v>
      </c>
      <c r="AY2881" s="19" t="s">
        <v>179</v>
      </c>
      <c r="BE2881" s="187">
        <f>IF(N2881="základní",J2881,0)</f>
        <v>0</v>
      </c>
      <c r="BF2881" s="187">
        <f>IF(N2881="snížená",J2881,0)</f>
        <v>0</v>
      </c>
      <c r="BG2881" s="187">
        <f>IF(N2881="zákl. přenesená",J2881,0)</f>
        <v>0</v>
      </c>
      <c r="BH2881" s="187">
        <f>IF(N2881="sníž. přenesená",J2881,0)</f>
        <v>0</v>
      </c>
      <c r="BI2881" s="187">
        <f>IF(N2881="nulová",J2881,0)</f>
        <v>0</v>
      </c>
      <c r="BJ2881" s="19" t="s">
        <v>76</v>
      </c>
      <c r="BK2881" s="187">
        <f>ROUND(I2881*H2881,2)</f>
        <v>0</v>
      </c>
      <c r="BL2881" s="19" t="s">
        <v>186</v>
      </c>
      <c r="BM2881" s="186" t="s">
        <v>2923</v>
      </c>
    </row>
    <row r="2882" spans="1:65" s="2" customFormat="1" ht="39">
      <c r="A2882" s="33"/>
      <c r="B2882" s="34"/>
      <c r="C2882" s="35"/>
      <c r="D2882" s="188" t="s">
        <v>188</v>
      </c>
      <c r="E2882" s="35"/>
      <c r="F2882" s="331" t="s">
        <v>2922</v>
      </c>
      <c r="G2882" s="332"/>
      <c r="H2882" s="332"/>
      <c r="I2882" s="332"/>
      <c r="J2882" s="332"/>
      <c r="K2882" s="35"/>
      <c r="L2882" s="38"/>
      <c r="M2882" s="190"/>
      <c r="N2882" s="191"/>
      <c r="O2882" s="63"/>
      <c r="P2882" s="63"/>
      <c r="Q2882" s="63"/>
      <c r="R2882" s="63"/>
      <c r="S2882" s="63"/>
      <c r="T2882" s="64"/>
      <c r="U2882" s="33"/>
      <c r="V2882" s="33"/>
      <c r="W2882" s="33"/>
      <c r="X2882" s="33"/>
      <c r="Y2882" s="33"/>
      <c r="Z2882" s="33"/>
      <c r="AA2882" s="33"/>
      <c r="AB2882" s="33"/>
      <c r="AC2882" s="33"/>
      <c r="AD2882" s="33"/>
      <c r="AE2882" s="33"/>
      <c r="AT2882" s="19" t="s">
        <v>188</v>
      </c>
      <c r="AU2882" s="19" t="s">
        <v>78</v>
      </c>
    </row>
    <row r="2883" spans="1:65" s="2" customFormat="1" ht="19.5">
      <c r="A2883" s="33"/>
      <c r="B2883" s="34"/>
      <c r="C2883" s="35"/>
      <c r="D2883" s="188" t="s">
        <v>2670</v>
      </c>
      <c r="E2883" s="35"/>
      <c r="F2883" s="349" t="s">
        <v>2863</v>
      </c>
      <c r="G2883" s="332"/>
      <c r="H2883" s="332"/>
      <c r="I2883" s="332"/>
      <c r="J2883" s="332"/>
      <c r="K2883" s="35"/>
      <c r="L2883" s="38"/>
      <c r="M2883" s="190"/>
      <c r="N2883" s="191"/>
      <c r="O2883" s="63"/>
      <c r="P2883" s="63"/>
      <c r="Q2883" s="63"/>
      <c r="R2883" s="63"/>
      <c r="S2883" s="63"/>
      <c r="T2883" s="64"/>
      <c r="U2883" s="33"/>
      <c r="V2883" s="33"/>
      <c r="W2883" s="33"/>
      <c r="X2883" s="33"/>
      <c r="Y2883" s="33"/>
      <c r="Z2883" s="33"/>
      <c r="AA2883" s="33"/>
      <c r="AB2883" s="33"/>
      <c r="AC2883" s="33"/>
      <c r="AD2883" s="33"/>
      <c r="AE2883" s="33"/>
      <c r="AT2883" s="19" t="s">
        <v>2670</v>
      </c>
      <c r="AU2883" s="19" t="s">
        <v>78</v>
      </c>
    </row>
    <row r="2884" spans="1:65" s="2" customFormat="1" ht="49.15" customHeight="1">
      <c r="A2884" s="33"/>
      <c r="B2884" s="34"/>
      <c r="C2884" s="176" t="s">
        <v>2924</v>
      </c>
      <c r="D2884" s="176" t="s">
        <v>181</v>
      </c>
      <c r="E2884" s="177" t="s">
        <v>2925</v>
      </c>
      <c r="F2884" s="327" t="s">
        <v>2926</v>
      </c>
      <c r="G2884" s="328" t="s">
        <v>281</v>
      </c>
      <c r="H2884" s="329">
        <v>2</v>
      </c>
      <c r="I2884" s="330"/>
      <c r="J2884" s="330">
        <f>ROUND(I2884*H2884,2)</f>
        <v>0</v>
      </c>
      <c r="K2884" s="178" t="s">
        <v>18</v>
      </c>
      <c r="L2884" s="38"/>
      <c r="M2884" s="182" t="s">
        <v>18</v>
      </c>
      <c r="N2884" s="183" t="s">
        <v>40</v>
      </c>
      <c r="O2884" s="184">
        <v>0</v>
      </c>
      <c r="P2884" s="184">
        <f>O2884*H2884</f>
        <v>0</v>
      </c>
      <c r="Q2884" s="184">
        <v>0</v>
      </c>
      <c r="R2884" s="184">
        <f>Q2884*H2884</f>
        <v>0</v>
      </c>
      <c r="S2884" s="184">
        <v>0</v>
      </c>
      <c r="T2884" s="185">
        <f>S2884*H2884</f>
        <v>0</v>
      </c>
      <c r="U2884" s="33"/>
      <c r="V2884" s="33"/>
      <c r="W2884" s="33"/>
      <c r="X2884" s="33"/>
      <c r="Y2884" s="33"/>
      <c r="Z2884" s="33"/>
      <c r="AA2884" s="33"/>
      <c r="AB2884" s="33"/>
      <c r="AC2884" s="33"/>
      <c r="AD2884" s="33"/>
      <c r="AE2884" s="33"/>
      <c r="AR2884" s="186" t="s">
        <v>186</v>
      </c>
      <c r="AT2884" s="186" t="s">
        <v>181</v>
      </c>
      <c r="AU2884" s="186" t="s">
        <v>78</v>
      </c>
      <c r="AY2884" s="19" t="s">
        <v>179</v>
      </c>
      <c r="BE2884" s="187">
        <f>IF(N2884="základní",J2884,0)</f>
        <v>0</v>
      </c>
      <c r="BF2884" s="187">
        <f>IF(N2884="snížená",J2884,0)</f>
        <v>0</v>
      </c>
      <c r="BG2884" s="187">
        <f>IF(N2884="zákl. přenesená",J2884,0)</f>
        <v>0</v>
      </c>
      <c r="BH2884" s="187">
        <f>IF(N2884="sníž. přenesená",J2884,0)</f>
        <v>0</v>
      </c>
      <c r="BI2884" s="187">
        <f>IF(N2884="nulová",J2884,0)</f>
        <v>0</v>
      </c>
      <c r="BJ2884" s="19" t="s">
        <v>76</v>
      </c>
      <c r="BK2884" s="187">
        <f>ROUND(I2884*H2884,2)</f>
        <v>0</v>
      </c>
      <c r="BL2884" s="19" t="s">
        <v>186</v>
      </c>
      <c r="BM2884" s="186" t="s">
        <v>2927</v>
      </c>
    </row>
    <row r="2885" spans="1:65" s="2" customFormat="1" ht="29.25">
      <c r="A2885" s="33"/>
      <c r="B2885" s="34"/>
      <c r="C2885" s="35"/>
      <c r="D2885" s="188" t="s">
        <v>188</v>
      </c>
      <c r="E2885" s="35"/>
      <c r="F2885" s="331" t="s">
        <v>2926</v>
      </c>
      <c r="G2885" s="332"/>
      <c r="H2885" s="332"/>
      <c r="I2885" s="332"/>
      <c r="J2885" s="332"/>
      <c r="K2885" s="35"/>
      <c r="L2885" s="38"/>
      <c r="M2885" s="190"/>
      <c r="N2885" s="191"/>
      <c r="O2885" s="63"/>
      <c r="P2885" s="63"/>
      <c r="Q2885" s="63"/>
      <c r="R2885" s="63"/>
      <c r="S2885" s="63"/>
      <c r="T2885" s="64"/>
      <c r="U2885" s="33"/>
      <c r="V2885" s="33"/>
      <c r="W2885" s="33"/>
      <c r="X2885" s="33"/>
      <c r="Y2885" s="33"/>
      <c r="Z2885" s="33"/>
      <c r="AA2885" s="33"/>
      <c r="AB2885" s="33"/>
      <c r="AC2885" s="33"/>
      <c r="AD2885" s="33"/>
      <c r="AE2885" s="33"/>
      <c r="AT2885" s="19" t="s">
        <v>188</v>
      </c>
      <c r="AU2885" s="19" t="s">
        <v>78</v>
      </c>
    </row>
    <row r="2886" spans="1:65" s="2" customFormat="1" ht="19.5">
      <c r="A2886" s="33"/>
      <c r="B2886" s="34"/>
      <c r="C2886" s="35"/>
      <c r="D2886" s="188" t="s">
        <v>2670</v>
      </c>
      <c r="E2886" s="35"/>
      <c r="F2886" s="349" t="s">
        <v>2928</v>
      </c>
      <c r="G2886" s="332"/>
      <c r="H2886" s="332"/>
      <c r="I2886" s="332"/>
      <c r="J2886" s="332"/>
      <c r="K2886" s="35"/>
      <c r="L2886" s="38"/>
      <c r="M2886" s="190"/>
      <c r="N2886" s="191"/>
      <c r="O2886" s="63"/>
      <c r="P2886" s="63"/>
      <c r="Q2886" s="63"/>
      <c r="R2886" s="63"/>
      <c r="S2886" s="63"/>
      <c r="T2886" s="64"/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T2886" s="19" t="s">
        <v>2670</v>
      </c>
      <c r="AU2886" s="19" t="s">
        <v>78</v>
      </c>
    </row>
    <row r="2887" spans="1:65" s="2" customFormat="1" ht="49.15" customHeight="1">
      <c r="A2887" s="33"/>
      <c r="B2887" s="34"/>
      <c r="C2887" s="176" t="s">
        <v>2929</v>
      </c>
      <c r="D2887" s="176" t="s">
        <v>181</v>
      </c>
      <c r="E2887" s="177" t="s">
        <v>2930</v>
      </c>
      <c r="F2887" s="327" t="s">
        <v>2931</v>
      </c>
      <c r="G2887" s="328" t="s">
        <v>281</v>
      </c>
      <c r="H2887" s="329">
        <v>6</v>
      </c>
      <c r="I2887" s="330"/>
      <c r="J2887" s="330">
        <f>ROUND(I2887*H2887,2)</f>
        <v>0</v>
      </c>
      <c r="K2887" s="178" t="s">
        <v>18</v>
      </c>
      <c r="L2887" s="38"/>
      <c r="M2887" s="182" t="s">
        <v>18</v>
      </c>
      <c r="N2887" s="183" t="s">
        <v>40</v>
      </c>
      <c r="O2887" s="184">
        <v>0</v>
      </c>
      <c r="P2887" s="184">
        <f>O2887*H2887</f>
        <v>0</v>
      </c>
      <c r="Q2887" s="184">
        <v>0</v>
      </c>
      <c r="R2887" s="184">
        <f>Q2887*H2887</f>
        <v>0</v>
      </c>
      <c r="S2887" s="184">
        <v>0</v>
      </c>
      <c r="T2887" s="185">
        <f>S2887*H2887</f>
        <v>0</v>
      </c>
      <c r="U2887" s="33"/>
      <c r="V2887" s="33"/>
      <c r="W2887" s="33"/>
      <c r="X2887" s="33"/>
      <c r="Y2887" s="33"/>
      <c r="Z2887" s="33"/>
      <c r="AA2887" s="33"/>
      <c r="AB2887" s="33"/>
      <c r="AC2887" s="33"/>
      <c r="AD2887" s="33"/>
      <c r="AE2887" s="33"/>
      <c r="AR2887" s="186" t="s">
        <v>186</v>
      </c>
      <c r="AT2887" s="186" t="s">
        <v>181</v>
      </c>
      <c r="AU2887" s="186" t="s">
        <v>78</v>
      </c>
      <c r="AY2887" s="19" t="s">
        <v>179</v>
      </c>
      <c r="BE2887" s="187">
        <f>IF(N2887="základní",J2887,0)</f>
        <v>0</v>
      </c>
      <c r="BF2887" s="187">
        <f>IF(N2887="snížená",J2887,0)</f>
        <v>0</v>
      </c>
      <c r="BG2887" s="187">
        <f>IF(N2887="zákl. přenesená",J2887,0)</f>
        <v>0</v>
      </c>
      <c r="BH2887" s="187">
        <f>IF(N2887="sníž. přenesená",J2887,0)</f>
        <v>0</v>
      </c>
      <c r="BI2887" s="187">
        <f>IF(N2887="nulová",J2887,0)</f>
        <v>0</v>
      </c>
      <c r="BJ2887" s="19" t="s">
        <v>76</v>
      </c>
      <c r="BK2887" s="187">
        <f>ROUND(I2887*H2887,2)</f>
        <v>0</v>
      </c>
      <c r="BL2887" s="19" t="s">
        <v>186</v>
      </c>
      <c r="BM2887" s="186" t="s">
        <v>2932</v>
      </c>
    </row>
    <row r="2888" spans="1:65" s="2" customFormat="1" ht="29.25">
      <c r="A2888" s="33"/>
      <c r="B2888" s="34"/>
      <c r="C2888" s="35"/>
      <c r="D2888" s="188" t="s">
        <v>188</v>
      </c>
      <c r="E2888" s="35"/>
      <c r="F2888" s="331" t="s">
        <v>2931</v>
      </c>
      <c r="G2888" s="332"/>
      <c r="H2888" s="332"/>
      <c r="I2888" s="332"/>
      <c r="J2888" s="332"/>
      <c r="K2888" s="35"/>
      <c r="L2888" s="38"/>
      <c r="M2888" s="190"/>
      <c r="N2888" s="191"/>
      <c r="O2888" s="63"/>
      <c r="P2888" s="63"/>
      <c r="Q2888" s="63"/>
      <c r="R2888" s="63"/>
      <c r="S2888" s="63"/>
      <c r="T2888" s="64"/>
      <c r="U2888" s="33"/>
      <c r="V2888" s="33"/>
      <c r="W2888" s="33"/>
      <c r="X2888" s="33"/>
      <c r="Y2888" s="33"/>
      <c r="Z2888" s="33"/>
      <c r="AA2888" s="33"/>
      <c r="AB2888" s="33"/>
      <c r="AC2888" s="33"/>
      <c r="AD2888" s="33"/>
      <c r="AE2888" s="33"/>
      <c r="AT2888" s="19" t="s">
        <v>188</v>
      </c>
      <c r="AU2888" s="19" t="s">
        <v>78</v>
      </c>
    </row>
    <row r="2889" spans="1:65" s="2" customFormat="1" ht="19.5">
      <c r="A2889" s="33"/>
      <c r="B2889" s="34"/>
      <c r="C2889" s="35"/>
      <c r="D2889" s="188" t="s">
        <v>2670</v>
      </c>
      <c r="E2889" s="35"/>
      <c r="F2889" s="349" t="s">
        <v>2928</v>
      </c>
      <c r="G2889" s="332"/>
      <c r="H2889" s="332"/>
      <c r="I2889" s="332"/>
      <c r="J2889" s="332"/>
      <c r="K2889" s="35"/>
      <c r="L2889" s="38"/>
      <c r="M2889" s="190"/>
      <c r="N2889" s="191"/>
      <c r="O2889" s="63"/>
      <c r="P2889" s="63"/>
      <c r="Q2889" s="63"/>
      <c r="R2889" s="63"/>
      <c r="S2889" s="63"/>
      <c r="T2889" s="64"/>
      <c r="U2889" s="33"/>
      <c r="V2889" s="33"/>
      <c r="W2889" s="33"/>
      <c r="X2889" s="33"/>
      <c r="Y2889" s="33"/>
      <c r="Z2889" s="33"/>
      <c r="AA2889" s="33"/>
      <c r="AB2889" s="33"/>
      <c r="AC2889" s="33"/>
      <c r="AD2889" s="33"/>
      <c r="AE2889" s="33"/>
      <c r="AT2889" s="19" t="s">
        <v>2670</v>
      </c>
      <c r="AU2889" s="19" t="s">
        <v>78</v>
      </c>
    </row>
    <row r="2890" spans="1:65" s="2" customFormat="1" ht="49.15" customHeight="1">
      <c r="A2890" s="33"/>
      <c r="B2890" s="34"/>
      <c r="C2890" s="176" t="s">
        <v>2933</v>
      </c>
      <c r="D2890" s="176" t="s">
        <v>181</v>
      </c>
      <c r="E2890" s="177" t="s">
        <v>2934</v>
      </c>
      <c r="F2890" s="327" t="s">
        <v>2935</v>
      </c>
      <c r="G2890" s="328" t="s">
        <v>281</v>
      </c>
      <c r="H2890" s="329">
        <v>12</v>
      </c>
      <c r="I2890" s="330"/>
      <c r="J2890" s="330">
        <f>ROUND(I2890*H2890,2)</f>
        <v>0</v>
      </c>
      <c r="K2890" s="178" t="s">
        <v>18</v>
      </c>
      <c r="L2890" s="38"/>
      <c r="M2890" s="182" t="s">
        <v>18</v>
      </c>
      <c r="N2890" s="183" t="s">
        <v>40</v>
      </c>
      <c r="O2890" s="184">
        <v>0</v>
      </c>
      <c r="P2890" s="184">
        <f>O2890*H2890</f>
        <v>0</v>
      </c>
      <c r="Q2890" s="184">
        <v>0</v>
      </c>
      <c r="R2890" s="184">
        <f>Q2890*H2890</f>
        <v>0</v>
      </c>
      <c r="S2890" s="184">
        <v>0</v>
      </c>
      <c r="T2890" s="185">
        <f>S2890*H2890</f>
        <v>0</v>
      </c>
      <c r="U2890" s="33"/>
      <c r="V2890" s="33"/>
      <c r="W2890" s="33"/>
      <c r="X2890" s="33"/>
      <c r="Y2890" s="33"/>
      <c r="Z2890" s="33"/>
      <c r="AA2890" s="33"/>
      <c r="AB2890" s="33"/>
      <c r="AC2890" s="33"/>
      <c r="AD2890" s="33"/>
      <c r="AE2890" s="33"/>
      <c r="AR2890" s="186" t="s">
        <v>186</v>
      </c>
      <c r="AT2890" s="186" t="s">
        <v>181</v>
      </c>
      <c r="AU2890" s="186" t="s">
        <v>78</v>
      </c>
      <c r="AY2890" s="19" t="s">
        <v>179</v>
      </c>
      <c r="BE2890" s="187">
        <f>IF(N2890="základní",J2890,0)</f>
        <v>0</v>
      </c>
      <c r="BF2890" s="187">
        <f>IF(N2890="snížená",J2890,0)</f>
        <v>0</v>
      </c>
      <c r="BG2890" s="187">
        <f>IF(N2890="zákl. přenesená",J2890,0)</f>
        <v>0</v>
      </c>
      <c r="BH2890" s="187">
        <f>IF(N2890="sníž. přenesená",J2890,0)</f>
        <v>0</v>
      </c>
      <c r="BI2890" s="187">
        <f>IF(N2890="nulová",J2890,0)</f>
        <v>0</v>
      </c>
      <c r="BJ2890" s="19" t="s">
        <v>76</v>
      </c>
      <c r="BK2890" s="187">
        <f>ROUND(I2890*H2890,2)</f>
        <v>0</v>
      </c>
      <c r="BL2890" s="19" t="s">
        <v>186</v>
      </c>
      <c r="BM2890" s="186" t="s">
        <v>2936</v>
      </c>
    </row>
    <row r="2891" spans="1:65" s="2" customFormat="1" ht="29.25">
      <c r="A2891" s="33"/>
      <c r="B2891" s="34"/>
      <c r="C2891" s="35"/>
      <c r="D2891" s="188" t="s">
        <v>188</v>
      </c>
      <c r="E2891" s="35"/>
      <c r="F2891" s="331" t="s">
        <v>2935</v>
      </c>
      <c r="G2891" s="332"/>
      <c r="H2891" s="332"/>
      <c r="I2891" s="332"/>
      <c r="J2891" s="332"/>
      <c r="K2891" s="35"/>
      <c r="L2891" s="38"/>
      <c r="M2891" s="190"/>
      <c r="N2891" s="191"/>
      <c r="O2891" s="63"/>
      <c r="P2891" s="63"/>
      <c r="Q2891" s="63"/>
      <c r="R2891" s="63"/>
      <c r="S2891" s="63"/>
      <c r="T2891" s="64"/>
      <c r="U2891" s="33"/>
      <c r="V2891" s="33"/>
      <c r="W2891" s="33"/>
      <c r="X2891" s="33"/>
      <c r="Y2891" s="33"/>
      <c r="Z2891" s="33"/>
      <c r="AA2891" s="33"/>
      <c r="AB2891" s="33"/>
      <c r="AC2891" s="33"/>
      <c r="AD2891" s="33"/>
      <c r="AE2891" s="33"/>
      <c r="AT2891" s="19" t="s">
        <v>188</v>
      </c>
      <c r="AU2891" s="19" t="s">
        <v>78</v>
      </c>
    </row>
    <row r="2892" spans="1:65" s="2" customFormat="1" ht="19.5">
      <c r="A2892" s="33"/>
      <c r="B2892" s="34"/>
      <c r="C2892" s="35"/>
      <c r="D2892" s="188" t="s">
        <v>2670</v>
      </c>
      <c r="E2892" s="35"/>
      <c r="F2892" s="349" t="s">
        <v>2928</v>
      </c>
      <c r="G2892" s="332"/>
      <c r="H2892" s="332"/>
      <c r="I2892" s="332"/>
      <c r="J2892" s="332"/>
      <c r="K2892" s="35"/>
      <c r="L2892" s="38"/>
      <c r="M2892" s="190"/>
      <c r="N2892" s="191"/>
      <c r="O2892" s="63"/>
      <c r="P2892" s="63"/>
      <c r="Q2892" s="63"/>
      <c r="R2892" s="63"/>
      <c r="S2892" s="63"/>
      <c r="T2892" s="64"/>
      <c r="U2892" s="33"/>
      <c r="V2892" s="33"/>
      <c r="W2892" s="33"/>
      <c r="X2892" s="33"/>
      <c r="Y2892" s="33"/>
      <c r="Z2892" s="33"/>
      <c r="AA2892" s="33"/>
      <c r="AB2892" s="33"/>
      <c r="AC2892" s="33"/>
      <c r="AD2892" s="33"/>
      <c r="AE2892" s="33"/>
      <c r="AT2892" s="19" t="s">
        <v>2670</v>
      </c>
      <c r="AU2892" s="19" t="s">
        <v>78</v>
      </c>
    </row>
    <row r="2893" spans="1:65" s="2" customFormat="1" ht="49.15" customHeight="1">
      <c r="A2893" s="33"/>
      <c r="B2893" s="34"/>
      <c r="C2893" s="176" t="s">
        <v>2937</v>
      </c>
      <c r="D2893" s="176" t="s">
        <v>181</v>
      </c>
      <c r="E2893" s="177" t="s">
        <v>2938</v>
      </c>
      <c r="F2893" s="327" t="s">
        <v>2939</v>
      </c>
      <c r="G2893" s="328" t="s">
        <v>281</v>
      </c>
      <c r="H2893" s="329">
        <v>1</v>
      </c>
      <c r="I2893" s="330"/>
      <c r="J2893" s="330">
        <f>ROUND(I2893*H2893,2)</f>
        <v>0</v>
      </c>
      <c r="K2893" s="178" t="s">
        <v>18</v>
      </c>
      <c r="L2893" s="38"/>
      <c r="M2893" s="182" t="s">
        <v>18</v>
      </c>
      <c r="N2893" s="183" t="s">
        <v>40</v>
      </c>
      <c r="O2893" s="184">
        <v>0</v>
      </c>
      <c r="P2893" s="184">
        <f>O2893*H2893</f>
        <v>0</v>
      </c>
      <c r="Q2893" s="184">
        <v>0</v>
      </c>
      <c r="R2893" s="184">
        <f>Q2893*H2893</f>
        <v>0</v>
      </c>
      <c r="S2893" s="184">
        <v>0</v>
      </c>
      <c r="T2893" s="185">
        <f>S2893*H2893</f>
        <v>0</v>
      </c>
      <c r="U2893" s="33"/>
      <c r="V2893" s="33"/>
      <c r="W2893" s="33"/>
      <c r="X2893" s="33"/>
      <c r="Y2893" s="33"/>
      <c r="Z2893" s="33"/>
      <c r="AA2893" s="33"/>
      <c r="AB2893" s="33"/>
      <c r="AC2893" s="33"/>
      <c r="AD2893" s="33"/>
      <c r="AE2893" s="33"/>
      <c r="AR2893" s="186" t="s">
        <v>186</v>
      </c>
      <c r="AT2893" s="186" t="s">
        <v>181</v>
      </c>
      <c r="AU2893" s="186" t="s">
        <v>78</v>
      </c>
      <c r="AY2893" s="19" t="s">
        <v>179</v>
      </c>
      <c r="BE2893" s="187">
        <f>IF(N2893="základní",J2893,0)</f>
        <v>0</v>
      </c>
      <c r="BF2893" s="187">
        <f>IF(N2893="snížená",J2893,0)</f>
        <v>0</v>
      </c>
      <c r="BG2893" s="187">
        <f>IF(N2893="zákl. přenesená",J2893,0)</f>
        <v>0</v>
      </c>
      <c r="BH2893" s="187">
        <f>IF(N2893="sníž. přenesená",J2893,0)</f>
        <v>0</v>
      </c>
      <c r="BI2893" s="187">
        <f>IF(N2893="nulová",J2893,0)</f>
        <v>0</v>
      </c>
      <c r="BJ2893" s="19" t="s">
        <v>76</v>
      </c>
      <c r="BK2893" s="187">
        <f>ROUND(I2893*H2893,2)</f>
        <v>0</v>
      </c>
      <c r="BL2893" s="19" t="s">
        <v>186</v>
      </c>
      <c r="BM2893" s="186" t="s">
        <v>2940</v>
      </c>
    </row>
    <row r="2894" spans="1:65" s="2" customFormat="1" ht="29.25">
      <c r="A2894" s="33"/>
      <c r="B2894" s="34"/>
      <c r="C2894" s="35"/>
      <c r="D2894" s="188" t="s">
        <v>188</v>
      </c>
      <c r="E2894" s="35"/>
      <c r="F2894" s="331" t="s">
        <v>2939</v>
      </c>
      <c r="G2894" s="332"/>
      <c r="H2894" s="332"/>
      <c r="I2894" s="332"/>
      <c r="J2894" s="332"/>
      <c r="K2894" s="35"/>
      <c r="L2894" s="38"/>
      <c r="M2894" s="190"/>
      <c r="N2894" s="191"/>
      <c r="O2894" s="63"/>
      <c r="P2894" s="63"/>
      <c r="Q2894" s="63"/>
      <c r="R2894" s="63"/>
      <c r="S2894" s="63"/>
      <c r="T2894" s="64"/>
      <c r="U2894" s="33"/>
      <c r="V2894" s="33"/>
      <c r="W2894" s="33"/>
      <c r="X2894" s="33"/>
      <c r="Y2894" s="33"/>
      <c r="Z2894" s="33"/>
      <c r="AA2894" s="33"/>
      <c r="AB2894" s="33"/>
      <c r="AC2894" s="33"/>
      <c r="AD2894" s="33"/>
      <c r="AE2894" s="33"/>
      <c r="AT2894" s="19" t="s">
        <v>188</v>
      </c>
      <c r="AU2894" s="19" t="s">
        <v>78</v>
      </c>
    </row>
    <row r="2895" spans="1:65" s="2" customFormat="1" ht="19.5">
      <c r="A2895" s="33"/>
      <c r="B2895" s="34"/>
      <c r="C2895" s="35"/>
      <c r="D2895" s="188" t="s">
        <v>2670</v>
      </c>
      <c r="E2895" s="35"/>
      <c r="F2895" s="349" t="s">
        <v>2928</v>
      </c>
      <c r="G2895" s="332"/>
      <c r="H2895" s="332"/>
      <c r="I2895" s="332"/>
      <c r="J2895" s="332"/>
      <c r="K2895" s="35"/>
      <c r="L2895" s="38"/>
      <c r="M2895" s="190"/>
      <c r="N2895" s="191"/>
      <c r="O2895" s="63"/>
      <c r="P2895" s="63"/>
      <c r="Q2895" s="63"/>
      <c r="R2895" s="63"/>
      <c r="S2895" s="63"/>
      <c r="T2895" s="64"/>
      <c r="U2895" s="33"/>
      <c r="V2895" s="33"/>
      <c r="W2895" s="33"/>
      <c r="X2895" s="33"/>
      <c r="Y2895" s="33"/>
      <c r="Z2895" s="33"/>
      <c r="AA2895" s="33"/>
      <c r="AB2895" s="33"/>
      <c r="AC2895" s="33"/>
      <c r="AD2895" s="33"/>
      <c r="AE2895" s="33"/>
      <c r="AT2895" s="19" t="s">
        <v>2670</v>
      </c>
      <c r="AU2895" s="19" t="s">
        <v>78</v>
      </c>
    </row>
    <row r="2896" spans="1:65" s="2" customFormat="1" ht="37.9" customHeight="1">
      <c r="A2896" s="33"/>
      <c r="B2896" s="34"/>
      <c r="C2896" s="176" t="s">
        <v>2941</v>
      </c>
      <c r="D2896" s="176" t="s">
        <v>181</v>
      </c>
      <c r="E2896" s="177" t="s">
        <v>2942</v>
      </c>
      <c r="F2896" s="327" t="s">
        <v>2943</v>
      </c>
      <c r="G2896" s="328" t="s">
        <v>281</v>
      </c>
      <c r="H2896" s="329">
        <v>2</v>
      </c>
      <c r="I2896" s="330"/>
      <c r="J2896" s="330">
        <f>ROUND(I2896*H2896,2)</f>
        <v>0</v>
      </c>
      <c r="K2896" s="178" t="s">
        <v>18</v>
      </c>
      <c r="L2896" s="38"/>
      <c r="M2896" s="182" t="s">
        <v>18</v>
      </c>
      <c r="N2896" s="183" t="s">
        <v>40</v>
      </c>
      <c r="O2896" s="184">
        <v>0</v>
      </c>
      <c r="P2896" s="184">
        <f>O2896*H2896</f>
        <v>0</v>
      </c>
      <c r="Q2896" s="184">
        <v>0</v>
      </c>
      <c r="R2896" s="184">
        <f>Q2896*H2896</f>
        <v>0</v>
      </c>
      <c r="S2896" s="184">
        <v>0</v>
      </c>
      <c r="T2896" s="185">
        <f>S2896*H2896</f>
        <v>0</v>
      </c>
      <c r="U2896" s="33"/>
      <c r="V2896" s="33"/>
      <c r="W2896" s="33"/>
      <c r="X2896" s="33"/>
      <c r="Y2896" s="33"/>
      <c r="Z2896" s="33"/>
      <c r="AA2896" s="33"/>
      <c r="AB2896" s="33"/>
      <c r="AC2896" s="33"/>
      <c r="AD2896" s="33"/>
      <c r="AE2896" s="33"/>
      <c r="AR2896" s="186" t="s">
        <v>186</v>
      </c>
      <c r="AT2896" s="186" t="s">
        <v>181</v>
      </c>
      <c r="AU2896" s="186" t="s">
        <v>78</v>
      </c>
      <c r="AY2896" s="19" t="s">
        <v>179</v>
      </c>
      <c r="BE2896" s="187">
        <f>IF(N2896="základní",J2896,0)</f>
        <v>0</v>
      </c>
      <c r="BF2896" s="187">
        <f>IF(N2896="snížená",J2896,0)</f>
        <v>0</v>
      </c>
      <c r="BG2896" s="187">
        <f>IF(N2896="zákl. přenesená",J2896,0)</f>
        <v>0</v>
      </c>
      <c r="BH2896" s="187">
        <f>IF(N2896="sníž. přenesená",J2896,0)</f>
        <v>0</v>
      </c>
      <c r="BI2896" s="187">
        <f>IF(N2896="nulová",J2896,0)</f>
        <v>0</v>
      </c>
      <c r="BJ2896" s="19" t="s">
        <v>76</v>
      </c>
      <c r="BK2896" s="187">
        <f>ROUND(I2896*H2896,2)</f>
        <v>0</v>
      </c>
      <c r="BL2896" s="19" t="s">
        <v>186</v>
      </c>
      <c r="BM2896" s="186" t="s">
        <v>2944</v>
      </c>
    </row>
    <row r="2897" spans="1:65" s="2" customFormat="1" ht="29.25">
      <c r="A2897" s="33"/>
      <c r="B2897" s="34"/>
      <c r="C2897" s="35"/>
      <c r="D2897" s="188" t="s">
        <v>188</v>
      </c>
      <c r="E2897" s="35"/>
      <c r="F2897" s="331" t="s">
        <v>2943</v>
      </c>
      <c r="G2897" s="332"/>
      <c r="H2897" s="332"/>
      <c r="I2897" s="332"/>
      <c r="J2897" s="332"/>
      <c r="K2897" s="35"/>
      <c r="L2897" s="38"/>
      <c r="M2897" s="190"/>
      <c r="N2897" s="191"/>
      <c r="O2897" s="63"/>
      <c r="P2897" s="63"/>
      <c r="Q2897" s="63"/>
      <c r="R2897" s="63"/>
      <c r="S2897" s="63"/>
      <c r="T2897" s="64"/>
      <c r="U2897" s="33"/>
      <c r="V2897" s="33"/>
      <c r="W2897" s="33"/>
      <c r="X2897" s="33"/>
      <c r="Y2897" s="33"/>
      <c r="Z2897" s="33"/>
      <c r="AA2897" s="33"/>
      <c r="AB2897" s="33"/>
      <c r="AC2897" s="33"/>
      <c r="AD2897" s="33"/>
      <c r="AE2897" s="33"/>
      <c r="AT2897" s="19" t="s">
        <v>188</v>
      </c>
      <c r="AU2897" s="19" t="s">
        <v>78</v>
      </c>
    </row>
    <row r="2898" spans="1:65" s="2" customFormat="1" ht="19.5">
      <c r="A2898" s="33"/>
      <c r="B2898" s="34"/>
      <c r="C2898" s="35"/>
      <c r="D2898" s="188" t="s">
        <v>2670</v>
      </c>
      <c r="E2898" s="35"/>
      <c r="F2898" s="349" t="s">
        <v>2928</v>
      </c>
      <c r="G2898" s="332"/>
      <c r="H2898" s="332"/>
      <c r="I2898" s="332"/>
      <c r="J2898" s="332"/>
      <c r="K2898" s="35"/>
      <c r="L2898" s="38"/>
      <c r="M2898" s="190"/>
      <c r="N2898" s="191"/>
      <c r="O2898" s="63"/>
      <c r="P2898" s="63"/>
      <c r="Q2898" s="63"/>
      <c r="R2898" s="63"/>
      <c r="S2898" s="63"/>
      <c r="T2898" s="64"/>
      <c r="U2898" s="33"/>
      <c r="V2898" s="33"/>
      <c r="W2898" s="33"/>
      <c r="X2898" s="33"/>
      <c r="Y2898" s="33"/>
      <c r="Z2898" s="33"/>
      <c r="AA2898" s="33"/>
      <c r="AB2898" s="33"/>
      <c r="AC2898" s="33"/>
      <c r="AD2898" s="33"/>
      <c r="AE2898" s="33"/>
      <c r="AT2898" s="19" t="s">
        <v>2670</v>
      </c>
      <c r="AU2898" s="19" t="s">
        <v>78</v>
      </c>
    </row>
    <row r="2899" spans="1:65" s="2" customFormat="1" ht="44.25" customHeight="1">
      <c r="A2899" s="33"/>
      <c r="B2899" s="34"/>
      <c r="C2899" s="176" t="s">
        <v>2945</v>
      </c>
      <c r="D2899" s="176" t="s">
        <v>181</v>
      </c>
      <c r="E2899" s="177" t="s">
        <v>2946</v>
      </c>
      <c r="F2899" s="327" t="s">
        <v>2947</v>
      </c>
      <c r="G2899" s="328" t="s">
        <v>281</v>
      </c>
      <c r="H2899" s="329">
        <v>1</v>
      </c>
      <c r="I2899" s="330"/>
      <c r="J2899" s="330">
        <f>ROUND(I2899*H2899,2)</f>
        <v>0</v>
      </c>
      <c r="K2899" s="178" t="s">
        <v>18</v>
      </c>
      <c r="L2899" s="38"/>
      <c r="M2899" s="182" t="s">
        <v>18</v>
      </c>
      <c r="N2899" s="183" t="s">
        <v>40</v>
      </c>
      <c r="O2899" s="184">
        <v>0</v>
      </c>
      <c r="P2899" s="184">
        <f>O2899*H2899</f>
        <v>0</v>
      </c>
      <c r="Q2899" s="184">
        <v>0</v>
      </c>
      <c r="R2899" s="184">
        <f>Q2899*H2899</f>
        <v>0</v>
      </c>
      <c r="S2899" s="184">
        <v>0</v>
      </c>
      <c r="T2899" s="185">
        <f>S2899*H2899</f>
        <v>0</v>
      </c>
      <c r="U2899" s="33"/>
      <c r="V2899" s="33"/>
      <c r="W2899" s="33"/>
      <c r="X2899" s="33"/>
      <c r="Y2899" s="33"/>
      <c r="Z2899" s="33"/>
      <c r="AA2899" s="33"/>
      <c r="AB2899" s="33"/>
      <c r="AC2899" s="33"/>
      <c r="AD2899" s="33"/>
      <c r="AE2899" s="33"/>
      <c r="AR2899" s="186" t="s">
        <v>186</v>
      </c>
      <c r="AT2899" s="186" t="s">
        <v>181</v>
      </c>
      <c r="AU2899" s="186" t="s">
        <v>78</v>
      </c>
      <c r="AY2899" s="19" t="s">
        <v>179</v>
      </c>
      <c r="BE2899" s="187">
        <f>IF(N2899="základní",J2899,0)</f>
        <v>0</v>
      </c>
      <c r="BF2899" s="187">
        <f>IF(N2899="snížená",J2899,0)</f>
        <v>0</v>
      </c>
      <c r="BG2899" s="187">
        <f>IF(N2899="zákl. přenesená",J2899,0)</f>
        <v>0</v>
      </c>
      <c r="BH2899" s="187">
        <f>IF(N2899="sníž. přenesená",J2899,0)</f>
        <v>0</v>
      </c>
      <c r="BI2899" s="187">
        <f>IF(N2899="nulová",J2899,0)</f>
        <v>0</v>
      </c>
      <c r="BJ2899" s="19" t="s">
        <v>76</v>
      </c>
      <c r="BK2899" s="187">
        <f>ROUND(I2899*H2899,2)</f>
        <v>0</v>
      </c>
      <c r="BL2899" s="19" t="s">
        <v>186</v>
      </c>
      <c r="BM2899" s="186" t="s">
        <v>2948</v>
      </c>
    </row>
    <row r="2900" spans="1:65" s="2" customFormat="1" ht="29.25">
      <c r="A2900" s="33"/>
      <c r="B2900" s="34"/>
      <c r="C2900" s="35"/>
      <c r="D2900" s="188" t="s">
        <v>188</v>
      </c>
      <c r="E2900" s="35"/>
      <c r="F2900" s="331" t="s">
        <v>2947</v>
      </c>
      <c r="G2900" s="332"/>
      <c r="H2900" s="332"/>
      <c r="I2900" s="332"/>
      <c r="J2900" s="332"/>
      <c r="K2900" s="35"/>
      <c r="L2900" s="38"/>
      <c r="M2900" s="190"/>
      <c r="N2900" s="191"/>
      <c r="O2900" s="63"/>
      <c r="P2900" s="63"/>
      <c r="Q2900" s="63"/>
      <c r="R2900" s="63"/>
      <c r="S2900" s="63"/>
      <c r="T2900" s="64"/>
      <c r="U2900" s="33"/>
      <c r="V2900" s="33"/>
      <c r="W2900" s="33"/>
      <c r="X2900" s="33"/>
      <c r="Y2900" s="33"/>
      <c r="Z2900" s="33"/>
      <c r="AA2900" s="33"/>
      <c r="AB2900" s="33"/>
      <c r="AC2900" s="33"/>
      <c r="AD2900" s="33"/>
      <c r="AE2900" s="33"/>
      <c r="AT2900" s="19" t="s">
        <v>188</v>
      </c>
      <c r="AU2900" s="19" t="s">
        <v>78</v>
      </c>
    </row>
    <row r="2901" spans="1:65" s="2" customFormat="1" ht="19.5">
      <c r="A2901" s="33"/>
      <c r="B2901" s="34"/>
      <c r="C2901" s="35"/>
      <c r="D2901" s="188" t="s">
        <v>2670</v>
      </c>
      <c r="E2901" s="35"/>
      <c r="F2901" s="349" t="s">
        <v>2928</v>
      </c>
      <c r="G2901" s="332"/>
      <c r="H2901" s="332"/>
      <c r="I2901" s="332"/>
      <c r="J2901" s="332"/>
      <c r="K2901" s="35"/>
      <c r="L2901" s="38"/>
      <c r="M2901" s="190"/>
      <c r="N2901" s="191"/>
      <c r="O2901" s="63"/>
      <c r="P2901" s="63"/>
      <c r="Q2901" s="63"/>
      <c r="R2901" s="63"/>
      <c r="S2901" s="63"/>
      <c r="T2901" s="64"/>
      <c r="U2901" s="33"/>
      <c r="V2901" s="33"/>
      <c r="W2901" s="33"/>
      <c r="X2901" s="33"/>
      <c r="Y2901" s="33"/>
      <c r="Z2901" s="33"/>
      <c r="AA2901" s="33"/>
      <c r="AB2901" s="33"/>
      <c r="AC2901" s="33"/>
      <c r="AD2901" s="33"/>
      <c r="AE2901" s="33"/>
      <c r="AT2901" s="19" t="s">
        <v>2670</v>
      </c>
      <c r="AU2901" s="19" t="s">
        <v>78</v>
      </c>
    </row>
    <row r="2902" spans="1:65" s="2" customFormat="1" ht="16.5" customHeight="1">
      <c r="A2902" s="33"/>
      <c r="B2902" s="34"/>
      <c r="C2902" s="176" t="s">
        <v>2949</v>
      </c>
      <c r="D2902" s="176" t="s">
        <v>181</v>
      </c>
      <c r="E2902" s="177" t="s">
        <v>2950</v>
      </c>
      <c r="F2902" s="327" t="s">
        <v>2951</v>
      </c>
      <c r="G2902" s="328" t="s">
        <v>281</v>
      </c>
      <c r="H2902" s="329">
        <v>23</v>
      </c>
      <c r="I2902" s="330"/>
      <c r="J2902" s="330">
        <f>ROUND(I2902*H2902,2)</f>
        <v>0</v>
      </c>
      <c r="K2902" s="178" t="s">
        <v>18</v>
      </c>
      <c r="L2902" s="38"/>
      <c r="M2902" s="182" t="s">
        <v>18</v>
      </c>
      <c r="N2902" s="183" t="s">
        <v>40</v>
      </c>
      <c r="O2902" s="184">
        <v>0</v>
      </c>
      <c r="P2902" s="184">
        <f>O2902*H2902</f>
        <v>0</v>
      </c>
      <c r="Q2902" s="184">
        <v>0</v>
      </c>
      <c r="R2902" s="184">
        <f>Q2902*H2902</f>
        <v>0</v>
      </c>
      <c r="S2902" s="184">
        <v>0</v>
      </c>
      <c r="T2902" s="185">
        <f>S2902*H2902</f>
        <v>0</v>
      </c>
      <c r="U2902" s="33"/>
      <c r="V2902" s="33"/>
      <c r="W2902" s="33"/>
      <c r="X2902" s="33"/>
      <c r="Y2902" s="33"/>
      <c r="Z2902" s="33"/>
      <c r="AA2902" s="33"/>
      <c r="AB2902" s="33"/>
      <c r="AC2902" s="33"/>
      <c r="AD2902" s="33"/>
      <c r="AE2902" s="33"/>
      <c r="AR2902" s="186" t="s">
        <v>186</v>
      </c>
      <c r="AT2902" s="186" t="s">
        <v>181</v>
      </c>
      <c r="AU2902" s="186" t="s">
        <v>78</v>
      </c>
      <c r="AY2902" s="19" t="s">
        <v>179</v>
      </c>
      <c r="BE2902" s="187">
        <f>IF(N2902="základní",J2902,0)</f>
        <v>0</v>
      </c>
      <c r="BF2902" s="187">
        <f>IF(N2902="snížená",J2902,0)</f>
        <v>0</v>
      </c>
      <c r="BG2902" s="187">
        <f>IF(N2902="zákl. přenesená",J2902,0)</f>
        <v>0</v>
      </c>
      <c r="BH2902" s="187">
        <f>IF(N2902="sníž. přenesená",J2902,0)</f>
        <v>0</v>
      </c>
      <c r="BI2902" s="187">
        <f>IF(N2902="nulová",J2902,0)</f>
        <v>0</v>
      </c>
      <c r="BJ2902" s="19" t="s">
        <v>76</v>
      </c>
      <c r="BK2902" s="187">
        <f>ROUND(I2902*H2902,2)</f>
        <v>0</v>
      </c>
      <c r="BL2902" s="19" t="s">
        <v>186</v>
      </c>
      <c r="BM2902" s="186" t="s">
        <v>2952</v>
      </c>
    </row>
    <row r="2903" spans="1:65" s="2" customFormat="1">
      <c r="A2903" s="33"/>
      <c r="B2903" s="34"/>
      <c r="C2903" s="35"/>
      <c r="D2903" s="188" t="s">
        <v>188</v>
      </c>
      <c r="E2903" s="35"/>
      <c r="F2903" s="331" t="s">
        <v>2951</v>
      </c>
      <c r="G2903" s="332"/>
      <c r="H2903" s="332"/>
      <c r="I2903" s="332"/>
      <c r="J2903" s="332"/>
      <c r="K2903" s="35"/>
      <c r="L2903" s="38"/>
      <c r="M2903" s="190"/>
      <c r="N2903" s="191"/>
      <c r="O2903" s="63"/>
      <c r="P2903" s="63"/>
      <c r="Q2903" s="63"/>
      <c r="R2903" s="63"/>
      <c r="S2903" s="63"/>
      <c r="T2903" s="64"/>
      <c r="U2903" s="33"/>
      <c r="V2903" s="33"/>
      <c r="W2903" s="33"/>
      <c r="X2903" s="33"/>
      <c r="Y2903" s="33"/>
      <c r="Z2903" s="33"/>
      <c r="AA2903" s="33"/>
      <c r="AB2903" s="33"/>
      <c r="AC2903" s="33"/>
      <c r="AD2903" s="33"/>
      <c r="AE2903" s="33"/>
      <c r="AT2903" s="19" t="s">
        <v>188</v>
      </c>
      <c r="AU2903" s="19" t="s">
        <v>78</v>
      </c>
    </row>
    <row r="2904" spans="1:65" s="14" customFormat="1">
      <c r="B2904" s="203"/>
      <c r="C2904" s="204"/>
      <c r="D2904" s="188" t="s">
        <v>192</v>
      </c>
      <c r="E2904" s="205" t="s">
        <v>18</v>
      </c>
      <c r="F2904" s="324" t="s">
        <v>2953</v>
      </c>
      <c r="G2904" s="325"/>
      <c r="H2904" s="326">
        <v>1</v>
      </c>
      <c r="I2904" s="325"/>
      <c r="J2904" s="325"/>
      <c r="K2904" s="204"/>
      <c r="L2904" s="208"/>
      <c r="M2904" s="209"/>
      <c r="N2904" s="210"/>
      <c r="O2904" s="210"/>
      <c r="P2904" s="210"/>
      <c r="Q2904" s="210"/>
      <c r="R2904" s="210"/>
      <c r="S2904" s="210"/>
      <c r="T2904" s="211"/>
      <c r="AT2904" s="212" t="s">
        <v>192</v>
      </c>
      <c r="AU2904" s="212" t="s">
        <v>78</v>
      </c>
      <c r="AV2904" s="14" t="s">
        <v>78</v>
      </c>
      <c r="AW2904" s="14" t="s">
        <v>30</v>
      </c>
      <c r="AX2904" s="14" t="s">
        <v>69</v>
      </c>
      <c r="AY2904" s="212" t="s">
        <v>179</v>
      </c>
    </row>
    <row r="2905" spans="1:65" s="14" customFormat="1">
      <c r="B2905" s="203"/>
      <c r="C2905" s="204"/>
      <c r="D2905" s="188" t="s">
        <v>192</v>
      </c>
      <c r="E2905" s="205" t="s">
        <v>18</v>
      </c>
      <c r="F2905" s="324" t="s">
        <v>2954</v>
      </c>
      <c r="G2905" s="325"/>
      <c r="H2905" s="326">
        <v>6</v>
      </c>
      <c r="I2905" s="325"/>
      <c r="J2905" s="325"/>
      <c r="K2905" s="204"/>
      <c r="L2905" s="208"/>
      <c r="M2905" s="209"/>
      <c r="N2905" s="210"/>
      <c r="O2905" s="210"/>
      <c r="P2905" s="210"/>
      <c r="Q2905" s="210"/>
      <c r="R2905" s="210"/>
      <c r="S2905" s="210"/>
      <c r="T2905" s="211"/>
      <c r="AT2905" s="212" t="s">
        <v>192</v>
      </c>
      <c r="AU2905" s="212" t="s">
        <v>78</v>
      </c>
      <c r="AV2905" s="14" t="s">
        <v>78</v>
      </c>
      <c r="AW2905" s="14" t="s">
        <v>30</v>
      </c>
      <c r="AX2905" s="14" t="s">
        <v>69</v>
      </c>
      <c r="AY2905" s="212" t="s">
        <v>179</v>
      </c>
    </row>
    <row r="2906" spans="1:65" s="14" customFormat="1">
      <c r="B2906" s="203"/>
      <c r="C2906" s="204"/>
      <c r="D2906" s="188" t="s">
        <v>192</v>
      </c>
      <c r="E2906" s="205" t="s">
        <v>18</v>
      </c>
      <c r="F2906" s="324" t="s">
        <v>2955</v>
      </c>
      <c r="G2906" s="325"/>
      <c r="H2906" s="326">
        <v>14</v>
      </c>
      <c r="I2906" s="325"/>
      <c r="J2906" s="325"/>
      <c r="K2906" s="204"/>
      <c r="L2906" s="208"/>
      <c r="M2906" s="209"/>
      <c r="N2906" s="210"/>
      <c r="O2906" s="210"/>
      <c r="P2906" s="210"/>
      <c r="Q2906" s="210"/>
      <c r="R2906" s="210"/>
      <c r="S2906" s="210"/>
      <c r="T2906" s="211"/>
      <c r="AT2906" s="212" t="s">
        <v>192</v>
      </c>
      <c r="AU2906" s="212" t="s">
        <v>78</v>
      </c>
      <c r="AV2906" s="14" t="s">
        <v>78</v>
      </c>
      <c r="AW2906" s="14" t="s">
        <v>30</v>
      </c>
      <c r="AX2906" s="14" t="s">
        <v>69</v>
      </c>
      <c r="AY2906" s="212" t="s">
        <v>179</v>
      </c>
    </row>
    <row r="2907" spans="1:65" s="14" customFormat="1">
      <c r="B2907" s="203"/>
      <c r="C2907" s="204"/>
      <c r="D2907" s="188" t="s">
        <v>192</v>
      </c>
      <c r="E2907" s="205" t="s">
        <v>18</v>
      </c>
      <c r="F2907" s="324" t="s">
        <v>2596</v>
      </c>
      <c r="G2907" s="325"/>
      <c r="H2907" s="326">
        <v>2</v>
      </c>
      <c r="I2907" s="325"/>
      <c r="J2907" s="325"/>
      <c r="K2907" s="204"/>
      <c r="L2907" s="208"/>
      <c r="M2907" s="209"/>
      <c r="N2907" s="210"/>
      <c r="O2907" s="210"/>
      <c r="P2907" s="210"/>
      <c r="Q2907" s="210"/>
      <c r="R2907" s="210"/>
      <c r="S2907" s="210"/>
      <c r="T2907" s="211"/>
      <c r="AT2907" s="212" t="s">
        <v>192</v>
      </c>
      <c r="AU2907" s="212" t="s">
        <v>78</v>
      </c>
      <c r="AV2907" s="14" t="s">
        <v>78</v>
      </c>
      <c r="AW2907" s="14" t="s">
        <v>30</v>
      </c>
      <c r="AX2907" s="14" t="s">
        <v>69</v>
      </c>
      <c r="AY2907" s="212" t="s">
        <v>179</v>
      </c>
    </row>
    <row r="2908" spans="1:65" s="2" customFormat="1" ht="16.5" customHeight="1">
      <c r="A2908" s="33"/>
      <c r="B2908" s="34"/>
      <c r="C2908" s="176" t="s">
        <v>2956</v>
      </c>
      <c r="D2908" s="176" t="s">
        <v>181</v>
      </c>
      <c r="E2908" s="177" t="s">
        <v>2957</v>
      </c>
      <c r="F2908" s="327" t="s">
        <v>2958</v>
      </c>
      <c r="G2908" s="328" t="s">
        <v>281</v>
      </c>
      <c r="H2908" s="329">
        <v>3</v>
      </c>
      <c r="I2908" s="330"/>
      <c r="J2908" s="330">
        <f>ROUND(I2908*H2908,2)</f>
        <v>0</v>
      </c>
      <c r="K2908" s="178" t="s">
        <v>18</v>
      </c>
      <c r="L2908" s="38"/>
      <c r="M2908" s="182" t="s">
        <v>18</v>
      </c>
      <c r="N2908" s="183" t="s">
        <v>40</v>
      </c>
      <c r="O2908" s="184">
        <v>0</v>
      </c>
      <c r="P2908" s="184">
        <f>O2908*H2908</f>
        <v>0</v>
      </c>
      <c r="Q2908" s="184">
        <v>0</v>
      </c>
      <c r="R2908" s="184">
        <f>Q2908*H2908</f>
        <v>0</v>
      </c>
      <c r="S2908" s="184">
        <v>0</v>
      </c>
      <c r="T2908" s="185">
        <f>S2908*H2908</f>
        <v>0</v>
      </c>
      <c r="U2908" s="33"/>
      <c r="V2908" s="33"/>
      <c r="W2908" s="33"/>
      <c r="X2908" s="33"/>
      <c r="Y2908" s="33"/>
      <c r="Z2908" s="33"/>
      <c r="AA2908" s="33"/>
      <c r="AB2908" s="33"/>
      <c r="AC2908" s="33"/>
      <c r="AD2908" s="33"/>
      <c r="AE2908" s="33"/>
      <c r="AR2908" s="186" t="s">
        <v>186</v>
      </c>
      <c r="AT2908" s="186" t="s">
        <v>181</v>
      </c>
      <c r="AU2908" s="186" t="s">
        <v>78</v>
      </c>
      <c r="AY2908" s="19" t="s">
        <v>179</v>
      </c>
      <c r="BE2908" s="187">
        <f>IF(N2908="základní",J2908,0)</f>
        <v>0</v>
      </c>
      <c r="BF2908" s="187">
        <f>IF(N2908="snížená",J2908,0)</f>
        <v>0</v>
      </c>
      <c r="BG2908" s="187">
        <f>IF(N2908="zákl. přenesená",J2908,0)</f>
        <v>0</v>
      </c>
      <c r="BH2908" s="187">
        <f>IF(N2908="sníž. přenesená",J2908,0)</f>
        <v>0</v>
      </c>
      <c r="BI2908" s="187">
        <f>IF(N2908="nulová",J2908,0)</f>
        <v>0</v>
      </c>
      <c r="BJ2908" s="19" t="s">
        <v>76</v>
      </c>
      <c r="BK2908" s="187">
        <f>ROUND(I2908*H2908,2)</f>
        <v>0</v>
      </c>
      <c r="BL2908" s="19" t="s">
        <v>186</v>
      </c>
      <c r="BM2908" s="186" t="s">
        <v>2959</v>
      </c>
    </row>
    <row r="2909" spans="1:65" s="2" customFormat="1">
      <c r="A2909" s="33"/>
      <c r="B2909" s="34"/>
      <c r="C2909" s="35"/>
      <c r="D2909" s="188" t="s">
        <v>188</v>
      </c>
      <c r="E2909" s="35"/>
      <c r="F2909" s="331" t="s">
        <v>2958</v>
      </c>
      <c r="G2909" s="332"/>
      <c r="H2909" s="332"/>
      <c r="I2909" s="332"/>
      <c r="J2909" s="332"/>
      <c r="K2909" s="35"/>
      <c r="L2909" s="38"/>
      <c r="M2909" s="190"/>
      <c r="N2909" s="191"/>
      <c r="O2909" s="63"/>
      <c r="P2909" s="63"/>
      <c r="Q2909" s="63"/>
      <c r="R2909" s="63"/>
      <c r="S2909" s="63"/>
      <c r="T2909" s="64"/>
      <c r="U2909" s="33"/>
      <c r="V2909" s="33"/>
      <c r="W2909" s="33"/>
      <c r="X2909" s="33"/>
      <c r="Y2909" s="33"/>
      <c r="Z2909" s="33"/>
      <c r="AA2909" s="33"/>
      <c r="AB2909" s="33"/>
      <c r="AC2909" s="33"/>
      <c r="AD2909" s="33"/>
      <c r="AE2909" s="33"/>
      <c r="AT2909" s="19" t="s">
        <v>188</v>
      </c>
      <c r="AU2909" s="19" t="s">
        <v>78</v>
      </c>
    </row>
    <row r="2910" spans="1:65" s="14" customFormat="1">
      <c r="B2910" s="203"/>
      <c r="C2910" s="204"/>
      <c r="D2910" s="188" t="s">
        <v>192</v>
      </c>
      <c r="E2910" s="205" t="s">
        <v>18</v>
      </c>
      <c r="F2910" s="324" t="s">
        <v>2960</v>
      </c>
      <c r="G2910" s="325"/>
      <c r="H2910" s="326">
        <v>3</v>
      </c>
      <c r="I2910" s="325"/>
      <c r="J2910" s="325"/>
      <c r="K2910" s="204"/>
      <c r="L2910" s="208"/>
      <c r="M2910" s="209"/>
      <c r="N2910" s="210"/>
      <c r="O2910" s="210"/>
      <c r="P2910" s="210"/>
      <c r="Q2910" s="210"/>
      <c r="R2910" s="210"/>
      <c r="S2910" s="210"/>
      <c r="T2910" s="211"/>
      <c r="AT2910" s="212" t="s">
        <v>192</v>
      </c>
      <c r="AU2910" s="212" t="s">
        <v>78</v>
      </c>
      <c r="AV2910" s="14" t="s">
        <v>78</v>
      </c>
      <c r="AW2910" s="14" t="s">
        <v>30</v>
      </c>
      <c r="AX2910" s="14" t="s">
        <v>69</v>
      </c>
      <c r="AY2910" s="212" t="s">
        <v>179</v>
      </c>
    </row>
    <row r="2911" spans="1:65" s="2" customFormat="1" ht="66.75" customHeight="1">
      <c r="A2911" s="33"/>
      <c r="B2911" s="34"/>
      <c r="C2911" s="176" t="s">
        <v>2961</v>
      </c>
      <c r="D2911" s="176" t="s">
        <v>181</v>
      </c>
      <c r="E2911" s="177" t="s">
        <v>2962</v>
      </c>
      <c r="F2911" s="327" t="s">
        <v>2963</v>
      </c>
      <c r="G2911" s="328" t="s">
        <v>281</v>
      </c>
      <c r="H2911" s="329">
        <v>1</v>
      </c>
      <c r="I2911" s="330"/>
      <c r="J2911" s="330">
        <f>ROUND(I2911*H2911,2)</f>
        <v>0</v>
      </c>
      <c r="K2911" s="178" t="s">
        <v>18</v>
      </c>
      <c r="L2911" s="38"/>
      <c r="M2911" s="182" t="s">
        <v>18</v>
      </c>
      <c r="N2911" s="183" t="s">
        <v>40</v>
      </c>
      <c r="O2911" s="184">
        <v>0</v>
      </c>
      <c r="P2911" s="184">
        <f>O2911*H2911</f>
        <v>0</v>
      </c>
      <c r="Q2911" s="184">
        <v>0</v>
      </c>
      <c r="R2911" s="184">
        <f>Q2911*H2911</f>
        <v>0</v>
      </c>
      <c r="S2911" s="184">
        <v>0</v>
      </c>
      <c r="T2911" s="185">
        <f>S2911*H2911</f>
        <v>0</v>
      </c>
      <c r="U2911" s="33"/>
      <c r="V2911" s="33"/>
      <c r="W2911" s="33"/>
      <c r="X2911" s="33"/>
      <c r="Y2911" s="33"/>
      <c r="Z2911" s="33"/>
      <c r="AA2911" s="33"/>
      <c r="AB2911" s="33"/>
      <c r="AC2911" s="33"/>
      <c r="AD2911" s="33"/>
      <c r="AE2911" s="33"/>
      <c r="AR2911" s="186" t="s">
        <v>186</v>
      </c>
      <c r="AT2911" s="186" t="s">
        <v>181</v>
      </c>
      <c r="AU2911" s="186" t="s">
        <v>78</v>
      </c>
      <c r="AY2911" s="19" t="s">
        <v>179</v>
      </c>
      <c r="BE2911" s="187">
        <f>IF(N2911="základní",J2911,0)</f>
        <v>0</v>
      </c>
      <c r="BF2911" s="187">
        <f>IF(N2911="snížená",J2911,0)</f>
        <v>0</v>
      </c>
      <c r="BG2911" s="187">
        <f>IF(N2911="zákl. přenesená",J2911,0)</f>
        <v>0</v>
      </c>
      <c r="BH2911" s="187">
        <f>IF(N2911="sníž. přenesená",J2911,0)</f>
        <v>0</v>
      </c>
      <c r="BI2911" s="187">
        <f>IF(N2911="nulová",J2911,0)</f>
        <v>0</v>
      </c>
      <c r="BJ2911" s="19" t="s">
        <v>76</v>
      </c>
      <c r="BK2911" s="187">
        <f>ROUND(I2911*H2911,2)</f>
        <v>0</v>
      </c>
      <c r="BL2911" s="19" t="s">
        <v>186</v>
      </c>
      <c r="BM2911" s="186" t="s">
        <v>2964</v>
      </c>
    </row>
    <row r="2912" spans="1:65" s="2" customFormat="1" ht="39">
      <c r="A2912" s="33"/>
      <c r="B2912" s="34"/>
      <c r="C2912" s="35"/>
      <c r="D2912" s="188" t="s">
        <v>188</v>
      </c>
      <c r="E2912" s="35"/>
      <c r="F2912" s="331" t="s">
        <v>2963</v>
      </c>
      <c r="G2912" s="332"/>
      <c r="H2912" s="332"/>
      <c r="I2912" s="332"/>
      <c r="J2912" s="332"/>
      <c r="K2912" s="35"/>
      <c r="L2912" s="38"/>
      <c r="M2912" s="190"/>
      <c r="N2912" s="191"/>
      <c r="O2912" s="63"/>
      <c r="P2912" s="63"/>
      <c r="Q2912" s="63"/>
      <c r="R2912" s="63"/>
      <c r="S2912" s="63"/>
      <c r="T2912" s="64"/>
      <c r="U2912" s="33"/>
      <c r="V2912" s="33"/>
      <c r="W2912" s="33"/>
      <c r="X2912" s="33"/>
      <c r="Y2912" s="33"/>
      <c r="Z2912" s="33"/>
      <c r="AA2912" s="33"/>
      <c r="AB2912" s="33"/>
      <c r="AC2912" s="33"/>
      <c r="AD2912" s="33"/>
      <c r="AE2912" s="33"/>
      <c r="AT2912" s="19" t="s">
        <v>188</v>
      </c>
      <c r="AU2912" s="19" t="s">
        <v>78</v>
      </c>
    </row>
    <row r="2913" spans="1:65" s="2" customFormat="1" ht="19.5">
      <c r="A2913" s="33"/>
      <c r="B2913" s="34"/>
      <c r="C2913" s="35"/>
      <c r="D2913" s="188" t="s">
        <v>2670</v>
      </c>
      <c r="E2913" s="35"/>
      <c r="F2913" s="349" t="s">
        <v>2928</v>
      </c>
      <c r="G2913" s="332"/>
      <c r="H2913" s="332"/>
      <c r="I2913" s="332"/>
      <c r="J2913" s="332"/>
      <c r="K2913" s="35"/>
      <c r="L2913" s="38"/>
      <c r="M2913" s="190"/>
      <c r="N2913" s="191"/>
      <c r="O2913" s="63"/>
      <c r="P2913" s="63"/>
      <c r="Q2913" s="63"/>
      <c r="R2913" s="63"/>
      <c r="S2913" s="63"/>
      <c r="T2913" s="64"/>
      <c r="U2913" s="33"/>
      <c r="V2913" s="33"/>
      <c r="W2913" s="33"/>
      <c r="X2913" s="33"/>
      <c r="Y2913" s="33"/>
      <c r="Z2913" s="33"/>
      <c r="AA2913" s="33"/>
      <c r="AB2913" s="33"/>
      <c r="AC2913" s="33"/>
      <c r="AD2913" s="33"/>
      <c r="AE2913" s="33"/>
      <c r="AT2913" s="19" t="s">
        <v>2670</v>
      </c>
      <c r="AU2913" s="19" t="s">
        <v>78</v>
      </c>
    </row>
    <row r="2914" spans="1:65" s="2" customFormat="1" ht="55.5" customHeight="1">
      <c r="A2914" s="33"/>
      <c r="B2914" s="34"/>
      <c r="C2914" s="176" t="s">
        <v>2965</v>
      </c>
      <c r="D2914" s="176" t="s">
        <v>181</v>
      </c>
      <c r="E2914" s="177" t="s">
        <v>2966</v>
      </c>
      <c r="F2914" s="327" t="s">
        <v>2967</v>
      </c>
      <c r="G2914" s="328" t="s">
        <v>281</v>
      </c>
      <c r="H2914" s="329">
        <v>5</v>
      </c>
      <c r="I2914" s="330"/>
      <c r="J2914" s="330">
        <f>ROUND(I2914*H2914,2)</f>
        <v>0</v>
      </c>
      <c r="K2914" s="178" t="s">
        <v>18</v>
      </c>
      <c r="L2914" s="38"/>
      <c r="M2914" s="182" t="s">
        <v>18</v>
      </c>
      <c r="N2914" s="183" t="s">
        <v>40</v>
      </c>
      <c r="O2914" s="184">
        <v>0</v>
      </c>
      <c r="P2914" s="184">
        <f>O2914*H2914</f>
        <v>0</v>
      </c>
      <c r="Q2914" s="184">
        <v>0</v>
      </c>
      <c r="R2914" s="184">
        <f>Q2914*H2914</f>
        <v>0</v>
      </c>
      <c r="S2914" s="184">
        <v>0</v>
      </c>
      <c r="T2914" s="185">
        <f>S2914*H2914</f>
        <v>0</v>
      </c>
      <c r="U2914" s="33"/>
      <c r="V2914" s="33"/>
      <c r="W2914" s="33"/>
      <c r="X2914" s="33"/>
      <c r="Y2914" s="33"/>
      <c r="Z2914" s="33"/>
      <c r="AA2914" s="33"/>
      <c r="AB2914" s="33"/>
      <c r="AC2914" s="33"/>
      <c r="AD2914" s="33"/>
      <c r="AE2914" s="33"/>
      <c r="AR2914" s="186" t="s">
        <v>186</v>
      </c>
      <c r="AT2914" s="186" t="s">
        <v>181</v>
      </c>
      <c r="AU2914" s="186" t="s">
        <v>78</v>
      </c>
      <c r="AY2914" s="19" t="s">
        <v>179</v>
      </c>
      <c r="BE2914" s="187">
        <f>IF(N2914="základní",J2914,0)</f>
        <v>0</v>
      </c>
      <c r="BF2914" s="187">
        <f>IF(N2914="snížená",J2914,0)</f>
        <v>0</v>
      </c>
      <c r="BG2914" s="187">
        <f>IF(N2914="zákl. přenesená",J2914,0)</f>
        <v>0</v>
      </c>
      <c r="BH2914" s="187">
        <f>IF(N2914="sníž. přenesená",J2914,0)</f>
        <v>0</v>
      </c>
      <c r="BI2914" s="187">
        <f>IF(N2914="nulová",J2914,0)</f>
        <v>0</v>
      </c>
      <c r="BJ2914" s="19" t="s">
        <v>76</v>
      </c>
      <c r="BK2914" s="187">
        <f>ROUND(I2914*H2914,2)</f>
        <v>0</v>
      </c>
      <c r="BL2914" s="19" t="s">
        <v>186</v>
      </c>
      <c r="BM2914" s="186" t="s">
        <v>2968</v>
      </c>
    </row>
    <row r="2915" spans="1:65" s="2" customFormat="1" ht="29.25">
      <c r="A2915" s="33"/>
      <c r="B2915" s="34"/>
      <c r="C2915" s="35"/>
      <c r="D2915" s="188" t="s">
        <v>188</v>
      </c>
      <c r="E2915" s="35"/>
      <c r="F2915" s="331" t="s">
        <v>2967</v>
      </c>
      <c r="G2915" s="332"/>
      <c r="H2915" s="332"/>
      <c r="I2915" s="332"/>
      <c r="J2915" s="332"/>
      <c r="K2915" s="35"/>
      <c r="L2915" s="38"/>
      <c r="M2915" s="190"/>
      <c r="N2915" s="191"/>
      <c r="O2915" s="63"/>
      <c r="P2915" s="63"/>
      <c r="Q2915" s="63"/>
      <c r="R2915" s="63"/>
      <c r="S2915" s="63"/>
      <c r="T2915" s="64"/>
      <c r="U2915" s="33"/>
      <c r="V2915" s="33"/>
      <c r="W2915" s="33"/>
      <c r="X2915" s="33"/>
      <c r="Y2915" s="33"/>
      <c r="Z2915" s="33"/>
      <c r="AA2915" s="33"/>
      <c r="AB2915" s="33"/>
      <c r="AC2915" s="33"/>
      <c r="AD2915" s="33"/>
      <c r="AE2915" s="33"/>
      <c r="AT2915" s="19" t="s">
        <v>188</v>
      </c>
      <c r="AU2915" s="19" t="s">
        <v>78</v>
      </c>
    </row>
    <row r="2916" spans="1:65" s="2" customFormat="1" ht="19.5">
      <c r="A2916" s="33"/>
      <c r="B2916" s="34"/>
      <c r="C2916" s="35"/>
      <c r="D2916" s="188" t="s">
        <v>2670</v>
      </c>
      <c r="E2916" s="35"/>
      <c r="F2916" s="349" t="s">
        <v>2928</v>
      </c>
      <c r="G2916" s="332"/>
      <c r="H2916" s="332"/>
      <c r="I2916" s="332"/>
      <c r="J2916" s="332"/>
      <c r="K2916" s="35"/>
      <c r="L2916" s="38"/>
      <c r="M2916" s="190"/>
      <c r="N2916" s="191"/>
      <c r="O2916" s="63"/>
      <c r="P2916" s="63"/>
      <c r="Q2916" s="63"/>
      <c r="R2916" s="63"/>
      <c r="S2916" s="63"/>
      <c r="T2916" s="64"/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T2916" s="19" t="s">
        <v>2670</v>
      </c>
      <c r="AU2916" s="19" t="s">
        <v>78</v>
      </c>
    </row>
    <row r="2917" spans="1:65" s="2" customFormat="1" ht="55.5" customHeight="1">
      <c r="A2917" s="33"/>
      <c r="B2917" s="34"/>
      <c r="C2917" s="176" t="s">
        <v>2969</v>
      </c>
      <c r="D2917" s="176" t="s">
        <v>181</v>
      </c>
      <c r="E2917" s="177" t="s">
        <v>2970</v>
      </c>
      <c r="F2917" s="327" t="s">
        <v>2971</v>
      </c>
      <c r="G2917" s="328" t="s">
        <v>281</v>
      </c>
      <c r="H2917" s="329">
        <v>1</v>
      </c>
      <c r="I2917" s="330"/>
      <c r="J2917" s="330">
        <f>ROUND(I2917*H2917,2)</f>
        <v>0</v>
      </c>
      <c r="K2917" s="178" t="s">
        <v>18</v>
      </c>
      <c r="L2917" s="38"/>
      <c r="M2917" s="182" t="s">
        <v>18</v>
      </c>
      <c r="N2917" s="183" t="s">
        <v>40</v>
      </c>
      <c r="O2917" s="184">
        <v>0</v>
      </c>
      <c r="P2917" s="184">
        <f>O2917*H2917</f>
        <v>0</v>
      </c>
      <c r="Q2917" s="184">
        <v>0</v>
      </c>
      <c r="R2917" s="184">
        <f>Q2917*H2917</f>
        <v>0</v>
      </c>
      <c r="S2917" s="184">
        <v>0</v>
      </c>
      <c r="T2917" s="185">
        <f>S2917*H2917</f>
        <v>0</v>
      </c>
      <c r="U2917" s="33"/>
      <c r="V2917" s="33"/>
      <c r="W2917" s="33"/>
      <c r="X2917" s="33"/>
      <c r="Y2917" s="33"/>
      <c r="Z2917" s="33"/>
      <c r="AA2917" s="33"/>
      <c r="AB2917" s="33"/>
      <c r="AC2917" s="33"/>
      <c r="AD2917" s="33"/>
      <c r="AE2917" s="33"/>
      <c r="AR2917" s="186" t="s">
        <v>186</v>
      </c>
      <c r="AT2917" s="186" t="s">
        <v>181</v>
      </c>
      <c r="AU2917" s="186" t="s">
        <v>78</v>
      </c>
      <c r="AY2917" s="19" t="s">
        <v>179</v>
      </c>
      <c r="BE2917" s="187">
        <f>IF(N2917="základní",J2917,0)</f>
        <v>0</v>
      </c>
      <c r="BF2917" s="187">
        <f>IF(N2917="snížená",J2917,0)</f>
        <v>0</v>
      </c>
      <c r="BG2917" s="187">
        <f>IF(N2917="zákl. přenesená",J2917,0)</f>
        <v>0</v>
      </c>
      <c r="BH2917" s="187">
        <f>IF(N2917="sníž. přenesená",J2917,0)</f>
        <v>0</v>
      </c>
      <c r="BI2917" s="187">
        <f>IF(N2917="nulová",J2917,0)</f>
        <v>0</v>
      </c>
      <c r="BJ2917" s="19" t="s">
        <v>76</v>
      </c>
      <c r="BK2917" s="187">
        <f>ROUND(I2917*H2917,2)</f>
        <v>0</v>
      </c>
      <c r="BL2917" s="19" t="s">
        <v>186</v>
      </c>
      <c r="BM2917" s="186" t="s">
        <v>2972</v>
      </c>
    </row>
    <row r="2918" spans="1:65" s="2" customFormat="1" ht="29.25">
      <c r="A2918" s="33"/>
      <c r="B2918" s="34"/>
      <c r="C2918" s="35"/>
      <c r="D2918" s="188" t="s">
        <v>188</v>
      </c>
      <c r="E2918" s="35"/>
      <c r="F2918" s="331" t="s">
        <v>2971</v>
      </c>
      <c r="G2918" s="332"/>
      <c r="H2918" s="332"/>
      <c r="I2918" s="332"/>
      <c r="J2918" s="332"/>
      <c r="K2918" s="35"/>
      <c r="L2918" s="38"/>
      <c r="M2918" s="190"/>
      <c r="N2918" s="191"/>
      <c r="O2918" s="63"/>
      <c r="P2918" s="63"/>
      <c r="Q2918" s="63"/>
      <c r="R2918" s="63"/>
      <c r="S2918" s="63"/>
      <c r="T2918" s="64"/>
      <c r="U2918" s="33"/>
      <c r="V2918" s="33"/>
      <c r="W2918" s="33"/>
      <c r="X2918" s="33"/>
      <c r="Y2918" s="33"/>
      <c r="Z2918" s="33"/>
      <c r="AA2918" s="33"/>
      <c r="AB2918" s="33"/>
      <c r="AC2918" s="33"/>
      <c r="AD2918" s="33"/>
      <c r="AE2918" s="33"/>
      <c r="AT2918" s="19" t="s">
        <v>188</v>
      </c>
      <c r="AU2918" s="19" t="s">
        <v>78</v>
      </c>
    </row>
    <row r="2919" spans="1:65" s="2" customFormat="1" ht="19.5">
      <c r="A2919" s="33"/>
      <c r="B2919" s="34"/>
      <c r="C2919" s="35"/>
      <c r="D2919" s="188" t="s">
        <v>2670</v>
      </c>
      <c r="E2919" s="35"/>
      <c r="F2919" s="349" t="s">
        <v>2928</v>
      </c>
      <c r="G2919" s="332"/>
      <c r="H2919" s="332"/>
      <c r="I2919" s="332"/>
      <c r="J2919" s="332"/>
      <c r="K2919" s="35"/>
      <c r="L2919" s="38"/>
      <c r="M2919" s="190"/>
      <c r="N2919" s="191"/>
      <c r="O2919" s="63"/>
      <c r="P2919" s="63"/>
      <c r="Q2919" s="63"/>
      <c r="R2919" s="63"/>
      <c r="S2919" s="63"/>
      <c r="T2919" s="64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33"/>
      <c r="AE2919" s="33"/>
      <c r="AT2919" s="19" t="s">
        <v>2670</v>
      </c>
      <c r="AU2919" s="19" t="s">
        <v>78</v>
      </c>
    </row>
    <row r="2920" spans="1:65" s="2" customFormat="1" ht="66.75" customHeight="1">
      <c r="A2920" s="33"/>
      <c r="B2920" s="34"/>
      <c r="C2920" s="176" t="s">
        <v>2973</v>
      </c>
      <c r="D2920" s="176" t="s">
        <v>181</v>
      </c>
      <c r="E2920" s="177" t="s">
        <v>2974</v>
      </c>
      <c r="F2920" s="327" t="s">
        <v>2975</v>
      </c>
      <c r="G2920" s="328" t="s">
        <v>281</v>
      </c>
      <c r="H2920" s="329">
        <v>1</v>
      </c>
      <c r="I2920" s="330"/>
      <c r="J2920" s="330">
        <f>ROUND(I2920*H2920,2)</f>
        <v>0</v>
      </c>
      <c r="K2920" s="178" t="s">
        <v>18</v>
      </c>
      <c r="L2920" s="38"/>
      <c r="M2920" s="182" t="s">
        <v>18</v>
      </c>
      <c r="N2920" s="183" t="s">
        <v>40</v>
      </c>
      <c r="O2920" s="184">
        <v>0</v>
      </c>
      <c r="P2920" s="184">
        <f>O2920*H2920</f>
        <v>0</v>
      </c>
      <c r="Q2920" s="184">
        <v>0</v>
      </c>
      <c r="R2920" s="184">
        <f>Q2920*H2920</f>
        <v>0</v>
      </c>
      <c r="S2920" s="184">
        <v>0</v>
      </c>
      <c r="T2920" s="185">
        <f>S2920*H2920</f>
        <v>0</v>
      </c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R2920" s="186" t="s">
        <v>186</v>
      </c>
      <c r="AT2920" s="186" t="s">
        <v>181</v>
      </c>
      <c r="AU2920" s="186" t="s">
        <v>78</v>
      </c>
      <c r="AY2920" s="19" t="s">
        <v>179</v>
      </c>
      <c r="BE2920" s="187">
        <f>IF(N2920="základní",J2920,0)</f>
        <v>0</v>
      </c>
      <c r="BF2920" s="187">
        <f>IF(N2920="snížená",J2920,0)</f>
        <v>0</v>
      </c>
      <c r="BG2920" s="187">
        <f>IF(N2920="zákl. přenesená",J2920,0)</f>
        <v>0</v>
      </c>
      <c r="BH2920" s="187">
        <f>IF(N2920="sníž. přenesená",J2920,0)</f>
        <v>0</v>
      </c>
      <c r="BI2920" s="187">
        <f>IF(N2920="nulová",J2920,0)</f>
        <v>0</v>
      </c>
      <c r="BJ2920" s="19" t="s">
        <v>76</v>
      </c>
      <c r="BK2920" s="187">
        <f>ROUND(I2920*H2920,2)</f>
        <v>0</v>
      </c>
      <c r="BL2920" s="19" t="s">
        <v>186</v>
      </c>
      <c r="BM2920" s="186" t="s">
        <v>2976</v>
      </c>
    </row>
    <row r="2921" spans="1:65" s="2" customFormat="1" ht="39">
      <c r="A2921" s="33"/>
      <c r="B2921" s="34"/>
      <c r="C2921" s="35"/>
      <c r="D2921" s="188" t="s">
        <v>188</v>
      </c>
      <c r="E2921" s="35"/>
      <c r="F2921" s="331" t="s">
        <v>2975</v>
      </c>
      <c r="G2921" s="332"/>
      <c r="H2921" s="332"/>
      <c r="I2921" s="332"/>
      <c r="J2921" s="332"/>
      <c r="K2921" s="35"/>
      <c r="L2921" s="38"/>
      <c r="M2921" s="190"/>
      <c r="N2921" s="191"/>
      <c r="O2921" s="63"/>
      <c r="P2921" s="63"/>
      <c r="Q2921" s="63"/>
      <c r="R2921" s="63"/>
      <c r="S2921" s="63"/>
      <c r="T2921" s="64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T2921" s="19" t="s">
        <v>188</v>
      </c>
      <c r="AU2921" s="19" t="s">
        <v>78</v>
      </c>
    </row>
    <row r="2922" spans="1:65" s="2" customFormat="1" ht="19.5">
      <c r="A2922" s="33"/>
      <c r="B2922" s="34"/>
      <c r="C2922" s="35"/>
      <c r="D2922" s="188" t="s">
        <v>2670</v>
      </c>
      <c r="E2922" s="35"/>
      <c r="F2922" s="349" t="s">
        <v>2928</v>
      </c>
      <c r="G2922" s="332"/>
      <c r="H2922" s="332"/>
      <c r="I2922" s="332"/>
      <c r="J2922" s="332"/>
      <c r="K2922" s="35"/>
      <c r="L2922" s="38"/>
      <c r="M2922" s="190"/>
      <c r="N2922" s="191"/>
      <c r="O2922" s="63"/>
      <c r="P2922" s="63"/>
      <c r="Q2922" s="63"/>
      <c r="R2922" s="63"/>
      <c r="S2922" s="63"/>
      <c r="T2922" s="64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T2922" s="19" t="s">
        <v>2670</v>
      </c>
      <c r="AU2922" s="19" t="s">
        <v>78</v>
      </c>
    </row>
    <row r="2923" spans="1:65" s="2" customFormat="1" ht="49.15" customHeight="1">
      <c r="A2923" s="33"/>
      <c r="B2923" s="34"/>
      <c r="C2923" s="176" t="s">
        <v>2977</v>
      </c>
      <c r="D2923" s="176" t="s">
        <v>181</v>
      </c>
      <c r="E2923" s="177" t="s">
        <v>2978</v>
      </c>
      <c r="F2923" s="327" t="s">
        <v>2979</v>
      </c>
      <c r="G2923" s="328" t="s">
        <v>281</v>
      </c>
      <c r="H2923" s="329">
        <v>1</v>
      </c>
      <c r="I2923" s="330"/>
      <c r="J2923" s="330">
        <f>ROUND(I2923*H2923,2)</f>
        <v>0</v>
      </c>
      <c r="K2923" s="178" t="s">
        <v>18</v>
      </c>
      <c r="L2923" s="38"/>
      <c r="M2923" s="182" t="s">
        <v>18</v>
      </c>
      <c r="N2923" s="183" t="s">
        <v>40</v>
      </c>
      <c r="O2923" s="184">
        <v>0</v>
      </c>
      <c r="P2923" s="184">
        <f>O2923*H2923</f>
        <v>0</v>
      </c>
      <c r="Q2923" s="184">
        <v>0</v>
      </c>
      <c r="R2923" s="184">
        <f>Q2923*H2923</f>
        <v>0</v>
      </c>
      <c r="S2923" s="184">
        <v>0</v>
      </c>
      <c r="T2923" s="185">
        <f>S2923*H2923</f>
        <v>0</v>
      </c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R2923" s="186" t="s">
        <v>186</v>
      </c>
      <c r="AT2923" s="186" t="s">
        <v>181</v>
      </c>
      <c r="AU2923" s="186" t="s">
        <v>78</v>
      </c>
      <c r="AY2923" s="19" t="s">
        <v>179</v>
      </c>
      <c r="BE2923" s="187">
        <f>IF(N2923="základní",J2923,0)</f>
        <v>0</v>
      </c>
      <c r="BF2923" s="187">
        <f>IF(N2923="snížená",J2923,0)</f>
        <v>0</v>
      </c>
      <c r="BG2923" s="187">
        <f>IF(N2923="zákl. přenesená",J2923,0)</f>
        <v>0</v>
      </c>
      <c r="BH2923" s="187">
        <f>IF(N2923="sníž. přenesená",J2923,0)</f>
        <v>0</v>
      </c>
      <c r="BI2923" s="187">
        <f>IF(N2923="nulová",J2923,0)</f>
        <v>0</v>
      </c>
      <c r="BJ2923" s="19" t="s">
        <v>76</v>
      </c>
      <c r="BK2923" s="187">
        <f>ROUND(I2923*H2923,2)</f>
        <v>0</v>
      </c>
      <c r="BL2923" s="19" t="s">
        <v>186</v>
      </c>
      <c r="BM2923" s="186" t="s">
        <v>2980</v>
      </c>
    </row>
    <row r="2924" spans="1:65" s="2" customFormat="1" ht="29.25">
      <c r="A2924" s="33"/>
      <c r="B2924" s="34"/>
      <c r="C2924" s="35"/>
      <c r="D2924" s="188" t="s">
        <v>188</v>
      </c>
      <c r="E2924" s="35"/>
      <c r="F2924" s="331" t="s">
        <v>2979</v>
      </c>
      <c r="G2924" s="332"/>
      <c r="H2924" s="332"/>
      <c r="I2924" s="332"/>
      <c r="J2924" s="332"/>
      <c r="K2924" s="35"/>
      <c r="L2924" s="38"/>
      <c r="M2924" s="190"/>
      <c r="N2924" s="191"/>
      <c r="O2924" s="63"/>
      <c r="P2924" s="63"/>
      <c r="Q2924" s="63"/>
      <c r="R2924" s="63"/>
      <c r="S2924" s="63"/>
      <c r="T2924" s="64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T2924" s="19" t="s">
        <v>188</v>
      </c>
      <c r="AU2924" s="19" t="s">
        <v>78</v>
      </c>
    </row>
    <row r="2925" spans="1:65" s="2" customFormat="1" ht="19.5">
      <c r="A2925" s="33"/>
      <c r="B2925" s="34"/>
      <c r="C2925" s="35"/>
      <c r="D2925" s="188" t="s">
        <v>2670</v>
      </c>
      <c r="E2925" s="35"/>
      <c r="F2925" s="349" t="s">
        <v>2928</v>
      </c>
      <c r="G2925" s="332"/>
      <c r="H2925" s="332"/>
      <c r="I2925" s="332"/>
      <c r="J2925" s="332"/>
      <c r="K2925" s="35"/>
      <c r="L2925" s="38"/>
      <c r="M2925" s="190"/>
      <c r="N2925" s="191"/>
      <c r="O2925" s="63"/>
      <c r="P2925" s="63"/>
      <c r="Q2925" s="63"/>
      <c r="R2925" s="63"/>
      <c r="S2925" s="63"/>
      <c r="T2925" s="64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T2925" s="19" t="s">
        <v>2670</v>
      </c>
      <c r="AU2925" s="19" t="s">
        <v>78</v>
      </c>
    </row>
    <row r="2926" spans="1:65" s="2" customFormat="1" ht="24.2" customHeight="1">
      <c r="A2926" s="33"/>
      <c r="B2926" s="34"/>
      <c r="C2926" s="176" t="s">
        <v>2981</v>
      </c>
      <c r="D2926" s="176" t="s">
        <v>181</v>
      </c>
      <c r="E2926" s="177" t="s">
        <v>2982</v>
      </c>
      <c r="F2926" s="327" t="s">
        <v>2983</v>
      </c>
      <c r="G2926" s="328" t="s">
        <v>2046</v>
      </c>
      <c r="H2926" s="329">
        <v>16844.803</v>
      </c>
      <c r="I2926" s="330"/>
      <c r="J2926" s="330">
        <f>ROUND(I2926*H2926,2)</f>
        <v>0</v>
      </c>
      <c r="K2926" s="178" t="s">
        <v>185</v>
      </c>
      <c r="L2926" s="38"/>
      <c r="M2926" s="182" t="s">
        <v>18</v>
      </c>
      <c r="N2926" s="183" t="s">
        <v>40</v>
      </c>
      <c r="O2926" s="184">
        <v>0</v>
      </c>
      <c r="P2926" s="184">
        <f>O2926*H2926</f>
        <v>0</v>
      </c>
      <c r="Q2926" s="184">
        <v>0</v>
      </c>
      <c r="R2926" s="184">
        <f>Q2926*H2926</f>
        <v>0</v>
      </c>
      <c r="S2926" s="184">
        <v>0</v>
      </c>
      <c r="T2926" s="185">
        <f>S2926*H2926</f>
        <v>0</v>
      </c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R2926" s="186" t="s">
        <v>311</v>
      </c>
      <c r="AT2926" s="186" t="s">
        <v>181</v>
      </c>
      <c r="AU2926" s="186" t="s">
        <v>78</v>
      </c>
      <c r="AY2926" s="19" t="s">
        <v>179</v>
      </c>
      <c r="BE2926" s="187">
        <f>IF(N2926="základní",J2926,0)</f>
        <v>0</v>
      </c>
      <c r="BF2926" s="187">
        <f>IF(N2926="snížená",J2926,0)</f>
        <v>0</v>
      </c>
      <c r="BG2926" s="187">
        <f>IF(N2926="zákl. přenesená",J2926,0)</f>
        <v>0</v>
      </c>
      <c r="BH2926" s="187">
        <f>IF(N2926="sníž. přenesená",J2926,0)</f>
        <v>0</v>
      </c>
      <c r="BI2926" s="187">
        <f>IF(N2926="nulová",J2926,0)</f>
        <v>0</v>
      </c>
      <c r="BJ2926" s="19" t="s">
        <v>76</v>
      </c>
      <c r="BK2926" s="187">
        <f>ROUND(I2926*H2926,2)</f>
        <v>0</v>
      </c>
      <c r="BL2926" s="19" t="s">
        <v>311</v>
      </c>
      <c r="BM2926" s="186" t="s">
        <v>2984</v>
      </c>
    </row>
    <row r="2927" spans="1:65" s="2" customFormat="1" ht="29.25">
      <c r="A2927" s="33"/>
      <c r="B2927" s="34"/>
      <c r="C2927" s="35"/>
      <c r="D2927" s="188" t="s">
        <v>188</v>
      </c>
      <c r="E2927" s="35"/>
      <c r="F2927" s="331" t="s">
        <v>2985</v>
      </c>
      <c r="G2927" s="332"/>
      <c r="H2927" s="332"/>
      <c r="I2927" s="332"/>
      <c r="J2927" s="332"/>
      <c r="K2927" s="35"/>
      <c r="L2927" s="38"/>
      <c r="M2927" s="190"/>
      <c r="N2927" s="191"/>
      <c r="O2927" s="63"/>
      <c r="P2927" s="63"/>
      <c r="Q2927" s="63"/>
      <c r="R2927" s="63"/>
      <c r="S2927" s="63"/>
      <c r="T2927" s="64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T2927" s="19" t="s">
        <v>188</v>
      </c>
      <c r="AU2927" s="19" t="s">
        <v>78</v>
      </c>
    </row>
    <row r="2928" spans="1:65" s="2" customFormat="1">
      <c r="A2928" s="33"/>
      <c r="B2928" s="34"/>
      <c r="C2928" s="35"/>
      <c r="D2928" s="192" t="s">
        <v>190</v>
      </c>
      <c r="E2928" s="35"/>
      <c r="F2928" s="333" t="s">
        <v>2986</v>
      </c>
      <c r="G2928" s="332"/>
      <c r="H2928" s="332"/>
      <c r="I2928" s="332"/>
      <c r="J2928" s="332"/>
      <c r="K2928" s="35"/>
      <c r="L2928" s="38"/>
      <c r="M2928" s="190"/>
      <c r="N2928" s="191"/>
      <c r="O2928" s="63"/>
      <c r="P2928" s="63"/>
      <c r="Q2928" s="63"/>
      <c r="R2928" s="63"/>
      <c r="S2928" s="63"/>
      <c r="T2928" s="64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T2928" s="19" t="s">
        <v>190</v>
      </c>
      <c r="AU2928" s="19" t="s">
        <v>78</v>
      </c>
    </row>
    <row r="2929" spans="1:65" s="12" customFormat="1" ht="22.9" customHeight="1">
      <c r="B2929" s="161"/>
      <c r="C2929" s="162"/>
      <c r="D2929" s="163" t="s">
        <v>68</v>
      </c>
      <c r="E2929" s="174" t="s">
        <v>2987</v>
      </c>
      <c r="F2929" s="337" t="s">
        <v>2988</v>
      </c>
      <c r="G2929" s="338"/>
      <c r="H2929" s="338"/>
      <c r="I2929" s="338"/>
      <c r="J2929" s="339">
        <f>BK2929</f>
        <v>0</v>
      </c>
      <c r="K2929" s="162"/>
      <c r="L2929" s="166"/>
      <c r="M2929" s="167"/>
      <c r="N2929" s="168"/>
      <c r="O2929" s="168"/>
      <c r="P2929" s="169">
        <f>SUM(P2930:P3002)</f>
        <v>76.029690000000002</v>
      </c>
      <c r="Q2929" s="168"/>
      <c r="R2929" s="169">
        <f>SUM(R2930:R3002)</f>
        <v>0.13996382299999999</v>
      </c>
      <c r="S2929" s="168"/>
      <c r="T2929" s="170">
        <f>SUM(T2930:T3002)</f>
        <v>2.4000000000000002E-3</v>
      </c>
      <c r="AR2929" s="171" t="s">
        <v>78</v>
      </c>
      <c r="AT2929" s="172" t="s">
        <v>68</v>
      </c>
      <c r="AU2929" s="172" t="s">
        <v>76</v>
      </c>
      <c r="AY2929" s="171" t="s">
        <v>179</v>
      </c>
      <c r="BK2929" s="173">
        <f>SUM(BK2930:BK3002)</f>
        <v>0</v>
      </c>
    </row>
    <row r="2930" spans="1:65" s="2" customFormat="1" ht="16.5" customHeight="1">
      <c r="A2930" s="33"/>
      <c r="B2930" s="34"/>
      <c r="C2930" s="176" t="s">
        <v>2989</v>
      </c>
      <c r="D2930" s="176" t="s">
        <v>181</v>
      </c>
      <c r="E2930" s="177" t="s">
        <v>2990</v>
      </c>
      <c r="F2930" s="327" t="s">
        <v>2991</v>
      </c>
      <c r="G2930" s="328" t="s">
        <v>281</v>
      </c>
      <c r="H2930" s="329">
        <v>6</v>
      </c>
      <c r="I2930" s="330"/>
      <c r="J2930" s="330">
        <f>ROUND(I2930*H2930,2)</f>
        <v>0</v>
      </c>
      <c r="K2930" s="178" t="s">
        <v>18</v>
      </c>
      <c r="L2930" s="38"/>
      <c r="M2930" s="182" t="s">
        <v>18</v>
      </c>
      <c r="N2930" s="183" t="s">
        <v>40</v>
      </c>
      <c r="O2930" s="184">
        <v>0.06</v>
      </c>
      <c r="P2930" s="184">
        <f>O2930*H2930</f>
        <v>0.36</v>
      </c>
      <c r="Q2930" s="184">
        <v>0</v>
      </c>
      <c r="R2930" s="184">
        <f>Q2930*H2930</f>
        <v>0</v>
      </c>
      <c r="S2930" s="184">
        <v>4.0000000000000002E-4</v>
      </c>
      <c r="T2930" s="185">
        <f>S2930*H2930</f>
        <v>2.4000000000000002E-3</v>
      </c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R2930" s="186" t="s">
        <v>311</v>
      </c>
      <c r="AT2930" s="186" t="s">
        <v>181</v>
      </c>
      <c r="AU2930" s="186" t="s">
        <v>78</v>
      </c>
      <c r="AY2930" s="19" t="s">
        <v>179</v>
      </c>
      <c r="BE2930" s="187">
        <f>IF(N2930="základní",J2930,0)</f>
        <v>0</v>
      </c>
      <c r="BF2930" s="187">
        <f>IF(N2930="snížená",J2930,0)</f>
        <v>0</v>
      </c>
      <c r="BG2930" s="187">
        <f>IF(N2930="zákl. přenesená",J2930,0)</f>
        <v>0</v>
      </c>
      <c r="BH2930" s="187">
        <f>IF(N2930="sníž. přenesená",J2930,0)</f>
        <v>0</v>
      </c>
      <c r="BI2930" s="187">
        <f>IF(N2930="nulová",J2930,0)</f>
        <v>0</v>
      </c>
      <c r="BJ2930" s="19" t="s">
        <v>76</v>
      </c>
      <c r="BK2930" s="187">
        <f>ROUND(I2930*H2930,2)</f>
        <v>0</v>
      </c>
      <c r="BL2930" s="19" t="s">
        <v>311</v>
      </c>
      <c r="BM2930" s="186" t="s">
        <v>2992</v>
      </c>
    </row>
    <row r="2931" spans="1:65" s="2" customFormat="1">
      <c r="A2931" s="33"/>
      <c r="B2931" s="34"/>
      <c r="C2931" s="35"/>
      <c r="D2931" s="188" t="s">
        <v>188</v>
      </c>
      <c r="E2931" s="35"/>
      <c r="F2931" s="331" t="s">
        <v>2991</v>
      </c>
      <c r="G2931" s="332"/>
      <c r="H2931" s="332"/>
      <c r="I2931" s="332"/>
      <c r="J2931" s="332"/>
      <c r="K2931" s="35"/>
      <c r="L2931" s="38"/>
      <c r="M2931" s="190"/>
      <c r="N2931" s="191"/>
      <c r="O2931" s="63"/>
      <c r="P2931" s="63"/>
      <c r="Q2931" s="63"/>
      <c r="R2931" s="63"/>
      <c r="S2931" s="63"/>
      <c r="T2931" s="64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T2931" s="19" t="s">
        <v>188</v>
      </c>
      <c r="AU2931" s="19" t="s">
        <v>78</v>
      </c>
    </row>
    <row r="2932" spans="1:65" s="14" customFormat="1">
      <c r="B2932" s="203"/>
      <c r="C2932" s="204"/>
      <c r="D2932" s="188" t="s">
        <v>192</v>
      </c>
      <c r="E2932" s="205" t="s">
        <v>18</v>
      </c>
      <c r="F2932" s="324" t="s">
        <v>2993</v>
      </c>
      <c r="G2932" s="325"/>
      <c r="H2932" s="326">
        <v>3</v>
      </c>
      <c r="I2932" s="325"/>
      <c r="J2932" s="325"/>
      <c r="K2932" s="204"/>
      <c r="L2932" s="208"/>
      <c r="M2932" s="209"/>
      <c r="N2932" s="210"/>
      <c r="O2932" s="210"/>
      <c r="P2932" s="210"/>
      <c r="Q2932" s="210"/>
      <c r="R2932" s="210"/>
      <c r="S2932" s="210"/>
      <c r="T2932" s="211"/>
      <c r="AT2932" s="212" t="s">
        <v>192</v>
      </c>
      <c r="AU2932" s="212" t="s">
        <v>78</v>
      </c>
      <c r="AV2932" s="14" t="s">
        <v>78</v>
      </c>
      <c r="AW2932" s="14" t="s">
        <v>30</v>
      </c>
      <c r="AX2932" s="14" t="s">
        <v>69</v>
      </c>
      <c r="AY2932" s="212" t="s">
        <v>179</v>
      </c>
    </row>
    <row r="2933" spans="1:65" s="14" customFormat="1">
      <c r="B2933" s="203"/>
      <c r="C2933" s="204"/>
      <c r="D2933" s="188" t="s">
        <v>192</v>
      </c>
      <c r="E2933" s="205" t="s">
        <v>18</v>
      </c>
      <c r="F2933" s="324" t="s">
        <v>2994</v>
      </c>
      <c r="G2933" s="325"/>
      <c r="H2933" s="326">
        <v>3</v>
      </c>
      <c r="I2933" s="325"/>
      <c r="J2933" s="325"/>
      <c r="K2933" s="204"/>
      <c r="L2933" s="208"/>
      <c r="M2933" s="209"/>
      <c r="N2933" s="210"/>
      <c r="O2933" s="210"/>
      <c r="P2933" s="210"/>
      <c r="Q2933" s="210"/>
      <c r="R2933" s="210"/>
      <c r="S2933" s="210"/>
      <c r="T2933" s="211"/>
      <c r="AT2933" s="212" t="s">
        <v>192</v>
      </c>
      <c r="AU2933" s="212" t="s">
        <v>78</v>
      </c>
      <c r="AV2933" s="14" t="s">
        <v>78</v>
      </c>
      <c r="AW2933" s="14" t="s">
        <v>30</v>
      </c>
      <c r="AX2933" s="14" t="s">
        <v>69</v>
      </c>
      <c r="AY2933" s="212" t="s">
        <v>179</v>
      </c>
    </row>
    <row r="2934" spans="1:65" s="2" customFormat="1" ht="24.2" customHeight="1">
      <c r="A2934" s="33"/>
      <c r="B2934" s="34"/>
      <c r="C2934" s="176" t="s">
        <v>2995</v>
      </c>
      <c r="D2934" s="176" t="s">
        <v>181</v>
      </c>
      <c r="E2934" s="177" t="s">
        <v>2996</v>
      </c>
      <c r="F2934" s="327" t="s">
        <v>2997</v>
      </c>
      <c r="G2934" s="328" t="s">
        <v>2998</v>
      </c>
      <c r="H2934" s="329">
        <v>2.41</v>
      </c>
      <c r="I2934" s="330"/>
      <c r="J2934" s="330">
        <f>ROUND(I2934*H2934,2)</f>
        <v>0</v>
      </c>
      <c r="K2934" s="178" t="s">
        <v>185</v>
      </c>
      <c r="L2934" s="38"/>
      <c r="M2934" s="182" t="s">
        <v>18</v>
      </c>
      <c r="N2934" s="183" t="s">
        <v>40</v>
      </c>
      <c r="O2934" s="184">
        <v>0.48299999999999998</v>
      </c>
      <c r="P2934" s="184">
        <f>O2934*H2934</f>
        <v>1.1640300000000001</v>
      </c>
      <c r="Q2934" s="184">
        <v>7.1749999999999996E-5</v>
      </c>
      <c r="R2934" s="184">
        <f>Q2934*H2934</f>
        <v>1.7291750000000001E-4</v>
      </c>
      <c r="S2934" s="184">
        <v>0</v>
      </c>
      <c r="T2934" s="185">
        <f>S2934*H2934</f>
        <v>0</v>
      </c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R2934" s="186" t="s">
        <v>311</v>
      </c>
      <c r="AT2934" s="186" t="s">
        <v>181</v>
      </c>
      <c r="AU2934" s="186" t="s">
        <v>78</v>
      </c>
      <c r="AY2934" s="19" t="s">
        <v>179</v>
      </c>
      <c r="BE2934" s="187">
        <f>IF(N2934="základní",J2934,0)</f>
        <v>0</v>
      </c>
      <c r="BF2934" s="187">
        <f>IF(N2934="snížená",J2934,0)</f>
        <v>0</v>
      </c>
      <c r="BG2934" s="187">
        <f>IF(N2934="zákl. přenesená",J2934,0)</f>
        <v>0</v>
      </c>
      <c r="BH2934" s="187">
        <f>IF(N2934="sníž. přenesená",J2934,0)</f>
        <v>0</v>
      </c>
      <c r="BI2934" s="187">
        <f>IF(N2934="nulová",J2934,0)</f>
        <v>0</v>
      </c>
      <c r="BJ2934" s="19" t="s">
        <v>76</v>
      </c>
      <c r="BK2934" s="187">
        <f>ROUND(I2934*H2934,2)</f>
        <v>0</v>
      </c>
      <c r="BL2934" s="19" t="s">
        <v>311</v>
      </c>
      <c r="BM2934" s="186" t="s">
        <v>2999</v>
      </c>
    </row>
    <row r="2935" spans="1:65" s="2" customFormat="1" ht="19.5">
      <c r="A2935" s="33"/>
      <c r="B2935" s="34"/>
      <c r="C2935" s="35"/>
      <c r="D2935" s="188" t="s">
        <v>188</v>
      </c>
      <c r="E2935" s="35"/>
      <c r="F2935" s="331" t="s">
        <v>3000</v>
      </c>
      <c r="G2935" s="332"/>
      <c r="H2935" s="332"/>
      <c r="I2935" s="332"/>
      <c r="J2935" s="332"/>
      <c r="K2935" s="35"/>
      <c r="L2935" s="38"/>
      <c r="M2935" s="190"/>
      <c r="N2935" s="191"/>
      <c r="O2935" s="63"/>
      <c r="P2935" s="63"/>
      <c r="Q2935" s="63"/>
      <c r="R2935" s="63"/>
      <c r="S2935" s="63"/>
      <c r="T2935" s="64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T2935" s="19" t="s">
        <v>188</v>
      </c>
      <c r="AU2935" s="19" t="s">
        <v>78</v>
      </c>
    </row>
    <row r="2936" spans="1:65" s="2" customFormat="1">
      <c r="A2936" s="33"/>
      <c r="B2936" s="34"/>
      <c r="C2936" s="35"/>
      <c r="D2936" s="192" t="s">
        <v>190</v>
      </c>
      <c r="E2936" s="35"/>
      <c r="F2936" s="333" t="s">
        <v>3001</v>
      </c>
      <c r="G2936" s="332"/>
      <c r="H2936" s="332"/>
      <c r="I2936" s="332"/>
      <c r="J2936" s="332"/>
      <c r="K2936" s="35"/>
      <c r="L2936" s="38"/>
      <c r="M2936" s="190"/>
      <c r="N2936" s="191"/>
      <c r="O2936" s="63"/>
      <c r="P2936" s="63"/>
      <c r="Q2936" s="63"/>
      <c r="R2936" s="63"/>
      <c r="S2936" s="63"/>
      <c r="T2936" s="64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T2936" s="19" t="s">
        <v>190</v>
      </c>
      <c r="AU2936" s="19" t="s">
        <v>78</v>
      </c>
    </row>
    <row r="2937" spans="1:65" s="13" customFormat="1">
      <c r="B2937" s="194"/>
      <c r="C2937" s="195"/>
      <c r="D2937" s="188" t="s">
        <v>192</v>
      </c>
      <c r="E2937" s="196" t="s">
        <v>18</v>
      </c>
      <c r="F2937" s="334" t="s">
        <v>554</v>
      </c>
      <c r="G2937" s="335"/>
      <c r="H2937" s="336" t="s">
        <v>18</v>
      </c>
      <c r="I2937" s="335"/>
      <c r="J2937" s="335"/>
      <c r="K2937" s="195"/>
      <c r="L2937" s="198"/>
      <c r="M2937" s="199"/>
      <c r="N2937" s="200"/>
      <c r="O2937" s="200"/>
      <c r="P2937" s="200"/>
      <c r="Q2937" s="200"/>
      <c r="R2937" s="200"/>
      <c r="S2937" s="200"/>
      <c r="T2937" s="201"/>
      <c r="AT2937" s="202" t="s">
        <v>192</v>
      </c>
      <c r="AU2937" s="202" t="s">
        <v>78</v>
      </c>
      <c r="AV2937" s="13" t="s">
        <v>76</v>
      </c>
      <c r="AW2937" s="13" t="s">
        <v>30</v>
      </c>
      <c r="AX2937" s="13" t="s">
        <v>69</v>
      </c>
      <c r="AY2937" s="202" t="s">
        <v>179</v>
      </c>
    </row>
    <row r="2938" spans="1:65" s="14" customFormat="1">
      <c r="B2938" s="203"/>
      <c r="C2938" s="204"/>
      <c r="D2938" s="188" t="s">
        <v>192</v>
      </c>
      <c r="E2938" s="205" t="s">
        <v>18</v>
      </c>
      <c r="F2938" s="324" t="s">
        <v>3002</v>
      </c>
      <c r="G2938" s="325"/>
      <c r="H2938" s="326">
        <v>2.41</v>
      </c>
      <c r="I2938" s="325"/>
      <c r="J2938" s="325"/>
      <c r="K2938" s="204"/>
      <c r="L2938" s="208"/>
      <c r="M2938" s="209"/>
      <c r="N2938" s="210"/>
      <c r="O2938" s="210"/>
      <c r="P2938" s="210"/>
      <c r="Q2938" s="210"/>
      <c r="R2938" s="210"/>
      <c r="S2938" s="210"/>
      <c r="T2938" s="211"/>
      <c r="AT2938" s="212" t="s">
        <v>192</v>
      </c>
      <c r="AU2938" s="212" t="s">
        <v>78</v>
      </c>
      <c r="AV2938" s="14" t="s">
        <v>78</v>
      </c>
      <c r="AW2938" s="14" t="s">
        <v>30</v>
      </c>
      <c r="AX2938" s="14" t="s">
        <v>69</v>
      </c>
      <c r="AY2938" s="212" t="s">
        <v>179</v>
      </c>
    </row>
    <row r="2939" spans="1:65" s="2" customFormat="1" ht="16.5" customHeight="1">
      <c r="A2939" s="33"/>
      <c r="B2939" s="34"/>
      <c r="C2939" s="213" t="s">
        <v>3003</v>
      </c>
      <c r="D2939" s="213" t="s">
        <v>286</v>
      </c>
      <c r="E2939" s="214" t="s">
        <v>3004</v>
      </c>
      <c r="F2939" s="340" t="s">
        <v>3005</v>
      </c>
      <c r="G2939" s="341" t="s">
        <v>253</v>
      </c>
      <c r="H2939" s="342">
        <v>2E-3</v>
      </c>
      <c r="I2939" s="343"/>
      <c r="J2939" s="343">
        <f>ROUND(I2939*H2939,2)</f>
        <v>0</v>
      </c>
      <c r="K2939" s="215" t="s">
        <v>18</v>
      </c>
      <c r="L2939" s="219"/>
      <c r="M2939" s="220" t="s">
        <v>18</v>
      </c>
      <c r="N2939" s="221" t="s">
        <v>40</v>
      </c>
      <c r="O2939" s="184">
        <v>0</v>
      </c>
      <c r="P2939" s="184">
        <f>O2939*H2939</f>
        <v>0</v>
      </c>
      <c r="Q2939" s="184">
        <v>1</v>
      </c>
      <c r="R2939" s="184">
        <f>Q2939*H2939</f>
        <v>2E-3</v>
      </c>
      <c r="S2939" s="184">
        <v>0</v>
      </c>
      <c r="T2939" s="185">
        <f>S2939*H2939</f>
        <v>0</v>
      </c>
      <c r="U2939" s="33"/>
      <c r="V2939" s="33"/>
      <c r="W2939" s="33"/>
      <c r="X2939" s="33"/>
      <c r="Y2939" s="33"/>
      <c r="Z2939" s="33"/>
      <c r="AA2939" s="33"/>
      <c r="AB2939" s="33"/>
      <c r="AC2939" s="33"/>
      <c r="AD2939" s="33"/>
      <c r="AE2939" s="33"/>
      <c r="AR2939" s="186" t="s">
        <v>442</v>
      </c>
      <c r="AT2939" s="186" t="s">
        <v>286</v>
      </c>
      <c r="AU2939" s="186" t="s">
        <v>78</v>
      </c>
      <c r="AY2939" s="19" t="s">
        <v>179</v>
      </c>
      <c r="BE2939" s="187">
        <f>IF(N2939="základní",J2939,0)</f>
        <v>0</v>
      </c>
      <c r="BF2939" s="187">
        <f>IF(N2939="snížená",J2939,0)</f>
        <v>0</v>
      </c>
      <c r="BG2939" s="187">
        <f>IF(N2939="zákl. přenesená",J2939,0)</f>
        <v>0</v>
      </c>
      <c r="BH2939" s="187">
        <f>IF(N2939="sníž. přenesená",J2939,0)</f>
        <v>0</v>
      </c>
      <c r="BI2939" s="187">
        <f>IF(N2939="nulová",J2939,0)</f>
        <v>0</v>
      </c>
      <c r="BJ2939" s="19" t="s">
        <v>76</v>
      </c>
      <c r="BK2939" s="187">
        <f>ROUND(I2939*H2939,2)</f>
        <v>0</v>
      </c>
      <c r="BL2939" s="19" t="s">
        <v>311</v>
      </c>
      <c r="BM2939" s="186" t="s">
        <v>3006</v>
      </c>
    </row>
    <row r="2940" spans="1:65" s="2" customFormat="1">
      <c r="A2940" s="33"/>
      <c r="B2940" s="34"/>
      <c r="C2940" s="35"/>
      <c r="D2940" s="188" t="s">
        <v>188</v>
      </c>
      <c r="E2940" s="35"/>
      <c r="F2940" s="331" t="s">
        <v>3005</v>
      </c>
      <c r="G2940" s="332"/>
      <c r="H2940" s="332"/>
      <c r="I2940" s="332"/>
      <c r="J2940" s="332"/>
      <c r="K2940" s="35"/>
      <c r="L2940" s="38"/>
      <c r="M2940" s="190"/>
      <c r="N2940" s="191"/>
      <c r="O2940" s="63"/>
      <c r="P2940" s="63"/>
      <c r="Q2940" s="63"/>
      <c r="R2940" s="63"/>
      <c r="S2940" s="63"/>
      <c r="T2940" s="64"/>
      <c r="U2940" s="33"/>
      <c r="V2940" s="33"/>
      <c r="W2940" s="33"/>
      <c r="X2940" s="33"/>
      <c r="Y2940" s="33"/>
      <c r="Z2940" s="33"/>
      <c r="AA2940" s="33"/>
      <c r="AB2940" s="33"/>
      <c r="AC2940" s="33"/>
      <c r="AD2940" s="33"/>
      <c r="AE2940" s="33"/>
      <c r="AT2940" s="19" t="s">
        <v>188</v>
      </c>
      <c r="AU2940" s="19" t="s">
        <v>78</v>
      </c>
    </row>
    <row r="2941" spans="1:65" s="13" customFormat="1">
      <c r="B2941" s="194"/>
      <c r="C2941" s="195"/>
      <c r="D2941" s="188" t="s">
        <v>192</v>
      </c>
      <c r="E2941" s="196" t="s">
        <v>18</v>
      </c>
      <c r="F2941" s="334" t="s">
        <v>554</v>
      </c>
      <c r="G2941" s="335"/>
      <c r="H2941" s="336" t="s">
        <v>18</v>
      </c>
      <c r="I2941" s="335"/>
      <c r="J2941" s="335"/>
      <c r="K2941" s="195"/>
      <c r="L2941" s="198"/>
      <c r="M2941" s="199"/>
      <c r="N2941" s="200"/>
      <c r="O2941" s="200"/>
      <c r="P2941" s="200"/>
      <c r="Q2941" s="200"/>
      <c r="R2941" s="200"/>
      <c r="S2941" s="200"/>
      <c r="T2941" s="201"/>
      <c r="AT2941" s="202" t="s">
        <v>192</v>
      </c>
      <c r="AU2941" s="202" t="s">
        <v>78</v>
      </c>
      <c r="AV2941" s="13" t="s">
        <v>76</v>
      </c>
      <c r="AW2941" s="13" t="s">
        <v>30</v>
      </c>
      <c r="AX2941" s="13" t="s">
        <v>69</v>
      </c>
      <c r="AY2941" s="202" t="s">
        <v>179</v>
      </c>
    </row>
    <row r="2942" spans="1:65" s="14" customFormat="1">
      <c r="B2942" s="203"/>
      <c r="C2942" s="204"/>
      <c r="D2942" s="188" t="s">
        <v>192</v>
      </c>
      <c r="E2942" s="205" t="s">
        <v>18</v>
      </c>
      <c r="F2942" s="324" t="s">
        <v>3007</v>
      </c>
      <c r="G2942" s="325"/>
      <c r="H2942" s="326">
        <v>2E-3</v>
      </c>
      <c r="I2942" s="325"/>
      <c r="J2942" s="325"/>
      <c r="K2942" s="204"/>
      <c r="L2942" s="208"/>
      <c r="M2942" s="209"/>
      <c r="N2942" s="210"/>
      <c r="O2942" s="210"/>
      <c r="P2942" s="210"/>
      <c r="Q2942" s="210"/>
      <c r="R2942" s="210"/>
      <c r="S2942" s="210"/>
      <c r="T2942" s="211"/>
      <c r="AT2942" s="212" t="s">
        <v>192</v>
      </c>
      <c r="AU2942" s="212" t="s">
        <v>78</v>
      </c>
      <c r="AV2942" s="14" t="s">
        <v>78</v>
      </c>
      <c r="AW2942" s="14" t="s">
        <v>30</v>
      </c>
      <c r="AX2942" s="14" t="s">
        <v>69</v>
      </c>
      <c r="AY2942" s="212" t="s">
        <v>179</v>
      </c>
    </row>
    <row r="2943" spans="1:65" s="2" customFormat="1" ht="24.2" customHeight="1">
      <c r="A2943" s="33"/>
      <c r="B2943" s="34"/>
      <c r="C2943" s="176" t="s">
        <v>3008</v>
      </c>
      <c r="D2943" s="176" t="s">
        <v>181</v>
      </c>
      <c r="E2943" s="177" t="s">
        <v>3009</v>
      </c>
      <c r="F2943" s="327" t="s">
        <v>3010</v>
      </c>
      <c r="G2943" s="328" t="s">
        <v>2998</v>
      </c>
      <c r="H2943" s="329">
        <v>81.39</v>
      </c>
      <c r="I2943" s="330"/>
      <c r="J2943" s="330">
        <f>ROUND(I2943*H2943,2)</f>
        <v>0</v>
      </c>
      <c r="K2943" s="178" t="s">
        <v>185</v>
      </c>
      <c r="L2943" s="38"/>
      <c r="M2943" s="182" t="s">
        <v>18</v>
      </c>
      <c r="N2943" s="183" t="s">
        <v>40</v>
      </c>
      <c r="O2943" s="184">
        <v>0.28199999999999997</v>
      </c>
      <c r="P2943" s="184">
        <f>O2943*H2943</f>
        <v>22.951979999999999</v>
      </c>
      <c r="Q2943" s="184">
        <v>6.7487499999999994E-5</v>
      </c>
      <c r="R2943" s="184">
        <f>Q2943*H2943</f>
        <v>5.4928076249999994E-3</v>
      </c>
      <c r="S2943" s="184">
        <v>0</v>
      </c>
      <c r="T2943" s="185">
        <f>S2943*H2943</f>
        <v>0</v>
      </c>
      <c r="U2943" s="33"/>
      <c r="V2943" s="33"/>
      <c r="W2943" s="33"/>
      <c r="X2943" s="33"/>
      <c r="Y2943" s="33"/>
      <c r="Z2943" s="33"/>
      <c r="AA2943" s="33"/>
      <c r="AB2943" s="33"/>
      <c r="AC2943" s="33"/>
      <c r="AD2943" s="33"/>
      <c r="AE2943" s="33"/>
      <c r="AR2943" s="186" t="s">
        <v>311</v>
      </c>
      <c r="AT2943" s="186" t="s">
        <v>181</v>
      </c>
      <c r="AU2943" s="186" t="s">
        <v>78</v>
      </c>
      <c r="AY2943" s="19" t="s">
        <v>179</v>
      </c>
      <c r="BE2943" s="187">
        <f>IF(N2943="základní",J2943,0)</f>
        <v>0</v>
      </c>
      <c r="BF2943" s="187">
        <f>IF(N2943="snížená",J2943,0)</f>
        <v>0</v>
      </c>
      <c r="BG2943" s="187">
        <f>IF(N2943="zákl. přenesená",J2943,0)</f>
        <v>0</v>
      </c>
      <c r="BH2943" s="187">
        <f>IF(N2943="sníž. přenesená",J2943,0)</f>
        <v>0</v>
      </c>
      <c r="BI2943" s="187">
        <f>IF(N2943="nulová",J2943,0)</f>
        <v>0</v>
      </c>
      <c r="BJ2943" s="19" t="s">
        <v>76</v>
      </c>
      <c r="BK2943" s="187">
        <f>ROUND(I2943*H2943,2)</f>
        <v>0</v>
      </c>
      <c r="BL2943" s="19" t="s">
        <v>311</v>
      </c>
      <c r="BM2943" s="186" t="s">
        <v>3011</v>
      </c>
    </row>
    <row r="2944" spans="1:65" s="2" customFormat="1" ht="19.5">
      <c r="A2944" s="33"/>
      <c r="B2944" s="34"/>
      <c r="C2944" s="35"/>
      <c r="D2944" s="188" t="s">
        <v>188</v>
      </c>
      <c r="E2944" s="35"/>
      <c r="F2944" s="331" t="s">
        <v>3012</v>
      </c>
      <c r="G2944" s="332"/>
      <c r="H2944" s="332"/>
      <c r="I2944" s="332"/>
      <c r="J2944" s="332"/>
      <c r="K2944" s="35"/>
      <c r="L2944" s="38"/>
      <c r="M2944" s="190"/>
      <c r="N2944" s="191"/>
      <c r="O2944" s="63"/>
      <c r="P2944" s="63"/>
      <c r="Q2944" s="63"/>
      <c r="R2944" s="63"/>
      <c r="S2944" s="63"/>
      <c r="T2944" s="64"/>
      <c r="U2944" s="33"/>
      <c r="V2944" s="33"/>
      <c r="W2944" s="33"/>
      <c r="X2944" s="33"/>
      <c r="Y2944" s="33"/>
      <c r="Z2944" s="33"/>
      <c r="AA2944" s="33"/>
      <c r="AB2944" s="33"/>
      <c r="AC2944" s="33"/>
      <c r="AD2944" s="33"/>
      <c r="AE2944" s="33"/>
      <c r="AT2944" s="19" t="s">
        <v>188</v>
      </c>
      <c r="AU2944" s="19" t="s">
        <v>78</v>
      </c>
    </row>
    <row r="2945" spans="1:65" s="2" customFormat="1">
      <c r="A2945" s="33"/>
      <c r="B2945" s="34"/>
      <c r="C2945" s="35"/>
      <c r="D2945" s="192" t="s">
        <v>190</v>
      </c>
      <c r="E2945" s="35"/>
      <c r="F2945" s="333" t="s">
        <v>3013</v>
      </c>
      <c r="G2945" s="332"/>
      <c r="H2945" s="332"/>
      <c r="I2945" s="332"/>
      <c r="J2945" s="332"/>
      <c r="K2945" s="35"/>
      <c r="L2945" s="38"/>
      <c r="M2945" s="190"/>
      <c r="N2945" s="191"/>
      <c r="O2945" s="63"/>
      <c r="P2945" s="63"/>
      <c r="Q2945" s="63"/>
      <c r="R2945" s="63"/>
      <c r="S2945" s="63"/>
      <c r="T2945" s="64"/>
      <c r="U2945" s="33"/>
      <c r="V2945" s="33"/>
      <c r="W2945" s="33"/>
      <c r="X2945" s="33"/>
      <c r="Y2945" s="33"/>
      <c r="Z2945" s="33"/>
      <c r="AA2945" s="33"/>
      <c r="AB2945" s="33"/>
      <c r="AC2945" s="33"/>
      <c r="AD2945" s="33"/>
      <c r="AE2945" s="33"/>
      <c r="AT2945" s="19" t="s">
        <v>190</v>
      </c>
      <c r="AU2945" s="19" t="s">
        <v>78</v>
      </c>
    </row>
    <row r="2946" spans="1:65" s="13" customFormat="1">
      <c r="B2946" s="194"/>
      <c r="C2946" s="195"/>
      <c r="D2946" s="188" t="s">
        <v>192</v>
      </c>
      <c r="E2946" s="196" t="s">
        <v>18</v>
      </c>
      <c r="F2946" s="334" t="s">
        <v>554</v>
      </c>
      <c r="G2946" s="335"/>
      <c r="H2946" s="336" t="s">
        <v>18</v>
      </c>
      <c r="I2946" s="335"/>
      <c r="J2946" s="335"/>
      <c r="K2946" s="195"/>
      <c r="L2946" s="198"/>
      <c r="M2946" s="199"/>
      <c r="N2946" s="200"/>
      <c r="O2946" s="200"/>
      <c r="P2946" s="200"/>
      <c r="Q2946" s="200"/>
      <c r="R2946" s="200"/>
      <c r="S2946" s="200"/>
      <c r="T2946" s="201"/>
      <c r="AT2946" s="202" t="s">
        <v>192</v>
      </c>
      <c r="AU2946" s="202" t="s">
        <v>78</v>
      </c>
      <c r="AV2946" s="13" t="s">
        <v>76</v>
      </c>
      <c r="AW2946" s="13" t="s">
        <v>30</v>
      </c>
      <c r="AX2946" s="13" t="s">
        <v>69</v>
      </c>
      <c r="AY2946" s="202" t="s">
        <v>179</v>
      </c>
    </row>
    <row r="2947" spans="1:65" s="14" customFormat="1">
      <c r="B2947" s="203"/>
      <c r="C2947" s="204"/>
      <c r="D2947" s="188" t="s">
        <v>192</v>
      </c>
      <c r="E2947" s="205" t="s">
        <v>18</v>
      </c>
      <c r="F2947" s="324" t="s">
        <v>3014</v>
      </c>
      <c r="G2947" s="325"/>
      <c r="H2947" s="326">
        <v>81.39</v>
      </c>
      <c r="I2947" s="325"/>
      <c r="J2947" s="325"/>
      <c r="K2947" s="204"/>
      <c r="L2947" s="208"/>
      <c r="M2947" s="209"/>
      <c r="N2947" s="210"/>
      <c r="O2947" s="210"/>
      <c r="P2947" s="210"/>
      <c r="Q2947" s="210"/>
      <c r="R2947" s="210"/>
      <c r="S2947" s="210"/>
      <c r="T2947" s="211"/>
      <c r="AT2947" s="212" t="s">
        <v>192</v>
      </c>
      <c r="AU2947" s="212" t="s">
        <v>78</v>
      </c>
      <c r="AV2947" s="14" t="s">
        <v>78</v>
      </c>
      <c r="AW2947" s="14" t="s">
        <v>30</v>
      </c>
      <c r="AX2947" s="14" t="s">
        <v>69</v>
      </c>
      <c r="AY2947" s="212" t="s">
        <v>179</v>
      </c>
    </row>
    <row r="2948" spans="1:65" s="2" customFormat="1" ht="16.5" customHeight="1">
      <c r="A2948" s="33"/>
      <c r="B2948" s="34"/>
      <c r="C2948" s="213" t="s">
        <v>3015</v>
      </c>
      <c r="D2948" s="213" t="s">
        <v>286</v>
      </c>
      <c r="E2948" s="214" t="s">
        <v>3016</v>
      </c>
      <c r="F2948" s="340" t="s">
        <v>3017</v>
      </c>
      <c r="G2948" s="341" t="s">
        <v>253</v>
      </c>
      <c r="H2948" s="342">
        <v>8.1000000000000003E-2</v>
      </c>
      <c r="I2948" s="343"/>
      <c r="J2948" s="343">
        <f>ROUND(I2948*H2948,2)</f>
        <v>0</v>
      </c>
      <c r="K2948" s="215" t="s">
        <v>18</v>
      </c>
      <c r="L2948" s="219"/>
      <c r="M2948" s="220" t="s">
        <v>18</v>
      </c>
      <c r="N2948" s="221" t="s">
        <v>40</v>
      </c>
      <c r="O2948" s="184">
        <v>0</v>
      </c>
      <c r="P2948" s="184">
        <f>O2948*H2948</f>
        <v>0</v>
      </c>
      <c r="Q2948" s="184">
        <v>1</v>
      </c>
      <c r="R2948" s="184">
        <f>Q2948*H2948</f>
        <v>8.1000000000000003E-2</v>
      </c>
      <c r="S2948" s="184">
        <v>0</v>
      </c>
      <c r="T2948" s="185">
        <f>S2948*H2948</f>
        <v>0</v>
      </c>
      <c r="U2948" s="33"/>
      <c r="V2948" s="33"/>
      <c r="W2948" s="33"/>
      <c r="X2948" s="33"/>
      <c r="Y2948" s="33"/>
      <c r="Z2948" s="33"/>
      <c r="AA2948" s="33"/>
      <c r="AB2948" s="33"/>
      <c r="AC2948" s="33"/>
      <c r="AD2948" s="33"/>
      <c r="AE2948" s="33"/>
      <c r="AR2948" s="186" t="s">
        <v>442</v>
      </c>
      <c r="AT2948" s="186" t="s">
        <v>286</v>
      </c>
      <c r="AU2948" s="186" t="s">
        <v>78</v>
      </c>
      <c r="AY2948" s="19" t="s">
        <v>179</v>
      </c>
      <c r="BE2948" s="187">
        <f>IF(N2948="základní",J2948,0)</f>
        <v>0</v>
      </c>
      <c r="BF2948" s="187">
        <f>IF(N2948="snížená",J2948,0)</f>
        <v>0</v>
      </c>
      <c r="BG2948" s="187">
        <f>IF(N2948="zákl. přenesená",J2948,0)</f>
        <v>0</v>
      </c>
      <c r="BH2948" s="187">
        <f>IF(N2948="sníž. přenesená",J2948,0)</f>
        <v>0</v>
      </c>
      <c r="BI2948" s="187">
        <f>IF(N2948="nulová",J2948,0)</f>
        <v>0</v>
      </c>
      <c r="BJ2948" s="19" t="s">
        <v>76</v>
      </c>
      <c r="BK2948" s="187">
        <f>ROUND(I2948*H2948,2)</f>
        <v>0</v>
      </c>
      <c r="BL2948" s="19" t="s">
        <v>311</v>
      </c>
      <c r="BM2948" s="186" t="s">
        <v>3018</v>
      </c>
    </row>
    <row r="2949" spans="1:65" s="2" customFormat="1">
      <c r="A2949" s="33"/>
      <c r="B2949" s="34"/>
      <c r="C2949" s="35"/>
      <c r="D2949" s="188" t="s">
        <v>188</v>
      </c>
      <c r="E2949" s="35"/>
      <c r="F2949" s="331" t="s">
        <v>3017</v>
      </c>
      <c r="G2949" s="332"/>
      <c r="H2949" s="332"/>
      <c r="I2949" s="332"/>
      <c r="J2949" s="332"/>
      <c r="K2949" s="35"/>
      <c r="L2949" s="38"/>
      <c r="M2949" s="190"/>
      <c r="N2949" s="191"/>
      <c r="O2949" s="63"/>
      <c r="P2949" s="63"/>
      <c r="Q2949" s="63"/>
      <c r="R2949" s="63"/>
      <c r="S2949" s="63"/>
      <c r="T2949" s="64"/>
      <c r="U2949" s="33"/>
      <c r="V2949" s="33"/>
      <c r="W2949" s="33"/>
      <c r="X2949" s="33"/>
      <c r="Y2949" s="33"/>
      <c r="Z2949" s="33"/>
      <c r="AA2949" s="33"/>
      <c r="AB2949" s="33"/>
      <c r="AC2949" s="33"/>
      <c r="AD2949" s="33"/>
      <c r="AE2949" s="33"/>
      <c r="AT2949" s="19" t="s">
        <v>188</v>
      </c>
      <c r="AU2949" s="19" t="s">
        <v>78</v>
      </c>
    </row>
    <row r="2950" spans="1:65" s="13" customFormat="1">
      <c r="B2950" s="194"/>
      <c r="C2950" s="195"/>
      <c r="D2950" s="188" t="s">
        <v>192</v>
      </c>
      <c r="E2950" s="196" t="s">
        <v>18</v>
      </c>
      <c r="F2950" s="334" t="s">
        <v>554</v>
      </c>
      <c r="G2950" s="335"/>
      <c r="H2950" s="336" t="s">
        <v>18</v>
      </c>
      <c r="I2950" s="335"/>
      <c r="J2950" s="335"/>
      <c r="K2950" s="195"/>
      <c r="L2950" s="198"/>
      <c r="M2950" s="199"/>
      <c r="N2950" s="200"/>
      <c r="O2950" s="200"/>
      <c r="P2950" s="200"/>
      <c r="Q2950" s="200"/>
      <c r="R2950" s="200"/>
      <c r="S2950" s="200"/>
      <c r="T2950" s="201"/>
      <c r="AT2950" s="202" t="s">
        <v>192</v>
      </c>
      <c r="AU2950" s="202" t="s">
        <v>78</v>
      </c>
      <c r="AV2950" s="13" t="s">
        <v>76</v>
      </c>
      <c r="AW2950" s="13" t="s">
        <v>30</v>
      </c>
      <c r="AX2950" s="13" t="s">
        <v>69</v>
      </c>
      <c r="AY2950" s="202" t="s">
        <v>179</v>
      </c>
    </row>
    <row r="2951" spans="1:65" s="14" customFormat="1">
      <c r="B2951" s="203"/>
      <c r="C2951" s="204"/>
      <c r="D2951" s="188" t="s">
        <v>192</v>
      </c>
      <c r="E2951" s="205" t="s">
        <v>18</v>
      </c>
      <c r="F2951" s="324" t="s">
        <v>3019</v>
      </c>
      <c r="G2951" s="325"/>
      <c r="H2951" s="326">
        <v>8.1000000000000003E-2</v>
      </c>
      <c r="I2951" s="325"/>
      <c r="J2951" s="325"/>
      <c r="K2951" s="204"/>
      <c r="L2951" s="208"/>
      <c r="M2951" s="209"/>
      <c r="N2951" s="210"/>
      <c r="O2951" s="210"/>
      <c r="P2951" s="210"/>
      <c r="Q2951" s="210"/>
      <c r="R2951" s="210"/>
      <c r="S2951" s="210"/>
      <c r="T2951" s="211"/>
      <c r="AT2951" s="212" t="s">
        <v>192</v>
      </c>
      <c r="AU2951" s="212" t="s">
        <v>78</v>
      </c>
      <c r="AV2951" s="14" t="s">
        <v>78</v>
      </c>
      <c r="AW2951" s="14" t="s">
        <v>30</v>
      </c>
      <c r="AX2951" s="14" t="s">
        <v>69</v>
      </c>
      <c r="AY2951" s="212" t="s">
        <v>179</v>
      </c>
    </row>
    <row r="2952" spans="1:65" s="2" customFormat="1" ht="24.2" customHeight="1">
      <c r="A2952" s="33"/>
      <c r="B2952" s="34"/>
      <c r="C2952" s="176" t="s">
        <v>3020</v>
      </c>
      <c r="D2952" s="176" t="s">
        <v>181</v>
      </c>
      <c r="E2952" s="177" t="s">
        <v>3021</v>
      </c>
      <c r="F2952" s="327" t="s">
        <v>3022</v>
      </c>
      <c r="G2952" s="328" t="s">
        <v>2998</v>
      </c>
      <c r="H2952" s="329">
        <v>44.83</v>
      </c>
      <c r="I2952" s="330"/>
      <c r="J2952" s="330">
        <f>ROUND(I2952*H2952,2)</f>
        <v>0</v>
      </c>
      <c r="K2952" s="178" t="s">
        <v>185</v>
      </c>
      <c r="L2952" s="38"/>
      <c r="M2952" s="182" t="s">
        <v>18</v>
      </c>
      <c r="N2952" s="183" t="s">
        <v>40</v>
      </c>
      <c r="O2952" s="184">
        <v>9.6000000000000002E-2</v>
      </c>
      <c r="P2952" s="184">
        <f>O2952*H2952</f>
        <v>4.3036799999999999</v>
      </c>
      <c r="Q2952" s="184">
        <v>5.1262499999999999E-5</v>
      </c>
      <c r="R2952" s="184">
        <f>Q2952*H2952</f>
        <v>2.2980978749999998E-3</v>
      </c>
      <c r="S2952" s="184">
        <v>0</v>
      </c>
      <c r="T2952" s="185">
        <f>S2952*H2952</f>
        <v>0</v>
      </c>
      <c r="U2952" s="33"/>
      <c r="V2952" s="33"/>
      <c r="W2952" s="33"/>
      <c r="X2952" s="33"/>
      <c r="Y2952" s="33"/>
      <c r="Z2952" s="33"/>
      <c r="AA2952" s="33"/>
      <c r="AB2952" s="33"/>
      <c r="AC2952" s="33"/>
      <c r="AD2952" s="33"/>
      <c r="AE2952" s="33"/>
      <c r="AR2952" s="186" t="s">
        <v>311</v>
      </c>
      <c r="AT2952" s="186" t="s">
        <v>181</v>
      </c>
      <c r="AU2952" s="186" t="s">
        <v>78</v>
      </c>
      <c r="AY2952" s="19" t="s">
        <v>179</v>
      </c>
      <c r="BE2952" s="187">
        <f>IF(N2952="základní",J2952,0)</f>
        <v>0</v>
      </c>
      <c r="BF2952" s="187">
        <f>IF(N2952="snížená",J2952,0)</f>
        <v>0</v>
      </c>
      <c r="BG2952" s="187">
        <f>IF(N2952="zákl. přenesená",J2952,0)</f>
        <v>0</v>
      </c>
      <c r="BH2952" s="187">
        <f>IF(N2952="sníž. přenesená",J2952,0)</f>
        <v>0</v>
      </c>
      <c r="BI2952" s="187">
        <f>IF(N2952="nulová",J2952,0)</f>
        <v>0</v>
      </c>
      <c r="BJ2952" s="19" t="s">
        <v>76</v>
      </c>
      <c r="BK2952" s="187">
        <f>ROUND(I2952*H2952,2)</f>
        <v>0</v>
      </c>
      <c r="BL2952" s="19" t="s">
        <v>311</v>
      </c>
      <c r="BM2952" s="186" t="s">
        <v>3023</v>
      </c>
    </row>
    <row r="2953" spans="1:65" s="2" customFormat="1" ht="19.5">
      <c r="A2953" s="33"/>
      <c r="B2953" s="34"/>
      <c r="C2953" s="35"/>
      <c r="D2953" s="188" t="s">
        <v>188</v>
      </c>
      <c r="E2953" s="35"/>
      <c r="F2953" s="331" t="s">
        <v>3024</v>
      </c>
      <c r="G2953" s="332"/>
      <c r="H2953" s="332"/>
      <c r="I2953" s="332"/>
      <c r="J2953" s="332"/>
      <c r="K2953" s="35"/>
      <c r="L2953" s="38"/>
      <c r="M2953" s="190"/>
      <c r="N2953" s="191"/>
      <c r="O2953" s="63"/>
      <c r="P2953" s="63"/>
      <c r="Q2953" s="63"/>
      <c r="R2953" s="63"/>
      <c r="S2953" s="63"/>
      <c r="T2953" s="64"/>
      <c r="U2953" s="33"/>
      <c r="V2953" s="33"/>
      <c r="W2953" s="33"/>
      <c r="X2953" s="33"/>
      <c r="Y2953" s="33"/>
      <c r="Z2953" s="33"/>
      <c r="AA2953" s="33"/>
      <c r="AB2953" s="33"/>
      <c r="AC2953" s="33"/>
      <c r="AD2953" s="33"/>
      <c r="AE2953" s="33"/>
      <c r="AT2953" s="19" t="s">
        <v>188</v>
      </c>
      <c r="AU2953" s="19" t="s">
        <v>78</v>
      </c>
    </row>
    <row r="2954" spans="1:65" s="2" customFormat="1">
      <c r="A2954" s="33"/>
      <c r="B2954" s="34"/>
      <c r="C2954" s="35"/>
      <c r="D2954" s="192" t="s">
        <v>190</v>
      </c>
      <c r="E2954" s="35"/>
      <c r="F2954" s="333" t="s">
        <v>3025</v>
      </c>
      <c r="G2954" s="332"/>
      <c r="H2954" s="332"/>
      <c r="I2954" s="332"/>
      <c r="J2954" s="332"/>
      <c r="K2954" s="35"/>
      <c r="L2954" s="38"/>
      <c r="M2954" s="190"/>
      <c r="N2954" s="191"/>
      <c r="O2954" s="63"/>
      <c r="P2954" s="63"/>
      <c r="Q2954" s="63"/>
      <c r="R2954" s="63"/>
      <c r="S2954" s="63"/>
      <c r="T2954" s="64"/>
      <c r="U2954" s="33"/>
      <c r="V2954" s="33"/>
      <c r="W2954" s="33"/>
      <c r="X2954" s="33"/>
      <c r="Y2954" s="33"/>
      <c r="Z2954" s="33"/>
      <c r="AA2954" s="33"/>
      <c r="AB2954" s="33"/>
      <c r="AC2954" s="33"/>
      <c r="AD2954" s="33"/>
      <c r="AE2954" s="33"/>
      <c r="AT2954" s="19" t="s">
        <v>190</v>
      </c>
      <c r="AU2954" s="19" t="s">
        <v>78</v>
      </c>
    </row>
    <row r="2955" spans="1:65" s="13" customFormat="1">
      <c r="B2955" s="194"/>
      <c r="C2955" s="195"/>
      <c r="D2955" s="188" t="s">
        <v>192</v>
      </c>
      <c r="E2955" s="196" t="s">
        <v>18</v>
      </c>
      <c r="F2955" s="334" t="s">
        <v>554</v>
      </c>
      <c r="G2955" s="335"/>
      <c r="H2955" s="336" t="s">
        <v>18</v>
      </c>
      <c r="I2955" s="335"/>
      <c r="J2955" s="335"/>
      <c r="K2955" s="195"/>
      <c r="L2955" s="198"/>
      <c r="M2955" s="199"/>
      <c r="N2955" s="200"/>
      <c r="O2955" s="200"/>
      <c r="P2955" s="200"/>
      <c r="Q2955" s="200"/>
      <c r="R2955" s="200"/>
      <c r="S2955" s="200"/>
      <c r="T2955" s="201"/>
      <c r="AT2955" s="202" t="s">
        <v>192</v>
      </c>
      <c r="AU2955" s="202" t="s">
        <v>78</v>
      </c>
      <c r="AV2955" s="13" t="s">
        <v>76</v>
      </c>
      <c r="AW2955" s="13" t="s">
        <v>30</v>
      </c>
      <c r="AX2955" s="13" t="s">
        <v>69</v>
      </c>
      <c r="AY2955" s="202" t="s">
        <v>179</v>
      </c>
    </row>
    <row r="2956" spans="1:65" s="14" customFormat="1">
      <c r="B2956" s="203"/>
      <c r="C2956" s="204"/>
      <c r="D2956" s="188" t="s">
        <v>192</v>
      </c>
      <c r="E2956" s="205" t="s">
        <v>18</v>
      </c>
      <c r="F2956" s="324" t="s">
        <v>3026</v>
      </c>
      <c r="G2956" s="325"/>
      <c r="H2956" s="326">
        <v>44.83</v>
      </c>
      <c r="I2956" s="325"/>
      <c r="J2956" s="325"/>
      <c r="K2956" s="204"/>
      <c r="L2956" s="208"/>
      <c r="M2956" s="209"/>
      <c r="N2956" s="210"/>
      <c r="O2956" s="210"/>
      <c r="P2956" s="210"/>
      <c r="Q2956" s="210"/>
      <c r="R2956" s="210"/>
      <c r="S2956" s="210"/>
      <c r="T2956" s="211"/>
      <c r="AT2956" s="212" t="s">
        <v>192</v>
      </c>
      <c r="AU2956" s="212" t="s">
        <v>78</v>
      </c>
      <c r="AV2956" s="14" t="s">
        <v>78</v>
      </c>
      <c r="AW2956" s="14" t="s">
        <v>30</v>
      </c>
      <c r="AX2956" s="14" t="s">
        <v>69</v>
      </c>
      <c r="AY2956" s="212" t="s">
        <v>179</v>
      </c>
    </row>
    <row r="2957" spans="1:65" s="2" customFormat="1" ht="21.75" customHeight="1">
      <c r="A2957" s="33"/>
      <c r="B2957" s="34"/>
      <c r="C2957" s="213" t="s">
        <v>3027</v>
      </c>
      <c r="D2957" s="213" t="s">
        <v>286</v>
      </c>
      <c r="E2957" s="214" t="s">
        <v>3028</v>
      </c>
      <c r="F2957" s="340" t="s">
        <v>3029</v>
      </c>
      <c r="G2957" s="341" t="s">
        <v>253</v>
      </c>
      <c r="H2957" s="342">
        <v>4.9000000000000002E-2</v>
      </c>
      <c r="I2957" s="343"/>
      <c r="J2957" s="343">
        <f>ROUND(I2957*H2957,2)</f>
        <v>0</v>
      </c>
      <c r="K2957" s="215" t="s">
        <v>18</v>
      </c>
      <c r="L2957" s="219"/>
      <c r="M2957" s="220" t="s">
        <v>18</v>
      </c>
      <c r="N2957" s="221" t="s">
        <v>40</v>
      </c>
      <c r="O2957" s="184">
        <v>0</v>
      </c>
      <c r="P2957" s="184">
        <f>O2957*H2957</f>
        <v>0</v>
      </c>
      <c r="Q2957" s="184">
        <v>1</v>
      </c>
      <c r="R2957" s="184">
        <f>Q2957*H2957</f>
        <v>4.9000000000000002E-2</v>
      </c>
      <c r="S2957" s="184">
        <v>0</v>
      </c>
      <c r="T2957" s="185">
        <f>S2957*H2957</f>
        <v>0</v>
      </c>
      <c r="U2957" s="33"/>
      <c r="V2957" s="33"/>
      <c r="W2957" s="33"/>
      <c r="X2957" s="33"/>
      <c r="Y2957" s="33"/>
      <c r="Z2957" s="33"/>
      <c r="AA2957" s="33"/>
      <c r="AB2957" s="33"/>
      <c r="AC2957" s="33"/>
      <c r="AD2957" s="33"/>
      <c r="AE2957" s="33"/>
      <c r="AR2957" s="186" t="s">
        <v>442</v>
      </c>
      <c r="AT2957" s="186" t="s">
        <v>286</v>
      </c>
      <c r="AU2957" s="186" t="s">
        <v>78</v>
      </c>
      <c r="AY2957" s="19" t="s">
        <v>179</v>
      </c>
      <c r="BE2957" s="187">
        <f>IF(N2957="základní",J2957,0)</f>
        <v>0</v>
      </c>
      <c r="BF2957" s="187">
        <f>IF(N2957="snížená",J2957,0)</f>
        <v>0</v>
      </c>
      <c r="BG2957" s="187">
        <f>IF(N2957="zákl. přenesená",J2957,0)</f>
        <v>0</v>
      </c>
      <c r="BH2957" s="187">
        <f>IF(N2957="sníž. přenesená",J2957,0)</f>
        <v>0</v>
      </c>
      <c r="BI2957" s="187">
        <f>IF(N2957="nulová",J2957,0)</f>
        <v>0</v>
      </c>
      <c r="BJ2957" s="19" t="s">
        <v>76</v>
      </c>
      <c r="BK2957" s="187">
        <f>ROUND(I2957*H2957,2)</f>
        <v>0</v>
      </c>
      <c r="BL2957" s="19" t="s">
        <v>311</v>
      </c>
      <c r="BM2957" s="186" t="s">
        <v>3030</v>
      </c>
    </row>
    <row r="2958" spans="1:65" s="2" customFormat="1">
      <c r="A2958" s="33"/>
      <c r="B2958" s="34"/>
      <c r="C2958" s="35"/>
      <c r="D2958" s="188" t="s">
        <v>188</v>
      </c>
      <c r="E2958" s="35"/>
      <c r="F2958" s="331" t="s">
        <v>3029</v>
      </c>
      <c r="G2958" s="332"/>
      <c r="H2958" s="332"/>
      <c r="I2958" s="332"/>
      <c r="J2958" s="332"/>
      <c r="K2958" s="35"/>
      <c r="L2958" s="38"/>
      <c r="M2958" s="190"/>
      <c r="N2958" s="191"/>
      <c r="O2958" s="63"/>
      <c r="P2958" s="63"/>
      <c r="Q2958" s="63"/>
      <c r="R2958" s="63"/>
      <c r="S2958" s="63"/>
      <c r="T2958" s="64"/>
      <c r="U2958" s="33"/>
      <c r="V2958" s="33"/>
      <c r="W2958" s="33"/>
      <c r="X2958" s="33"/>
      <c r="Y2958" s="33"/>
      <c r="Z2958" s="33"/>
      <c r="AA2958" s="33"/>
      <c r="AB2958" s="33"/>
      <c r="AC2958" s="33"/>
      <c r="AD2958" s="33"/>
      <c r="AE2958" s="33"/>
      <c r="AT2958" s="19" t="s">
        <v>188</v>
      </c>
      <c r="AU2958" s="19" t="s">
        <v>78</v>
      </c>
    </row>
    <row r="2959" spans="1:65" s="13" customFormat="1">
      <c r="B2959" s="194"/>
      <c r="C2959" s="195"/>
      <c r="D2959" s="188" t="s">
        <v>192</v>
      </c>
      <c r="E2959" s="196" t="s">
        <v>18</v>
      </c>
      <c r="F2959" s="334" t="s">
        <v>554</v>
      </c>
      <c r="G2959" s="335"/>
      <c r="H2959" s="336" t="s">
        <v>18</v>
      </c>
      <c r="I2959" s="335"/>
      <c r="J2959" s="335"/>
      <c r="K2959" s="195"/>
      <c r="L2959" s="198"/>
      <c r="M2959" s="199"/>
      <c r="N2959" s="200"/>
      <c r="O2959" s="200"/>
      <c r="P2959" s="200"/>
      <c r="Q2959" s="200"/>
      <c r="R2959" s="200"/>
      <c r="S2959" s="200"/>
      <c r="T2959" s="201"/>
      <c r="AT2959" s="202" t="s">
        <v>192</v>
      </c>
      <c r="AU2959" s="202" t="s">
        <v>78</v>
      </c>
      <c r="AV2959" s="13" t="s">
        <v>76</v>
      </c>
      <c r="AW2959" s="13" t="s">
        <v>30</v>
      </c>
      <c r="AX2959" s="13" t="s">
        <v>69</v>
      </c>
      <c r="AY2959" s="202" t="s">
        <v>179</v>
      </c>
    </row>
    <row r="2960" spans="1:65" s="14" customFormat="1">
      <c r="B2960" s="203"/>
      <c r="C2960" s="204"/>
      <c r="D2960" s="188" t="s">
        <v>192</v>
      </c>
      <c r="E2960" s="205" t="s">
        <v>18</v>
      </c>
      <c r="F2960" s="324" t="s">
        <v>3031</v>
      </c>
      <c r="G2960" s="325"/>
      <c r="H2960" s="326">
        <v>4.4999999999999998E-2</v>
      </c>
      <c r="I2960" s="325"/>
      <c r="J2960" s="325"/>
      <c r="K2960" s="204"/>
      <c r="L2960" s="208"/>
      <c r="M2960" s="209"/>
      <c r="N2960" s="210"/>
      <c r="O2960" s="210"/>
      <c r="P2960" s="210"/>
      <c r="Q2960" s="210"/>
      <c r="R2960" s="210"/>
      <c r="S2960" s="210"/>
      <c r="T2960" s="211"/>
      <c r="AT2960" s="212" t="s">
        <v>192</v>
      </c>
      <c r="AU2960" s="212" t="s">
        <v>78</v>
      </c>
      <c r="AV2960" s="14" t="s">
        <v>78</v>
      </c>
      <c r="AW2960" s="14" t="s">
        <v>30</v>
      </c>
      <c r="AX2960" s="14" t="s">
        <v>69</v>
      </c>
      <c r="AY2960" s="212" t="s">
        <v>179</v>
      </c>
    </row>
    <row r="2961" spans="1:65" s="14" customFormat="1">
      <c r="B2961" s="203"/>
      <c r="C2961" s="204"/>
      <c r="D2961" s="188" t="s">
        <v>192</v>
      </c>
      <c r="E2961" s="204"/>
      <c r="F2961" s="324" t="s">
        <v>3032</v>
      </c>
      <c r="G2961" s="325"/>
      <c r="H2961" s="326">
        <v>4.9000000000000002E-2</v>
      </c>
      <c r="I2961" s="325"/>
      <c r="J2961" s="325"/>
      <c r="K2961" s="204"/>
      <c r="L2961" s="208"/>
      <c r="M2961" s="209"/>
      <c r="N2961" s="210"/>
      <c r="O2961" s="210"/>
      <c r="P2961" s="210"/>
      <c r="Q2961" s="210"/>
      <c r="R2961" s="210"/>
      <c r="S2961" s="210"/>
      <c r="T2961" s="211"/>
      <c r="AT2961" s="212" t="s">
        <v>192</v>
      </c>
      <c r="AU2961" s="212" t="s">
        <v>78</v>
      </c>
      <c r="AV2961" s="14" t="s">
        <v>78</v>
      </c>
      <c r="AW2961" s="14" t="s">
        <v>4</v>
      </c>
      <c r="AX2961" s="14" t="s">
        <v>76</v>
      </c>
      <c r="AY2961" s="212" t="s">
        <v>179</v>
      </c>
    </row>
    <row r="2962" spans="1:65" s="2" customFormat="1" ht="37.9" customHeight="1">
      <c r="A2962" s="33"/>
      <c r="B2962" s="34"/>
      <c r="C2962" s="176" t="s">
        <v>3033</v>
      </c>
      <c r="D2962" s="176" t="s">
        <v>181</v>
      </c>
      <c r="E2962" s="177" t="s">
        <v>3034</v>
      </c>
      <c r="F2962" s="327" t="s">
        <v>3035</v>
      </c>
      <c r="G2962" s="328" t="s">
        <v>281</v>
      </c>
      <c r="H2962" s="329">
        <v>1</v>
      </c>
      <c r="I2962" s="330"/>
      <c r="J2962" s="330">
        <f>ROUND(I2962*H2962,2)</f>
        <v>0</v>
      </c>
      <c r="K2962" s="178" t="s">
        <v>18</v>
      </c>
      <c r="L2962" s="38"/>
      <c r="M2962" s="182" t="s">
        <v>18</v>
      </c>
      <c r="N2962" s="183" t="s">
        <v>40</v>
      </c>
      <c r="O2962" s="184">
        <v>0</v>
      </c>
      <c r="P2962" s="184">
        <f>O2962*H2962</f>
        <v>0</v>
      </c>
      <c r="Q2962" s="184">
        <v>0</v>
      </c>
      <c r="R2962" s="184">
        <f>Q2962*H2962</f>
        <v>0</v>
      </c>
      <c r="S2962" s="184">
        <v>0</v>
      </c>
      <c r="T2962" s="185">
        <f>S2962*H2962</f>
        <v>0</v>
      </c>
      <c r="U2962" s="33"/>
      <c r="V2962" s="33"/>
      <c r="W2962" s="33"/>
      <c r="X2962" s="33"/>
      <c r="Y2962" s="33"/>
      <c r="Z2962" s="33"/>
      <c r="AA2962" s="33"/>
      <c r="AB2962" s="33"/>
      <c r="AC2962" s="33"/>
      <c r="AD2962" s="33"/>
      <c r="AE2962" s="33"/>
      <c r="AR2962" s="186" t="s">
        <v>186</v>
      </c>
      <c r="AT2962" s="186" t="s">
        <v>181</v>
      </c>
      <c r="AU2962" s="186" t="s">
        <v>78</v>
      </c>
      <c r="AY2962" s="19" t="s">
        <v>179</v>
      </c>
      <c r="BE2962" s="187">
        <f>IF(N2962="základní",J2962,0)</f>
        <v>0</v>
      </c>
      <c r="BF2962" s="187">
        <f>IF(N2962="snížená",J2962,0)</f>
        <v>0</v>
      </c>
      <c r="BG2962" s="187">
        <f>IF(N2962="zákl. přenesená",J2962,0)</f>
        <v>0</v>
      </c>
      <c r="BH2962" s="187">
        <f>IF(N2962="sníž. přenesená",J2962,0)</f>
        <v>0</v>
      </c>
      <c r="BI2962" s="187">
        <f>IF(N2962="nulová",J2962,0)</f>
        <v>0</v>
      </c>
      <c r="BJ2962" s="19" t="s">
        <v>76</v>
      </c>
      <c r="BK2962" s="187">
        <f>ROUND(I2962*H2962,2)</f>
        <v>0</v>
      </c>
      <c r="BL2962" s="19" t="s">
        <v>186</v>
      </c>
      <c r="BM2962" s="186" t="s">
        <v>3036</v>
      </c>
    </row>
    <row r="2963" spans="1:65" s="2" customFormat="1" ht="19.5">
      <c r="A2963" s="33"/>
      <c r="B2963" s="34"/>
      <c r="C2963" s="35"/>
      <c r="D2963" s="188" t="s">
        <v>188</v>
      </c>
      <c r="E2963" s="35"/>
      <c r="F2963" s="331" t="s">
        <v>3037</v>
      </c>
      <c r="G2963" s="332"/>
      <c r="H2963" s="332"/>
      <c r="I2963" s="332"/>
      <c r="J2963" s="332"/>
      <c r="K2963" s="35"/>
      <c r="L2963" s="38"/>
      <c r="M2963" s="190"/>
      <c r="N2963" s="191"/>
      <c r="O2963" s="63"/>
      <c r="P2963" s="63"/>
      <c r="Q2963" s="63"/>
      <c r="R2963" s="63"/>
      <c r="S2963" s="63"/>
      <c r="T2963" s="64"/>
      <c r="U2963" s="33"/>
      <c r="V2963" s="33"/>
      <c r="W2963" s="33"/>
      <c r="X2963" s="33"/>
      <c r="Y2963" s="33"/>
      <c r="Z2963" s="33"/>
      <c r="AA2963" s="33"/>
      <c r="AB2963" s="33"/>
      <c r="AC2963" s="33"/>
      <c r="AD2963" s="33"/>
      <c r="AE2963" s="33"/>
      <c r="AT2963" s="19" t="s">
        <v>188</v>
      </c>
      <c r="AU2963" s="19" t="s">
        <v>78</v>
      </c>
    </row>
    <row r="2964" spans="1:65" s="2" customFormat="1" ht="19.5">
      <c r="A2964" s="33"/>
      <c r="B2964" s="34"/>
      <c r="C2964" s="35"/>
      <c r="D2964" s="188" t="s">
        <v>2670</v>
      </c>
      <c r="E2964" s="35"/>
      <c r="F2964" s="349" t="s">
        <v>3038</v>
      </c>
      <c r="G2964" s="332"/>
      <c r="H2964" s="332"/>
      <c r="I2964" s="332"/>
      <c r="J2964" s="332"/>
      <c r="K2964" s="35"/>
      <c r="L2964" s="38"/>
      <c r="M2964" s="190"/>
      <c r="N2964" s="191"/>
      <c r="O2964" s="63"/>
      <c r="P2964" s="63"/>
      <c r="Q2964" s="63"/>
      <c r="R2964" s="63"/>
      <c r="S2964" s="63"/>
      <c r="T2964" s="64"/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T2964" s="19" t="s">
        <v>2670</v>
      </c>
      <c r="AU2964" s="19" t="s">
        <v>78</v>
      </c>
    </row>
    <row r="2965" spans="1:65" s="2" customFormat="1" ht="37.9" customHeight="1">
      <c r="A2965" s="33"/>
      <c r="B2965" s="34"/>
      <c r="C2965" s="176" t="s">
        <v>3039</v>
      </c>
      <c r="D2965" s="176" t="s">
        <v>181</v>
      </c>
      <c r="E2965" s="177" t="s">
        <v>3040</v>
      </c>
      <c r="F2965" s="327" t="s">
        <v>3041</v>
      </c>
      <c r="G2965" s="328" t="s">
        <v>281</v>
      </c>
      <c r="H2965" s="329">
        <v>2</v>
      </c>
      <c r="I2965" s="330"/>
      <c r="J2965" s="330">
        <f>ROUND(I2965*H2965,2)</f>
        <v>0</v>
      </c>
      <c r="K2965" s="178" t="s">
        <v>18</v>
      </c>
      <c r="L2965" s="38"/>
      <c r="M2965" s="182" t="s">
        <v>18</v>
      </c>
      <c r="N2965" s="183" t="s">
        <v>40</v>
      </c>
      <c r="O2965" s="184">
        <v>0</v>
      </c>
      <c r="P2965" s="184">
        <f>O2965*H2965</f>
        <v>0</v>
      </c>
      <c r="Q2965" s="184">
        <v>0</v>
      </c>
      <c r="R2965" s="184">
        <f>Q2965*H2965</f>
        <v>0</v>
      </c>
      <c r="S2965" s="184">
        <v>0</v>
      </c>
      <c r="T2965" s="185">
        <f>S2965*H2965</f>
        <v>0</v>
      </c>
      <c r="U2965" s="33"/>
      <c r="V2965" s="33"/>
      <c r="W2965" s="33"/>
      <c r="X2965" s="33"/>
      <c r="Y2965" s="33"/>
      <c r="Z2965" s="33"/>
      <c r="AA2965" s="33"/>
      <c r="AB2965" s="33"/>
      <c r="AC2965" s="33"/>
      <c r="AD2965" s="33"/>
      <c r="AE2965" s="33"/>
      <c r="AR2965" s="186" t="s">
        <v>186</v>
      </c>
      <c r="AT2965" s="186" t="s">
        <v>181</v>
      </c>
      <c r="AU2965" s="186" t="s">
        <v>78</v>
      </c>
      <c r="AY2965" s="19" t="s">
        <v>179</v>
      </c>
      <c r="BE2965" s="187">
        <f>IF(N2965="základní",J2965,0)</f>
        <v>0</v>
      </c>
      <c r="BF2965" s="187">
        <f>IF(N2965="snížená",J2965,0)</f>
        <v>0</v>
      </c>
      <c r="BG2965" s="187">
        <f>IF(N2965="zákl. přenesená",J2965,0)</f>
        <v>0</v>
      </c>
      <c r="BH2965" s="187">
        <f>IF(N2965="sníž. přenesená",J2965,0)</f>
        <v>0</v>
      </c>
      <c r="BI2965" s="187">
        <f>IF(N2965="nulová",J2965,0)</f>
        <v>0</v>
      </c>
      <c r="BJ2965" s="19" t="s">
        <v>76</v>
      </c>
      <c r="BK2965" s="187">
        <f>ROUND(I2965*H2965,2)</f>
        <v>0</v>
      </c>
      <c r="BL2965" s="19" t="s">
        <v>186</v>
      </c>
      <c r="BM2965" s="186" t="s">
        <v>3042</v>
      </c>
    </row>
    <row r="2966" spans="1:65" s="2" customFormat="1" ht="19.5">
      <c r="A2966" s="33"/>
      <c r="B2966" s="34"/>
      <c r="C2966" s="35"/>
      <c r="D2966" s="188" t="s">
        <v>188</v>
      </c>
      <c r="E2966" s="35"/>
      <c r="F2966" s="331" t="s">
        <v>3043</v>
      </c>
      <c r="G2966" s="332"/>
      <c r="H2966" s="332"/>
      <c r="I2966" s="332"/>
      <c r="J2966" s="332"/>
      <c r="K2966" s="35"/>
      <c r="L2966" s="38"/>
      <c r="M2966" s="190"/>
      <c r="N2966" s="191"/>
      <c r="O2966" s="63"/>
      <c r="P2966" s="63"/>
      <c r="Q2966" s="63"/>
      <c r="R2966" s="63"/>
      <c r="S2966" s="63"/>
      <c r="T2966" s="64"/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T2966" s="19" t="s">
        <v>188</v>
      </c>
      <c r="AU2966" s="19" t="s">
        <v>78</v>
      </c>
    </row>
    <row r="2967" spans="1:65" s="2" customFormat="1" ht="19.5">
      <c r="A2967" s="33"/>
      <c r="B2967" s="34"/>
      <c r="C2967" s="35"/>
      <c r="D2967" s="188" t="s">
        <v>2670</v>
      </c>
      <c r="E2967" s="35"/>
      <c r="F2967" s="349" t="s">
        <v>3038</v>
      </c>
      <c r="G2967" s="332"/>
      <c r="H2967" s="332"/>
      <c r="I2967" s="332"/>
      <c r="J2967" s="332"/>
      <c r="K2967" s="35"/>
      <c r="L2967" s="38"/>
      <c r="M2967" s="190"/>
      <c r="N2967" s="191"/>
      <c r="O2967" s="63"/>
      <c r="P2967" s="63"/>
      <c r="Q2967" s="63"/>
      <c r="R2967" s="63"/>
      <c r="S2967" s="63"/>
      <c r="T2967" s="64"/>
      <c r="U2967" s="33"/>
      <c r="V2967" s="33"/>
      <c r="W2967" s="33"/>
      <c r="X2967" s="33"/>
      <c r="Y2967" s="33"/>
      <c r="Z2967" s="33"/>
      <c r="AA2967" s="33"/>
      <c r="AB2967" s="33"/>
      <c r="AC2967" s="33"/>
      <c r="AD2967" s="33"/>
      <c r="AE2967" s="33"/>
      <c r="AT2967" s="19" t="s">
        <v>2670</v>
      </c>
      <c r="AU2967" s="19" t="s">
        <v>78</v>
      </c>
    </row>
    <row r="2968" spans="1:65" s="2" customFormat="1" ht="44.25" customHeight="1">
      <c r="A2968" s="33"/>
      <c r="B2968" s="34"/>
      <c r="C2968" s="176" t="s">
        <v>3044</v>
      </c>
      <c r="D2968" s="176" t="s">
        <v>181</v>
      </c>
      <c r="E2968" s="177" t="s">
        <v>3045</v>
      </c>
      <c r="F2968" s="327" t="s">
        <v>3046</v>
      </c>
      <c r="G2968" s="328" t="s">
        <v>281</v>
      </c>
      <c r="H2968" s="329">
        <v>1</v>
      </c>
      <c r="I2968" s="330"/>
      <c r="J2968" s="330">
        <f>ROUND(I2968*H2968,2)</f>
        <v>0</v>
      </c>
      <c r="K2968" s="178" t="s">
        <v>18</v>
      </c>
      <c r="L2968" s="38"/>
      <c r="M2968" s="182" t="s">
        <v>18</v>
      </c>
      <c r="N2968" s="183" t="s">
        <v>40</v>
      </c>
      <c r="O2968" s="184">
        <v>0</v>
      </c>
      <c r="P2968" s="184">
        <f>O2968*H2968</f>
        <v>0</v>
      </c>
      <c r="Q2968" s="184">
        <v>0</v>
      </c>
      <c r="R2968" s="184">
        <f>Q2968*H2968</f>
        <v>0</v>
      </c>
      <c r="S2968" s="184">
        <v>0</v>
      </c>
      <c r="T2968" s="185">
        <f>S2968*H2968</f>
        <v>0</v>
      </c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R2968" s="186" t="s">
        <v>186</v>
      </c>
      <c r="AT2968" s="186" t="s">
        <v>181</v>
      </c>
      <c r="AU2968" s="186" t="s">
        <v>78</v>
      </c>
      <c r="AY2968" s="19" t="s">
        <v>179</v>
      </c>
      <c r="BE2968" s="187">
        <f>IF(N2968="základní",J2968,0)</f>
        <v>0</v>
      </c>
      <c r="BF2968" s="187">
        <f>IF(N2968="snížená",J2968,0)</f>
        <v>0</v>
      </c>
      <c r="BG2968" s="187">
        <f>IF(N2968="zákl. přenesená",J2968,0)</f>
        <v>0</v>
      </c>
      <c r="BH2968" s="187">
        <f>IF(N2968="sníž. přenesená",J2968,0)</f>
        <v>0</v>
      </c>
      <c r="BI2968" s="187">
        <f>IF(N2968="nulová",J2968,0)</f>
        <v>0</v>
      </c>
      <c r="BJ2968" s="19" t="s">
        <v>76</v>
      </c>
      <c r="BK2968" s="187">
        <f>ROUND(I2968*H2968,2)</f>
        <v>0</v>
      </c>
      <c r="BL2968" s="19" t="s">
        <v>186</v>
      </c>
      <c r="BM2968" s="186" t="s">
        <v>3047</v>
      </c>
    </row>
    <row r="2969" spans="1:65" s="2" customFormat="1" ht="29.25">
      <c r="A2969" s="33"/>
      <c r="B2969" s="34"/>
      <c r="C2969" s="35"/>
      <c r="D2969" s="188" t="s">
        <v>188</v>
      </c>
      <c r="E2969" s="35"/>
      <c r="F2969" s="331" t="s">
        <v>3048</v>
      </c>
      <c r="G2969" s="332"/>
      <c r="H2969" s="332"/>
      <c r="I2969" s="332"/>
      <c r="J2969" s="332"/>
      <c r="K2969" s="35"/>
      <c r="L2969" s="38"/>
      <c r="M2969" s="190"/>
      <c r="N2969" s="191"/>
      <c r="O2969" s="63"/>
      <c r="P2969" s="63"/>
      <c r="Q2969" s="63"/>
      <c r="R2969" s="63"/>
      <c r="S2969" s="63"/>
      <c r="T2969" s="64"/>
      <c r="U2969" s="33"/>
      <c r="V2969" s="33"/>
      <c r="W2969" s="33"/>
      <c r="X2969" s="33"/>
      <c r="Y2969" s="33"/>
      <c r="Z2969" s="33"/>
      <c r="AA2969" s="33"/>
      <c r="AB2969" s="33"/>
      <c r="AC2969" s="33"/>
      <c r="AD2969" s="33"/>
      <c r="AE2969" s="33"/>
      <c r="AT2969" s="19" t="s">
        <v>188</v>
      </c>
      <c r="AU2969" s="19" t="s">
        <v>78</v>
      </c>
    </row>
    <row r="2970" spans="1:65" s="2" customFormat="1" ht="19.5">
      <c r="A2970" s="33"/>
      <c r="B2970" s="34"/>
      <c r="C2970" s="35"/>
      <c r="D2970" s="188" t="s">
        <v>2670</v>
      </c>
      <c r="E2970" s="35"/>
      <c r="F2970" s="349" t="s">
        <v>3038</v>
      </c>
      <c r="G2970" s="332"/>
      <c r="H2970" s="332"/>
      <c r="I2970" s="332"/>
      <c r="J2970" s="332"/>
      <c r="K2970" s="35"/>
      <c r="L2970" s="38"/>
      <c r="M2970" s="190"/>
      <c r="N2970" s="191"/>
      <c r="O2970" s="63"/>
      <c r="P2970" s="63"/>
      <c r="Q2970" s="63"/>
      <c r="R2970" s="63"/>
      <c r="S2970" s="63"/>
      <c r="T2970" s="64"/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T2970" s="19" t="s">
        <v>2670</v>
      </c>
      <c r="AU2970" s="19" t="s">
        <v>78</v>
      </c>
    </row>
    <row r="2971" spans="1:65" s="2" customFormat="1" ht="55.5" customHeight="1">
      <c r="A2971" s="33"/>
      <c r="B2971" s="34"/>
      <c r="C2971" s="176" t="s">
        <v>3049</v>
      </c>
      <c r="D2971" s="176" t="s">
        <v>181</v>
      </c>
      <c r="E2971" s="177" t="s">
        <v>3050</v>
      </c>
      <c r="F2971" s="327" t="s">
        <v>3051</v>
      </c>
      <c r="G2971" s="328" t="s">
        <v>281</v>
      </c>
      <c r="H2971" s="329">
        <v>1</v>
      </c>
      <c r="I2971" s="330"/>
      <c r="J2971" s="330">
        <f>ROUND(I2971*H2971,2)</f>
        <v>0</v>
      </c>
      <c r="K2971" s="178" t="s">
        <v>18</v>
      </c>
      <c r="L2971" s="38"/>
      <c r="M2971" s="182" t="s">
        <v>18</v>
      </c>
      <c r="N2971" s="183" t="s">
        <v>40</v>
      </c>
      <c r="O2971" s="184">
        <v>0</v>
      </c>
      <c r="P2971" s="184">
        <f>O2971*H2971</f>
        <v>0</v>
      </c>
      <c r="Q2971" s="184">
        <v>0</v>
      </c>
      <c r="R2971" s="184">
        <f>Q2971*H2971</f>
        <v>0</v>
      </c>
      <c r="S2971" s="184">
        <v>0</v>
      </c>
      <c r="T2971" s="185">
        <f>S2971*H2971</f>
        <v>0</v>
      </c>
      <c r="U2971" s="33"/>
      <c r="V2971" s="33"/>
      <c r="W2971" s="33"/>
      <c r="X2971" s="33"/>
      <c r="Y2971" s="33"/>
      <c r="Z2971" s="33"/>
      <c r="AA2971" s="33"/>
      <c r="AB2971" s="33"/>
      <c r="AC2971" s="33"/>
      <c r="AD2971" s="33"/>
      <c r="AE2971" s="33"/>
      <c r="AR2971" s="186" t="s">
        <v>186</v>
      </c>
      <c r="AT2971" s="186" t="s">
        <v>181</v>
      </c>
      <c r="AU2971" s="186" t="s">
        <v>78</v>
      </c>
      <c r="AY2971" s="19" t="s">
        <v>179</v>
      </c>
      <c r="BE2971" s="187">
        <f>IF(N2971="základní",J2971,0)</f>
        <v>0</v>
      </c>
      <c r="BF2971" s="187">
        <f>IF(N2971="snížená",J2971,0)</f>
        <v>0</v>
      </c>
      <c r="BG2971" s="187">
        <f>IF(N2971="zákl. přenesená",J2971,0)</f>
        <v>0</v>
      </c>
      <c r="BH2971" s="187">
        <f>IF(N2971="sníž. přenesená",J2971,0)</f>
        <v>0</v>
      </c>
      <c r="BI2971" s="187">
        <f>IF(N2971="nulová",J2971,0)</f>
        <v>0</v>
      </c>
      <c r="BJ2971" s="19" t="s">
        <v>76</v>
      </c>
      <c r="BK2971" s="187">
        <f>ROUND(I2971*H2971,2)</f>
        <v>0</v>
      </c>
      <c r="BL2971" s="19" t="s">
        <v>186</v>
      </c>
      <c r="BM2971" s="186" t="s">
        <v>3052</v>
      </c>
    </row>
    <row r="2972" spans="1:65" s="2" customFormat="1" ht="29.25">
      <c r="A2972" s="33"/>
      <c r="B2972" s="34"/>
      <c r="C2972" s="35"/>
      <c r="D2972" s="188" t="s">
        <v>188</v>
      </c>
      <c r="E2972" s="35"/>
      <c r="F2972" s="331" t="s">
        <v>3051</v>
      </c>
      <c r="G2972" s="332"/>
      <c r="H2972" s="332"/>
      <c r="I2972" s="332"/>
      <c r="J2972" s="332"/>
      <c r="K2972" s="35"/>
      <c r="L2972" s="38"/>
      <c r="M2972" s="190"/>
      <c r="N2972" s="191"/>
      <c r="O2972" s="63"/>
      <c r="P2972" s="63"/>
      <c r="Q2972" s="63"/>
      <c r="R2972" s="63"/>
      <c r="S2972" s="63"/>
      <c r="T2972" s="64"/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T2972" s="19" t="s">
        <v>188</v>
      </c>
      <c r="AU2972" s="19" t="s">
        <v>78</v>
      </c>
    </row>
    <row r="2973" spans="1:65" s="2" customFormat="1" ht="19.5">
      <c r="A2973" s="33"/>
      <c r="B2973" s="34"/>
      <c r="C2973" s="35"/>
      <c r="D2973" s="188" t="s">
        <v>2670</v>
      </c>
      <c r="E2973" s="35"/>
      <c r="F2973" s="349" t="s">
        <v>2863</v>
      </c>
      <c r="G2973" s="332"/>
      <c r="H2973" s="332"/>
      <c r="I2973" s="332"/>
      <c r="J2973" s="332"/>
      <c r="K2973" s="35"/>
      <c r="L2973" s="38"/>
      <c r="M2973" s="190"/>
      <c r="N2973" s="191"/>
      <c r="O2973" s="63"/>
      <c r="P2973" s="63"/>
      <c r="Q2973" s="63"/>
      <c r="R2973" s="63"/>
      <c r="S2973" s="63"/>
      <c r="T2973" s="64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T2973" s="19" t="s">
        <v>2670</v>
      </c>
      <c r="AU2973" s="19" t="s">
        <v>78</v>
      </c>
    </row>
    <row r="2974" spans="1:65" s="2" customFormat="1" ht="49.15" customHeight="1">
      <c r="A2974" s="33"/>
      <c r="B2974" s="34"/>
      <c r="C2974" s="176" t="s">
        <v>3053</v>
      </c>
      <c r="D2974" s="176" t="s">
        <v>181</v>
      </c>
      <c r="E2974" s="177" t="s">
        <v>3054</v>
      </c>
      <c r="F2974" s="327" t="s">
        <v>3055</v>
      </c>
      <c r="G2974" s="328" t="s">
        <v>281</v>
      </c>
      <c r="H2974" s="329">
        <v>2</v>
      </c>
      <c r="I2974" s="330"/>
      <c r="J2974" s="330">
        <f>ROUND(I2974*H2974,2)</f>
        <v>0</v>
      </c>
      <c r="K2974" s="178" t="s">
        <v>18</v>
      </c>
      <c r="L2974" s="38"/>
      <c r="M2974" s="182" t="s">
        <v>18</v>
      </c>
      <c r="N2974" s="183" t="s">
        <v>40</v>
      </c>
      <c r="O2974" s="184">
        <v>0</v>
      </c>
      <c r="P2974" s="184">
        <f>O2974*H2974</f>
        <v>0</v>
      </c>
      <c r="Q2974" s="184">
        <v>0</v>
      </c>
      <c r="R2974" s="184">
        <f>Q2974*H2974</f>
        <v>0</v>
      </c>
      <c r="S2974" s="184">
        <v>0</v>
      </c>
      <c r="T2974" s="185">
        <f>S2974*H2974</f>
        <v>0</v>
      </c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R2974" s="186" t="s">
        <v>186</v>
      </c>
      <c r="AT2974" s="186" t="s">
        <v>181</v>
      </c>
      <c r="AU2974" s="186" t="s">
        <v>78</v>
      </c>
      <c r="AY2974" s="19" t="s">
        <v>179</v>
      </c>
      <c r="BE2974" s="187">
        <f>IF(N2974="základní",J2974,0)</f>
        <v>0</v>
      </c>
      <c r="BF2974" s="187">
        <f>IF(N2974="snížená",J2974,0)</f>
        <v>0</v>
      </c>
      <c r="BG2974" s="187">
        <f>IF(N2974="zákl. přenesená",J2974,0)</f>
        <v>0</v>
      </c>
      <c r="BH2974" s="187">
        <f>IF(N2974="sníž. přenesená",J2974,0)</f>
        <v>0</v>
      </c>
      <c r="BI2974" s="187">
        <f>IF(N2974="nulová",J2974,0)</f>
        <v>0</v>
      </c>
      <c r="BJ2974" s="19" t="s">
        <v>76</v>
      </c>
      <c r="BK2974" s="187">
        <f>ROUND(I2974*H2974,2)</f>
        <v>0</v>
      </c>
      <c r="BL2974" s="19" t="s">
        <v>186</v>
      </c>
      <c r="BM2974" s="186" t="s">
        <v>3056</v>
      </c>
    </row>
    <row r="2975" spans="1:65" s="2" customFormat="1" ht="29.25">
      <c r="A2975" s="33"/>
      <c r="B2975" s="34"/>
      <c r="C2975" s="35"/>
      <c r="D2975" s="188" t="s">
        <v>188</v>
      </c>
      <c r="E2975" s="35"/>
      <c r="F2975" s="331" t="s">
        <v>3055</v>
      </c>
      <c r="G2975" s="332"/>
      <c r="H2975" s="332"/>
      <c r="I2975" s="332"/>
      <c r="J2975" s="332"/>
      <c r="K2975" s="35"/>
      <c r="L2975" s="38"/>
      <c r="M2975" s="190"/>
      <c r="N2975" s="191"/>
      <c r="O2975" s="63"/>
      <c r="P2975" s="63"/>
      <c r="Q2975" s="63"/>
      <c r="R2975" s="63"/>
      <c r="S2975" s="63"/>
      <c r="T2975" s="64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T2975" s="19" t="s">
        <v>188</v>
      </c>
      <c r="AU2975" s="19" t="s">
        <v>78</v>
      </c>
    </row>
    <row r="2976" spans="1:65" s="2" customFormat="1" ht="19.5">
      <c r="A2976" s="33"/>
      <c r="B2976" s="34"/>
      <c r="C2976" s="35"/>
      <c r="D2976" s="188" t="s">
        <v>2670</v>
      </c>
      <c r="E2976" s="35"/>
      <c r="F2976" s="349" t="s">
        <v>2863</v>
      </c>
      <c r="G2976" s="332"/>
      <c r="H2976" s="332"/>
      <c r="I2976" s="332"/>
      <c r="J2976" s="332"/>
      <c r="K2976" s="35"/>
      <c r="L2976" s="38"/>
      <c r="M2976" s="190"/>
      <c r="N2976" s="191"/>
      <c r="O2976" s="63"/>
      <c r="P2976" s="63"/>
      <c r="Q2976" s="63"/>
      <c r="R2976" s="63"/>
      <c r="S2976" s="63"/>
      <c r="T2976" s="64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T2976" s="19" t="s">
        <v>2670</v>
      </c>
      <c r="AU2976" s="19" t="s">
        <v>78</v>
      </c>
    </row>
    <row r="2977" spans="1:65" s="2" customFormat="1" ht="55.5" customHeight="1">
      <c r="A2977" s="33"/>
      <c r="B2977" s="34"/>
      <c r="C2977" s="176" t="s">
        <v>3057</v>
      </c>
      <c r="D2977" s="176" t="s">
        <v>181</v>
      </c>
      <c r="E2977" s="177" t="s">
        <v>3058</v>
      </c>
      <c r="F2977" s="327" t="s">
        <v>3059</v>
      </c>
      <c r="G2977" s="328" t="s">
        <v>281</v>
      </c>
      <c r="H2977" s="329">
        <v>1</v>
      </c>
      <c r="I2977" s="330"/>
      <c r="J2977" s="330">
        <f>ROUND(I2977*H2977,2)</f>
        <v>0</v>
      </c>
      <c r="K2977" s="178" t="s">
        <v>18</v>
      </c>
      <c r="L2977" s="38"/>
      <c r="M2977" s="182" t="s">
        <v>18</v>
      </c>
      <c r="N2977" s="183" t="s">
        <v>40</v>
      </c>
      <c r="O2977" s="184">
        <v>0</v>
      </c>
      <c r="P2977" s="184">
        <f>O2977*H2977</f>
        <v>0</v>
      </c>
      <c r="Q2977" s="184">
        <v>0</v>
      </c>
      <c r="R2977" s="184">
        <f>Q2977*H2977</f>
        <v>0</v>
      </c>
      <c r="S2977" s="184">
        <v>0</v>
      </c>
      <c r="T2977" s="185">
        <f>S2977*H2977</f>
        <v>0</v>
      </c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R2977" s="186" t="s">
        <v>186</v>
      </c>
      <c r="AT2977" s="186" t="s">
        <v>181</v>
      </c>
      <c r="AU2977" s="186" t="s">
        <v>78</v>
      </c>
      <c r="AY2977" s="19" t="s">
        <v>179</v>
      </c>
      <c r="BE2977" s="187">
        <f>IF(N2977="základní",J2977,0)</f>
        <v>0</v>
      </c>
      <c r="BF2977" s="187">
        <f>IF(N2977="snížená",J2977,0)</f>
        <v>0</v>
      </c>
      <c r="BG2977" s="187">
        <f>IF(N2977="zákl. přenesená",J2977,0)</f>
        <v>0</v>
      </c>
      <c r="BH2977" s="187">
        <f>IF(N2977="sníž. přenesená",J2977,0)</f>
        <v>0</v>
      </c>
      <c r="BI2977" s="187">
        <f>IF(N2977="nulová",J2977,0)</f>
        <v>0</v>
      </c>
      <c r="BJ2977" s="19" t="s">
        <v>76</v>
      </c>
      <c r="BK2977" s="187">
        <f>ROUND(I2977*H2977,2)</f>
        <v>0</v>
      </c>
      <c r="BL2977" s="19" t="s">
        <v>186</v>
      </c>
      <c r="BM2977" s="186" t="s">
        <v>3060</v>
      </c>
    </row>
    <row r="2978" spans="1:65" s="2" customFormat="1" ht="39">
      <c r="A2978" s="33"/>
      <c r="B2978" s="34"/>
      <c r="C2978" s="35"/>
      <c r="D2978" s="188" t="s">
        <v>188</v>
      </c>
      <c r="E2978" s="35"/>
      <c r="F2978" s="331" t="s">
        <v>3059</v>
      </c>
      <c r="G2978" s="332"/>
      <c r="H2978" s="332"/>
      <c r="I2978" s="332"/>
      <c r="J2978" s="332"/>
      <c r="K2978" s="35"/>
      <c r="L2978" s="38"/>
      <c r="M2978" s="190"/>
      <c r="N2978" s="191"/>
      <c r="O2978" s="63"/>
      <c r="P2978" s="63"/>
      <c r="Q2978" s="63"/>
      <c r="R2978" s="63"/>
      <c r="S2978" s="63"/>
      <c r="T2978" s="64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T2978" s="19" t="s">
        <v>188</v>
      </c>
      <c r="AU2978" s="19" t="s">
        <v>78</v>
      </c>
    </row>
    <row r="2979" spans="1:65" s="2" customFormat="1" ht="19.5">
      <c r="A2979" s="33"/>
      <c r="B2979" s="34"/>
      <c r="C2979" s="35"/>
      <c r="D2979" s="188" t="s">
        <v>2670</v>
      </c>
      <c r="E2979" s="35"/>
      <c r="F2979" s="349" t="s">
        <v>3061</v>
      </c>
      <c r="G2979" s="332"/>
      <c r="H2979" s="332"/>
      <c r="I2979" s="332"/>
      <c r="J2979" s="332"/>
      <c r="K2979" s="35"/>
      <c r="L2979" s="38"/>
      <c r="M2979" s="190"/>
      <c r="N2979" s="191"/>
      <c r="O2979" s="63"/>
      <c r="P2979" s="63"/>
      <c r="Q2979" s="63"/>
      <c r="R2979" s="63"/>
      <c r="S2979" s="63"/>
      <c r="T2979" s="64"/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T2979" s="19" t="s">
        <v>2670</v>
      </c>
      <c r="AU2979" s="19" t="s">
        <v>78</v>
      </c>
    </row>
    <row r="2980" spans="1:65" s="2" customFormat="1" ht="49.15" customHeight="1">
      <c r="A2980" s="33"/>
      <c r="B2980" s="34"/>
      <c r="C2980" s="176" t="s">
        <v>3062</v>
      </c>
      <c r="D2980" s="176" t="s">
        <v>181</v>
      </c>
      <c r="E2980" s="177" t="s">
        <v>3063</v>
      </c>
      <c r="F2980" s="327" t="s">
        <v>3064</v>
      </c>
      <c r="G2980" s="328" t="s">
        <v>281</v>
      </c>
      <c r="H2980" s="329">
        <v>1</v>
      </c>
      <c r="I2980" s="330"/>
      <c r="J2980" s="330">
        <f>ROUND(I2980*H2980,2)</f>
        <v>0</v>
      </c>
      <c r="K2980" s="178" t="s">
        <v>18</v>
      </c>
      <c r="L2980" s="38"/>
      <c r="M2980" s="182" t="s">
        <v>18</v>
      </c>
      <c r="N2980" s="183" t="s">
        <v>40</v>
      </c>
      <c r="O2980" s="184">
        <v>0</v>
      </c>
      <c r="P2980" s="184">
        <f>O2980*H2980</f>
        <v>0</v>
      </c>
      <c r="Q2980" s="184">
        <v>0</v>
      </c>
      <c r="R2980" s="184">
        <f>Q2980*H2980</f>
        <v>0</v>
      </c>
      <c r="S2980" s="184">
        <v>0</v>
      </c>
      <c r="T2980" s="185">
        <f>S2980*H2980</f>
        <v>0</v>
      </c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R2980" s="186" t="s">
        <v>186</v>
      </c>
      <c r="AT2980" s="186" t="s">
        <v>181</v>
      </c>
      <c r="AU2980" s="186" t="s">
        <v>78</v>
      </c>
      <c r="AY2980" s="19" t="s">
        <v>179</v>
      </c>
      <c r="BE2980" s="187">
        <f>IF(N2980="základní",J2980,0)</f>
        <v>0</v>
      </c>
      <c r="BF2980" s="187">
        <f>IF(N2980="snížená",J2980,0)</f>
        <v>0</v>
      </c>
      <c r="BG2980" s="187">
        <f>IF(N2980="zákl. přenesená",J2980,0)</f>
        <v>0</v>
      </c>
      <c r="BH2980" s="187">
        <f>IF(N2980="sníž. přenesená",J2980,0)</f>
        <v>0</v>
      </c>
      <c r="BI2980" s="187">
        <f>IF(N2980="nulová",J2980,0)</f>
        <v>0</v>
      </c>
      <c r="BJ2980" s="19" t="s">
        <v>76</v>
      </c>
      <c r="BK2980" s="187">
        <f>ROUND(I2980*H2980,2)</f>
        <v>0</v>
      </c>
      <c r="BL2980" s="19" t="s">
        <v>186</v>
      </c>
      <c r="BM2980" s="186" t="s">
        <v>3065</v>
      </c>
    </row>
    <row r="2981" spans="1:65" s="2" customFormat="1" ht="29.25">
      <c r="A2981" s="33"/>
      <c r="B2981" s="34"/>
      <c r="C2981" s="35"/>
      <c r="D2981" s="188" t="s">
        <v>188</v>
      </c>
      <c r="E2981" s="35"/>
      <c r="F2981" s="331" t="s">
        <v>3064</v>
      </c>
      <c r="G2981" s="332"/>
      <c r="H2981" s="332"/>
      <c r="I2981" s="332"/>
      <c r="J2981" s="332"/>
      <c r="K2981" s="35"/>
      <c r="L2981" s="38"/>
      <c r="M2981" s="190"/>
      <c r="N2981" s="191"/>
      <c r="O2981" s="63"/>
      <c r="P2981" s="63"/>
      <c r="Q2981" s="63"/>
      <c r="R2981" s="63"/>
      <c r="S2981" s="63"/>
      <c r="T2981" s="64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T2981" s="19" t="s">
        <v>188</v>
      </c>
      <c r="AU2981" s="19" t="s">
        <v>78</v>
      </c>
    </row>
    <row r="2982" spans="1:65" s="2" customFormat="1" ht="19.5">
      <c r="A2982" s="33"/>
      <c r="B2982" s="34"/>
      <c r="C2982" s="35"/>
      <c r="D2982" s="188" t="s">
        <v>2670</v>
      </c>
      <c r="E2982" s="35"/>
      <c r="F2982" s="349" t="s">
        <v>3061</v>
      </c>
      <c r="G2982" s="332"/>
      <c r="H2982" s="332"/>
      <c r="I2982" s="332"/>
      <c r="J2982" s="332"/>
      <c r="K2982" s="35"/>
      <c r="L2982" s="38"/>
      <c r="M2982" s="190"/>
      <c r="N2982" s="191"/>
      <c r="O2982" s="63"/>
      <c r="P2982" s="63"/>
      <c r="Q2982" s="63"/>
      <c r="R2982" s="63"/>
      <c r="S2982" s="63"/>
      <c r="T2982" s="64"/>
      <c r="U2982" s="33"/>
      <c r="V2982" s="33"/>
      <c r="W2982" s="33"/>
      <c r="X2982" s="33"/>
      <c r="Y2982" s="33"/>
      <c r="Z2982" s="33"/>
      <c r="AA2982" s="33"/>
      <c r="AB2982" s="33"/>
      <c r="AC2982" s="33"/>
      <c r="AD2982" s="33"/>
      <c r="AE2982" s="33"/>
      <c r="AT2982" s="19" t="s">
        <v>2670</v>
      </c>
      <c r="AU2982" s="19" t="s">
        <v>78</v>
      </c>
    </row>
    <row r="2983" spans="1:65" s="2" customFormat="1" ht="49.15" customHeight="1">
      <c r="A2983" s="33"/>
      <c r="B2983" s="34"/>
      <c r="C2983" s="176" t="s">
        <v>3066</v>
      </c>
      <c r="D2983" s="176" t="s">
        <v>181</v>
      </c>
      <c r="E2983" s="177" t="s">
        <v>3067</v>
      </c>
      <c r="F2983" s="327" t="s">
        <v>3068</v>
      </c>
      <c r="G2983" s="328" t="s">
        <v>281</v>
      </c>
      <c r="H2983" s="329">
        <v>1</v>
      </c>
      <c r="I2983" s="330"/>
      <c r="J2983" s="330">
        <f>ROUND(I2983*H2983,2)</f>
        <v>0</v>
      </c>
      <c r="K2983" s="178" t="s">
        <v>18</v>
      </c>
      <c r="L2983" s="38"/>
      <c r="M2983" s="182" t="s">
        <v>18</v>
      </c>
      <c r="N2983" s="183" t="s">
        <v>40</v>
      </c>
      <c r="O2983" s="184">
        <v>0</v>
      </c>
      <c r="P2983" s="184">
        <f>O2983*H2983</f>
        <v>0</v>
      </c>
      <c r="Q2983" s="184">
        <v>0</v>
      </c>
      <c r="R2983" s="184">
        <f>Q2983*H2983</f>
        <v>0</v>
      </c>
      <c r="S2983" s="184">
        <v>0</v>
      </c>
      <c r="T2983" s="185">
        <f>S2983*H2983</f>
        <v>0</v>
      </c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R2983" s="186" t="s">
        <v>186</v>
      </c>
      <c r="AT2983" s="186" t="s">
        <v>181</v>
      </c>
      <c r="AU2983" s="186" t="s">
        <v>78</v>
      </c>
      <c r="AY2983" s="19" t="s">
        <v>179</v>
      </c>
      <c r="BE2983" s="187">
        <f>IF(N2983="základní",J2983,0)</f>
        <v>0</v>
      </c>
      <c r="BF2983" s="187">
        <f>IF(N2983="snížená",J2983,0)</f>
        <v>0</v>
      </c>
      <c r="BG2983" s="187">
        <f>IF(N2983="zákl. přenesená",J2983,0)</f>
        <v>0</v>
      </c>
      <c r="BH2983" s="187">
        <f>IF(N2983="sníž. přenesená",J2983,0)</f>
        <v>0</v>
      </c>
      <c r="BI2983" s="187">
        <f>IF(N2983="nulová",J2983,0)</f>
        <v>0</v>
      </c>
      <c r="BJ2983" s="19" t="s">
        <v>76</v>
      </c>
      <c r="BK2983" s="187">
        <f>ROUND(I2983*H2983,2)</f>
        <v>0</v>
      </c>
      <c r="BL2983" s="19" t="s">
        <v>186</v>
      </c>
      <c r="BM2983" s="186" t="s">
        <v>3069</v>
      </c>
    </row>
    <row r="2984" spans="1:65" s="2" customFormat="1" ht="29.25">
      <c r="A2984" s="33"/>
      <c r="B2984" s="34"/>
      <c r="C2984" s="35"/>
      <c r="D2984" s="188" t="s">
        <v>188</v>
      </c>
      <c r="E2984" s="35"/>
      <c r="F2984" s="331" t="s">
        <v>3068</v>
      </c>
      <c r="G2984" s="332"/>
      <c r="H2984" s="332"/>
      <c r="I2984" s="332"/>
      <c r="J2984" s="332"/>
      <c r="K2984" s="35"/>
      <c r="L2984" s="38"/>
      <c r="M2984" s="190"/>
      <c r="N2984" s="191"/>
      <c r="O2984" s="63"/>
      <c r="P2984" s="63"/>
      <c r="Q2984" s="63"/>
      <c r="R2984" s="63"/>
      <c r="S2984" s="63"/>
      <c r="T2984" s="64"/>
      <c r="U2984" s="33"/>
      <c r="V2984" s="33"/>
      <c r="W2984" s="33"/>
      <c r="X2984" s="33"/>
      <c r="Y2984" s="33"/>
      <c r="Z2984" s="33"/>
      <c r="AA2984" s="33"/>
      <c r="AB2984" s="33"/>
      <c r="AC2984" s="33"/>
      <c r="AD2984" s="33"/>
      <c r="AE2984" s="33"/>
      <c r="AT2984" s="19" t="s">
        <v>188</v>
      </c>
      <c r="AU2984" s="19" t="s">
        <v>78</v>
      </c>
    </row>
    <row r="2985" spans="1:65" s="2" customFormat="1" ht="19.5">
      <c r="A2985" s="33"/>
      <c r="B2985" s="34"/>
      <c r="C2985" s="35"/>
      <c r="D2985" s="188" t="s">
        <v>2670</v>
      </c>
      <c r="E2985" s="35"/>
      <c r="F2985" s="349" t="s">
        <v>3061</v>
      </c>
      <c r="G2985" s="332"/>
      <c r="H2985" s="332"/>
      <c r="I2985" s="332"/>
      <c r="J2985" s="332"/>
      <c r="K2985" s="35"/>
      <c r="L2985" s="38"/>
      <c r="M2985" s="190"/>
      <c r="N2985" s="191"/>
      <c r="O2985" s="63"/>
      <c r="P2985" s="63"/>
      <c r="Q2985" s="63"/>
      <c r="R2985" s="63"/>
      <c r="S2985" s="63"/>
      <c r="T2985" s="64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T2985" s="19" t="s">
        <v>2670</v>
      </c>
      <c r="AU2985" s="19" t="s">
        <v>78</v>
      </c>
    </row>
    <row r="2986" spans="1:65" s="2" customFormat="1" ht="49.15" customHeight="1">
      <c r="A2986" s="33"/>
      <c r="B2986" s="34"/>
      <c r="C2986" s="176" t="s">
        <v>3070</v>
      </c>
      <c r="D2986" s="176" t="s">
        <v>181</v>
      </c>
      <c r="E2986" s="177" t="s">
        <v>3071</v>
      </c>
      <c r="F2986" s="327" t="s">
        <v>3072</v>
      </c>
      <c r="G2986" s="328" t="s">
        <v>281</v>
      </c>
      <c r="H2986" s="329">
        <v>1</v>
      </c>
      <c r="I2986" s="330"/>
      <c r="J2986" s="330">
        <f>ROUND(I2986*H2986,2)</f>
        <v>0</v>
      </c>
      <c r="K2986" s="178" t="s">
        <v>18</v>
      </c>
      <c r="L2986" s="38"/>
      <c r="M2986" s="182" t="s">
        <v>18</v>
      </c>
      <c r="N2986" s="183" t="s">
        <v>40</v>
      </c>
      <c r="O2986" s="184">
        <v>0</v>
      </c>
      <c r="P2986" s="184">
        <f>O2986*H2986</f>
        <v>0</v>
      </c>
      <c r="Q2986" s="184">
        <v>0</v>
      </c>
      <c r="R2986" s="184">
        <f>Q2986*H2986</f>
        <v>0</v>
      </c>
      <c r="S2986" s="184">
        <v>0</v>
      </c>
      <c r="T2986" s="185">
        <f>S2986*H2986</f>
        <v>0</v>
      </c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R2986" s="186" t="s">
        <v>186</v>
      </c>
      <c r="AT2986" s="186" t="s">
        <v>181</v>
      </c>
      <c r="AU2986" s="186" t="s">
        <v>78</v>
      </c>
      <c r="AY2986" s="19" t="s">
        <v>179</v>
      </c>
      <c r="BE2986" s="187">
        <f>IF(N2986="základní",J2986,0)</f>
        <v>0</v>
      </c>
      <c r="BF2986" s="187">
        <f>IF(N2986="snížená",J2986,0)</f>
        <v>0</v>
      </c>
      <c r="BG2986" s="187">
        <f>IF(N2986="zákl. přenesená",J2986,0)</f>
        <v>0</v>
      </c>
      <c r="BH2986" s="187">
        <f>IF(N2986="sníž. přenesená",J2986,0)</f>
        <v>0</v>
      </c>
      <c r="BI2986" s="187">
        <f>IF(N2986="nulová",J2986,0)</f>
        <v>0</v>
      </c>
      <c r="BJ2986" s="19" t="s">
        <v>76</v>
      </c>
      <c r="BK2986" s="187">
        <f>ROUND(I2986*H2986,2)</f>
        <v>0</v>
      </c>
      <c r="BL2986" s="19" t="s">
        <v>186</v>
      </c>
      <c r="BM2986" s="186" t="s">
        <v>3073</v>
      </c>
    </row>
    <row r="2987" spans="1:65" s="2" customFormat="1" ht="29.25">
      <c r="A2987" s="33"/>
      <c r="B2987" s="34"/>
      <c r="C2987" s="35"/>
      <c r="D2987" s="188" t="s">
        <v>188</v>
      </c>
      <c r="E2987" s="35"/>
      <c r="F2987" s="331" t="s">
        <v>3072</v>
      </c>
      <c r="G2987" s="332"/>
      <c r="H2987" s="332"/>
      <c r="I2987" s="332"/>
      <c r="J2987" s="332"/>
      <c r="K2987" s="35"/>
      <c r="L2987" s="38"/>
      <c r="M2987" s="190"/>
      <c r="N2987" s="191"/>
      <c r="O2987" s="63"/>
      <c r="P2987" s="63"/>
      <c r="Q2987" s="63"/>
      <c r="R2987" s="63"/>
      <c r="S2987" s="63"/>
      <c r="T2987" s="64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T2987" s="19" t="s">
        <v>188</v>
      </c>
      <c r="AU2987" s="19" t="s">
        <v>78</v>
      </c>
    </row>
    <row r="2988" spans="1:65" s="2" customFormat="1" ht="19.5">
      <c r="A2988" s="33"/>
      <c r="B2988" s="34"/>
      <c r="C2988" s="35"/>
      <c r="D2988" s="188" t="s">
        <v>2670</v>
      </c>
      <c r="E2988" s="35"/>
      <c r="F2988" s="349" t="s">
        <v>3061</v>
      </c>
      <c r="G2988" s="332"/>
      <c r="H2988" s="332"/>
      <c r="I2988" s="332"/>
      <c r="J2988" s="332"/>
      <c r="K2988" s="35"/>
      <c r="L2988" s="38"/>
      <c r="M2988" s="190"/>
      <c r="N2988" s="191"/>
      <c r="O2988" s="63"/>
      <c r="P2988" s="63"/>
      <c r="Q2988" s="63"/>
      <c r="R2988" s="63"/>
      <c r="S2988" s="63"/>
      <c r="T2988" s="64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T2988" s="19" t="s">
        <v>2670</v>
      </c>
      <c r="AU2988" s="19" t="s">
        <v>78</v>
      </c>
    </row>
    <row r="2989" spans="1:65" s="2" customFormat="1" ht="49.15" customHeight="1">
      <c r="A2989" s="33"/>
      <c r="B2989" s="34"/>
      <c r="C2989" s="176" t="s">
        <v>3074</v>
      </c>
      <c r="D2989" s="176" t="s">
        <v>181</v>
      </c>
      <c r="E2989" s="177" t="s">
        <v>3075</v>
      </c>
      <c r="F2989" s="327" t="s">
        <v>3076</v>
      </c>
      <c r="G2989" s="328" t="s">
        <v>281</v>
      </c>
      <c r="H2989" s="329">
        <v>1</v>
      </c>
      <c r="I2989" s="330"/>
      <c r="J2989" s="330">
        <f>ROUND(I2989*H2989,2)</f>
        <v>0</v>
      </c>
      <c r="K2989" s="178" t="s">
        <v>18</v>
      </c>
      <c r="L2989" s="38"/>
      <c r="M2989" s="182" t="s">
        <v>18</v>
      </c>
      <c r="N2989" s="183" t="s">
        <v>40</v>
      </c>
      <c r="O2989" s="184">
        <v>0</v>
      </c>
      <c r="P2989" s="184">
        <f>O2989*H2989</f>
        <v>0</v>
      </c>
      <c r="Q2989" s="184">
        <v>0</v>
      </c>
      <c r="R2989" s="184">
        <f>Q2989*H2989</f>
        <v>0</v>
      </c>
      <c r="S2989" s="184">
        <v>0</v>
      </c>
      <c r="T2989" s="185">
        <f>S2989*H2989</f>
        <v>0</v>
      </c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R2989" s="186" t="s">
        <v>186</v>
      </c>
      <c r="AT2989" s="186" t="s">
        <v>181</v>
      </c>
      <c r="AU2989" s="186" t="s">
        <v>78</v>
      </c>
      <c r="AY2989" s="19" t="s">
        <v>179</v>
      </c>
      <c r="BE2989" s="187">
        <f>IF(N2989="základní",J2989,0)</f>
        <v>0</v>
      </c>
      <c r="BF2989" s="187">
        <f>IF(N2989="snížená",J2989,0)</f>
        <v>0</v>
      </c>
      <c r="BG2989" s="187">
        <f>IF(N2989="zákl. přenesená",J2989,0)</f>
        <v>0</v>
      </c>
      <c r="BH2989" s="187">
        <f>IF(N2989="sníž. přenesená",J2989,0)</f>
        <v>0</v>
      </c>
      <c r="BI2989" s="187">
        <f>IF(N2989="nulová",J2989,0)</f>
        <v>0</v>
      </c>
      <c r="BJ2989" s="19" t="s">
        <v>76</v>
      </c>
      <c r="BK2989" s="187">
        <f>ROUND(I2989*H2989,2)</f>
        <v>0</v>
      </c>
      <c r="BL2989" s="19" t="s">
        <v>186</v>
      </c>
      <c r="BM2989" s="186" t="s">
        <v>3077</v>
      </c>
    </row>
    <row r="2990" spans="1:65" s="2" customFormat="1" ht="29.25">
      <c r="A2990" s="33"/>
      <c r="B2990" s="34"/>
      <c r="C2990" s="35"/>
      <c r="D2990" s="188" t="s">
        <v>188</v>
      </c>
      <c r="E2990" s="35"/>
      <c r="F2990" s="331" t="s">
        <v>3076</v>
      </c>
      <c r="G2990" s="332"/>
      <c r="H2990" s="332"/>
      <c r="I2990" s="332"/>
      <c r="J2990" s="332"/>
      <c r="K2990" s="35"/>
      <c r="L2990" s="38"/>
      <c r="M2990" s="190"/>
      <c r="N2990" s="191"/>
      <c r="O2990" s="63"/>
      <c r="P2990" s="63"/>
      <c r="Q2990" s="63"/>
      <c r="R2990" s="63"/>
      <c r="S2990" s="63"/>
      <c r="T2990" s="64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T2990" s="19" t="s">
        <v>188</v>
      </c>
      <c r="AU2990" s="19" t="s">
        <v>78</v>
      </c>
    </row>
    <row r="2991" spans="1:65" s="2" customFormat="1" ht="19.5">
      <c r="A2991" s="33"/>
      <c r="B2991" s="34"/>
      <c r="C2991" s="35"/>
      <c r="D2991" s="188" t="s">
        <v>2670</v>
      </c>
      <c r="E2991" s="35"/>
      <c r="F2991" s="349" t="s">
        <v>3061</v>
      </c>
      <c r="G2991" s="332"/>
      <c r="H2991" s="332"/>
      <c r="I2991" s="332"/>
      <c r="J2991" s="332"/>
      <c r="K2991" s="35"/>
      <c r="L2991" s="38"/>
      <c r="M2991" s="190"/>
      <c r="N2991" s="191"/>
      <c r="O2991" s="63"/>
      <c r="P2991" s="63"/>
      <c r="Q2991" s="63"/>
      <c r="R2991" s="63"/>
      <c r="S2991" s="63"/>
      <c r="T2991" s="64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T2991" s="19" t="s">
        <v>2670</v>
      </c>
      <c r="AU2991" s="19" t="s">
        <v>78</v>
      </c>
    </row>
    <row r="2992" spans="1:65" s="2" customFormat="1" ht="49.15" customHeight="1">
      <c r="A2992" s="33"/>
      <c r="B2992" s="34"/>
      <c r="C2992" s="176" t="s">
        <v>3078</v>
      </c>
      <c r="D2992" s="176" t="s">
        <v>181</v>
      </c>
      <c r="E2992" s="177" t="s">
        <v>3079</v>
      </c>
      <c r="F2992" s="327" t="s">
        <v>3080</v>
      </c>
      <c r="G2992" s="328" t="s">
        <v>281</v>
      </c>
      <c r="H2992" s="329">
        <v>1</v>
      </c>
      <c r="I2992" s="330"/>
      <c r="J2992" s="330">
        <f>ROUND(I2992*H2992,2)</f>
        <v>0</v>
      </c>
      <c r="K2992" s="178" t="s">
        <v>18</v>
      </c>
      <c r="L2992" s="38"/>
      <c r="M2992" s="182" t="s">
        <v>18</v>
      </c>
      <c r="N2992" s="183" t="s">
        <v>40</v>
      </c>
      <c r="O2992" s="184">
        <v>0</v>
      </c>
      <c r="P2992" s="184">
        <f>O2992*H2992</f>
        <v>0</v>
      </c>
      <c r="Q2992" s="184">
        <v>0</v>
      </c>
      <c r="R2992" s="184">
        <f>Q2992*H2992</f>
        <v>0</v>
      </c>
      <c r="S2992" s="184">
        <v>0</v>
      </c>
      <c r="T2992" s="185">
        <f>S2992*H2992</f>
        <v>0</v>
      </c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R2992" s="186" t="s">
        <v>186</v>
      </c>
      <c r="AT2992" s="186" t="s">
        <v>181</v>
      </c>
      <c r="AU2992" s="186" t="s">
        <v>78</v>
      </c>
      <c r="AY2992" s="19" t="s">
        <v>179</v>
      </c>
      <c r="BE2992" s="187">
        <f>IF(N2992="základní",J2992,0)</f>
        <v>0</v>
      </c>
      <c r="BF2992" s="187">
        <f>IF(N2992="snížená",J2992,0)</f>
        <v>0</v>
      </c>
      <c r="BG2992" s="187">
        <f>IF(N2992="zákl. přenesená",J2992,0)</f>
        <v>0</v>
      </c>
      <c r="BH2992" s="187">
        <f>IF(N2992="sníž. přenesená",J2992,0)</f>
        <v>0</v>
      </c>
      <c r="BI2992" s="187">
        <f>IF(N2992="nulová",J2992,0)</f>
        <v>0</v>
      </c>
      <c r="BJ2992" s="19" t="s">
        <v>76</v>
      </c>
      <c r="BK2992" s="187">
        <f>ROUND(I2992*H2992,2)</f>
        <v>0</v>
      </c>
      <c r="BL2992" s="19" t="s">
        <v>186</v>
      </c>
      <c r="BM2992" s="186" t="s">
        <v>3081</v>
      </c>
    </row>
    <row r="2993" spans="1:65" s="2" customFormat="1" ht="29.25">
      <c r="A2993" s="33"/>
      <c r="B2993" s="34"/>
      <c r="C2993" s="35"/>
      <c r="D2993" s="188" t="s">
        <v>188</v>
      </c>
      <c r="E2993" s="35"/>
      <c r="F2993" s="331" t="s">
        <v>3080</v>
      </c>
      <c r="G2993" s="332"/>
      <c r="H2993" s="332"/>
      <c r="I2993" s="332"/>
      <c r="J2993" s="332"/>
      <c r="K2993" s="35"/>
      <c r="L2993" s="38"/>
      <c r="M2993" s="190"/>
      <c r="N2993" s="191"/>
      <c r="O2993" s="63"/>
      <c r="P2993" s="63"/>
      <c r="Q2993" s="63"/>
      <c r="R2993" s="63"/>
      <c r="S2993" s="63"/>
      <c r="T2993" s="64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T2993" s="19" t="s">
        <v>188</v>
      </c>
      <c r="AU2993" s="19" t="s">
        <v>78</v>
      </c>
    </row>
    <row r="2994" spans="1:65" s="2" customFormat="1" ht="19.5">
      <c r="A2994" s="33"/>
      <c r="B2994" s="34"/>
      <c r="C2994" s="35"/>
      <c r="D2994" s="188" t="s">
        <v>2670</v>
      </c>
      <c r="E2994" s="35"/>
      <c r="F2994" s="349" t="s">
        <v>3061</v>
      </c>
      <c r="G2994" s="332"/>
      <c r="H2994" s="332"/>
      <c r="I2994" s="332"/>
      <c r="J2994" s="332"/>
      <c r="K2994" s="35"/>
      <c r="L2994" s="38"/>
      <c r="M2994" s="190"/>
      <c r="N2994" s="191"/>
      <c r="O2994" s="63"/>
      <c r="P2994" s="63"/>
      <c r="Q2994" s="63"/>
      <c r="R2994" s="63"/>
      <c r="S2994" s="63"/>
      <c r="T2994" s="64"/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T2994" s="19" t="s">
        <v>2670</v>
      </c>
      <c r="AU2994" s="19" t="s">
        <v>78</v>
      </c>
    </row>
    <row r="2995" spans="1:65" s="2" customFormat="1" ht="24.2" customHeight="1">
      <c r="A2995" s="33"/>
      <c r="B2995" s="34"/>
      <c r="C2995" s="176" t="s">
        <v>3082</v>
      </c>
      <c r="D2995" s="176" t="s">
        <v>181</v>
      </c>
      <c r="E2995" s="177" t="s">
        <v>3083</v>
      </c>
      <c r="F2995" s="327" t="s">
        <v>3084</v>
      </c>
      <c r="G2995" s="328" t="s">
        <v>281</v>
      </c>
      <c r="H2995" s="329">
        <v>27</v>
      </c>
      <c r="I2995" s="330"/>
      <c r="J2995" s="330">
        <f>ROUND(I2995*H2995,2)</f>
        <v>0</v>
      </c>
      <c r="K2995" s="178" t="s">
        <v>185</v>
      </c>
      <c r="L2995" s="38"/>
      <c r="M2995" s="182" t="s">
        <v>18</v>
      </c>
      <c r="N2995" s="183" t="s">
        <v>40</v>
      </c>
      <c r="O2995" s="184">
        <v>1.75</v>
      </c>
      <c r="P2995" s="184">
        <f>O2995*H2995</f>
        <v>47.25</v>
      </c>
      <c r="Q2995" s="184">
        <v>0</v>
      </c>
      <c r="R2995" s="184">
        <f>Q2995*H2995</f>
        <v>0</v>
      </c>
      <c r="S2995" s="184">
        <v>0</v>
      </c>
      <c r="T2995" s="185">
        <f>S2995*H2995</f>
        <v>0</v>
      </c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R2995" s="186" t="s">
        <v>311</v>
      </c>
      <c r="AT2995" s="186" t="s">
        <v>181</v>
      </c>
      <c r="AU2995" s="186" t="s">
        <v>78</v>
      </c>
      <c r="AY2995" s="19" t="s">
        <v>179</v>
      </c>
      <c r="BE2995" s="187">
        <f>IF(N2995="základní",J2995,0)</f>
        <v>0</v>
      </c>
      <c r="BF2995" s="187">
        <f>IF(N2995="snížená",J2995,0)</f>
        <v>0</v>
      </c>
      <c r="BG2995" s="187">
        <f>IF(N2995="zákl. přenesená",J2995,0)</f>
        <v>0</v>
      </c>
      <c r="BH2995" s="187">
        <f>IF(N2995="sníž. přenesená",J2995,0)</f>
        <v>0</v>
      </c>
      <c r="BI2995" s="187">
        <f>IF(N2995="nulová",J2995,0)</f>
        <v>0</v>
      </c>
      <c r="BJ2995" s="19" t="s">
        <v>76</v>
      </c>
      <c r="BK2995" s="187">
        <f>ROUND(I2995*H2995,2)</f>
        <v>0</v>
      </c>
      <c r="BL2995" s="19" t="s">
        <v>311</v>
      </c>
      <c r="BM2995" s="186" t="s">
        <v>3085</v>
      </c>
    </row>
    <row r="2996" spans="1:65" s="2" customFormat="1" ht="29.25">
      <c r="A2996" s="33"/>
      <c r="B2996" s="34"/>
      <c r="C2996" s="35"/>
      <c r="D2996" s="188" t="s">
        <v>188</v>
      </c>
      <c r="E2996" s="35"/>
      <c r="F2996" s="331" t="s">
        <v>3086</v>
      </c>
      <c r="G2996" s="332"/>
      <c r="H2996" s="332"/>
      <c r="I2996" s="332"/>
      <c r="J2996" s="332"/>
      <c r="K2996" s="35"/>
      <c r="L2996" s="38"/>
      <c r="M2996" s="190"/>
      <c r="N2996" s="191"/>
      <c r="O2996" s="63"/>
      <c r="P2996" s="63"/>
      <c r="Q2996" s="63"/>
      <c r="R2996" s="63"/>
      <c r="S2996" s="63"/>
      <c r="T2996" s="64"/>
      <c r="U2996" s="33"/>
      <c r="V2996" s="33"/>
      <c r="W2996" s="33"/>
      <c r="X2996" s="33"/>
      <c r="Y2996" s="33"/>
      <c r="Z2996" s="33"/>
      <c r="AA2996" s="33"/>
      <c r="AB2996" s="33"/>
      <c r="AC2996" s="33"/>
      <c r="AD2996" s="33"/>
      <c r="AE2996" s="33"/>
      <c r="AT2996" s="19" t="s">
        <v>188</v>
      </c>
      <c r="AU2996" s="19" t="s">
        <v>78</v>
      </c>
    </row>
    <row r="2997" spans="1:65" s="2" customFormat="1">
      <c r="A2997" s="33"/>
      <c r="B2997" s="34"/>
      <c r="C2997" s="35"/>
      <c r="D2997" s="192" t="s">
        <v>190</v>
      </c>
      <c r="E2997" s="35"/>
      <c r="F2997" s="333" t="s">
        <v>3087</v>
      </c>
      <c r="G2997" s="332"/>
      <c r="H2997" s="332"/>
      <c r="I2997" s="332"/>
      <c r="J2997" s="332"/>
      <c r="K2997" s="35"/>
      <c r="L2997" s="38"/>
      <c r="M2997" s="190"/>
      <c r="N2997" s="191"/>
      <c r="O2997" s="63"/>
      <c r="P2997" s="63"/>
      <c r="Q2997" s="63"/>
      <c r="R2997" s="63"/>
      <c r="S2997" s="63"/>
      <c r="T2997" s="64"/>
      <c r="U2997" s="33"/>
      <c r="V2997" s="33"/>
      <c r="W2997" s="33"/>
      <c r="X2997" s="33"/>
      <c r="Y2997" s="33"/>
      <c r="Z2997" s="33"/>
      <c r="AA2997" s="33"/>
      <c r="AB2997" s="33"/>
      <c r="AC2997" s="33"/>
      <c r="AD2997" s="33"/>
      <c r="AE2997" s="33"/>
      <c r="AT2997" s="19" t="s">
        <v>190</v>
      </c>
      <c r="AU2997" s="19" t="s">
        <v>78</v>
      </c>
    </row>
    <row r="2998" spans="1:65" s="2" customFormat="1" ht="24.2" customHeight="1">
      <c r="A2998" s="33"/>
      <c r="B2998" s="34"/>
      <c r="C2998" s="213" t="s">
        <v>3088</v>
      </c>
      <c r="D2998" s="213" t="s">
        <v>286</v>
      </c>
      <c r="E2998" s="214" t="s">
        <v>3089</v>
      </c>
      <c r="F2998" s="340" t="s">
        <v>3090</v>
      </c>
      <c r="G2998" s="341" t="s">
        <v>281</v>
      </c>
      <c r="H2998" s="342">
        <v>27</v>
      </c>
      <c r="I2998" s="343"/>
      <c r="J2998" s="343">
        <f>ROUND(I2998*H2998,2)</f>
        <v>0</v>
      </c>
      <c r="K2998" s="215" t="s">
        <v>18</v>
      </c>
      <c r="L2998" s="219"/>
      <c r="M2998" s="220" t="s">
        <v>18</v>
      </c>
      <c r="N2998" s="221" t="s">
        <v>40</v>
      </c>
      <c r="O2998" s="184">
        <v>0</v>
      </c>
      <c r="P2998" s="184">
        <f>O2998*H2998</f>
        <v>0</v>
      </c>
      <c r="Q2998" s="184">
        <v>0</v>
      </c>
      <c r="R2998" s="184">
        <f>Q2998*H2998</f>
        <v>0</v>
      </c>
      <c r="S2998" s="184">
        <v>0</v>
      </c>
      <c r="T2998" s="185">
        <f>S2998*H2998</f>
        <v>0</v>
      </c>
      <c r="U2998" s="33"/>
      <c r="V2998" s="33"/>
      <c r="W2998" s="33"/>
      <c r="X2998" s="33"/>
      <c r="Y2998" s="33"/>
      <c r="Z2998" s="33"/>
      <c r="AA2998" s="33"/>
      <c r="AB2998" s="33"/>
      <c r="AC2998" s="33"/>
      <c r="AD2998" s="33"/>
      <c r="AE2998" s="33"/>
      <c r="AR2998" s="186" t="s">
        <v>442</v>
      </c>
      <c r="AT2998" s="186" t="s">
        <v>286</v>
      </c>
      <c r="AU2998" s="186" t="s">
        <v>78</v>
      </c>
      <c r="AY2998" s="19" t="s">
        <v>179</v>
      </c>
      <c r="BE2998" s="187">
        <f>IF(N2998="základní",J2998,0)</f>
        <v>0</v>
      </c>
      <c r="BF2998" s="187">
        <f>IF(N2998="snížená",J2998,0)</f>
        <v>0</v>
      </c>
      <c r="BG2998" s="187">
        <f>IF(N2998="zákl. přenesená",J2998,0)</f>
        <v>0</v>
      </c>
      <c r="BH2998" s="187">
        <f>IF(N2998="sníž. přenesená",J2998,0)</f>
        <v>0</v>
      </c>
      <c r="BI2998" s="187">
        <f>IF(N2998="nulová",J2998,0)</f>
        <v>0</v>
      </c>
      <c r="BJ2998" s="19" t="s">
        <v>76</v>
      </c>
      <c r="BK2998" s="187">
        <f>ROUND(I2998*H2998,2)</f>
        <v>0</v>
      </c>
      <c r="BL2998" s="19" t="s">
        <v>311</v>
      </c>
      <c r="BM2998" s="186" t="s">
        <v>3091</v>
      </c>
    </row>
    <row r="2999" spans="1:65" s="2" customFormat="1" ht="19.5">
      <c r="A2999" s="33"/>
      <c r="B2999" s="34"/>
      <c r="C2999" s="35"/>
      <c r="D2999" s="188" t="s">
        <v>188</v>
      </c>
      <c r="E2999" s="35"/>
      <c r="F2999" s="331" t="s">
        <v>3090</v>
      </c>
      <c r="G2999" s="332"/>
      <c r="H2999" s="332"/>
      <c r="I2999" s="332"/>
      <c r="J2999" s="332"/>
      <c r="K2999" s="35"/>
      <c r="L2999" s="38"/>
      <c r="M2999" s="190"/>
      <c r="N2999" s="191"/>
      <c r="O2999" s="63"/>
      <c r="P2999" s="63"/>
      <c r="Q2999" s="63"/>
      <c r="R2999" s="63"/>
      <c r="S2999" s="63"/>
      <c r="T2999" s="64"/>
      <c r="U2999" s="33"/>
      <c r="V2999" s="33"/>
      <c r="W2999" s="33"/>
      <c r="X2999" s="33"/>
      <c r="Y2999" s="33"/>
      <c r="Z2999" s="33"/>
      <c r="AA2999" s="33"/>
      <c r="AB2999" s="33"/>
      <c r="AC2999" s="33"/>
      <c r="AD2999" s="33"/>
      <c r="AE2999" s="33"/>
      <c r="AT2999" s="19" t="s">
        <v>188</v>
      </c>
      <c r="AU2999" s="19" t="s">
        <v>78</v>
      </c>
    </row>
    <row r="3000" spans="1:65" s="2" customFormat="1" ht="24.2" customHeight="1">
      <c r="A3000" s="33"/>
      <c r="B3000" s="34"/>
      <c r="C3000" s="176" t="s">
        <v>3092</v>
      </c>
      <c r="D3000" s="176" t="s">
        <v>181</v>
      </c>
      <c r="E3000" s="177" t="s">
        <v>3093</v>
      </c>
      <c r="F3000" s="327" t="s">
        <v>3094</v>
      </c>
      <c r="G3000" s="328" t="s">
        <v>2046</v>
      </c>
      <c r="H3000" s="329">
        <v>4903.2110000000002</v>
      </c>
      <c r="I3000" s="330"/>
      <c r="J3000" s="330">
        <f>ROUND(I3000*H3000,2)</f>
        <v>0</v>
      </c>
      <c r="K3000" s="178" t="s">
        <v>185</v>
      </c>
      <c r="L3000" s="38"/>
      <c r="M3000" s="182" t="s">
        <v>18</v>
      </c>
      <c r="N3000" s="183" t="s">
        <v>40</v>
      </c>
      <c r="O3000" s="184">
        <v>0</v>
      </c>
      <c r="P3000" s="184">
        <f>O3000*H3000</f>
        <v>0</v>
      </c>
      <c r="Q3000" s="184">
        <v>0</v>
      </c>
      <c r="R3000" s="184">
        <f>Q3000*H3000</f>
        <v>0</v>
      </c>
      <c r="S3000" s="184">
        <v>0</v>
      </c>
      <c r="T3000" s="185">
        <f>S3000*H3000</f>
        <v>0</v>
      </c>
      <c r="U3000" s="33"/>
      <c r="V3000" s="33"/>
      <c r="W3000" s="33"/>
      <c r="X3000" s="33"/>
      <c r="Y3000" s="33"/>
      <c r="Z3000" s="33"/>
      <c r="AA3000" s="33"/>
      <c r="AB3000" s="33"/>
      <c r="AC3000" s="33"/>
      <c r="AD3000" s="33"/>
      <c r="AE3000" s="33"/>
      <c r="AR3000" s="186" t="s">
        <v>311</v>
      </c>
      <c r="AT3000" s="186" t="s">
        <v>181</v>
      </c>
      <c r="AU3000" s="186" t="s">
        <v>78</v>
      </c>
      <c r="AY3000" s="19" t="s">
        <v>179</v>
      </c>
      <c r="BE3000" s="187">
        <f>IF(N3000="základní",J3000,0)</f>
        <v>0</v>
      </c>
      <c r="BF3000" s="187">
        <f>IF(N3000="snížená",J3000,0)</f>
        <v>0</v>
      </c>
      <c r="BG3000" s="187">
        <f>IF(N3000="zákl. přenesená",J3000,0)</f>
        <v>0</v>
      </c>
      <c r="BH3000" s="187">
        <f>IF(N3000="sníž. přenesená",J3000,0)</f>
        <v>0</v>
      </c>
      <c r="BI3000" s="187">
        <f>IF(N3000="nulová",J3000,0)</f>
        <v>0</v>
      </c>
      <c r="BJ3000" s="19" t="s">
        <v>76</v>
      </c>
      <c r="BK3000" s="187">
        <f>ROUND(I3000*H3000,2)</f>
        <v>0</v>
      </c>
      <c r="BL3000" s="19" t="s">
        <v>311</v>
      </c>
      <c r="BM3000" s="186" t="s">
        <v>3095</v>
      </c>
    </row>
    <row r="3001" spans="1:65" s="2" customFormat="1" ht="29.25">
      <c r="A3001" s="33"/>
      <c r="B3001" s="34"/>
      <c r="C3001" s="35"/>
      <c r="D3001" s="188" t="s">
        <v>188</v>
      </c>
      <c r="E3001" s="35"/>
      <c r="F3001" s="331" t="s">
        <v>3096</v>
      </c>
      <c r="G3001" s="332"/>
      <c r="H3001" s="332"/>
      <c r="I3001" s="332"/>
      <c r="J3001" s="332"/>
      <c r="K3001" s="35"/>
      <c r="L3001" s="38"/>
      <c r="M3001" s="190"/>
      <c r="N3001" s="191"/>
      <c r="O3001" s="63"/>
      <c r="P3001" s="63"/>
      <c r="Q3001" s="63"/>
      <c r="R3001" s="63"/>
      <c r="S3001" s="63"/>
      <c r="T3001" s="64"/>
      <c r="U3001" s="33"/>
      <c r="V3001" s="33"/>
      <c r="W3001" s="33"/>
      <c r="X3001" s="33"/>
      <c r="Y3001" s="33"/>
      <c r="Z3001" s="33"/>
      <c r="AA3001" s="33"/>
      <c r="AB3001" s="33"/>
      <c r="AC3001" s="33"/>
      <c r="AD3001" s="33"/>
      <c r="AE3001" s="33"/>
      <c r="AT3001" s="19" t="s">
        <v>188</v>
      </c>
      <c r="AU3001" s="19" t="s">
        <v>78</v>
      </c>
    </row>
    <row r="3002" spans="1:65" s="2" customFormat="1">
      <c r="A3002" s="33"/>
      <c r="B3002" s="34"/>
      <c r="C3002" s="35"/>
      <c r="D3002" s="192" t="s">
        <v>190</v>
      </c>
      <c r="E3002" s="35"/>
      <c r="F3002" s="333" t="s">
        <v>3097</v>
      </c>
      <c r="G3002" s="332"/>
      <c r="H3002" s="332"/>
      <c r="I3002" s="332"/>
      <c r="J3002" s="332"/>
      <c r="K3002" s="35"/>
      <c r="L3002" s="38"/>
      <c r="M3002" s="190"/>
      <c r="N3002" s="191"/>
      <c r="O3002" s="63"/>
      <c r="P3002" s="63"/>
      <c r="Q3002" s="63"/>
      <c r="R3002" s="63"/>
      <c r="S3002" s="63"/>
      <c r="T3002" s="64"/>
      <c r="U3002" s="33"/>
      <c r="V3002" s="33"/>
      <c r="W3002" s="33"/>
      <c r="X3002" s="33"/>
      <c r="Y3002" s="33"/>
      <c r="Z3002" s="33"/>
      <c r="AA3002" s="33"/>
      <c r="AB3002" s="33"/>
      <c r="AC3002" s="33"/>
      <c r="AD3002" s="33"/>
      <c r="AE3002" s="33"/>
      <c r="AT3002" s="19" t="s">
        <v>190</v>
      </c>
      <c r="AU3002" s="19" t="s">
        <v>78</v>
      </c>
    </row>
    <row r="3003" spans="1:65" s="12" customFormat="1" ht="22.9" customHeight="1">
      <c r="B3003" s="161"/>
      <c r="C3003" s="162"/>
      <c r="D3003" s="163" t="s">
        <v>68</v>
      </c>
      <c r="E3003" s="174" t="s">
        <v>3098</v>
      </c>
      <c r="F3003" s="337" t="s">
        <v>3099</v>
      </c>
      <c r="G3003" s="338"/>
      <c r="H3003" s="338"/>
      <c r="I3003" s="338"/>
      <c r="J3003" s="339">
        <f>BK3003</f>
        <v>0</v>
      </c>
      <c r="K3003" s="162"/>
      <c r="L3003" s="166"/>
      <c r="M3003" s="167"/>
      <c r="N3003" s="168"/>
      <c r="O3003" s="168"/>
      <c r="P3003" s="169">
        <f>SUM(P3004:P3312)</f>
        <v>289.68657899999999</v>
      </c>
      <c r="Q3003" s="168"/>
      <c r="R3003" s="169">
        <f>SUM(R3004:R3312)</f>
        <v>7.6178511799999988</v>
      </c>
      <c r="S3003" s="168"/>
      <c r="T3003" s="170">
        <f>SUM(T3004:T3312)</f>
        <v>0</v>
      </c>
      <c r="AR3003" s="171" t="s">
        <v>78</v>
      </c>
      <c r="AT3003" s="172" t="s">
        <v>68</v>
      </c>
      <c r="AU3003" s="172" t="s">
        <v>76</v>
      </c>
      <c r="AY3003" s="171" t="s">
        <v>179</v>
      </c>
      <c r="BK3003" s="173">
        <f>SUM(BK3004:BK3312)</f>
        <v>0</v>
      </c>
    </row>
    <row r="3004" spans="1:65" s="2" customFormat="1" ht="16.5" customHeight="1">
      <c r="A3004" s="33"/>
      <c r="B3004" s="34"/>
      <c r="C3004" s="176" t="s">
        <v>3100</v>
      </c>
      <c r="D3004" s="176" t="s">
        <v>181</v>
      </c>
      <c r="E3004" s="177" t="s">
        <v>3101</v>
      </c>
      <c r="F3004" s="327" t="s">
        <v>3102</v>
      </c>
      <c r="G3004" s="328" t="s">
        <v>357</v>
      </c>
      <c r="H3004" s="329">
        <v>150.66999999999999</v>
      </c>
      <c r="I3004" s="330"/>
      <c r="J3004" s="330">
        <f>ROUND(I3004*H3004,2)</f>
        <v>0</v>
      </c>
      <c r="K3004" s="178" t="s">
        <v>185</v>
      </c>
      <c r="L3004" s="38"/>
      <c r="M3004" s="182" t="s">
        <v>18</v>
      </c>
      <c r="N3004" s="183" t="s">
        <v>40</v>
      </c>
      <c r="O3004" s="184">
        <v>2.4E-2</v>
      </c>
      <c r="P3004" s="184">
        <f>O3004*H3004</f>
        <v>3.6160799999999997</v>
      </c>
      <c r="Q3004" s="184">
        <v>0</v>
      </c>
      <c r="R3004" s="184">
        <f>Q3004*H3004</f>
        <v>0</v>
      </c>
      <c r="S3004" s="184">
        <v>0</v>
      </c>
      <c r="T3004" s="185">
        <f>S3004*H3004</f>
        <v>0</v>
      </c>
      <c r="U3004" s="33"/>
      <c r="V3004" s="33"/>
      <c r="W3004" s="33"/>
      <c r="X3004" s="33"/>
      <c r="Y3004" s="33"/>
      <c r="Z3004" s="33"/>
      <c r="AA3004" s="33"/>
      <c r="AB3004" s="33"/>
      <c r="AC3004" s="33"/>
      <c r="AD3004" s="33"/>
      <c r="AE3004" s="33"/>
      <c r="AR3004" s="186" t="s">
        <v>311</v>
      </c>
      <c r="AT3004" s="186" t="s">
        <v>181</v>
      </c>
      <c r="AU3004" s="186" t="s">
        <v>78</v>
      </c>
      <c r="AY3004" s="19" t="s">
        <v>179</v>
      </c>
      <c r="BE3004" s="187">
        <f>IF(N3004="základní",J3004,0)</f>
        <v>0</v>
      </c>
      <c r="BF3004" s="187">
        <f>IF(N3004="snížená",J3004,0)</f>
        <v>0</v>
      </c>
      <c r="BG3004" s="187">
        <f>IF(N3004="zákl. přenesená",J3004,0)</f>
        <v>0</v>
      </c>
      <c r="BH3004" s="187">
        <f>IF(N3004="sníž. přenesená",J3004,0)</f>
        <v>0</v>
      </c>
      <c r="BI3004" s="187">
        <f>IF(N3004="nulová",J3004,0)</f>
        <v>0</v>
      </c>
      <c r="BJ3004" s="19" t="s">
        <v>76</v>
      </c>
      <c r="BK3004" s="187">
        <f>ROUND(I3004*H3004,2)</f>
        <v>0</v>
      </c>
      <c r="BL3004" s="19" t="s">
        <v>311</v>
      </c>
      <c r="BM3004" s="186" t="s">
        <v>3103</v>
      </c>
    </row>
    <row r="3005" spans="1:65" s="2" customFormat="1">
      <c r="A3005" s="33"/>
      <c r="B3005" s="34"/>
      <c r="C3005" s="35"/>
      <c r="D3005" s="188" t="s">
        <v>188</v>
      </c>
      <c r="E3005" s="35"/>
      <c r="F3005" s="331" t="s">
        <v>3104</v>
      </c>
      <c r="G3005" s="332"/>
      <c r="H3005" s="332"/>
      <c r="I3005" s="332"/>
      <c r="J3005" s="332"/>
      <c r="K3005" s="35"/>
      <c r="L3005" s="38"/>
      <c r="M3005" s="190"/>
      <c r="N3005" s="191"/>
      <c r="O3005" s="63"/>
      <c r="P3005" s="63"/>
      <c r="Q3005" s="63"/>
      <c r="R3005" s="63"/>
      <c r="S3005" s="63"/>
      <c r="T3005" s="64"/>
      <c r="U3005" s="33"/>
      <c r="V3005" s="33"/>
      <c r="W3005" s="33"/>
      <c r="X3005" s="33"/>
      <c r="Y3005" s="33"/>
      <c r="Z3005" s="33"/>
      <c r="AA3005" s="33"/>
      <c r="AB3005" s="33"/>
      <c r="AC3005" s="33"/>
      <c r="AD3005" s="33"/>
      <c r="AE3005" s="33"/>
      <c r="AT3005" s="19" t="s">
        <v>188</v>
      </c>
      <c r="AU3005" s="19" t="s">
        <v>78</v>
      </c>
    </row>
    <row r="3006" spans="1:65" s="2" customFormat="1">
      <c r="A3006" s="33"/>
      <c r="B3006" s="34"/>
      <c r="C3006" s="35"/>
      <c r="D3006" s="192" t="s">
        <v>190</v>
      </c>
      <c r="E3006" s="35"/>
      <c r="F3006" s="333" t="s">
        <v>3105</v>
      </c>
      <c r="G3006" s="332"/>
      <c r="H3006" s="332"/>
      <c r="I3006" s="332"/>
      <c r="J3006" s="332"/>
      <c r="K3006" s="35"/>
      <c r="L3006" s="38"/>
      <c r="M3006" s="190"/>
      <c r="N3006" s="191"/>
      <c r="O3006" s="63"/>
      <c r="P3006" s="63"/>
      <c r="Q3006" s="63"/>
      <c r="R3006" s="63"/>
      <c r="S3006" s="63"/>
      <c r="T3006" s="64"/>
      <c r="U3006" s="33"/>
      <c r="V3006" s="33"/>
      <c r="W3006" s="33"/>
      <c r="X3006" s="33"/>
      <c r="Y3006" s="33"/>
      <c r="Z3006" s="33"/>
      <c r="AA3006" s="33"/>
      <c r="AB3006" s="33"/>
      <c r="AC3006" s="33"/>
      <c r="AD3006" s="33"/>
      <c r="AE3006" s="33"/>
      <c r="AT3006" s="19" t="s">
        <v>190</v>
      </c>
      <c r="AU3006" s="19" t="s">
        <v>78</v>
      </c>
    </row>
    <row r="3007" spans="1:65" s="13" customFormat="1">
      <c r="B3007" s="194"/>
      <c r="C3007" s="195"/>
      <c r="D3007" s="188" t="s">
        <v>192</v>
      </c>
      <c r="E3007" s="196" t="s">
        <v>18</v>
      </c>
      <c r="F3007" s="334" t="s">
        <v>320</v>
      </c>
      <c r="G3007" s="335"/>
      <c r="H3007" s="336" t="s">
        <v>18</v>
      </c>
      <c r="I3007" s="335"/>
      <c r="J3007" s="335"/>
      <c r="K3007" s="195"/>
      <c r="L3007" s="198"/>
      <c r="M3007" s="199"/>
      <c r="N3007" s="200"/>
      <c r="O3007" s="200"/>
      <c r="P3007" s="200"/>
      <c r="Q3007" s="200"/>
      <c r="R3007" s="200"/>
      <c r="S3007" s="200"/>
      <c r="T3007" s="201"/>
      <c r="AT3007" s="202" t="s">
        <v>192</v>
      </c>
      <c r="AU3007" s="202" t="s">
        <v>78</v>
      </c>
      <c r="AV3007" s="13" t="s">
        <v>76</v>
      </c>
      <c r="AW3007" s="13" t="s">
        <v>30</v>
      </c>
      <c r="AX3007" s="13" t="s">
        <v>69</v>
      </c>
      <c r="AY3007" s="202" t="s">
        <v>179</v>
      </c>
    </row>
    <row r="3008" spans="1:65" s="14" customFormat="1">
      <c r="B3008" s="203"/>
      <c r="C3008" s="204"/>
      <c r="D3008" s="188" t="s">
        <v>192</v>
      </c>
      <c r="E3008" s="205" t="s">
        <v>18</v>
      </c>
      <c r="F3008" s="324" t="s">
        <v>3106</v>
      </c>
      <c r="G3008" s="325"/>
      <c r="H3008" s="326">
        <v>17.350000000000001</v>
      </c>
      <c r="I3008" s="325"/>
      <c r="J3008" s="325"/>
      <c r="K3008" s="204"/>
      <c r="L3008" s="208"/>
      <c r="M3008" s="209"/>
      <c r="N3008" s="210"/>
      <c r="O3008" s="210"/>
      <c r="P3008" s="210"/>
      <c r="Q3008" s="210"/>
      <c r="R3008" s="210"/>
      <c r="S3008" s="210"/>
      <c r="T3008" s="211"/>
      <c r="AT3008" s="212" t="s">
        <v>192</v>
      </c>
      <c r="AU3008" s="212" t="s">
        <v>78</v>
      </c>
      <c r="AV3008" s="14" t="s">
        <v>78</v>
      </c>
      <c r="AW3008" s="14" t="s">
        <v>30</v>
      </c>
      <c r="AX3008" s="14" t="s">
        <v>69</v>
      </c>
      <c r="AY3008" s="212" t="s">
        <v>179</v>
      </c>
    </row>
    <row r="3009" spans="2:51" s="14" customFormat="1">
      <c r="B3009" s="203"/>
      <c r="C3009" s="204"/>
      <c r="D3009" s="188" t="s">
        <v>192</v>
      </c>
      <c r="E3009" s="205" t="s">
        <v>18</v>
      </c>
      <c r="F3009" s="324" t="s">
        <v>3107</v>
      </c>
      <c r="G3009" s="325"/>
      <c r="H3009" s="326">
        <v>12.92</v>
      </c>
      <c r="I3009" s="325"/>
      <c r="J3009" s="325"/>
      <c r="K3009" s="204"/>
      <c r="L3009" s="208"/>
      <c r="M3009" s="209"/>
      <c r="N3009" s="210"/>
      <c r="O3009" s="210"/>
      <c r="P3009" s="210"/>
      <c r="Q3009" s="210"/>
      <c r="R3009" s="210"/>
      <c r="S3009" s="210"/>
      <c r="T3009" s="211"/>
      <c r="AT3009" s="212" t="s">
        <v>192</v>
      </c>
      <c r="AU3009" s="212" t="s">
        <v>78</v>
      </c>
      <c r="AV3009" s="14" t="s">
        <v>78</v>
      </c>
      <c r="AW3009" s="14" t="s">
        <v>30</v>
      </c>
      <c r="AX3009" s="14" t="s">
        <v>69</v>
      </c>
      <c r="AY3009" s="212" t="s">
        <v>179</v>
      </c>
    </row>
    <row r="3010" spans="2:51" s="13" customFormat="1">
      <c r="B3010" s="194"/>
      <c r="C3010" s="195"/>
      <c r="D3010" s="188" t="s">
        <v>192</v>
      </c>
      <c r="E3010" s="196" t="s">
        <v>18</v>
      </c>
      <c r="F3010" s="334" t="s">
        <v>323</v>
      </c>
      <c r="G3010" s="335"/>
      <c r="H3010" s="336" t="s">
        <v>18</v>
      </c>
      <c r="I3010" s="335"/>
      <c r="J3010" s="335"/>
      <c r="K3010" s="195"/>
      <c r="L3010" s="198"/>
      <c r="M3010" s="199"/>
      <c r="N3010" s="200"/>
      <c r="O3010" s="200"/>
      <c r="P3010" s="200"/>
      <c r="Q3010" s="200"/>
      <c r="R3010" s="200"/>
      <c r="S3010" s="200"/>
      <c r="T3010" s="201"/>
      <c r="AT3010" s="202" t="s">
        <v>192</v>
      </c>
      <c r="AU3010" s="202" t="s">
        <v>78</v>
      </c>
      <c r="AV3010" s="13" t="s">
        <v>76</v>
      </c>
      <c r="AW3010" s="13" t="s">
        <v>30</v>
      </c>
      <c r="AX3010" s="13" t="s">
        <v>69</v>
      </c>
      <c r="AY3010" s="202" t="s">
        <v>179</v>
      </c>
    </row>
    <row r="3011" spans="2:51" s="14" customFormat="1">
      <c r="B3011" s="203"/>
      <c r="C3011" s="204"/>
      <c r="D3011" s="188" t="s">
        <v>192</v>
      </c>
      <c r="E3011" s="205" t="s">
        <v>18</v>
      </c>
      <c r="F3011" s="324" t="s">
        <v>1383</v>
      </c>
      <c r="G3011" s="325"/>
      <c r="H3011" s="326">
        <v>10</v>
      </c>
      <c r="I3011" s="325"/>
      <c r="J3011" s="325"/>
      <c r="K3011" s="204"/>
      <c r="L3011" s="208"/>
      <c r="M3011" s="209"/>
      <c r="N3011" s="210"/>
      <c r="O3011" s="210"/>
      <c r="P3011" s="210"/>
      <c r="Q3011" s="210"/>
      <c r="R3011" s="210"/>
      <c r="S3011" s="210"/>
      <c r="T3011" s="211"/>
      <c r="AT3011" s="212" t="s">
        <v>192</v>
      </c>
      <c r="AU3011" s="212" t="s">
        <v>78</v>
      </c>
      <c r="AV3011" s="14" t="s">
        <v>78</v>
      </c>
      <c r="AW3011" s="14" t="s">
        <v>30</v>
      </c>
      <c r="AX3011" s="14" t="s">
        <v>69</v>
      </c>
      <c r="AY3011" s="212" t="s">
        <v>179</v>
      </c>
    </row>
    <row r="3012" spans="2:51" s="14" customFormat="1">
      <c r="B3012" s="203"/>
      <c r="C3012" s="204"/>
      <c r="D3012" s="188" t="s">
        <v>192</v>
      </c>
      <c r="E3012" s="205" t="s">
        <v>18</v>
      </c>
      <c r="F3012" s="324" t="s">
        <v>1384</v>
      </c>
      <c r="G3012" s="325"/>
      <c r="H3012" s="326">
        <v>9.6</v>
      </c>
      <c r="I3012" s="325"/>
      <c r="J3012" s="325"/>
      <c r="K3012" s="204"/>
      <c r="L3012" s="208"/>
      <c r="M3012" s="209"/>
      <c r="N3012" s="210"/>
      <c r="O3012" s="210"/>
      <c r="P3012" s="210"/>
      <c r="Q3012" s="210"/>
      <c r="R3012" s="210"/>
      <c r="S3012" s="210"/>
      <c r="T3012" s="211"/>
      <c r="AT3012" s="212" t="s">
        <v>192</v>
      </c>
      <c r="AU3012" s="212" t="s">
        <v>78</v>
      </c>
      <c r="AV3012" s="14" t="s">
        <v>78</v>
      </c>
      <c r="AW3012" s="14" t="s">
        <v>30</v>
      </c>
      <c r="AX3012" s="14" t="s">
        <v>69</v>
      </c>
      <c r="AY3012" s="212" t="s">
        <v>179</v>
      </c>
    </row>
    <row r="3013" spans="2:51" s="14" customFormat="1">
      <c r="B3013" s="203"/>
      <c r="C3013" s="204"/>
      <c r="D3013" s="188" t="s">
        <v>192</v>
      </c>
      <c r="E3013" s="205" t="s">
        <v>18</v>
      </c>
      <c r="F3013" s="324" t="s">
        <v>1385</v>
      </c>
      <c r="G3013" s="325"/>
      <c r="H3013" s="326">
        <v>4.0999999999999996</v>
      </c>
      <c r="I3013" s="325"/>
      <c r="J3013" s="325"/>
      <c r="K3013" s="204"/>
      <c r="L3013" s="208"/>
      <c r="M3013" s="209"/>
      <c r="N3013" s="210"/>
      <c r="O3013" s="210"/>
      <c r="P3013" s="210"/>
      <c r="Q3013" s="210"/>
      <c r="R3013" s="210"/>
      <c r="S3013" s="210"/>
      <c r="T3013" s="211"/>
      <c r="AT3013" s="212" t="s">
        <v>192</v>
      </c>
      <c r="AU3013" s="212" t="s">
        <v>78</v>
      </c>
      <c r="AV3013" s="14" t="s">
        <v>78</v>
      </c>
      <c r="AW3013" s="14" t="s">
        <v>30</v>
      </c>
      <c r="AX3013" s="14" t="s">
        <v>69</v>
      </c>
      <c r="AY3013" s="212" t="s">
        <v>179</v>
      </c>
    </row>
    <row r="3014" spans="2:51" s="14" customFormat="1">
      <c r="B3014" s="203"/>
      <c r="C3014" s="204"/>
      <c r="D3014" s="188" t="s">
        <v>192</v>
      </c>
      <c r="E3014" s="205" t="s">
        <v>18</v>
      </c>
      <c r="F3014" s="324" t="s">
        <v>1386</v>
      </c>
      <c r="G3014" s="325"/>
      <c r="H3014" s="326">
        <v>2.96</v>
      </c>
      <c r="I3014" s="325"/>
      <c r="J3014" s="325"/>
      <c r="K3014" s="204"/>
      <c r="L3014" s="208"/>
      <c r="M3014" s="209"/>
      <c r="N3014" s="210"/>
      <c r="O3014" s="210"/>
      <c r="P3014" s="210"/>
      <c r="Q3014" s="210"/>
      <c r="R3014" s="210"/>
      <c r="S3014" s="210"/>
      <c r="T3014" s="211"/>
      <c r="AT3014" s="212" t="s">
        <v>192</v>
      </c>
      <c r="AU3014" s="212" t="s">
        <v>78</v>
      </c>
      <c r="AV3014" s="14" t="s">
        <v>78</v>
      </c>
      <c r="AW3014" s="14" t="s">
        <v>30</v>
      </c>
      <c r="AX3014" s="14" t="s">
        <v>69</v>
      </c>
      <c r="AY3014" s="212" t="s">
        <v>179</v>
      </c>
    </row>
    <row r="3015" spans="2:51" s="14" customFormat="1">
      <c r="B3015" s="203"/>
      <c r="C3015" s="204"/>
      <c r="D3015" s="188" t="s">
        <v>192</v>
      </c>
      <c r="E3015" s="205" t="s">
        <v>18</v>
      </c>
      <c r="F3015" s="324" t="s">
        <v>1387</v>
      </c>
      <c r="G3015" s="325"/>
      <c r="H3015" s="326">
        <v>11.9</v>
      </c>
      <c r="I3015" s="325"/>
      <c r="J3015" s="325"/>
      <c r="K3015" s="204"/>
      <c r="L3015" s="208"/>
      <c r="M3015" s="209"/>
      <c r="N3015" s="210"/>
      <c r="O3015" s="210"/>
      <c r="P3015" s="210"/>
      <c r="Q3015" s="210"/>
      <c r="R3015" s="210"/>
      <c r="S3015" s="210"/>
      <c r="T3015" s="211"/>
      <c r="AT3015" s="212" t="s">
        <v>192</v>
      </c>
      <c r="AU3015" s="212" t="s">
        <v>78</v>
      </c>
      <c r="AV3015" s="14" t="s">
        <v>78</v>
      </c>
      <c r="AW3015" s="14" t="s">
        <v>30</v>
      </c>
      <c r="AX3015" s="14" t="s">
        <v>69</v>
      </c>
      <c r="AY3015" s="212" t="s">
        <v>179</v>
      </c>
    </row>
    <row r="3016" spans="2:51" s="14" customFormat="1">
      <c r="B3016" s="203"/>
      <c r="C3016" s="204"/>
      <c r="D3016" s="188" t="s">
        <v>192</v>
      </c>
      <c r="E3016" s="205" t="s">
        <v>18</v>
      </c>
      <c r="F3016" s="324" t="s">
        <v>1390</v>
      </c>
      <c r="G3016" s="325"/>
      <c r="H3016" s="326">
        <v>4.8</v>
      </c>
      <c r="I3016" s="325"/>
      <c r="J3016" s="325"/>
      <c r="K3016" s="204"/>
      <c r="L3016" s="208"/>
      <c r="M3016" s="209"/>
      <c r="N3016" s="210"/>
      <c r="O3016" s="210"/>
      <c r="P3016" s="210"/>
      <c r="Q3016" s="210"/>
      <c r="R3016" s="210"/>
      <c r="S3016" s="210"/>
      <c r="T3016" s="211"/>
      <c r="AT3016" s="212" t="s">
        <v>192</v>
      </c>
      <c r="AU3016" s="212" t="s">
        <v>78</v>
      </c>
      <c r="AV3016" s="14" t="s">
        <v>78</v>
      </c>
      <c r="AW3016" s="14" t="s">
        <v>30</v>
      </c>
      <c r="AX3016" s="14" t="s">
        <v>69</v>
      </c>
      <c r="AY3016" s="212" t="s">
        <v>179</v>
      </c>
    </row>
    <row r="3017" spans="2:51" s="14" customFormat="1">
      <c r="B3017" s="203"/>
      <c r="C3017" s="204"/>
      <c r="D3017" s="188" t="s">
        <v>192</v>
      </c>
      <c r="E3017" s="205" t="s">
        <v>18</v>
      </c>
      <c r="F3017" s="324" t="s">
        <v>1393</v>
      </c>
      <c r="G3017" s="325"/>
      <c r="H3017" s="326">
        <v>9.9</v>
      </c>
      <c r="I3017" s="325"/>
      <c r="J3017" s="325"/>
      <c r="K3017" s="204"/>
      <c r="L3017" s="208"/>
      <c r="M3017" s="209"/>
      <c r="N3017" s="210"/>
      <c r="O3017" s="210"/>
      <c r="P3017" s="210"/>
      <c r="Q3017" s="210"/>
      <c r="R3017" s="210"/>
      <c r="S3017" s="210"/>
      <c r="T3017" s="211"/>
      <c r="AT3017" s="212" t="s">
        <v>192</v>
      </c>
      <c r="AU3017" s="212" t="s">
        <v>78</v>
      </c>
      <c r="AV3017" s="14" t="s">
        <v>78</v>
      </c>
      <c r="AW3017" s="14" t="s">
        <v>30</v>
      </c>
      <c r="AX3017" s="14" t="s">
        <v>69</v>
      </c>
      <c r="AY3017" s="212" t="s">
        <v>179</v>
      </c>
    </row>
    <row r="3018" spans="2:51" s="14" customFormat="1">
      <c r="B3018" s="203"/>
      <c r="C3018" s="204"/>
      <c r="D3018" s="188" t="s">
        <v>192</v>
      </c>
      <c r="E3018" s="205" t="s">
        <v>18</v>
      </c>
      <c r="F3018" s="324" t="s">
        <v>1394</v>
      </c>
      <c r="G3018" s="325"/>
      <c r="H3018" s="326">
        <v>3.3</v>
      </c>
      <c r="I3018" s="325"/>
      <c r="J3018" s="325"/>
      <c r="K3018" s="204"/>
      <c r="L3018" s="208"/>
      <c r="M3018" s="209"/>
      <c r="N3018" s="210"/>
      <c r="O3018" s="210"/>
      <c r="P3018" s="210"/>
      <c r="Q3018" s="210"/>
      <c r="R3018" s="210"/>
      <c r="S3018" s="210"/>
      <c r="T3018" s="211"/>
      <c r="AT3018" s="212" t="s">
        <v>192</v>
      </c>
      <c r="AU3018" s="212" t="s">
        <v>78</v>
      </c>
      <c r="AV3018" s="14" t="s">
        <v>78</v>
      </c>
      <c r="AW3018" s="14" t="s">
        <v>30</v>
      </c>
      <c r="AX3018" s="14" t="s">
        <v>69</v>
      </c>
      <c r="AY3018" s="212" t="s">
        <v>179</v>
      </c>
    </row>
    <row r="3019" spans="2:51" s="14" customFormat="1">
      <c r="B3019" s="203"/>
      <c r="C3019" s="204"/>
      <c r="D3019" s="188" t="s">
        <v>192</v>
      </c>
      <c r="E3019" s="205" t="s">
        <v>18</v>
      </c>
      <c r="F3019" s="324" t="s">
        <v>3108</v>
      </c>
      <c r="G3019" s="325"/>
      <c r="H3019" s="326">
        <v>8.1</v>
      </c>
      <c r="I3019" s="325"/>
      <c r="J3019" s="325"/>
      <c r="K3019" s="204"/>
      <c r="L3019" s="208"/>
      <c r="M3019" s="209"/>
      <c r="N3019" s="210"/>
      <c r="O3019" s="210"/>
      <c r="P3019" s="210"/>
      <c r="Q3019" s="210"/>
      <c r="R3019" s="210"/>
      <c r="S3019" s="210"/>
      <c r="T3019" s="211"/>
      <c r="AT3019" s="212" t="s">
        <v>192</v>
      </c>
      <c r="AU3019" s="212" t="s">
        <v>78</v>
      </c>
      <c r="AV3019" s="14" t="s">
        <v>78</v>
      </c>
      <c r="AW3019" s="14" t="s">
        <v>30</v>
      </c>
      <c r="AX3019" s="14" t="s">
        <v>69</v>
      </c>
      <c r="AY3019" s="212" t="s">
        <v>179</v>
      </c>
    </row>
    <row r="3020" spans="2:51" s="13" customFormat="1">
      <c r="B3020" s="194"/>
      <c r="C3020" s="195"/>
      <c r="D3020" s="188" t="s">
        <v>192</v>
      </c>
      <c r="E3020" s="196" t="s">
        <v>18</v>
      </c>
      <c r="F3020" s="334" t="s">
        <v>481</v>
      </c>
      <c r="G3020" s="335"/>
      <c r="H3020" s="336" t="s">
        <v>18</v>
      </c>
      <c r="I3020" s="335"/>
      <c r="J3020" s="335"/>
      <c r="K3020" s="195"/>
      <c r="L3020" s="198"/>
      <c r="M3020" s="199"/>
      <c r="N3020" s="200"/>
      <c r="O3020" s="200"/>
      <c r="P3020" s="200"/>
      <c r="Q3020" s="200"/>
      <c r="R3020" s="200"/>
      <c r="S3020" s="200"/>
      <c r="T3020" s="201"/>
      <c r="AT3020" s="202" t="s">
        <v>192</v>
      </c>
      <c r="AU3020" s="202" t="s">
        <v>78</v>
      </c>
      <c r="AV3020" s="13" t="s">
        <v>76</v>
      </c>
      <c r="AW3020" s="13" t="s">
        <v>30</v>
      </c>
      <c r="AX3020" s="13" t="s">
        <v>69</v>
      </c>
      <c r="AY3020" s="202" t="s">
        <v>179</v>
      </c>
    </row>
    <row r="3021" spans="2:51" s="14" customFormat="1">
      <c r="B3021" s="203"/>
      <c r="C3021" s="204"/>
      <c r="D3021" s="188" t="s">
        <v>192</v>
      </c>
      <c r="E3021" s="205" t="s">
        <v>18</v>
      </c>
      <c r="F3021" s="324" t="s">
        <v>1395</v>
      </c>
      <c r="G3021" s="325"/>
      <c r="H3021" s="326">
        <v>13.4</v>
      </c>
      <c r="I3021" s="325"/>
      <c r="J3021" s="325"/>
      <c r="K3021" s="204"/>
      <c r="L3021" s="208"/>
      <c r="M3021" s="209"/>
      <c r="N3021" s="210"/>
      <c r="O3021" s="210"/>
      <c r="P3021" s="210"/>
      <c r="Q3021" s="210"/>
      <c r="R3021" s="210"/>
      <c r="S3021" s="210"/>
      <c r="T3021" s="211"/>
      <c r="AT3021" s="212" t="s">
        <v>192</v>
      </c>
      <c r="AU3021" s="212" t="s">
        <v>78</v>
      </c>
      <c r="AV3021" s="14" t="s">
        <v>78</v>
      </c>
      <c r="AW3021" s="14" t="s">
        <v>30</v>
      </c>
      <c r="AX3021" s="14" t="s">
        <v>69</v>
      </c>
      <c r="AY3021" s="212" t="s">
        <v>179</v>
      </c>
    </row>
    <row r="3022" spans="2:51" s="14" customFormat="1">
      <c r="B3022" s="203"/>
      <c r="C3022" s="204"/>
      <c r="D3022" s="188" t="s">
        <v>192</v>
      </c>
      <c r="E3022" s="205" t="s">
        <v>18</v>
      </c>
      <c r="F3022" s="324" t="s">
        <v>1396</v>
      </c>
      <c r="G3022" s="325"/>
      <c r="H3022" s="326">
        <v>10</v>
      </c>
      <c r="I3022" s="325"/>
      <c r="J3022" s="325"/>
      <c r="K3022" s="204"/>
      <c r="L3022" s="208"/>
      <c r="M3022" s="209"/>
      <c r="N3022" s="210"/>
      <c r="O3022" s="210"/>
      <c r="P3022" s="210"/>
      <c r="Q3022" s="210"/>
      <c r="R3022" s="210"/>
      <c r="S3022" s="210"/>
      <c r="T3022" s="211"/>
      <c r="AT3022" s="212" t="s">
        <v>192</v>
      </c>
      <c r="AU3022" s="212" t="s">
        <v>78</v>
      </c>
      <c r="AV3022" s="14" t="s">
        <v>78</v>
      </c>
      <c r="AW3022" s="14" t="s">
        <v>30</v>
      </c>
      <c r="AX3022" s="14" t="s">
        <v>69</v>
      </c>
      <c r="AY3022" s="212" t="s">
        <v>179</v>
      </c>
    </row>
    <row r="3023" spans="2:51" s="14" customFormat="1">
      <c r="B3023" s="203"/>
      <c r="C3023" s="204"/>
      <c r="D3023" s="188" t="s">
        <v>192</v>
      </c>
      <c r="E3023" s="205" t="s">
        <v>18</v>
      </c>
      <c r="F3023" s="324" t="s">
        <v>1399</v>
      </c>
      <c r="G3023" s="325"/>
      <c r="H3023" s="326">
        <v>2.8</v>
      </c>
      <c r="I3023" s="325"/>
      <c r="J3023" s="325"/>
      <c r="K3023" s="204"/>
      <c r="L3023" s="208"/>
      <c r="M3023" s="209"/>
      <c r="N3023" s="210"/>
      <c r="O3023" s="210"/>
      <c r="P3023" s="210"/>
      <c r="Q3023" s="210"/>
      <c r="R3023" s="210"/>
      <c r="S3023" s="210"/>
      <c r="T3023" s="211"/>
      <c r="AT3023" s="212" t="s">
        <v>192</v>
      </c>
      <c r="AU3023" s="212" t="s">
        <v>78</v>
      </c>
      <c r="AV3023" s="14" t="s">
        <v>78</v>
      </c>
      <c r="AW3023" s="14" t="s">
        <v>30</v>
      </c>
      <c r="AX3023" s="14" t="s">
        <v>69</v>
      </c>
      <c r="AY3023" s="212" t="s">
        <v>179</v>
      </c>
    </row>
    <row r="3024" spans="2:51" s="14" customFormat="1">
      <c r="B3024" s="203"/>
      <c r="C3024" s="204"/>
      <c r="D3024" s="188" t="s">
        <v>192</v>
      </c>
      <c r="E3024" s="205" t="s">
        <v>18</v>
      </c>
      <c r="F3024" s="324" t="s">
        <v>1400</v>
      </c>
      <c r="G3024" s="325"/>
      <c r="H3024" s="326">
        <v>3.25</v>
      </c>
      <c r="I3024" s="325"/>
      <c r="J3024" s="325"/>
      <c r="K3024" s="204"/>
      <c r="L3024" s="208"/>
      <c r="M3024" s="209"/>
      <c r="N3024" s="210"/>
      <c r="O3024" s="210"/>
      <c r="P3024" s="210"/>
      <c r="Q3024" s="210"/>
      <c r="R3024" s="210"/>
      <c r="S3024" s="210"/>
      <c r="T3024" s="211"/>
      <c r="AT3024" s="212" t="s">
        <v>192</v>
      </c>
      <c r="AU3024" s="212" t="s">
        <v>78</v>
      </c>
      <c r="AV3024" s="14" t="s">
        <v>78</v>
      </c>
      <c r="AW3024" s="14" t="s">
        <v>30</v>
      </c>
      <c r="AX3024" s="14" t="s">
        <v>69</v>
      </c>
      <c r="AY3024" s="212" t="s">
        <v>179</v>
      </c>
    </row>
    <row r="3025" spans="2:51" s="14" customFormat="1">
      <c r="B3025" s="203"/>
      <c r="C3025" s="204"/>
      <c r="D3025" s="188" t="s">
        <v>192</v>
      </c>
      <c r="E3025" s="205" t="s">
        <v>18</v>
      </c>
      <c r="F3025" s="324" t="s">
        <v>1402</v>
      </c>
      <c r="G3025" s="325"/>
      <c r="H3025" s="326">
        <v>8.6</v>
      </c>
      <c r="I3025" s="325"/>
      <c r="J3025" s="325"/>
      <c r="K3025" s="204"/>
      <c r="L3025" s="208"/>
      <c r="M3025" s="209"/>
      <c r="N3025" s="210"/>
      <c r="O3025" s="210"/>
      <c r="P3025" s="210"/>
      <c r="Q3025" s="210"/>
      <c r="R3025" s="210"/>
      <c r="S3025" s="210"/>
      <c r="T3025" s="211"/>
      <c r="AT3025" s="212" t="s">
        <v>192</v>
      </c>
      <c r="AU3025" s="212" t="s">
        <v>78</v>
      </c>
      <c r="AV3025" s="14" t="s">
        <v>78</v>
      </c>
      <c r="AW3025" s="14" t="s">
        <v>30</v>
      </c>
      <c r="AX3025" s="14" t="s">
        <v>69</v>
      </c>
      <c r="AY3025" s="212" t="s">
        <v>179</v>
      </c>
    </row>
    <row r="3026" spans="2:51" s="14" customFormat="1">
      <c r="B3026" s="203"/>
      <c r="C3026" s="204"/>
      <c r="D3026" s="188" t="s">
        <v>192</v>
      </c>
      <c r="E3026" s="205" t="s">
        <v>18</v>
      </c>
      <c r="F3026" s="324" t="s">
        <v>1408</v>
      </c>
      <c r="G3026" s="325"/>
      <c r="H3026" s="326">
        <v>1.3</v>
      </c>
      <c r="I3026" s="325"/>
      <c r="J3026" s="325"/>
      <c r="K3026" s="204"/>
      <c r="L3026" s="208"/>
      <c r="M3026" s="209"/>
      <c r="N3026" s="210"/>
      <c r="O3026" s="210"/>
      <c r="P3026" s="210"/>
      <c r="Q3026" s="210"/>
      <c r="R3026" s="210"/>
      <c r="S3026" s="210"/>
      <c r="T3026" s="211"/>
      <c r="AT3026" s="212" t="s">
        <v>192</v>
      </c>
      <c r="AU3026" s="212" t="s">
        <v>78</v>
      </c>
      <c r="AV3026" s="14" t="s">
        <v>78</v>
      </c>
      <c r="AW3026" s="14" t="s">
        <v>30</v>
      </c>
      <c r="AX3026" s="14" t="s">
        <v>69</v>
      </c>
      <c r="AY3026" s="212" t="s">
        <v>179</v>
      </c>
    </row>
    <row r="3027" spans="2:51" s="14" customFormat="1">
      <c r="B3027" s="203"/>
      <c r="C3027" s="204"/>
      <c r="D3027" s="188" t="s">
        <v>192</v>
      </c>
      <c r="E3027" s="205" t="s">
        <v>18</v>
      </c>
      <c r="F3027" s="324" t="s">
        <v>1409</v>
      </c>
      <c r="G3027" s="325"/>
      <c r="H3027" s="326">
        <v>1.5</v>
      </c>
      <c r="I3027" s="325"/>
      <c r="J3027" s="325"/>
      <c r="K3027" s="204"/>
      <c r="L3027" s="208"/>
      <c r="M3027" s="209"/>
      <c r="N3027" s="210"/>
      <c r="O3027" s="210"/>
      <c r="P3027" s="210"/>
      <c r="Q3027" s="210"/>
      <c r="R3027" s="210"/>
      <c r="S3027" s="210"/>
      <c r="T3027" s="211"/>
      <c r="AT3027" s="212" t="s">
        <v>192</v>
      </c>
      <c r="AU3027" s="212" t="s">
        <v>78</v>
      </c>
      <c r="AV3027" s="14" t="s">
        <v>78</v>
      </c>
      <c r="AW3027" s="14" t="s">
        <v>30</v>
      </c>
      <c r="AX3027" s="14" t="s">
        <v>69</v>
      </c>
      <c r="AY3027" s="212" t="s">
        <v>179</v>
      </c>
    </row>
    <row r="3028" spans="2:51" s="14" customFormat="1">
      <c r="B3028" s="203"/>
      <c r="C3028" s="204"/>
      <c r="D3028" s="188" t="s">
        <v>192</v>
      </c>
      <c r="E3028" s="205" t="s">
        <v>18</v>
      </c>
      <c r="F3028" s="324" t="s">
        <v>1410</v>
      </c>
      <c r="G3028" s="325"/>
      <c r="H3028" s="326">
        <v>4.5</v>
      </c>
      <c r="I3028" s="325"/>
      <c r="J3028" s="325"/>
      <c r="K3028" s="204"/>
      <c r="L3028" s="208"/>
      <c r="M3028" s="209"/>
      <c r="N3028" s="210"/>
      <c r="O3028" s="210"/>
      <c r="P3028" s="210"/>
      <c r="Q3028" s="210"/>
      <c r="R3028" s="210"/>
      <c r="S3028" s="210"/>
      <c r="T3028" s="211"/>
      <c r="AT3028" s="212" t="s">
        <v>192</v>
      </c>
      <c r="AU3028" s="212" t="s">
        <v>78</v>
      </c>
      <c r="AV3028" s="14" t="s">
        <v>78</v>
      </c>
      <c r="AW3028" s="14" t="s">
        <v>30</v>
      </c>
      <c r="AX3028" s="14" t="s">
        <v>69</v>
      </c>
      <c r="AY3028" s="212" t="s">
        <v>179</v>
      </c>
    </row>
    <row r="3029" spans="2:51" s="14" customFormat="1">
      <c r="B3029" s="203"/>
      <c r="C3029" s="204"/>
      <c r="D3029" s="188" t="s">
        <v>192</v>
      </c>
      <c r="E3029" s="205" t="s">
        <v>18</v>
      </c>
      <c r="F3029" s="324" t="s">
        <v>1415</v>
      </c>
      <c r="G3029" s="325"/>
      <c r="H3029" s="326">
        <v>10.4</v>
      </c>
      <c r="I3029" s="325"/>
      <c r="J3029" s="325"/>
      <c r="K3029" s="204"/>
      <c r="L3029" s="208"/>
      <c r="M3029" s="209"/>
      <c r="N3029" s="210"/>
      <c r="O3029" s="210"/>
      <c r="P3029" s="210"/>
      <c r="Q3029" s="210"/>
      <c r="R3029" s="210"/>
      <c r="S3029" s="210"/>
      <c r="T3029" s="211"/>
      <c r="AT3029" s="212" t="s">
        <v>192</v>
      </c>
      <c r="AU3029" s="212" t="s">
        <v>78</v>
      </c>
      <c r="AV3029" s="14" t="s">
        <v>78</v>
      </c>
      <c r="AW3029" s="14" t="s">
        <v>30</v>
      </c>
      <c r="AX3029" s="14" t="s">
        <v>69</v>
      </c>
      <c r="AY3029" s="212" t="s">
        <v>179</v>
      </c>
    </row>
    <row r="3030" spans="2:51" s="14" customFormat="1">
      <c r="B3030" s="203"/>
      <c r="C3030" s="204"/>
      <c r="D3030" s="188" t="s">
        <v>192</v>
      </c>
      <c r="E3030" s="205" t="s">
        <v>18</v>
      </c>
      <c r="F3030" s="324" t="s">
        <v>2551</v>
      </c>
      <c r="G3030" s="325"/>
      <c r="H3030" s="326">
        <v>4.7</v>
      </c>
      <c r="I3030" s="325"/>
      <c r="J3030" s="325"/>
      <c r="K3030" s="204"/>
      <c r="L3030" s="208"/>
      <c r="M3030" s="209"/>
      <c r="N3030" s="210"/>
      <c r="O3030" s="210"/>
      <c r="P3030" s="210"/>
      <c r="Q3030" s="210"/>
      <c r="R3030" s="210"/>
      <c r="S3030" s="210"/>
      <c r="T3030" s="211"/>
      <c r="AT3030" s="212" t="s">
        <v>192</v>
      </c>
      <c r="AU3030" s="212" t="s">
        <v>78</v>
      </c>
      <c r="AV3030" s="14" t="s">
        <v>78</v>
      </c>
      <c r="AW3030" s="14" t="s">
        <v>30</v>
      </c>
      <c r="AX3030" s="14" t="s">
        <v>69</v>
      </c>
      <c r="AY3030" s="212" t="s">
        <v>179</v>
      </c>
    </row>
    <row r="3031" spans="2:51" s="13" customFormat="1">
      <c r="B3031" s="194"/>
      <c r="C3031" s="195"/>
      <c r="D3031" s="188" t="s">
        <v>192</v>
      </c>
      <c r="E3031" s="196" t="s">
        <v>18</v>
      </c>
      <c r="F3031" s="334" t="s">
        <v>584</v>
      </c>
      <c r="G3031" s="335"/>
      <c r="H3031" s="336" t="s">
        <v>18</v>
      </c>
      <c r="I3031" s="335"/>
      <c r="J3031" s="335"/>
      <c r="K3031" s="195"/>
      <c r="L3031" s="198"/>
      <c r="M3031" s="199"/>
      <c r="N3031" s="200"/>
      <c r="O3031" s="200"/>
      <c r="P3031" s="200"/>
      <c r="Q3031" s="200"/>
      <c r="R3031" s="200"/>
      <c r="S3031" s="200"/>
      <c r="T3031" s="201"/>
      <c r="AT3031" s="202" t="s">
        <v>192</v>
      </c>
      <c r="AU3031" s="202" t="s">
        <v>78</v>
      </c>
      <c r="AV3031" s="13" t="s">
        <v>76</v>
      </c>
      <c r="AW3031" s="13" t="s">
        <v>30</v>
      </c>
      <c r="AX3031" s="13" t="s">
        <v>69</v>
      </c>
      <c r="AY3031" s="202" t="s">
        <v>179</v>
      </c>
    </row>
    <row r="3032" spans="2:51" s="13" customFormat="1">
      <c r="B3032" s="194"/>
      <c r="C3032" s="195"/>
      <c r="D3032" s="188" t="s">
        <v>192</v>
      </c>
      <c r="E3032" s="196" t="s">
        <v>18</v>
      </c>
      <c r="F3032" s="334" t="s">
        <v>323</v>
      </c>
      <c r="G3032" s="335"/>
      <c r="H3032" s="336" t="s">
        <v>18</v>
      </c>
      <c r="I3032" s="335"/>
      <c r="J3032" s="335"/>
      <c r="K3032" s="195"/>
      <c r="L3032" s="198"/>
      <c r="M3032" s="199"/>
      <c r="N3032" s="200"/>
      <c r="O3032" s="200"/>
      <c r="P3032" s="200"/>
      <c r="Q3032" s="200"/>
      <c r="R3032" s="200"/>
      <c r="S3032" s="200"/>
      <c r="T3032" s="201"/>
      <c r="AT3032" s="202" t="s">
        <v>192</v>
      </c>
      <c r="AU3032" s="202" t="s">
        <v>78</v>
      </c>
      <c r="AV3032" s="13" t="s">
        <v>76</v>
      </c>
      <c r="AW3032" s="13" t="s">
        <v>30</v>
      </c>
      <c r="AX3032" s="13" t="s">
        <v>69</v>
      </c>
      <c r="AY3032" s="202" t="s">
        <v>179</v>
      </c>
    </row>
    <row r="3033" spans="2:51" s="14" customFormat="1">
      <c r="B3033" s="203"/>
      <c r="C3033" s="204"/>
      <c r="D3033" s="188" t="s">
        <v>192</v>
      </c>
      <c r="E3033" s="205" t="s">
        <v>18</v>
      </c>
      <c r="F3033" s="324" t="s">
        <v>1416</v>
      </c>
      <c r="G3033" s="325"/>
      <c r="H3033" s="326">
        <v>-3.99</v>
      </c>
      <c r="I3033" s="325"/>
      <c r="J3033" s="325"/>
      <c r="K3033" s="204"/>
      <c r="L3033" s="208"/>
      <c r="M3033" s="209"/>
      <c r="N3033" s="210"/>
      <c r="O3033" s="210"/>
      <c r="P3033" s="210"/>
      <c r="Q3033" s="210"/>
      <c r="R3033" s="210"/>
      <c r="S3033" s="210"/>
      <c r="T3033" s="211"/>
      <c r="AT3033" s="212" t="s">
        <v>192</v>
      </c>
      <c r="AU3033" s="212" t="s">
        <v>78</v>
      </c>
      <c r="AV3033" s="14" t="s">
        <v>78</v>
      </c>
      <c r="AW3033" s="14" t="s">
        <v>30</v>
      </c>
      <c r="AX3033" s="14" t="s">
        <v>69</v>
      </c>
      <c r="AY3033" s="212" t="s">
        <v>179</v>
      </c>
    </row>
    <row r="3034" spans="2:51" s="14" customFormat="1">
      <c r="B3034" s="203"/>
      <c r="C3034" s="204"/>
      <c r="D3034" s="188" t="s">
        <v>192</v>
      </c>
      <c r="E3034" s="205" t="s">
        <v>18</v>
      </c>
      <c r="F3034" s="324" t="s">
        <v>1419</v>
      </c>
      <c r="G3034" s="325"/>
      <c r="H3034" s="326">
        <v>0.1</v>
      </c>
      <c r="I3034" s="325"/>
      <c r="J3034" s="325"/>
      <c r="K3034" s="204"/>
      <c r="L3034" s="208"/>
      <c r="M3034" s="209"/>
      <c r="N3034" s="210"/>
      <c r="O3034" s="210"/>
      <c r="P3034" s="210"/>
      <c r="Q3034" s="210"/>
      <c r="R3034" s="210"/>
      <c r="S3034" s="210"/>
      <c r="T3034" s="211"/>
      <c r="AT3034" s="212" t="s">
        <v>192</v>
      </c>
      <c r="AU3034" s="212" t="s">
        <v>78</v>
      </c>
      <c r="AV3034" s="14" t="s">
        <v>78</v>
      </c>
      <c r="AW3034" s="14" t="s">
        <v>30</v>
      </c>
      <c r="AX3034" s="14" t="s">
        <v>69</v>
      </c>
      <c r="AY3034" s="212" t="s">
        <v>179</v>
      </c>
    </row>
    <row r="3035" spans="2:51" s="14" customFormat="1">
      <c r="B3035" s="203"/>
      <c r="C3035" s="204"/>
      <c r="D3035" s="188" t="s">
        <v>192</v>
      </c>
      <c r="E3035" s="205" t="s">
        <v>18</v>
      </c>
      <c r="F3035" s="324" t="s">
        <v>1420</v>
      </c>
      <c r="G3035" s="325"/>
      <c r="H3035" s="326">
        <v>4.62</v>
      </c>
      <c r="I3035" s="325"/>
      <c r="J3035" s="325"/>
      <c r="K3035" s="204"/>
      <c r="L3035" s="208"/>
      <c r="M3035" s="209"/>
      <c r="N3035" s="210"/>
      <c r="O3035" s="210"/>
      <c r="P3035" s="210"/>
      <c r="Q3035" s="210"/>
      <c r="R3035" s="210"/>
      <c r="S3035" s="210"/>
      <c r="T3035" s="211"/>
      <c r="AT3035" s="212" t="s">
        <v>192</v>
      </c>
      <c r="AU3035" s="212" t="s">
        <v>78</v>
      </c>
      <c r="AV3035" s="14" t="s">
        <v>78</v>
      </c>
      <c r="AW3035" s="14" t="s">
        <v>30</v>
      </c>
      <c r="AX3035" s="14" t="s">
        <v>69</v>
      </c>
      <c r="AY3035" s="212" t="s">
        <v>179</v>
      </c>
    </row>
    <row r="3036" spans="2:51" s="14" customFormat="1">
      <c r="B3036" s="203"/>
      <c r="C3036" s="204"/>
      <c r="D3036" s="188" t="s">
        <v>192</v>
      </c>
      <c r="E3036" s="205" t="s">
        <v>18</v>
      </c>
      <c r="F3036" s="324" t="s">
        <v>1422</v>
      </c>
      <c r="G3036" s="325"/>
      <c r="H3036" s="326">
        <v>4.4000000000000004</v>
      </c>
      <c r="I3036" s="325"/>
      <c r="J3036" s="325"/>
      <c r="K3036" s="204"/>
      <c r="L3036" s="208"/>
      <c r="M3036" s="209"/>
      <c r="N3036" s="210"/>
      <c r="O3036" s="210"/>
      <c r="P3036" s="210"/>
      <c r="Q3036" s="210"/>
      <c r="R3036" s="210"/>
      <c r="S3036" s="210"/>
      <c r="T3036" s="211"/>
      <c r="AT3036" s="212" t="s">
        <v>192</v>
      </c>
      <c r="AU3036" s="212" t="s">
        <v>78</v>
      </c>
      <c r="AV3036" s="14" t="s">
        <v>78</v>
      </c>
      <c r="AW3036" s="14" t="s">
        <v>30</v>
      </c>
      <c r="AX3036" s="14" t="s">
        <v>69</v>
      </c>
      <c r="AY3036" s="212" t="s">
        <v>179</v>
      </c>
    </row>
    <row r="3037" spans="2:51" s="13" customFormat="1">
      <c r="B3037" s="194"/>
      <c r="C3037" s="195"/>
      <c r="D3037" s="188" t="s">
        <v>192</v>
      </c>
      <c r="E3037" s="196" t="s">
        <v>18</v>
      </c>
      <c r="F3037" s="334" t="s">
        <v>481</v>
      </c>
      <c r="G3037" s="335"/>
      <c r="H3037" s="336" t="s">
        <v>18</v>
      </c>
      <c r="I3037" s="335"/>
      <c r="J3037" s="335"/>
      <c r="K3037" s="195"/>
      <c r="L3037" s="198"/>
      <c r="M3037" s="199"/>
      <c r="N3037" s="200"/>
      <c r="O3037" s="200"/>
      <c r="P3037" s="200"/>
      <c r="Q3037" s="200"/>
      <c r="R3037" s="200"/>
      <c r="S3037" s="200"/>
      <c r="T3037" s="201"/>
      <c r="AT3037" s="202" t="s">
        <v>192</v>
      </c>
      <c r="AU3037" s="202" t="s">
        <v>78</v>
      </c>
      <c r="AV3037" s="13" t="s">
        <v>76</v>
      </c>
      <c r="AW3037" s="13" t="s">
        <v>30</v>
      </c>
      <c r="AX3037" s="13" t="s">
        <v>69</v>
      </c>
      <c r="AY3037" s="202" t="s">
        <v>179</v>
      </c>
    </row>
    <row r="3038" spans="2:51" s="14" customFormat="1">
      <c r="B3038" s="203"/>
      <c r="C3038" s="204"/>
      <c r="D3038" s="188" t="s">
        <v>192</v>
      </c>
      <c r="E3038" s="205" t="s">
        <v>18</v>
      </c>
      <c r="F3038" s="324" t="s">
        <v>2554</v>
      </c>
      <c r="G3038" s="325"/>
      <c r="H3038" s="326">
        <v>-3.7</v>
      </c>
      <c r="I3038" s="325"/>
      <c r="J3038" s="325"/>
      <c r="K3038" s="204"/>
      <c r="L3038" s="208"/>
      <c r="M3038" s="209"/>
      <c r="N3038" s="210"/>
      <c r="O3038" s="210"/>
      <c r="P3038" s="210"/>
      <c r="Q3038" s="210"/>
      <c r="R3038" s="210"/>
      <c r="S3038" s="210"/>
      <c r="T3038" s="211"/>
      <c r="AT3038" s="212" t="s">
        <v>192</v>
      </c>
      <c r="AU3038" s="212" t="s">
        <v>78</v>
      </c>
      <c r="AV3038" s="14" t="s">
        <v>78</v>
      </c>
      <c r="AW3038" s="14" t="s">
        <v>30</v>
      </c>
      <c r="AX3038" s="14" t="s">
        <v>69</v>
      </c>
      <c r="AY3038" s="212" t="s">
        <v>179</v>
      </c>
    </row>
    <row r="3039" spans="2:51" s="14" customFormat="1">
      <c r="B3039" s="203"/>
      <c r="C3039" s="204"/>
      <c r="D3039" s="188" t="s">
        <v>192</v>
      </c>
      <c r="E3039" s="205" t="s">
        <v>18</v>
      </c>
      <c r="F3039" s="324" t="s">
        <v>2571</v>
      </c>
      <c r="G3039" s="325"/>
      <c r="H3039" s="326">
        <v>-2.9</v>
      </c>
      <c r="I3039" s="325"/>
      <c r="J3039" s="325"/>
      <c r="K3039" s="204"/>
      <c r="L3039" s="208"/>
      <c r="M3039" s="209"/>
      <c r="N3039" s="210"/>
      <c r="O3039" s="210"/>
      <c r="P3039" s="210"/>
      <c r="Q3039" s="210"/>
      <c r="R3039" s="210"/>
      <c r="S3039" s="210"/>
      <c r="T3039" s="211"/>
      <c r="AT3039" s="212" t="s">
        <v>192</v>
      </c>
      <c r="AU3039" s="212" t="s">
        <v>78</v>
      </c>
      <c r="AV3039" s="14" t="s">
        <v>78</v>
      </c>
      <c r="AW3039" s="14" t="s">
        <v>30</v>
      </c>
      <c r="AX3039" s="14" t="s">
        <v>69</v>
      </c>
      <c r="AY3039" s="212" t="s">
        <v>179</v>
      </c>
    </row>
    <row r="3040" spans="2:51" s="14" customFormat="1">
      <c r="B3040" s="203"/>
      <c r="C3040" s="204"/>
      <c r="D3040" s="188" t="s">
        <v>192</v>
      </c>
      <c r="E3040" s="205" t="s">
        <v>18</v>
      </c>
      <c r="F3040" s="324" t="s">
        <v>3109</v>
      </c>
      <c r="G3040" s="325"/>
      <c r="H3040" s="326">
        <v>2.6</v>
      </c>
      <c r="I3040" s="325"/>
      <c r="J3040" s="325"/>
      <c r="K3040" s="204"/>
      <c r="L3040" s="208"/>
      <c r="M3040" s="209"/>
      <c r="N3040" s="210"/>
      <c r="O3040" s="210"/>
      <c r="P3040" s="210"/>
      <c r="Q3040" s="210"/>
      <c r="R3040" s="210"/>
      <c r="S3040" s="210"/>
      <c r="T3040" s="211"/>
      <c r="AT3040" s="212" t="s">
        <v>192</v>
      </c>
      <c r="AU3040" s="212" t="s">
        <v>78</v>
      </c>
      <c r="AV3040" s="14" t="s">
        <v>78</v>
      </c>
      <c r="AW3040" s="14" t="s">
        <v>30</v>
      </c>
      <c r="AX3040" s="14" t="s">
        <v>69</v>
      </c>
      <c r="AY3040" s="212" t="s">
        <v>179</v>
      </c>
    </row>
    <row r="3041" spans="1:65" s="14" customFormat="1">
      <c r="B3041" s="203"/>
      <c r="C3041" s="204"/>
      <c r="D3041" s="188" t="s">
        <v>192</v>
      </c>
      <c r="E3041" s="205" t="s">
        <v>18</v>
      </c>
      <c r="F3041" s="324" t="s">
        <v>3110</v>
      </c>
      <c r="G3041" s="325"/>
      <c r="H3041" s="326">
        <v>1.74</v>
      </c>
      <c r="I3041" s="325"/>
      <c r="J3041" s="325"/>
      <c r="K3041" s="204"/>
      <c r="L3041" s="208"/>
      <c r="M3041" s="209"/>
      <c r="N3041" s="210"/>
      <c r="O3041" s="210"/>
      <c r="P3041" s="210"/>
      <c r="Q3041" s="210"/>
      <c r="R3041" s="210"/>
      <c r="S3041" s="210"/>
      <c r="T3041" s="211"/>
      <c r="AT3041" s="212" t="s">
        <v>192</v>
      </c>
      <c r="AU3041" s="212" t="s">
        <v>78</v>
      </c>
      <c r="AV3041" s="14" t="s">
        <v>78</v>
      </c>
      <c r="AW3041" s="14" t="s">
        <v>30</v>
      </c>
      <c r="AX3041" s="14" t="s">
        <v>69</v>
      </c>
      <c r="AY3041" s="212" t="s">
        <v>179</v>
      </c>
    </row>
    <row r="3042" spans="1:65" s="14" customFormat="1">
      <c r="B3042" s="203"/>
      <c r="C3042" s="204"/>
      <c r="D3042" s="188" t="s">
        <v>192</v>
      </c>
      <c r="E3042" s="205" t="s">
        <v>18</v>
      </c>
      <c r="F3042" s="324" t="s">
        <v>2574</v>
      </c>
      <c r="G3042" s="325"/>
      <c r="H3042" s="326">
        <v>0.2</v>
      </c>
      <c r="I3042" s="325"/>
      <c r="J3042" s="325"/>
      <c r="K3042" s="204"/>
      <c r="L3042" s="208"/>
      <c r="M3042" s="209"/>
      <c r="N3042" s="210"/>
      <c r="O3042" s="210"/>
      <c r="P3042" s="210"/>
      <c r="Q3042" s="210"/>
      <c r="R3042" s="210"/>
      <c r="S3042" s="210"/>
      <c r="T3042" s="211"/>
      <c r="AT3042" s="212" t="s">
        <v>192</v>
      </c>
      <c r="AU3042" s="212" t="s">
        <v>78</v>
      </c>
      <c r="AV3042" s="14" t="s">
        <v>78</v>
      </c>
      <c r="AW3042" s="14" t="s">
        <v>30</v>
      </c>
      <c r="AX3042" s="14" t="s">
        <v>69</v>
      </c>
      <c r="AY3042" s="212" t="s">
        <v>179</v>
      </c>
    </row>
    <row r="3043" spans="1:65" s="14" customFormat="1">
      <c r="B3043" s="203"/>
      <c r="C3043" s="204"/>
      <c r="D3043" s="188" t="s">
        <v>192</v>
      </c>
      <c r="E3043" s="205" t="s">
        <v>18</v>
      </c>
      <c r="F3043" s="324" t="s">
        <v>2560</v>
      </c>
      <c r="G3043" s="325"/>
      <c r="H3043" s="326">
        <v>2.7</v>
      </c>
      <c r="I3043" s="325"/>
      <c r="J3043" s="325"/>
      <c r="K3043" s="204"/>
      <c r="L3043" s="208"/>
      <c r="M3043" s="209"/>
      <c r="N3043" s="210"/>
      <c r="O3043" s="210"/>
      <c r="P3043" s="210"/>
      <c r="Q3043" s="210"/>
      <c r="R3043" s="210"/>
      <c r="S3043" s="210"/>
      <c r="T3043" s="211"/>
      <c r="AT3043" s="212" t="s">
        <v>192</v>
      </c>
      <c r="AU3043" s="212" t="s">
        <v>78</v>
      </c>
      <c r="AV3043" s="14" t="s">
        <v>78</v>
      </c>
      <c r="AW3043" s="14" t="s">
        <v>30</v>
      </c>
      <c r="AX3043" s="14" t="s">
        <v>69</v>
      </c>
      <c r="AY3043" s="212" t="s">
        <v>179</v>
      </c>
    </row>
    <row r="3044" spans="1:65" s="13" customFormat="1">
      <c r="B3044" s="194"/>
      <c r="C3044" s="195"/>
      <c r="D3044" s="188" t="s">
        <v>192</v>
      </c>
      <c r="E3044" s="196" t="s">
        <v>18</v>
      </c>
      <c r="F3044" s="334" t="s">
        <v>1097</v>
      </c>
      <c r="G3044" s="335"/>
      <c r="H3044" s="336" t="s">
        <v>18</v>
      </c>
      <c r="I3044" s="335"/>
      <c r="J3044" s="335"/>
      <c r="K3044" s="195"/>
      <c r="L3044" s="198"/>
      <c r="M3044" s="199"/>
      <c r="N3044" s="200"/>
      <c r="O3044" s="200"/>
      <c r="P3044" s="200"/>
      <c r="Q3044" s="200"/>
      <c r="R3044" s="200"/>
      <c r="S3044" s="200"/>
      <c r="T3044" s="201"/>
      <c r="AT3044" s="202" t="s">
        <v>192</v>
      </c>
      <c r="AU3044" s="202" t="s">
        <v>78</v>
      </c>
      <c r="AV3044" s="13" t="s">
        <v>76</v>
      </c>
      <c r="AW3044" s="13" t="s">
        <v>30</v>
      </c>
      <c r="AX3044" s="13" t="s">
        <v>69</v>
      </c>
      <c r="AY3044" s="202" t="s">
        <v>179</v>
      </c>
    </row>
    <row r="3045" spans="1:65" s="14" customFormat="1">
      <c r="B3045" s="203"/>
      <c r="C3045" s="204"/>
      <c r="D3045" s="188" t="s">
        <v>192</v>
      </c>
      <c r="E3045" s="205" t="s">
        <v>18</v>
      </c>
      <c r="F3045" s="324" t="s">
        <v>3111</v>
      </c>
      <c r="G3045" s="325"/>
      <c r="H3045" s="326">
        <v>-0.76</v>
      </c>
      <c r="I3045" s="325"/>
      <c r="J3045" s="325"/>
      <c r="K3045" s="204"/>
      <c r="L3045" s="208"/>
      <c r="M3045" s="209"/>
      <c r="N3045" s="210"/>
      <c r="O3045" s="210"/>
      <c r="P3045" s="210"/>
      <c r="Q3045" s="210"/>
      <c r="R3045" s="210"/>
      <c r="S3045" s="210"/>
      <c r="T3045" s="211"/>
      <c r="AT3045" s="212" t="s">
        <v>192</v>
      </c>
      <c r="AU3045" s="212" t="s">
        <v>78</v>
      </c>
      <c r="AV3045" s="14" t="s">
        <v>78</v>
      </c>
      <c r="AW3045" s="14" t="s">
        <v>30</v>
      </c>
      <c r="AX3045" s="14" t="s">
        <v>69</v>
      </c>
      <c r="AY3045" s="212" t="s">
        <v>179</v>
      </c>
    </row>
    <row r="3046" spans="1:65" s="14" customFormat="1">
      <c r="B3046" s="203"/>
      <c r="C3046" s="204"/>
      <c r="D3046" s="188" t="s">
        <v>192</v>
      </c>
      <c r="E3046" s="205" t="s">
        <v>18</v>
      </c>
      <c r="F3046" s="324" t="s">
        <v>2562</v>
      </c>
      <c r="G3046" s="325"/>
      <c r="H3046" s="326">
        <v>0.18</v>
      </c>
      <c r="I3046" s="325"/>
      <c r="J3046" s="325"/>
      <c r="K3046" s="204"/>
      <c r="L3046" s="208"/>
      <c r="M3046" s="209"/>
      <c r="N3046" s="210"/>
      <c r="O3046" s="210"/>
      <c r="P3046" s="210"/>
      <c r="Q3046" s="210"/>
      <c r="R3046" s="210"/>
      <c r="S3046" s="210"/>
      <c r="T3046" s="211"/>
      <c r="AT3046" s="212" t="s">
        <v>192</v>
      </c>
      <c r="AU3046" s="212" t="s">
        <v>78</v>
      </c>
      <c r="AV3046" s="14" t="s">
        <v>78</v>
      </c>
      <c r="AW3046" s="14" t="s">
        <v>30</v>
      </c>
      <c r="AX3046" s="14" t="s">
        <v>69</v>
      </c>
      <c r="AY3046" s="212" t="s">
        <v>179</v>
      </c>
    </row>
    <row r="3047" spans="1:65" s="14" customFormat="1">
      <c r="B3047" s="203"/>
      <c r="C3047" s="204"/>
      <c r="D3047" s="188" t="s">
        <v>192</v>
      </c>
      <c r="E3047" s="205" t="s">
        <v>18</v>
      </c>
      <c r="F3047" s="324" t="s">
        <v>2576</v>
      </c>
      <c r="G3047" s="325"/>
      <c r="H3047" s="326">
        <v>1.5</v>
      </c>
      <c r="I3047" s="325"/>
      <c r="J3047" s="325"/>
      <c r="K3047" s="204"/>
      <c r="L3047" s="208"/>
      <c r="M3047" s="209"/>
      <c r="N3047" s="210"/>
      <c r="O3047" s="210"/>
      <c r="P3047" s="210"/>
      <c r="Q3047" s="210"/>
      <c r="R3047" s="210"/>
      <c r="S3047" s="210"/>
      <c r="T3047" s="211"/>
      <c r="AT3047" s="212" t="s">
        <v>192</v>
      </c>
      <c r="AU3047" s="212" t="s">
        <v>78</v>
      </c>
      <c r="AV3047" s="14" t="s">
        <v>78</v>
      </c>
      <c r="AW3047" s="14" t="s">
        <v>30</v>
      </c>
      <c r="AX3047" s="14" t="s">
        <v>69</v>
      </c>
      <c r="AY3047" s="212" t="s">
        <v>179</v>
      </c>
    </row>
    <row r="3048" spans="1:65" s="14" customFormat="1">
      <c r="B3048" s="203"/>
      <c r="C3048" s="204"/>
      <c r="D3048" s="188" t="s">
        <v>192</v>
      </c>
      <c r="E3048" s="205" t="s">
        <v>18</v>
      </c>
      <c r="F3048" s="324" t="s">
        <v>2577</v>
      </c>
      <c r="G3048" s="325"/>
      <c r="H3048" s="326">
        <v>-5.5</v>
      </c>
      <c r="I3048" s="325"/>
      <c r="J3048" s="325"/>
      <c r="K3048" s="204"/>
      <c r="L3048" s="208"/>
      <c r="M3048" s="209"/>
      <c r="N3048" s="210"/>
      <c r="O3048" s="210"/>
      <c r="P3048" s="210"/>
      <c r="Q3048" s="210"/>
      <c r="R3048" s="210"/>
      <c r="S3048" s="210"/>
      <c r="T3048" s="211"/>
      <c r="AT3048" s="212" t="s">
        <v>192</v>
      </c>
      <c r="AU3048" s="212" t="s">
        <v>78</v>
      </c>
      <c r="AV3048" s="14" t="s">
        <v>78</v>
      </c>
      <c r="AW3048" s="14" t="s">
        <v>30</v>
      </c>
      <c r="AX3048" s="14" t="s">
        <v>69</v>
      </c>
      <c r="AY3048" s="212" t="s">
        <v>179</v>
      </c>
    </row>
    <row r="3049" spans="1:65" s="14" customFormat="1">
      <c r="B3049" s="203"/>
      <c r="C3049" s="204"/>
      <c r="D3049" s="188" t="s">
        <v>192</v>
      </c>
      <c r="E3049" s="205" t="s">
        <v>18</v>
      </c>
      <c r="F3049" s="324" t="s">
        <v>2578</v>
      </c>
      <c r="G3049" s="325"/>
      <c r="H3049" s="326">
        <v>2.4</v>
      </c>
      <c r="I3049" s="325"/>
      <c r="J3049" s="325"/>
      <c r="K3049" s="204"/>
      <c r="L3049" s="208"/>
      <c r="M3049" s="209"/>
      <c r="N3049" s="210"/>
      <c r="O3049" s="210"/>
      <c r="P3049" s="210"/>
      <c r="Q3049" s="210"/>
      <c r="R3049" s="210"/>
      <c r="S3049" s="210"/>
      <c r="T3049" s="211"/>
      <c r="AT3049" s="212" t="s">
        <v>192</v>
      </c>
      <c r="AU3049" s="212" t="s">
        <v>78</v>
      </c>
      <c r="AV3049" s="14" t="s">
        <v>78</v>
      </c>
      <c r="AW3049" s="14" t="s">
        <v>30</v>
      </c>
      <c r="AX3049" s="14" t="s">
        <v>69</v>
      </c>
      <c r="AY3049" s="212" t="s">
        <v>179</v>
      </c>
    </row>
    <row r="3050" spans="1:65" s="14" customFormat="1">
      <c r="B3050" s="203"/>
      <c r="C3050" s="204"/>
      <c r="D3050" s="188" t="s">
        <v>192</v>
      </c>
      <c r="E3050" s="205" t="s">
        <v>18</v>
      </c>
      <c r="F3050" s="324" t="s">
        <v>2579</v>
      </c>
      <c r="G3050" s="325"/>
      <c r="H3050" s="326">
        <v>0.2</v>
      </c>
      <c r="I3050" s="325"/>
      <c r="J3050" s="325"/>
      <c r="K3050" s="204"/>
      <c r="L3050" s="208"/>
      <c r="M3050" s="209"/>
      <c r="N3050" s="210"/>
      <c r="O3050" s="210"/>
      <c r="P3050" s="210"/>
      <c r="Q3050" s="210"/>
      <c r="R3050" s="210"/>
      <c r="S3050" s="210"/>
      <c r="T3050" s="211"/>
      <c r="AT3050" s="212" t="s">
        <v>192</v>
      </c>
      <c r="AU3050" s="212" t="s">
        <v>78</v>
      </c>
      <c r="AV3050" s="14" t="s">
        <v>78</v>
      </c>
      <c r="AW3050" s="14" t="s">
        <v>30</v>
      </c>
      <c r="AX3050" s="14" t="s">
        <v>69</v>
      </c>
      <c r="AY3050" s="212" t="s">
        <v>179</v>
      </c>
    </row>
    <row r="3051" spans="1:65" s="14" customFormat="1">
      <c r="B3051" s="203"/>
      <c r="C3051" s="204"/>
      <c r="D3051" s="188" t="s">
        <v>192</v>
      </c>
      <c r="E3051" s="205" t="s">
        <v>18</v>
      </c>
      <c r="F3051" s="324" t="s">
        <v>2563</v>
      </c>
      <c r="G3051" s="325"/>
      <c r="H3051" s="326">
        <v>1.2</v>
      </c>
      <c r="I3051" s="325"/>
      <c r="J3051" s="325"/>
      <c r="K3051" s="204"/>
      <c r="L3051" s="208"/>
      <c r="M3051" s="209"/>
      <c r="N3051" s="210"/>
      <c r="O3051" s="210"/>
      <c r="P3051" s="210"/>
      <c r="Q3051" s="210"/>
      <c r="R3051" s="210"/>
      <c r="S3051" s="210"/>
      <c r="T3051" s="211"/>
      <c r="AT3051" s="212" t="s">
        <v>192</v>
      </c>
      <c r="AU3051" s="212" t="s">
        <v>78</v>
      </c>
      <c r="AV3051" s="14" t="s">
        <v>78</v>
      </c>
      <c r="AW3051" s="14" t="s">
        <v>30</v>
      </c>
      <c r="AX3051" s="14" t="s">
        <v>69</v>
      </c>
      <c r="AY3051" s="212" t="s">
        <v>179</v>
      </c>
    </row>
    <row r="3052" spans="1:65" s="14" customFormat="1">
      <c r="B3052" s="203"/>
      <c r="C3052" s="204"/>
      <c r="D3052" s="188" t="s">
        <v>192</v>
      </c>
      <c r="E3052" s="205" t="s">
        <v>18</v>
      </c>
      <c r="F3052" s="324" t="s">
        <v>2564</v>
      </c>
      <c r="G3052" s="325"/>
      <c r="H3052" s="326">
        <v>-9.6999999999999993</v>
      </c>
      <c r="I3052" s="325"/>
      <c r="J3052" s="325"/>
      <c r="K3052" s="204"/>
      <c r="L3052" s="208"/>
      <c r="M3052" s="209"/>
      <c r="N3052" s="210"/>
      <c r="O3052" s="210"/>
      <c r="P3052" s="210"/>
      <c r="Q3052" s="210"/>
      <c r="R3052" s="210"/>
      <c r="S3052" s="210"/>
      <c r="T3052" s="211"/>
      <c r="AT3052" s="212" t="s">
        <v>192</v>
      </c>
      <c r="AU3052" s="212" t="s">
        <v>78</v>
      </c>
      <c r="AV3052" s="14" t="s">
        <v>78</v>
      </c>
      <c r="AW3052" s="14" t="s">
        <v>30</v>
      </c>
      <c r="AX3052" s="14" t="s">
        <v>69</v>
      </c>
      <c r="AY3052" s="212" t="s">
        <v>179</v>
      </c>
    </row>
    <row r="3053" spans="1:65" s="2" customFormat="1" ht="16.5" customHeight="1">
      <c r="A3053" s="33"/>
      <c r="B3053" s="34"/>
      <c r="C3053" s="176" t="s">
        <v>3112</v>
      </c>
      <c r="D3053" s="176" t="s">
        <v>181</v>
      </c>
      <c r="E3053" s="177" t="s">
        <v>3113</v>
      </c>
      <c r="F3053" s="327" t="s">
        <v>3114</v>
      </c>
      <c r="G3053" s="328" t="s">
        <v>289</v>
      </c>
      <c r="H3053" s="329">
        <v>41.2</v>
      </c>
      <c r="I3053" s="330"/>
      <c r="J3053" s="330">
        <f>ROUND(I3053*H3053,2)</f>
        <v>0</v>
      </c>
      <c r="K3053" s="178" t="s">
        <v>18</v>
      </c>
      <c r="L3053" s="38"/>
      <c r="M3053" s="182" t="s">
        <v>18</v>
      </c>
      <c r="N3053" s="183" t="s">
        <v>40</v>
      </c>
      <c r="O3053" s="184">
        <v>7.0000000000000001E-3</v>
      </c>
      <c r="P3053" s="184">
        <f>O3053*H3053</f>
        <v>0.28840000000000005</v>
      </c>
      <c r="Q3053" s="184">
        <v>0</v>
      </c>
      <c r="R3053" s="184">
        <f>Q3053*H3053</f>
        <v>0</v>
      </c>
      <c r="S3053" s="184">
        <v>0</v>
      </c>
      <c r="T3053" s="185">
        <f>S3053*H3053</f>
        <v>0</v>
      </c>
      <c r="U3053" s="33"/>
      <c r="V3053" s="33"/>
      <c r="W3053" s="33"/>
      <c r="X3053" s="33"/>
      <c r="Y3053" s="33"/>
      <c r="Z3053" s="33"/>
      <c r="AA3053" s="33"/>
      <c r="AB3053" s="33"/>
      <c r="AC3053" s="33"/>
      <c r="AD3053" s="33"/>
      <c r="AE3053" s="33"/>
      <c r="AR3053" s="186" t="s">
        <v>311</v>
      </c>
      <c r="AT3053" s="186" t="s">
        <v>181</v>
      </c>
      <c r="AU3053" s="186" t="s">
        <v>78</v>
      </c>
      <c r="AY3053" s="19" t="s">
        <v>179</v>
      </c>
      <c r="BE3053" s="187">
        <f>IF(N3053="základní",J3053,0)</f>
        <v>0</v>
      </c>
      <c r="BF3053" s="187">
        <f>IF(N3053="snížená",J3053,0)</f>
        <v>0</v>
      </c>
      <c r="BG3053" s="187">
        <f>IF(N3053="zákl. přenesená",J3053,0)</f>
        <v>0</v>
      </c>
      <c r="BH3053" s="187">
        <f>IF(N3053="sníž. přenesená",J3053,0)</f>
        <v>0</v>
      </c>
      <c r="BI3053" s="187">
        <f>IF(N3053="nulová",J3053,0)</f>
        <v>0</v>
      </c>
      <c r="BJ3053" s="19" t="s">
        <v>76</v>
      </c>
      <c r="BK3053" s="187">
        <f>ROUND(I3053*H3053,2)</f>
        <v>0</v>
      </c>
      <c r="BL3053" s="19" t="s">
        <v>311</v>
      </c>
      <c r="BM3053" s="186" t="s">
        <v>3115</v>
      </c>
    </row>
    <row r="3054" spans="1:65" s="2" customFormat="1">
      <c r="A3054" s="33"/>
      <c r="B3054" s="34"/>
      <c r="C3054" s="35"/>
      <c r="D3054" s="188" t="s">
        <v>188</v>
      </c>
      <c r="E3054" s="35"/>
      <c r="F3054" s="331" t="s">
        <v>3116</v>
      </c>
      <c r="G3054" s="332"/>
      <c r="H3054" s="332"/>
      <c r="I3054" s="332"/>
      <c r="J3054" s="332"/>
      <c r="K3054" s="35"/>
      <c r="L3054" s="38"/>
      <c r="M3054" s="190"/>
      <c r="N3054" s="191"/>
      <c r="O3054" s="63"/>
      <c r="P3054" s="63"/>
      <c r="Q3054" s="63"/>
      <c r="R3054" s="63"/>
      <c r="S3054" s="63"/>
      <c r="T3054" s="64"/>
      <c r="U3054" s="33"/>
      <c r="V3054" s="33"/>
      <c r="W3054" s="33"/>
      <c r="X3054" s="33"/>
      <c r="Y3054" s="33"/>
      <c r="Z3054" s="33"/>
      <c r="AA3054" s="33"/>
      <c r="AB3054" s="33"/>
      <c r="AC3054" s="33"/>
      <c r="AD3054" s="33"/>
      <c r="AE3054" s="33"/>
      <c r="AT3054" s="19" t="s">
        <v>188</v>
      </c>
      <c r="AU3054" s="19" t="s">
        <v>78</v>
      </c>
    </row>
    <row r="3055" spans="1:65" s="13" customFormat="1">
      <c r="B3055" s="194"/>
      <c r="C3055" s="195"/>
      <c r="D3055" s="188" t="s">
        <v>192</v>
      </c>
      <c r="E3055" s="196" t="s">
        <v>18</v>
      </c>
      <c r="F3055" s="334" t="s">
        <v>320</v>
      </c>
      <c r="G3055" s="335"/>
      <c r="H3055" s="336" t="s">
        <v>18</v>
      </c>
      <c r="I3055" s="335"/>
      <c r="J3055" s="335"/>
      <c r="K3055" s="195"/>
      <c r="L3055" s="198"/>
      <c r="M3055" s="199"/>
      <c r="N3055" s="200"/>
      <c r="O3055" s="200"/>
      <c r="P3055" s="200"/>
      <c r="Q3055" s="200"/>
      <c r="R3055" s="200"/>
      <c r="S3055" s="200"/>
      <c r="T3055" s="201"/>
      <c r="AT3055" s="202" t="s">
        <v>192</v>
      </c>
      <c r="AU3055" s="202" t="s">
        <v>78</v>
      </c>
      <c r="AV3055" s="13" t="s">
        <v>76</v>
      </c>
      <c r="AW3055" s="13" t="s">
        <v>30</v>
      </c>
      <c r="AX3055" s="13" t="s">
        <v>69</v>
      </c>
      <c r="AY3055" s="202" t="s">
        <v>179</v>
      </c>
    </row>
    <row r="3056" spans="1:65" s="14" customFormat="1">
      <c r="B3056" s="203"/>
      <c r="C3056" s="204"/>
      <c r="D3056" s="188" t="s">
        <v>192</v>
      </c>
      <c r="E3056" s="205" t="s">
        <v>18</v>
      </c>
      <c r="F3056" s="324" t="s">
        <v>3117</v>
      </c>
      <c r="G3056" s="325"/>
      <c r="H3056" s="326">
        <v>9.6</v>
      </c>
      <c r="I3056" s="325"/>
      <c r="J3056" s="325"/>
      <c r="K3056" s="204"/>
      <c r="L3056" s="208"/>
      <c r="M3056" s="209"/>
      <c r="N3056" s="210"/>
      <c r="O3056" s="210"/>
      <c r="P3056" s="210"/>
      <c r="Q3056" s="210"/>
      <c r="R3056" s="210"/>
      <c r="S3056" s="210"/>
      <c r="T3056" s="211"/>
      <c r="AT3056" s="212" t="s">
        <v>192</v>
      </c>
      <c r="AU3056" s="212" t="s">
        <v>78</v>
      </c>
      <c r="AV3056" s="14" t="s">
        <v>78</v>
      </c>
      <c r="AW3056" s="14" t="s">
        <v>30</v>
      </c>
      <c r="AX3056" s="14" t="s">
        <v>69</v>
      </c>
      <c r="AY3056" s="212" t="s">
        <v>179</v>
      </c>
    </row>
    <row r="3057" spans="1:65" s="13" customFormat="1">
      <c r="B3057" s="194"/>
      <c r="C3057" s="195"/>
      <c r="D3057" s="188" t="s">
        <v>192</v>
      </c>
      <c r="E3057" s="196" t="s">
        <v>18</v>
      </c>
      <c r="F3057" s="334" t="s">
        <v>3118</v>
      </c>
      <c r="G3057" s="335"/>
      <c r="H3057" s="336" t="s">
        <v>18</v>
      </c>
      <c r="I3057" s="335"/>
      <c r="J3057" s="335"/>
      <c r="K3057" s="195"/>
      <c r="L3057" s="198"/>
      <c r="M3057" s="199"/>
      <c r="N3057" s="200"/>
      <c r="O3057" s="200"/>
      <c r="P3057" s="200"/>
      <c r="Q3057" s="200"/>
      <c r="R3057" s="200"/>
      <c r="S3057" s="200"/>
      <c r="T3057" s="201"/>
      <c r="AT3057" s="202" t="s">
        <v>192</v>
      </c>
      <c r="AU3057" s="202" t="s">
        <v>78</v>
      </c>
      <c r="AV3057" s="13" t="s">
        <v>76</v>
      </c>
      <c r="AW3057" s="13" t="s">
        <v>30</v>
      </c>
      <c r="AX3057" s="13" t="s">
        <v>69</v>
      </c>
      <c r="AY3057" s="202" t="s">
        <v>179</v>
      </c>
    </row>
    <row r="3058" spans="1:65" s="14" customFormat="1">
      <c r="B3058" s="203"/>
      <c r="C3058" s="204"/>
      <c r="D3058" s="188" t="s">
        <v>192</v>
      </c>
      <c r="E3058" s="205" t="s">
        <v>18</v>
      </c>
      <c r="F3058" s="324" t="s">
        <v>3119</v>
      </c>
      <c r="G3058" s="325"/>
      <c r="H3058" s="326">
        <v>31.6</v>
      </c>
      <c r="I3058" s="325"/>
      <c r="J3058" s="325"/>
      <c r="K3058" s="204"/>
      <c r="L3058" s="208"/>
      <c r="M3058" s="209"/>
      <c r="N3058" s="210"/>
      <c r="O3058" s="210"/>
      <c r="P3058" s="210"/>
      <c r="Q3058" s="210"/>
      <c r="R3058" s="210"/>
      <c r="S3058" s="210"/>
      <c r="T3058" s="211"/>
      <c r="AT3058" s="212" t="s">
        <v>192</v>
      </c>
      <c r="AU3058" s="212" t="s">
        <v>78</v>
      </c>
      <c r="AV3058" s="14" t="s">
        <v>78</v>
      </c>
      <c r="AW3058" s="14" t="s">
        <v>30</v>
      </c>
      <c r="AX3058" s="14" t="s">
        <v>69</v>
      </c>
      <c r="AY3058" s="212" t="s">
        <v>179</v>
      </c>
    </row>
    <row r="3059" spans="1:65" s="2" customFormat="1" ht="16.5" customHeight="1">
      <c r="A3059" s="33"/>
      <c r="B3059" s="34"/>
      <c r="C3059" s="176" t="s">
        <v>3120</v>
      </c>
      <c r="D3059" s="176" t="s">
        <v>181</v>
      </c>
      <c r="E3059" s="177" t="s">
        <v>3121</v>
      </c>
      <c r="F3059" s="327" t="s">
        <v>3122</v>
      </c>
      <c r="G3059" s="328" t="s">
        <v>357</v>
      </c>
      <c r="H3059" s="329">
        <v>169.39599999999999</v>
      </c>
      <c r="I3059" s="330"/>
      <c r="J3059" s="330">
        <f>ROUND(I3059*H3059,2)</f>
        <v>0</v>
      </c>
      <c r="K3059" s="178" t="s">
        <v>185</v>
      </c>
      <c r="L3059" s="38"/>
      <c r="M3059" s="182" t="s">
        <v>18</v>
      </c>
      <c r="N3059" s="183" t="s">
        <v>40</v>
      </c>
      <c r="O3059" s="184">
        <v>4.3999999999999997E-2</v>
      </c>
      <c r="P3059" s="184">
        <f>O3059*H3059</f>
        <v>7.4534239999999992</v>
      </c>
      <c r="Q3059" s="184">
        <v>2.9999999999999997E-4</v>
      </c>
      <c r="R3059" s="184">
        <f>Q3059*H3059</f>
        <v>5.081879999999999E-2</v>
      </c>
      <c r="S3059" s="184">
        <v>0</v>
      </c>
      <c r="T3059" s="185">
        <f>S3059*H3059</f>
        <v>0</v>
      </c>
      <c r="U3059" s="33"/>
      <c r="V3059" s="33"/>
      <c r="W3059" s="33"/>
      <c r="X3059" s="33"/>
      <c r="Y3059" s="33"/>
      <c r="Z3059" s="33"/>
      <c r="AA3059" s="33"/>
      <c r="AB3059" s="33"/>
      <c r="AC3059" s="33"/>
      <c r="AD3059" s="33"/>
      <c r="AE3059" s="33"/>
      <c r="AR3059" s="186" t="s">
        <v>311</v>
      </c>
      <c r="AT3059" s="186" t="s">
        <v>181</v>
      </c>
      <c r="AU3059" s="186" t="s">
        <v>78</v>
      </c>
      <c r="AY3059" s="19" t="s">
        <v>179</v>
      </c>
      <c r="BE3059" s="187">
        <f>IF(N3059="základní",J3059,0)</f>
        <v>0</v>
      </c>
      <c r="BF3059" s="187">
        <f>IF(N3059="snížená",J3059,0)</f>
        <v>0</v>
      </c>
      <c r="BG3059" s="187">
        <f>IF(N3059="zákl. přenesená",J3059,0)</f>
        <v>0</v>
      </c>
      <c r="BH3059" s="187">
        <f>IF(N3059="sníž. přenesená",J3059,0)</f>
        <v>0</v>
      </c>
      <c r="BI3059" s="187">
        <f>IF(N3059="nulová",J3059,0)</f>
        <v>0</v>
      </c>
      <c r="BJ3059" s="19" t="s">
        <v>76</v>
      </c>
      <c r="BK3059" s="187">
        <f>ROUND(I3059*H3059,2)</f>
        <v>0</v>
      </c>
      <c r="BL3059" s="19" t="s">
        <v>311</v>
      </c>
      <c r="BM3059" s="186" t="s">
        <v>3123</v>
      </c>
    </row>
    <row r="3060" spans="1:65" s="2" customFormat="1" ht="19.5">
      <c r="A3060" s="33"/>
      <c r="B3060" s="34"/>
      <c r="C3060" s="35"/>
      <c r="D3060" s="188" t="s">
        <v>188</v>
      </c>
      <c r="E3060" s="35"/>
      <c r="F3060" s="331" t="s">
        <v>3124</v>
      </c>
      <c r="G3060" s="332"/>
      <c r="H3060" s="332"/>
      <c r="I3060" s="332"/>
      <c r="J3060" s="332"/>
      <c r="K3060" s="35"/>
      <c r="L3060" s="38"/>
      <c r="M3060" s="190"/>
      <c r="N3060" s="191"/>
      <c r="O3060" s="63"/>
      <c r="P3060" s="63"/>
      <c r="Q3060" s="63"/>
      <c r="R3060" s="63"/>
      <c r="S3060" s="63"/>
      <c r="T3060" s="64"/>
      <c r="U3060" s="33"/>
      <c r="V3060" s="33"/>
      <c r="W3060" s="33"/>
      <c r="X3060" s="33"/>
      <c r="Y3060" s="33"/>
      <c r="Z3060" s="33"/>
      <c r="AA3060" s="33"/>
      <c r="AB3060" s="33"/>
      <c r="AC3060" s="33"/>
      <c r="AD3060" s="33"/>
      <c r="AE3060" s="33"/>
      <c r="AT3060" s="19" t="s">
        <v>188</v>
      </c>
      <c r="AU3060" s="19" t="s">
        <v>78</v>
      </c>
    </row>
    <row r="3061" spans="1:65" s="2" customFormat="1">
      <c r="A3061" s="33"/>
      <c r="B3061" s="34"/>
      <c r="C3061" s="35"/>
      <c r="D3061" s="192" t="s">
        <v>190</v>
      </c>
      <c r="E3061" s="35"/>
      <c r="F3061" s="333" t="s">
        <v>3125</v>
      </c>
      <c r="G3061" s="332"/>
      <c r="H3061" s="332"/>
      <c r="I3061" s="332"/>
      <c r="J3061" s="332"/>
      <c r="K3061" s="35"/>
      <c r="L3061" s="38"/>
      <c r="M3061" s="190"/>
      <c r="N3061" s="191"/>
      <c r="O3061" s="63"/>
      <c r="P3061" s="63"/>
      <c r="Q3061" s="63"/>
      <c r="R3061" s="63"/>
      <c r="S3061" s="63"/>
      <c r="T3061" s="64"/>
      <c r="U3061" s="33"/>
      <c r="V3061" s="33"/>
      <c r="W3061" s="33"/>
      <c r="X3061" s="33"/>
      <c r="Y3061" s="33"/>
      <c r="Z3061" s="33"/>
      <c r="AA3061" s="33"/>
      <c r="AB3061" s="33"/>
      <c r="AC3061" s="33"/>
      <c r="AD3061" s="33"/>
      <c r="AE3061" s="33"/>
      <c r="AT3061" s="19" t="s">
        <v>190</v>
      </c>
      <c r="AU3061" s="19" t="s">
        <v>78</v>
      </c>
    </row>
    <row r="3062" spans="1:65" s="13" customFormat="1">
      <c r="B3062" s="194"/>
      <c r="C3062" s="195"/>
      <c r="D3062" s="188" t="s">
        <v>192</v>
      </c>
      <c r="E3062" s="196" t="s">
        <v>18</v>
      </c>
      <c r="F3062" s="334" t="s">
        <v>320</v>
      </c>
      <c r="G3062" s="335"/>
      <c r="H3062" s="336" t="s">
        <v>18</v>
      </c>
      <c r="I3062" s="335"/>
      <c r="J3062" s="335"/>
      <c r="K3062" s="195"/>
      <c r="L3062" s="198"/>
      <c r="M3062" s="199"/>
      <c r="N3062" s="200"/>
      <c r="O3062" s="200"/>
      <c r="P3062" s="200"/>
      <c r="Q3062" s="200"/>
      <c r="R3062" s="200"/>
      <c r="S3062" s="200"/>
      <c r="T3062" s="201"/>
      <c r="AT3062" s="202" t="s">
        <v>192</v>
      </c>
      <c r="AU3062" s="202" t="s">
        <v>78</v>
      </c>
      <c r="AV3062" s="13" t="s">
        <v>76</v>
      </c>
      <c r="AW3062" s="13" t="s">
        <v>30</v>
      </c>
      <c r="AX3062" s="13" t="s">
        <v>69</v>
      </c>
      <c r="AY3062" s="202" t="s">
        <v>179</v>
      </c>
    </row>
    <row r="3063" spans="1:65" s="14" customFormat="1">
      <c r="B3063" s="203"/>
      <c r="C3063" s="204"/>
      <c r="D3063" s="188" t="s">
        <v>192</v>
      </c>
      <c r="E3063" s="205" t="s">
        <v>18</v>
      </c>
      <c r="F3063" s="324" t="s">
        <v>3106</v>
      </c>
      <c r="G3063" s="325"/>
      <c r="H3063" s="326">
        <v>17.350000000000001</v>
      </c>
      <c r="I3063" s="325"/>
      <c r="J3063" s="325"/>
      <c r="K3063" s="204"/>
      <c r="L3063" s="208"/>
      <c r="M3063" s="209"/>
      <c r="N3063" s="210"/>
      <c r="O3063" s="210"/>
      <c r="P3063" s="210"/>
      <c r="Q3063" s="210"/>
      <c r="R3063" s="210"/>
      <c r="S3063" s="210"/>
      <c r="T3063" s="211"/>
      <c r="AT3063" s="212" t="s">
        <v>192</v>
      </c>
      <c r="AU3063" s="212" t="s">
        <v>78</v>
      </c>
      <c r="AV3063" s="14" t="s">
        <v>78</v>
      </c>
      <c r="AW3063" s="14" t="s">
        <v>30</v>
      </c>
      <c r="AX3063" s="14" t="s">
        <v>69</v>
      </c>
      <c r="AY3063" s="212" t="s">
        <v>179</v>
      </c>
    </row>
    <row r="3064" spans="1:65" s="14" customFormat="1">
      <c r="B3064" s="203"/>
      <c r="C3064" s="204"/>
      <c r="D3064" s="188" t="s">
        <v>192</v>
      </c>
      <c r="E3064" s="205" t="s">
        <v>18</v>
      </c>
      <c r="F3064" s="324" t="s">
        <v>3107</v>
      </c>
      <c r="G3064" s="325"/>
      <c r="H3064" s="326">
        <v>12.92</v>
      </c>
      <c r="I3064" s="325"/>
      <c r="J3064" s="325"/>
      <c r="K3064" s="204"/>
      <c r="L3064" s="208"/>
      <c r="M3064" s="209"/>
      <c r="N3064" s="210"/>
      <c r="O3064" s="210"/>
      <c r="P3064" s="210"/>
      <c r="Q3064" s="210"/>
      <c r="R3064" s="210"/>
      <c r="S3064" s="210"/>
      <c r="T3064" s="211"/>
      <c r="AT3064" s="212" t="s">
        <v>192</v>
      </c>
      <c r="AU3064" s="212" t="s">
        <v>78</v>
      </c>
      <c r="AV3064" s="14" t="s">
        <v>78</v>
      </c>
      <c r="AW3064" s="14" t="s">
        <v>30</v>
      </c>
      <c r="AX3064" s="14" t="s">
        <v>69</v>
      </c>
      <c r="AY3064" s="212" t="s">
        <v>179</v>
      </c>
    </row>
    <row r="3065" spans="1:65" s="13" customFormat="1">
      <c r="B3065" s="194"/>
      <c r="C3065" s="195"/>
      <c r="D3065" s="188" t="s">
        <v>192</v>
      </c>
      <c r="E3065" s="196" t="s">
        <v>18</v>
      </c>
      <c r="F3065" s="334" t="s">
        <v>323</v>
      </c>
      <c r="G3065" s="335"/>
      <c r="H3065" s="336" t="s">
        <v>18</v>
      </c>
      <c r="I3065" s="335"/>
      <c r="J3065" s="335"/>
      <c r="K3065" s="195"/>
      <c r="L3065" s="198"/>
      <c r="M3065" s="199"/>
      <c r="N3065" s="200"/>
      <c r="O3065" s="200"/>
      <c r="P3065" s="200"/>
      <c r="Q3065" s="200"/>
      <c r="R3065" s="200"/>
      <c r="S3065" s="200"/>
      <c r="T3065" s="201"/>
      <c r="AT3065" s="202" t="s">
        <v>192</v>
      </c>
      <c r="AU3065" s="202" t="s">
        <v>78</v>
      </c>
      <c r="AV3065" s="13" t="s">
        <v>76</v>
      </c>
      <c r="AW3065" s="13" t="s">
        <v>30</v>
      </c>
      <c r="AX3065" s="13" t="s">
        <v>69</v>
      </c>
      <c r="AY3065" s="202" t="s">
        <v>179</v>
      </c>
    </row>
    <row r="3066" spans="1:65" s="14" customFormat="1">
      <c r="B3066" s="203"/>
      <c r="C3066" s="204"/>
      <c r="D3066" s="188" t="s">
        <v>192</v>
      </c>
      <c r="E3066" s="205" t="s">
        <v>18</v>
      </c>
      <c r="F3066" s="324" t="s">
        <v>1383</v>
      </c>
      <c r="G3066" s="325"/>
      <c r="H3066" s="326">
        <v>10</v>
      </c>
      <c r="I3066" s="325"/>
      <c r="J3066" s="325"/>
      <c r="K3066" s="204"/>
      <c r="L3066" s="208"/>
      <c r="M3066" s="209"/>
      <c r="N3066" s="210"/>
      <c r="O3066" s="210"/>
      <c r="P3066" s="210"/>
      <c r="Q3066" s="210"/>
      <c r="R3066" s="210"/>
      <c r="S3066" s="210"/>
      <c r="T3066" s="211"/>
      <c r="AT3066" s="212" t="s">
        <v>192</v>
      </c>
      <c r="AU3066" s="212" t="s">
        <v>78</v>
      </c>
      <c r="AV3066" s="14" t="s">
        <v>78</v>
      </c>
      <c r="AW3066" s="14" t="s">
        <v>30</v>
      </c>
      <c r="AX3066" s="14" t="s">
        <v>69</v>
      </c>
      <c r="AY3066" s="212" t="s">
        <v>179</v>
      </c>
    </row>
    <row r="3067" spans="1:65" s="14" customFormat="1">
      <c r="B3067" s="203"/>
      <c r="C3067" s="204"/>
      <c r="D3067" s="188" t="s">
        <v>192</v>
      </c>
      <c r="E3067" s="205" t="s">
        <v>18</v>
      </c>
      <c r="F3067" s="324" t="s">
        <v>1384</v>
      </c>
      <c r="G3067" s="325"/>
      <c r="H3067" s="326">
        <v>9.6</v>
      </c>
      <c r="I3067" s="325"/>
      <c r="J3067" s="325"/>
      <c r="K3067" s="204"/>
      <c r="L3067" s="208"/>
      <c r="M3067" s="209"/>
      <c r="N3067" s="210"/>
      <c r="O3067" s="210"/>
      <c r="P3067" s="210"/>
      <c r="Q3067" s="210"/>
      <c r="R3067" s="210"/>
      <c r="S3067" s="210"/>
      <c r="T3067" s="211"/>
      <c r="AT3067" s="212" t="s">
        <v>192</v>
      </c>
      <c r="AU3067" s="212" t="s">
        <v>78</v>
      </c>
      <c r="AV3067" s="14" t="s">
        <v>78</v>
      </c>
      <c r="AW3067" s="14" t="s">
        <v>30</v>
      </c>
      <c r="AX3067" s="14" t="s">
        <v>69</v>
      </c>
      <c r="AY3067" s="212" t="s">
        <v>179</v>
      </c>
    </row>
    <row r="3068" spans="1:65" s="14" customFormat="1">
      <c r="B3068" s="203"/>
      <c r="C3068" s="204"/>
      <c r="D3068" s="188" t="s">
        <v>192</v>
      </c>
      <c r="E3068" s="205" t="s">
        <v>18</v>
      </c>
      <c r="F3068" s="324" t="s">
        <v>1385</v>
      </c>
      <c r="G3068" s="325"/>
      <c r="H3068" s="326">
        <v>4.0999999999999996</v>
      </c>
      <c r="I3068" s="325"/>
      <c r="J3068" s="325"/>
      <c r="K3068" s="204"/>
      <c r="L3068" s="208"/>
      <c r="M3068" s="209"/>
      <c r="N3068" s="210"/>
      <c r="O3068" s="210"/>
      <c r="P3068" s="210"/>
      <c r="Q3068" s="210"/>
      <c r="R3068" s="210"/>
      <c r="S3068" s="210"/>
      <c r="T3068" s="211"/>
      <c r="AT3068" s="212" t="s">
        <v>192</v>
      </c>
      <c r="AU3068" s="212" t="s">
        <v>78</v>
      </c>
      <c r="AV3068" s="14" t="s">
        <v>78</v>
      </c>
      <c r="AW3068" s="14" t="s">
        <v>30</v>
      </c>
      <c r="AX3068" s="14" t="s">
        <v>69</v>
      </c>
      <c r="AY3068" s="212" t="s">
        <v>179</v>
      </c>
    </row>
    <row r="3069" spans="1:65" s="14" customFormat="1">
      <c r="B3069" s="203"/>
      <c r="C3069" s="204"/>
      <c r="D3069" s="188" t="s">
        <v>192</v>
      </c>
      <c r="E3069" s="205" t="s">
        <v>18</v>
      </c>
      <c r="F3069" s="324" t="s">
        <v>1386</v>
      </c>
      <c r="G3069" s="325"/>
      <c r="H3069" s="326">
        <v>2.96</v>
      </c>
      <c r="I3069" s="325"/>
      <c r="J3069" s="325"/>
      <c r="K3069" s="204"/>
      <c r="L3069" s="208"/>
      <c r="M3069" s="209"/>
      <c r="N3069" s="210"/>
      <c r="O3069" s="210"/>
      <c r="P3069" s="210"/>
      <c r="Q3069" s="210"/>
      <c r="R3069" s="210"/>
      <c r="S3069" s="210"/>
      <c r="T3069" s="211"/>
      <c r="AT3069" s="212" t="s">
        <v>192</v>
      </c>
      <c r="AU3069" s="212" t="s">
        <v>78</v>
      </c>
      <c r="AV3069" s="14" t="s">
        <v>78</v>
      </c>
      <c r="AW3069" s="14" t="s">
        <v>30</v>
      </c>
      <c r="AX3069" s="14" t="s">
        <v>69</v>
      </c>
      <c r="AY3069" s="212" t="s">
        <v>179</v>
      </c>
    </row>
    <row r="3070" spans="1:65" s="14" customFormat="1">
      <c r="B3070" s="203"/>
      <c r="C3070" s="204"/>
      <c r="D3070" s="188" t="s">
        <v>192</v>
      </c>
      <c r="E3070" s="205" t="s">
        <v>18</v>
      </c>
      <c r="F3070" s="324" t="s">
        <v>1387</v>
      </c>
      <c r="G3070" s="325"/>
      <c r="H3070" s="326">
        <v>11.9</v>
      </c>
      <c r="I3070" s="325"/>
      <c r="J3070" s="325"/>
      <c r="K3070" s="204"/>
      <c r="L3070" s="208"/>
      <c r="M3070" s="209"/>
      <c r="N3070" s="210"/>
      <c r="O3070" s="210"/>
      <c r="P3070" s="210"/>
      <c r="Q3070" s="210"/>
      <c r="R3070" s="210"/>
      <c r="S3070" s="210"/>
      <c r="T3070" s="211"/>
      <c r="AT3070" s="212" t="s">
        <v>192</v>
      </c>
      <c r="AU3070" s="212" t="s">
        <v>78</v>
      </c>
      <c r="AV3070" s="14" t="s">
        <v>78</v>
      </c>
      <c r="AW3070" s="14" t="s">
        <v>30</v>
      </c>
      <c r="AX3070" s="14" t="s">
        <v>69</v>
      </c>
      <c r="AY3070" s="212" t="s">
        <v>179</v>
      </c>
    </row>
    <row r="3071" spans="1:65" s="14" customFormat="1">
      <c r="B3071" s="203"/>
      <c r="C3071" s="204"/>
      <c r="D3071" s="188" t="s">
        <v>192</v>
      </c>
      <c r="E3071" s="205" t="s">
        <v>18</v>
      </c>
      <c r="F3071" s="324" t="s">
        <v>1390</v>
      </c>
      <c r="G3071" s="325"/>
      <c r="H3071" s="326">
        <v>4.8</v>
      </c>
      <c r="I3071" s="325"/>
      <c r="J3071" s="325"/>
      <c r="K3071" s="204"/>
      <c r="L3071" s="208"/>
      <c r="M3071" s="209"/>
      <c r="N3071" s="210"/>
      <c r="O3071" s="210"/>
      <c r="P3071" s="210"/>
      <c r="Q3071" s="210"/>
      <c r="R3071" s="210"/>
      <c r="S3071" s="210"/>
      <c r="T3071" s="211"/>
      <c r="AT3071" s="212" t="s">
        <v>192</v>
      </c>
      <c r="AU3071" s="212" t="s">
        <v>78</v>
      </c>
      <c r="AV3071" s="14" t="s">
        <v>78</v>
      </c>
      <c r="AW3071" s="14" t="s">
        <v>30</v>
      </c>
      <c r="AX3071" s="14" t="s">
        <v>69</v>
      </c>
      <c r="AY3071" s="212" t="s">
        <v>179</v>
      </c>
    </row>
    <row r="3072" spans="1:65" s="14" customFormat="1">
      <c r="B3072" s="203"/>
      <c r="C3072" s="204"/>
      <c r="D3072" s="188" t="s">
        <v>192</v>
      </c>
      <c r="E3072" s="205" t="s">
        <v>18</v>
      </c>
      <c r="F3072" s="324" t="s">
        <v>1393</v>
      </c>
      <c r="G3072" s="325"/>
      <c r="H3072" s="326">
        <v>9.9</v>
      </c>
      <c r="I3072" s="325"/>
      <c r="J3072" s="325"/>
      <c r="K3072" s="204"/>
      <c r="L3072" s="208"/>
      <c r="M3072" s="209"/>
      <c r="N3072" s="210"/>
      <c r="O3072" s="210"/>
      <c r="P3072" s="210"/>
      <c r="Q3072" s="210"/>
      <c r="R3072" s="210"/>
      <c r="S3072" s="210"/>
      <c r="T3072" s="211"/>
      <c r="AT3072" s="212" t="s">
        <v>192</v>
      </c>
      <c r="AU3072" s="212" t="s">
        <v>78</v>
      </c>
      <c r="AV3072" s="14" t="s">
        <v>78</v>
      </c>
      <c r="AW3072" s="14" t="s">
        <v>30</v>
      </c>
      <c r="AX3072" s="14" t="s">
        <v>69</v>
      </c>
      <c r="AY3072" s="212" t="s">
        <v>179</v>
      </c>
    </row>
    <row r="3073" spans="2:51" s="14" customFormat="1">
      <c r="B3073" s="203"/>
      <c r="C3073" s="204"/>
      <c r="D3073" s="188" t="s">
        <v>192</v>
      </c>
      <c r="E3073" s="205" t="s">
        <v>18</v>
      </c>
      <c r="F3073" s="324" t="s">
        <v>1394</v>
      </c>
      <c r="G3073" s="325"/>
      <c r="H3073" s="326">
        <v>3.3</v>
      </c>
      <c r="I3073" s="325"/>
      <c r="J3073" s="325"/>
      <c r="K3073" s="204"/>
      <c r="L3073" s="208"/>
      <c r="M3073" s="209"/>
      <c r="N3073" s="210"/>
      <c r="O3073" s="210"/>
      <c r="P3073" s="210"/>
      <c r="Q3073" s="210"/>
      <c r="R3073" s="210"/>
      <c r="S3073" s="210"/>
      <c r="T3073" s="211"/>
      <c r="AT3073" s="212" t="s">
        <v>192</v>
      </c>
      <c r="AU3073" s="212" t="s">
        <v>78</v>
      </c>
      <c r="AV3073" s="14" t="s">
        <v>78</v>
      </c>
      <c r="AW3073" s="14" t="s">
        <v>30</v>
      </c>
      <c r="AX3073" s="14" t="s">
        <v>69</v>
      </c>
      <c r="AY3073" s="212" t="s">
        <v>179</v>
      </c>
    </row>
    <row r="3074" spans="2:51" s="14" customFormat="1">
      <c r="B3074" s="203"/>
      <c r="C3074" s="204"/>
      <c r="D3074" s="188" t="s">
        <v>192</v>
      </c>
      <c r="E3074" s="205" t="s">
        <v>18</v>
      </c>
      <c r="F3074" s="324" t="s">
        <v>3108</v>
      </c>
      <c r="G3074" s="325"/>
      <c r="H3074" s="326">
        <v>8.1</v>
      </c>
      <c r="I3074" s="325"/>
      <c r="J3074" s="325"/>
      <c r="K3074" s="204"/>
      <c r="L3074" s="208"/>
      <c r="M3074" s="209"/>
      <c r="N3074" s="210"/>
      <c r="O3074" s="210"/>
      <c r="P3074" s="210"/>
      <c r="Q3074" s="210"/>
      <c r="R3074" s="210"/>
      <c r="S3074" s="210"/>
      <c r="T3074" s="211"/>
      <c r="AT3074" s="212" t="s">
        <v>192</v>
      </c>
      <c r="AU3074" s="212" t="s">
        <v>78</v>
      </c>
      <c r="AV3074" s="14" t="s">
        <v>78</v>
      </c>
      <c r="AW3074" s="14" t="s">
        <v>30</v>
      </c>
      <c r="AX3074" s="14" t="s">
        <v>69</v>
      </c>
      <c r="AY3074" s="212" t="s">
        <v>179</v>
      </c>
    </row>
    <row r="3075" spans="2:51" s="13" customFormat="1">
      <c r="B3075" s="194"/>
      <c r="C3075" s="195"/>
      <c r="D3075" s="188" t="s">
        <v>192</v>
      </c>
      <c r="E3075" s="196" t="s">
        <v>18</v>
      </c>
      <c r="F3075" s="334" t="s">
        <v>481</v>
      </c>
      <c r="G3075" s="335"/>
      <c r="H3075" s="336" t="s">
        <v>18</v>
      </c>
      <c r="I3075" s="335"/>
      <c r="J3075" s="335"/>
      <c r="K3075" s="195"/>
      <c r="L3075" s="198"/>
      <c r="M3075" s="199"/>
      <c r="N3075" s="200"/>
      <c r="O3075" s="200"/>
      <c r="P3075" s="200"/>
      <c r="Q3075" s="200"/>
      <c r="R3075" s="200"/>
      <c r="S3075" s="200"/>
      <c r="T3075" s="201"/>
      <c r="AT3075" s="202" t="s">
        <v>192</v>
      </c>
      <c r="AU3075" s="202" t="s">
        <v>78</v>
      </c>
      <c r="AV3075" s="13" t="s">
        <v>76</v>
      </c>
      <c r="AW3075" s="13" t="s">
        <v>30</v>
      </c>
      <c r="AX3075" s="13" t="s">
        <v>69</v>
      </c>
      <c r="AY3075" s="202" t="s">
        <v>179</v>
      </c>
    </row>
    <row r="3076" spans="2:51" s="14" customFormat="1">
      <c r="B3076" s="203"/>
      <c r="C3076" s="204"/>
      <c r="D3076" s="188" t="s">
        <v>192</v>
      </c>
      <c r="E3076" s="205" t="s">
        <v>18</v>
      </c>
      <c r="F3076" s="324" t="s">
        <v>1395</v>
      </c>
      <c r="G3076" s="325"/>
      <c r="H3076" s="326">
        <v>13.4</v>
      </c>
      <c r="I3076" s="325"/>
      <c r="J3076" s="325"/>
      <c r="K3076" s="204"/>
      <c r="L3076" s="208"/>
      <c r="M3076" s="209"/>
      <c r="N3076" s="210"/>
      <c r="O3076" s="210"/>
      <c r="P3076" s="210"/>
      <c r="Q3076" s="210"/>
      <c r="R3076" s="210"/>
      <c r="S3076" s="210"/>
      <c r="T3076" s="211"/>
      <c r="AT3076" s="212" t="s">
        <v>192</v>
      </c>
      <c r="AU3076" s="212" t="s">
        <v>78</v>
      </c>
      <c r="AV3076" s="14" t="s">
        <v>78</v>
      </c>
      <c r="AW3076" s="14" t="s">
        <v>30</v>
      </c>
      <c r="AX3076" s="14" t="s">
        <v>69</v>
      </c>
      <c r="AY3076" s="212" t="s">
        <v>179</v>
      </c>
    </row>
    <row r="3077" spans="2:51" s="14" customFormat="1">
      <c r="B3077" s="203"/>
      <c r="C3077" s="204"/>
      <c r="D3077" s="188" t="s">
        <v>192</v>
      </c>
      <c r="E3077" s="205" t="s">
        <v>18</v>
      </c>
      <c r="F3077" s="324" t="s">
        <v>1396</v>
      </c>
      <c r="G3077" s="325"/>
      <c r="H3077" s="326">
        <v>10</v>
      </c>
      <c r="I3077" s="325"/>
      <c r="J3077" s="325"/>
      <c r="K3077" s="204"/>
      <c r="L3077" s="208"/>
      <c r="M3077" s="209"/>
      <c r="N3077" s="210"/>
      <c r="O3077" s="210"/>
      <c r="P3077" s="210"/>
      <c r="Q3077" s="210"/>
      <c r="R3077" s="210"/>
      <c r="S3077" s="210"/>
      <c r="T3077" s="211"/>
      <c r="AT3077" s="212" t="s">
        <v>192</v>
      </c>
      <c r="AU3077" s="212" t="s">
        <v>78</v>
      </c>
      <c r="AV3077" s="14" t="s">
        <v>78</v>
      </c>
      <c r="AW3077" s="14" t="s">
        <v>30</v>
      </c>
      <c r="AX3077" s="14" t="s">
        <v>69</v>
      </c>
      <c r="AY3077" s="212" t="s">
        <v>179</v>
      </c>
    </row>
    <row r="3078" spans="2:51" s="14" customFormat="1">
      <c r="B3078" s="203"/>
      <c r="C3078" s="204"/>
      <c r="D3078" s="188" t="s">
        <v>192</v>
      </c>
      <c r="E3078" s="205" t="s">
        <v>18</v>
      </c>
      <c r="F3078" s="324" t="s">
        <v>1399</v>
      </c>
      <c r="G3078" s="325"/>
      <c r="H3078" s="326">
        <v>2.8</v>
      </c>
      <c r="I3078" s="325"/>
      <c r="J3078" s="325"/>
      <c r="K3078" s="204"/>
      <c r="L3078" s="208"/>
      <c r="M3078" s="209"/>
      <c r="N3078" s="210"/>
      <c r="O3078" s="210"/>
      <c r="P3078" s="210"/>
      <c r="Q3078" s="210"/>
      <c r="R3078" s="210"/>
      <c r="S3078" s="210"/>
      <c r="T3078" s="211"/>
      <c r="AT3078" s="212" t="s">
        <v>192</v>
      </c>
      <c r="AU3078" s="212" t="s">
        <v>78</v>
      </c>
      <c r="AV3078" s="14" t="s">
        <v>78</v>
      </c>
      <c r="AW3078" s="14" t="s">
        <v>30</v>
      </c>
      <c r="AX3078" s="14" t="s">
        <v>69</v>
      </c>
      <c r="AY3078" s="212" t="s">
        <v>179</v>
      </c>
    </row>
    <row r="3079" spans="2:51" s="14" customFormat="1">
      <c r="B3079" s="203"/>
      <c r="C3079" s="204"/>
      <c r="D3079" s="188" t="s">
        <v>192</v>
      </c>
      <c r="E3079" s="205" t="s">
        <v>18</v>
      </c>
      <c r="F3079" s="324" t="s">
        <v>1400</v>
      </c>
      <c r="G3079" s="325"/>
      <c r="H3079" s="326">
        <v>3.25</v>
      </c>
      <c r="I3079" s="325"/>
      <c r="J3079" s="325"/>
      <c r="K3079" s="204"/>
      <c r="L3079" s="208"/>
      <c r="M3079" s="209"/>
      <c r="N3079" s="210"/>
      <c r="O3079" s="210"/>
      <c r="P3079" s="210"/>
      <c r="Q3079" s="210"/>
      <c r="R3079" s="210"/>
      <c r="S3079" s="210"/>
      <c r="T3079" s="211"/>
      <c r="AT3079" s="212" t="s">
        <v>192</v>
      </c>
      <c r="AU3079" s="212" t="s">
        <v>78</v>
      </c>
      <c r="AV3079" s="14" t="s">
        <v>78</v>
      </c>
      <c r="AW3079" s="14" t="s">
        <v>30</v>
      </c>
      <c r="AX3079" s="14" t="s">
        <v>69</v>
      </c>
      <c r="AY3079" s="212" t="s">
        <v>179</v>
      </c>
    </row>
    <row r="3080" spans="2:51" s="14" customFormat="1">
      <c r="B3080" s="203"/>
      <c r="C3080" s="204"/>
      <c r="D3080" s="188" t="s">
        <v>192</v>
      </c>
      <c r="E3080" s="205" t="s">
        <v>18</v>
      </c>
      <c r="F3080" s="324" t="s">
        <v>1402</v>
      </c>
      <c r="G3080" s="325"/>
      <c r="H3080" s="326">
        <v>8.6</v>
      </c>
      <c r="I3080" s="325"/>
      <c r="J3080" s="325"/>
      <c r="K3080" s="204"/>
      <c r="L3080" s="208"/>
      <c r="M3080" s="209"/>
      <c r="N3080" s="210"/>
      <c r="O3080" s="210"/>
      <c r="P3080" s="210"/>
      <c r="Q3080" s="210"/>
      <c r="R3080" s="210"/>
      <c r="S3080" s="210"/>
      <c r="T3080" s="211"/>
      <c r="AT3080" s="212" t="s">
        <v>192</v>
      </c>
      <c r="AU3080" s="212" t="s">
        <v>78</v>
      </c>
      <c r="AV3080" s="14" t="s">
        <v>78</v>
      </c>
      <c r="AW3080" s="14" t="s">
        <v>30</v>
      </c>
      <c r="AX3080" s="14" t="s">
        <v>69</v>
      </c>
      <c r="AY3080" s="212" t="s">
        <v>179</v>
      </c>
    </row>
    <row r="3081" spans="2:51" s="14" customFormat="1">
      <c r="B3081" s="203"/>
      <c r="C3081" s="204"/>
      <c r="D3081" s="188" t="s">
        <v>192</v>
      </c>
      <c r="E3081" s="205" t="s">
        <v>18</v>
      </c>
      <c r="F3081" s="324" t="s">
        <v>1408</v>
      </c>
      <c r="G3081" s="325"/>
      <c r="H3081" s="326">
        <v>1.3</v>
      </c>
      <c r="I3081" s="325"/>
      <c r="J3081" s="325"/>
      <c r="K3081" s="204"/>
      <c r="L3081" s="208"/>
      <c r="M3081" s="209"/>
      <c r="N3081" s="210"/>
      <c r="O3081" s="210"/>
      <c r="P3081" s="210"/>
      <c r="Q3081" s="210"/>
      <c r="R3081" s="210"/>
      <c r="S3081" s="210"/>
      <c r="T3081" s="211"/>
      <c r="AT3081" s="212" t="s">
        <v>192</v>
      </c>
      <c r="AU3081" s="212" t="s">
        <v>78</v>
      </c>
      <c r="AV3081" s="14" t="s">
        <v>78</v>
      </c>
      <c r="AW3081" s="14" t="s">
        <v>30</v>
      </c>
      <c r="AX3081" s="14" t="s">
        <v>69</v>
      </c>
      <c r="AY3081" s="212" t="s">
        <v>179</v>
      </c>
    </row>
    <row r="3082" spans="2:51" s="14" customFormat="1">
      <c r="B3082" s="203"/>
      <c r="C3082" s="204"/>
      <c r="D3082" s="188" t="s">
        <v>192</v>
      </c>
      <c r="E3082" s="205" t="s">
        <v>18</v>
      </c>
      <c r="F3082" s="324" t="s">
        <v>1409</v>
      </c>
      <c r="G3082" s="325"/>
      <c r="H3082" s="326">
        <v>1.5</v>
      </c>
      <c r="I3082" s="325"/>
      <c r="J3082" s="325"/>
      <c r="K3082" s="204"/>
      <c r="L3082" s="208"/>
      <c r="M3082" s="209"/>
      <c r="N3082" s="210"/>
      <c r="O3082" s="210"/>
      <c r="P3082" s="210"/>
      <c r="Q3082" s="210"/>
      <c r="R3082" s="210"/>
      <c r="S3082" s="210"/>
      <c r="T3082" s="211"/>
      <c r="AT3082" s="212" t="s">
        <v>192</v>
      </c>
      <c r="AU3082" s="212" t="s">
        <v>78</v>
      </c>
      <c r="AV3082" s="14" t="s">
        <v>78</v>
      </c>
      <c r="AW3082" s="14" t="s">
        <v>30</v>
      </c>
      <c r="AX3082" s="14" t="s">
        <v>69</v>
      </c>
      <c r="AY3082" s="212" t="s">
        <v>179</v>
      </c>
    </row>
    <row r="3083" spans="2:51" s="14" customFormat="1">
      <c r="B3083" s="203"/>
      <c r="C3083" s="204"/>
      <c r="D3083" s="188" t="s">
        <v>192</v>
      </c>
      <c r="E3083" s="205" t="s">
        <v>18</v>
      </c>
      <c r="F3083" s="324" t="s">
        <v>1410</v>
      </c>
      <c r="G3083" s="325"/>
      <c r="H3083" s="326">
        <v>4.5</v>
      </c>
      <c r="I3083" s="325"/>
      <c r="J3083" s="325"/>
      <c r="K3083" s="204"/>
      <c r="L3083" s="208"/>
      <c r="M3083" s="209"/>
      <c r="N3083" s="210"/>
      <c r="O3083" s="210"/>
      <c r="P3083" s="210"/>
      <c r="Q3083" s="210"/>
      <c r="R3083" s="210"/>
      <c r="S3083" s="210"/>
      <c r="T3083" s="211"/>
      <c r="AT3083" s="212" t="s">
        <v>192</v>
      </c>
      <c r="AU3083" s="212" t="s">
        <v>78</v>
      </c>
      <c r="AV3083" s="14" t="s">
        <v>78</v>
      </c>
      <c r="AW3083" s="14" t="s">
        <v>30</v>
      </c>
      <c r="AX3083" s="14" t="s">
        <v>69</v>
      </c>
      <c r="AY3083" s="212" t="s">
        <v>179</v>
      </c>
    </row>
    <row r="3084" spans="2:51" s="14" customFormat="1">
      <c r="B3084" s="203"/>
      <c r="C3084" s="204"/>
      <c r="D3084" s="188" t="s">
        <v>192</v>
      </c>
      <c r="E3084" s="205" t="s">
        <v>18</v>
      </c>
      <c r="F3084" s="324" t="s">
        <v>1415</v>
      </c>
      <c r="G3084" s="325"/>
      <c r="H3084" s="326">
        <v>10.4</v>
      </c>
      <c r="I3084" s="325"/>
      <c r="J3084" s="325"/>
      <c r="K3084" s="204"/>
      <c r="L3084" s="208"/>
      <c r="M3084" s="209"/>
      <c r="N3084" s="210"/>
      <c r="O3084" s="210"/>
      <c r="P3084" s="210"/>
      <c r="Q3084" s="210"/>
      <c r="R3084" s="210"/>
      <c r="S3084" s="210"/>
      <c r="T3084" s="211"/>
      <c r="AT3084" s="212" t="s">
        <v>192</v>
      </c>
      <c r="AU3084" s="212" t="s">
        <v>78</v>
      </c>
      <c r="AV3084" s="14" t="s">
        <v>78</v>
      </c>
      <c r="AW3084" s="14" t="s">
        <v>30</v>
      </c>
      <c r="AX3084" s="14" t="s">
        <v>69</v>
      </c>
      <c r="AY3084" s="212" t="s">
        <v>179</v>
      </c>
    </row>
    <row r="3085" spans="2:51" s="14" customFormat="1">
      <c r="B3085" s="203"/>
      <c r="C3085" s="204"/>
      <c r="D3085" s="188" t="s">
        <v>192</v>
      </c>
      <c r="E3085" s="205" t="s">
        <v>18</v>
      </c>
      <c r="F3085" s="324" t="s">
        <v>2551</v>
      </c>
      <c r="G3085" s="325"/>
      <c r="H3085" s="326">
        <v>4.7</v>
      </c>
      <c r="I3085" s="325"/>
      <c r="J3085" s="325"/>
      <c r="K3085" s="204"/>
      <c r="L3085" s="208"/>
      <c r="M3085" s="209"/>
      <c r="N3085" s="210"/>
      <c r="O3085" s="210"/>
      <c r="P3085" s="210"/>
      <c r="Q3085" s="210"/>
      <c r="R3085" s="210"/>
      <c r="S3085" s="210"/>
      <c r="T3085" s="211"/>
      <c r="AT3085" s="212" t="s">
        <v>192</v>
      </c>
      <c r="AU3085" s="212" t="s">
        <v>78</v>
      </c>
      <c r="AV3085" s="14" t="s">
        <v>78</v>
      </c>
      <c r="AW3085" s="14" t="s">
        <v>30</v>
      </c>
      <c r="AX3085" s="14" t="s">
        <v>69</v>
      </c>
      <c r="AY3085" s="212" t="s">
        <v>179</v>
      </c>
    </row>
    <row r="3086" spans="2:51" s="13" customFormat="1">
      <c r="B3086" s="194"/>
      <c r="C3086" s="195"/>
      <c r="D3086" s="188" t="s">
        <v>192</v>
      </c>
      <c r="E3086" s="196" t="s">
        <v>18</v>
      </c>
      <c r="F3086" s="334" t="s">
        <v>3126</v>
      </c>
      <c r="G3086" s="335"/>
      <c r="H3086" s="336" t="s">
        <v>18</v>
      </c>
      <c r="I3086" s="335"/>
      <c r="J3086" s="335"/>
      <c r="K3086" s="195"/>
      <c r="L3086" s="198"/>
      <c r="M3086" s="199"/>
      <c r="N3086" s="200"/>
      <c r="O3086" s="200"/>
      <c r="P3086" s="200"/>
      <c r="Q3086" s="200"/>
      <c r="R3086" s="200"/>
      <c r="S3086" s="200"/>
      <c r="T3086" s="201"/>
      <c r="AT3086" s="202" t="s">
        <v>192</v>
      </c>
      <c r="AU3086" s="202" t="s">
        <v>78</v>
      </c>
      <c r="AV3086" s="13" t="s">
        <v>76</v>
      </c>
      <c r="AW3086" s="13" t="s">
        <v>30</v>
      </c>
      <c r="AX3086" s="13" t="s">
        <v>69</v>
      </c>
      <c r="AY3086" s="202" t="s">
        <v>179</v>
      </c>
    </row>
    <row r="3087" spans="2:51" s="13" customFormat="1">
      <c r="B3087" s="194"/>
      <c r="C3087" s="195"/>
      <c r="D3087" s="188" t="s">
        <v>192</v>
      </c>
      <c r="E3087" s="196" t="s">
        <v>18</v>
      </c>
      <c r="F3087" s="334" t="s">
        <v>320</v>
      </c>
      <c r="G3087" s="335"/>
      <c r="H3087" s="336" t="s">
        <v>18</v>
      </c>
      <c r="I3087" s="335"/>
      <c r="J3087" s="335"/>
      <c r="K3087" s="195"/>
      <c r="L3087" s="198"/>
      <c r="M3087" s="199"/>
      <c r="N3087" s="200"/>
      <c r="O3087" s="200"/>
      <c r="P3087" s="200"/>
      <c r="Q3087" s="200"/>
      <c r="R3087" s="200"/>
      <c r="S3087" s="200"/>
      <c r="T3087" s="201"/>
      <c r="AT3087" s="202" t="s">
        <v>192</v>
      </c>
      <c r="AU3087" s="202" t="s">
        <v>78</v>
      </c>
      <c r="AV3087" s="13" t="s">
        <v>76</v>
      </c>
      <c r="AW3087" s="13" t="s">
        <v>30</v>
      </c>
      <c r="AX3087" s="13" t="s">
        <v>69</v>
      </c>
      <c r="AY3087" s="202" t="s">
        <v>179</v>
      </c>
    </row>
    <row r="3088" spans="2:51" s="14" customFormat="1">
      <c r="B3088" s="203"/>
      <c r="C3088" s="204"/>
      <c r="D3088" s="188" t="s">
        <v>192</v>
      </c>
      <c r="E3088" s="205" t="s">
        <v>18</v>
      </c>
      <c r="F3088" s="324" t="s">
        <v>3127</v>
      </c>
      <c r="G3088" s="325"/>
      <c r="H3088" s="326">
        <v>4.032</v>
      </c>
      <c r="I3088" s="325"/>
      <c r="J3088" s="325"/>
      <c r="K3088" s="204"/>
      <c r="L3088" s="208"/>
      <c r="M3088" s="209"/>
      <c r="N3088" s="210"/>
      <c r="O3088" s="210"/>
      <c r="P3088" s="210"/>
      <c r="Q3088" s="210"/>
      <c r="R3088" s="210"/>
      <c r="S3088" s="210"/>
      <c r="T3088" s="211"/>
      <c r="AT3088" s="212" t="s">
        <v>192</v>
      </c>
      <c r="AU3088" s="212" t="s">
        <v>78</v>
      </c>
      <c r="AV3088" s="14" t="s">
        <v>78</v>
      </c>
      <c r="AW3088" s="14" t="s">
        <v>30</v>
      </c>
      <c r="AX3088" s="14" t="s">
        <v>69</v>
      </c>
      <c r="AY3088" s="212" t="s">
        <v>179</v>
      </c>
    </row>
    <row r="3089" spans="2:51" s="13" customFormat="1">
      <c r="B3089" s="194"/>
      <c r="C3089" s="195"/>
      <c r="D3089" s="188" t="s">
        <v>192</v>
      </c>
      <c r="E3089" s="196" t="s">
        <v>18</v>
      </c>
      <c r="F3089" s="334" t="s">
        <v>3118</v>
      </c>
      <c r="G3089" s="335"/>
      <c r="H3089" s="336" t="s">
        <v>18</v>
      </c>
      <c r="I3089" s="335"/>
      <c r="J3089" s="335"/>
      <c r="K3089" s="195"/>
      <c r="L3089" s="198"/>
      <c r="M3089" s="199"/>
      <c r="N3089" s="200"/>
      <c r="O3089" s="200"/>
      <c r="P3089" s="200"/>
      <c r="Q3089" s="200"/>
      <c r="R3089" s="200"/>
      <c r="S3089" s="200"/>
      <c r="T3089" s="201"/>
      <c r="AT3089" s="202" t="s">
        <v>192</v>
      </c>
      <c r="AU3089" s="202" t="s">
        <v>78</v>
      </c>
      <c r="AV3089" s="13" t="s">
        <v>76</v>
      </c>
      <c r="AW3089" s="13" t="s">
        <v>30</v>
      </c>
      <c r="AX3089" s="13" t="s">
        <v>69</v>
      </c>
      <c r="AY3089" s="202" t="s">
        <v>179</v>
      </c>
    </row>
    <row r="3090" spans="2:51" s="14" customFormat="1">
      <c r="B3090" s="203"/>
      <c r="C3090" s="204"/>
      <c r="D3090" s="188" t="s">
        <v>192</v>
      </c>
      <c r="E3090" s="205" t="s">
        <v>18</v>
      </c>
      <c r="F3090" s="324" t="s">
        <v>3128</v>
      </c>
      <c r="G3090" s="325"/>
      <c r="H3090" s="326">
        <v>14.694000000000001</v>
      </c>
      <c r="I3090" s="325"/>
      <c r="J3090" s="325"/>
      <c r="K3090" s="204"/>
      <c r="L3090" s="208"/>
      <c r="M3090" s="209"/>
      <c r="N3090" s="210"/>
      <c r="O3090" s="210"/>
      <c r="P3090" s="210"/>
      <c r="Q3090" s="210"/>
      <c r="R3090" s="210"/>
      <c r="S3090" s="210"/>
      <c r="T3090" s="211"/>
      <c r="AT3090" s="212" t="s">
        <v>192</v>
      </c>
      <c r="AU3090" s="212" t="s">
        <v>78</v>
      </c>
      <c r="AV3090" s="14" t="s">
        <v>78</v>
      </c>
      <c r="AW3090" s="14" t="s">
        <v>30</v>
      </c>
      <c r="AX3090" s="14" t="s">
        <v>69</v>
      </c>
      <c r="AY3090" s="212" t="s">
        <v>179</v>
      </c>
    </row>
    <row r="3091" spans="2:51" s="13" customFormat="1">
      <c r="B3091" s="194"/>
      <c r="C3091" s="195"/>
      <c r="D3091" s="188" t="s">
        <v>192</v>
      </c>
      <c r="E3091" s="196" t="s">
        <v>18</v>
      </c>
      <c r="F3091" s="334" t="s">
        <v>584</v>
      </c>
      <c r="G3091" s="335"/>
      <c r="H3091" s="336" t="s">
        <v>18</v>
      </c>
      <c r="I3091" s="335"/>
      <c r="J3091" s="335"/>
      <c r="K3091" s="195"/>
      <c r="L3091" s="198"/>
      <c r="M3091" s="199"/>
      <c r="N3091" s="200"/>
      <c r="O3091" s="200"/>
      <c r="P3091" s="200"/>
      <c r="Q3091" s="200"/>
      <c r="R3091" s="200"/>
      <c r="S3091" s="200"/>
      <c r="T3091" s="201"/>
      <c r="AT3091" s="202" t="s">
        <v>192</v>
      </c>
      <c r="AU3091" s="202" t="s">
        <v>78</v>
      </c>
      <c r="AV3091" s="13" t="s">
        <v>76</v>
      </c>
      <c r="AW3091" s="13" t="s">
        <v>30</v>
      </c>
      <c r="AX3091" s="13" t="s">
        <v>69</v>
      </c>
      <c r="AY3091" s="202" t="s">
        <v>179</v>
      </c>
    </row>
    <row r="3092" spans="2:51" s="13" customFormat="1">
      <c r="B3092" s="194"/>
      <c r="C3092" s="195"/>
      <c r="D3092" s="188" t="s">
        <v>192</v>
      </c>
      <c r="E3092" s="196" t="s">
        <v>18</v>
      </c>
      <c r="F3092" s="334" t="s">
        <v>323</v>
      </c>
      <c r="G3092" s="335"/>
      <c r="H3092" s="336" t="s">
        <v>18</v>
      </c>
      <c r="I3092" s="335"/>
      <c r="J3092" s="335"/>
      <c r="K3092" s="195"/>
      <c r="L3092" s="198"/>
      <c r="M3092" s="199"/>
      <c r="N3092" s="200"/>
      <c r="O3092" s="200"/>
      <c r="P3092" s="200"/>
      <c r="Q3092" s="200"/>
      <c r="R3092" s="200"/>
      <c r="S3092" s="200"/>
      <c r="T3092" s="201"/>
      <c r="AT3092" s="202" t="s">
        <v>192</v>
      </c>
      <c r="AU3092" s="202" t="s">
        <v>78</v>
      </c>
      <c r="AV3092" s="13" t="s">
        <v>76</v>
      </c>
      <c r="AW3092" s="13" t="s">
        <v>30</v>
      </c>
      <c r="AX3092" s="13" t="s">
        <v>69</v>
      </c>
      <c r="AY3092" s="202" t="s">
        <v>179</v>
      </c>
    </row>
    <row r="3093" spans="2:51" s="14" customFormat="1">
      <c r="B3093" s="203"/>
      <c r="C3093" s="204"/>
      <c r="D3093" s="188" t="s">
        <v>192</v>
      </c>
      <c r="E3093" s="205" t="s">
        <v>18</v>
      </c>
      <c r="F3093" s="324" t="s">
        <v>1416</v>
      </c>
      <c r="G3093" s="325"/>
      <c r="H3093" s="326">
        <v>-3.99</v>
      </c>
      <c r="I3093" s="325"/>
      <c r="J3093" s="325"/>
      <c r="K3093" s="204"/>
      <c r="L3093" s="208"/>
      <c r="M3093" s="209"/>
      <c r="N3093" s="210"/>
      <c r="O3093" s="210"/>
      <c r="P3093" s="210"/>
      <c r="Q3093" s="210"/>
      <c r="R3093" s="210"/>
      <c r="S3093" s="210"/>
      <c r="T3093" s="211"/>
      <c r="AT3093" s="212" t="s">
        <v>192</v>
      </c>
      <c r="AU3093" s="212" t="s">
        <v>78</v>
      </c>
      <c r="AV3093" s="14" t="s">
        <v>78</v>
      </c>
      <c r="AW3093" s="14" t="s">
        <v>30</v>
      </c>
      <c r="AX3093" s="14" t="s">
        <v>69</v>
      </c>
      <c r="AY3093" s="212" t="s">
        <v>179</v>
      </c>
    </row>
    <row r="3094" spans="2:51" s="14" customFormat="1">
      <c r="B3094" s="203"/>
      <c r="C3094" s="204"/>
      <c r="D3094" s="188" t="s">
        <v>192</v>
      </c>
      <c r="E3094" s="205" t="s">
        <v>18</v>
      </c>
      <c r="F3094" s="324" t="s">
        <v>1419</v>
      </c>
      <c r="G3094" s="325"/>
      <c r="H3094" s="326">
        <v>0.1</v>
      </c>
      <c r="I3094" s="325"/>
      <c r="J3094" s="325"/>
      <c r="K3094" s="204"/>
      <c r="L3094" s="208"/>
      <c r="M3094" s="209"/>
      <c r="N3094" s="210"/>
      <c r="O3094" s="210"/>
      <c r="P3094" s="210"/>
      <c r="Q3094" s="210"/>
      <c r="R3094" s="210"/>
      <c r="S3094" s="210"/>
      <c r="T3094" s="211"/>
      <c r="AT3094" s="212" t="s">
        <v>192</v>
      </c>
      <c r="AU3094" s="212" t="s">
        <v>78</v>
      </c>
      <c r="AV3094" s="14" t="s">
        <v>78</v>
      </c>
      <c r="AW3094" s="14" t="s">
        <v>30</v>
      </c>
      <c r="AX3094" s="14" t="s">
        <v>69</v>
      </c>
      <c r="AY3094" s="212" t="s">
        <v>179</v>
      </c>
    </row>
    <row r="3095" spans="2:51" s="14" customFormat="1">
      <c r="B3095" s="203"/>
      <c r="C3095" s="204"/>
      <c r="D3095" s="188" t="s">
        <v>192</v>
      </c>
      <c r="E3095" s="205" t="s">
        <v>18</v>
      </c>
      <c r="F3095" s="324" t="s">
        <v>1420</v>
      </c>
      <c r="G3095" s="325"/>
      <c r="H3095" s="326">
        <v>4.62</v>
      </c>
      <c r="I3095" s="325"/>
      <c r="J3095" s="325"/>
      <c r="K3095" s="204"/>
      <c r="L3095" s="208"/>
      <c r="M3095" s="209"/>
      <c r="N3095" s="210"/>
      <c r="O3095" s="210"/>
      <c r="P3095" s="210"/>
      <c r="Q3095" s="210"/>
      <c r="R3095" s="210"/>
      <c r="S3095" s="210"/>
      <c r="T3095" s="211"/>
      <c r="AT3095" s="212" t="s">
        <v>192</v>
      </c>
      <c r="AU3095" s="212" t="s">
        <v>78</v>
      </c>
      <c r="AV3095" s="14" t="s">
        <v>78</v>
      </c>
      <c r="AW3095" s="14" t="s">
        <v>30</v>
      </c>
      <c r="AX3095" s="14" t="s">
        <v>69</v>
      </c>
      <c r="AY3095" s="212" t="s">
        <v>179</v>
      </c>
    </row>
    <row r="3096" spans="2:51" s="14" customFormat="1">
      <c r="B3096" s="203"/>
      <c r="C3096" s="204"/>
      <c r="D3096" s="188" t="s">
        <v>192</v>
      </c>
      <c r="E3096" s="205" t="s">
        <v>18</v>
      </c>
      <c r="F3096" s="324" t="s">
        <v>1422</v>
      </c>
      <c r="G3096" s="325"/>
      <c r="H3096" s="326">
        <v>4.4000000000000004</v>
      </c>
      <c r="I3096" s="325"/>
      <c r="J3096" s="325"/>
      <c r="K3096" s="204"/>
      <c r="L3096" s="208"/>
      <c r="M3096" s="209"/>
      <c r="N3096" s="210"/>
      <c r="O3096" s="210"/>
      <c r="P3096" s="210"/>
      <c r="Q3096" s="210"/>
      <c r="R3096" s="210"/>
      <c r="S3096" s="210"/>
      <c r="T3096" s="211"/>
      <c r="AT3096" s="212" t="s">
        <v>192</v>
      </c>
      <c r="AU3096" s="212" t="s">
        <v>78</v>
      </c>
      <c r="AV3096" s="14" t="s">
        <v>78</v>
      </c>
      <c r="AW3096" s="14" t="s">
        <v>30</v>
      </c>
      <c r="AX3096" s="14" t="s">
        <v>69</v>
      </c>
      <c r="AY3096" s="212" t="s">
        <v>179</v>
      </c>
    </row>
    <row r="3097" spans="2:51" s="13" customFormat="1">
      <c r="B3097" s="194"/>
      <c r="C3097" s="195"/>
      <c r="D3097" s="188" t="s">
        <v>192</v>
      </c>
      <c r="E3097" s="196" t="s">
        <v>18</v>
      </c>
      <c r="F3097" s="334" t="s">
        <v>481</v>
      </c>
      <c r="G3097" s="335"/>
      <c r="H3097" s="336" t="s">
        <v>18</v>
      </c>
      <c r="I3097" s="335"/>
      <c r="J3097" s="335"/>
      <c r="K3097" s="195"/>
      <c r="L3097" s="198"/>
      <c r="M3097" s="199"/>
      <c r="N3097" s="200"/>
      <c r="O3097" s="200"/>
      <c r="P3097" s="200"/>
      <c r="Q3097" s="200"/>
      <c r="R3097" s="200"/>
      <c r="S3097" s="200"/>
      <c r="T3097" s="201"/>
      <c r="AT3097" s="202" t="s">
        <v>192</v>
      </c>
      <c r="AU3097" s="202" t="s">
        <v>78</v>
      </c>
      <c r="AV3097" s="13" t="s">
        <v>76</v>
      </c>
      <c r="AW3097" s="13" t="s">
        <v>30</v>
      </c>
      <c r="AX3097" s="13" t="s">
        <v>69</v>
      </c>
      <c r="AY3097" s="202" t="s">
        <v>179</v>
      </c>
    </row>
    <row r="3098" spans="2:51" s="14" customFormat="1">
      <c r="B3098" s="203"/>
      <c r="C3098" s="204"/>
      <c r="D3098" s="188" t="s">
        <v>192</v>
      </c>
      <c r="E3098" s="205" t="s">
        <v>18</v>
      </c>
      <c r="F3098" s="324" t="s">
        <v>2554</v>
      </c>
      <c r="G3098" s="325"/>
      <c r="H3098" s="326">
        <v>-3.7</v>
      </c>
      <c r="I3098" s="325"/>
      <c r="J3098" s="325"/>
      <c r="K3098" s="204"/>
      <c r="L3098" s="208"/>
      <c r="M3098" s="209"/>
      <c r="N3098" s="210"/>
      <c r="O3098" s="210"/>
      <c r="P3098" s="210"/>
      <c r="Q3098" s="210"/>
      <c r="R3098" s="210"/>
      <c r="S3098" s="210"/>
      <c r="T3098" s="211"/>
      <c r="AT3098" s="212" t="s">
        <v>192</v>
      </c>
      <c r="AU3098" s="212" t="s">
        <v>78</v>
      </c>
      <c r="AV3098" s="14" t="s">
        <v>78</v>
      </c>
      <c r="AW3098" s="14" t="s">
        <v>30</v>
      </c>
      <c r="AX3098" s="14" t="s">
        <v>69</v>
      </c>
      <c r="AY3098" s="212" t="s">
        <v>179</v>
      </c>
    </row>
    <row r="3099" spans="2:51" s="14" customFormat="1">
      <c r="B3099" s="203"/>
      <c r="C3099" s="204"/>
      <c r="D3099" s="188" t="s">
        <v>192</v>
      </c>
      <c r="E3099" s="205" t="s">
        <v>18</v>
      </c>
      <c r="F3099" s="324" t="s">
        <v>2571</v>
      </c>
      <c r="G3099" s="325"/>
      <c r="H3099" s="326">
        <v>-2.9</v>
      </c>
      <c r="I3099" s="325"/>
      <c r="J3099" s="325"/>
      <c r="K3099" s="204"/>
      <c r="L3099" s="208"/>
      <c r="M3099" s="209"/>
      <c r="N3099" s="210"/>
      <c r="O3099" s="210"/>
      <c r="P3099" s="210"/>
      <c r="Q3099" s="210"/>
      <c r="R3099" s="210"/>
      <c r="S3099" s="210"/>
      <c r="T3099" s="211"/>
      <c r="AT3099" s="212" t="s">
        <v>192</v>
      </c>
      <c r="AU3099" s="212" t="s">
        <v>78</v>
      </c>
      <c r="AV3099" s="14" t="s">
        <v>78</v>
      </c>
      <c r="AW3099" s="14" t="s">
        <v>30</v>
      </c>
      <c r="AX3099" s="14" t="s">
        <v>69</v>
      </c>
      <c r="AY3099" s="212" t="s">
        <v>179</v>
      </c>
    </row>
    <row r="3100" spans="2:51" s="14" customFormat="1">
      <c r="B3100" s="203"/>
      <c r="C3100" s="204"/>
      <c r="D3100" s="188" t="s">
        <v>192</v>
      </c>
      <c r="E3100" s="205" t="s">
        <v>18</v>
      </c>
      <c r="F3100" s="324" t="s">
        <v>3109</v>
      </c>
      <c r="G3100" s="325"/>
      <c r="H3100" s="326">
        <v>2.6</v>
      </c>
      <c r="I3100" s="325"/>
      <c r="J3100" s="325"/>
      <c r="K3100" s="204"/>
      <c r="L3100" s="208"/>
      <c r="M3100" s="209"/>
      <c r="N3100" s="210"/>
      <c r="O3100" s="210"/>
      <c r="P3100" s="210"/>
      <c r="Q3100" s="210"/>
      <c r="R3100" s="210"/>
      <c r="S3100" s="210"/>
      <c r="T3100" s="211"/>
      <c r="AT3100" s="212" t="s">
        <v>192</v>
      </c>
      <c r="AU3100" s="212" t="s">
        <v>78</v>
      </c>
      <c r="AV3100" s="14" t="s">
        <v>78</v>
      </c>
      <c r="AW3100" s="14" t="s">
        <v>30</v>
      </c>
      <c r="AX3100" s="14" t="s">
        <v>69</v>
      </c>
      <c r="AY3100" s="212" t="s">
        <v>179</v>
      </c>
    </row>
    <row r="3101" spans="2:51" s="14" customFormat="1">
      <c r="B3101" s="203"/>
      <c r="C3101" s="204"/>
      <c r="D3101" s="188" t="s">
        <v>192</v>
      </c>
      <c r="E3101" s="205" t="s">
        <v>18</v>
      </c>
      <c r="F3101" s="324" t="s">
        <v>3110</v>
      </c>
      <c r="G3101" s="325"/>
      <c r="H3101" s="326">
        <v>1.74</v>
      </c>
      <c r="I3101" s="325"/>
      <c r="J3101" s="325"/>
      <c r="K3101" s="204"/>
      <c r="L3101" s="208"/>
      <c r="M3101" s="209"/>
      <c r="N3101" s="210"/>
      <c r="O3101" s="210"/>
      <c r="P3101" s="210"/>
      <c r="Q3101" s="210"/>
      <c r="R3101" s="210"/>
      <c r="S3101" s="210"/>
      <c r="T3101" s="211"/>
      <c r="AT3101" s="212" t="s">
        <v>192</v>
      </c>
      <c r="AU3101" s="212" t="s">
        <v>78</v>
      </c>
      <c r="AV3101" s="14" t="s">
        <v>78</v>
      </c>
      <c r="AW3101" s="14" t="s">
        <v>30</v>
      </c>
      <c r="AX3101" s="14" t="s">
        <v>69</v>
      </c>
      <c r="AY3101" s="212" t="s">
        <v>179</v>
      </c>
    </row>
    <row r="3102" spans="2:51" s="14" customFormat="1">
      <c r="B3102" s="203"/>
      <c r="C3102" s="204"/>
      <c r="D3102" s="188" t="s">
        <v>192</v>
      </c>
      <c r="E3102" s="205" t="s">
        <v>18</v>
      </c>
      <c r="F3102" s="324" t="s">
        <v>2574</v>
      </c>
      <c r="G3102" s="325"/>
      <c r="H3102" s="326">
        <v>0.2</v>
      </c>
      <c r="I3102" s="325"/>
      <c r="J3102" s="325"/>
      <c r="K3102" s="204"/>
      <c r="L3102" s="208"/>
      <c r="M3102" s="209"/>
      <c r="N3102" s="210"/>
      <c r="O3102" s="210"/>
      <c r="P3102" s="210"/>
      <c r="Q3102" s="210"/>
      <c r="R3102" s="210"/>
      <c r="S3102" s="210"/>
      <c r="T3102" s="211"/>
      <c r="AT3102" s="212" t="s">
        <v>192</v>
      </c>
      <c r="AU3102" s="212" t="s">
        <v>78</v>
      </c>
      <c r="AV3102" s="14" t="s">
        <v>78</v>
      </c>
      <c r="AW3102" s="14" t="s">
        <v>30</v>
      </c>
      <c r="AX3102" s="14" t="s">
        <v>69</v>
      </c>
      <c r="AY3102" s="212" t="s">
        <v>179</v>
      </c>
    </row>
    <row r="3103" spans="2:51" s="14" customFormat="1">
      <c r="B3103" s="203"/>
      <c r="C3103" s="204"/>
      <c r="D3103" s="188" t="s">
        <v>192</v>
      </c>
      <c r="E3103" s="205" t="s">
        <v>18</v>
      </c>
      <c r="F3103" s="324" t="s">
        <v>2560</v>
      </c>
      <c r="G3103" s="325"/>
      <c r="H3103" s="326">
        <v>2.7</v>
      </c>
      <c r="I3103" s="325"/>
      <c r="J3103" s="325"/>
      <c r="K3103" s="204"/>
      <c r="L3103" s="208"/>
      <c r="M3103" s="209"/>
      <c r="N3103" s="210"/>
      <c r="O3103" s="210"/>
      <c r="P3103" s="210"/>
      <c r="Q3103" s="210"/>
      <c r="R3103" s="210"/>
      <c r="S3103" s="210"/>
      <c r="T3103" s="211"/>
      <c r="AT3103" s="212" t="s">
        <v>192</v>
      </c>
      <c r="AU3103" s="212" t="s">
        <v>78</v>
      </c>
      <c r="AV3103" s="14" t="s">
        <v>78</v>
      </c>
      <c r="AW3103" s="14" t="s">
        <v>30</v>
      </c>
      <c r="AX3103" s="14" t="s">
        <v>69</v>
      </c>
      <c r="AY3103" s="212" t="s">
        <v>179</v>
      </c>
    </row>
    <row r="3104" spans="2:51" s="13" customFormat="1">
      <c r="B3104" s="194"/>
      <c r="C3104" s="195"/>
      <c r="D3104" s="188" t="s">
        <v>192</v>
      </c>
      <c r="E3104" s="196" t="s">
        <v>18</v>
      </c>
      <c r="F3104" s="334" t="s">
        <v>1097</v>
      </c>
      <c r="G3104" s="335"/>
      <c r="H3104" s="336" t="s">
        <v>18</v>
      </c>
      <c r="I3104" s="335"/>
      <c r="J3104" s="335"/>
      <c r="K3104" s="195"/>
      <c r="L3104" s="198"/>
      <c r="M3104" s="199"/>
      <c r="N3104" s="200"/>
      <c r="O3104" s="200"/>
      <c r="P3104" s="200"/>
      <c r="Q3104" s="200"/>
      <c r="R3104" s="200"/>
      <c r="S3104" s="200"/>
      <c r="T3104" s="201"/>
      <c r="AT3104" s="202" t="s">
        <v>192</v>
      </c>
      <c r="AU3104" s="202" t="s">
        <v>78</v>
      </c>
      <c r="AV3104" s="13" t="s">
        <v>76</v>
      </c>
      <c r="AW3104" s="13" t="s">
        <v>30</v>
      </c>
      <c r="AX3104" s="13" t="s">
        <v>69</v>
      </c>
      <c r="AY3104" s="202" t="s">
        <v>179</v>
      </c>
    </row>
    <row r="3105" spans="1:65" s="14" customFormat="1">
      <c r="B3105" s="203"/>
      <c r="C3105" s="204"/>
      <c r="D3105" s="188" t="s">
        <v>192</v>
      </c>
      <c r="E3105" s="205" t="s">
        <v>18</v>
      </c>
      <c r="F3105" s="324" t="s">
        <v>3111</v>
      </c>
      <c r="G3105" s="325"/>
      <c r="H3105" s="326">
        <v>-0.76</v>
      </c>
      <c r="I3105" s="325"/>
      <c r="J3105" s="325"/>
      <c r="K3105" s="204"/>
      <c r="L3105" s="208"/>
      <c r="M3105" s="209"/>
      <c r="N3105" s="210"/>
      <c r="O3105" s="210"/>
      <c r="P3105" s="210"/>
      <c r="Q3105" s="210"/>
      <c r="R3105" s="210"/>
      <c r="S3105" s="210"/>
      <c r="T3105" s="211"/>
      <c r="AT3105" s="212" t="s">
        <v>192</v>
      </c>
      <c r="AU3105" s="212" t="s">
        <v>78</v>
      </c>
      <c r="AV3105" s="14" t="s">
        <v>78</v>
      </c>
      <c r="AW3105" s="14" t="s">
        <v>30</v>
      </c>
      <c r="AX3105" s="14" t="s">
        <v>69</v>
      </c>
      <c r="AY3105" s="212" t="s">
        <v>179</v>
      </c>
    </row>
    <row r="3106" spans="1:65" s="14" customFormat="1">
      <c r="B3106" s="203"/>
      <c r="C3106" s="204"/>
      <c r="D3106" s="188" t="s">
        <v>192</v>
      </c>
      <c r="E3106" s="205" t="s">
        <v>18</v>
      </c>
      <c r="F3106" s="324" t="s">
        <v>2562</v>
      </c>
      <c r="G3106" s="325"/>
      <c r="H3106" s="326">
        <v>0.18</v>
      </c>
      <c r="I3106" s="325"/>
      <c r="J3106" s="325"/>
      <c r="K3106" s="204"/>
      <c r="L3106" s="208"/>
      <c r="M3106" s="209"/>
      <c r="N3106" s="210"/>
      <c r="O3106" s="210"/>
      <c r="P3106" s="210"/>
      <c r="Q3106" s="210"/>
      <c r="R3106" s="210"/>
      <c r="S3106" s="210"/>
      <c r="T3106" s="211"/>
      <c r="AT3106" s="212" t="s">
        <v>192</v>
      </c>
      <c r="AU3106" s="212" t="s">
        <v>78</v>
      </c>
      <c r="AV3106" s="14" t="s">
        <v>78</v>
      </c>
      <c r="AW3106" s="14" t="s">
        <v>30</v>
      </c>
      <c r="AX3106" s="14" t="s">
        <v>69</v>
      </c>
      <c r="AY3106" s="212" t="s">
        <v>179</v>
      </c>
    </row>
    <row r="3107" spans="1:65" s="14" customFormat="1">
      <c r="B3107" s="203"/>
      <c r="C3107" s="204"/>
      <c r="D3107" s="188" t="s">
        <v>192</v>
      </c>
      <c r="E3107" s="205" t="s">
        <v>18</v>
      </c>
      <c r="F3107" s="324" t="s">
        <v>2576</v>
      </c>
      <c r="G3107" s="325"/>
      <c r="H3107" s="326">
        <v>1.5</v>
      </c>
      <c r="I3107" s="325"/>
      <c r="J3107" s="325"/>
      <c r="K3107" s="204"/>
      <c r="L3107" s="208"/>
      <c r="M3107" s="209"/>
      <c r="N3107" s="210"/>
      <c r="O3107" s="210"/>
      <c r="P3107" s="210"/>
      <c r="Q3107" s="210"/>
      <c r="R3107" s="210"/>
      <c r="S3107" s="210"/>
      <c r="T3107" s="211"/>
      <c r="AT3107" s="212" t="s">
        <v>192</v>
      </c>
      <c r="AU3107" s="212" t="s">
        <v>78</v>
      </c>
      <c r="AV3107" s="14" t="s">
        <v>78</v>
      </c>
      <c r="AW3107" s="14" t="s">
        <v>30</v>
      </c>
      <c r="AX3107" s="14" t="s">
        <v>69</v>
      </c>
      <c r="AY3107" s="212" t="s">
        <v>179</v>
      </c>
    </row>
    <row r="3108" spans="1:65" s="14" customFormat="1">
      <c r="B3108" s="203"/>
      <c r="C3108" s="204"/>
      <c r="D3108" s="188" t="s">
        <v>192</v>
      </c>
      <c r="E3108" s="205" t="s">
        <v>18</v>
      </c>
      <c r="F3108" s="324" t="s">
        <v>2577</v>
      </c>
      <c r="G3108" s="325"/>
      <c r="H3108" s="326">
        <v>-5.5</v>
      </c>
      <c r="I3108" s="325"/>
      <c r="J3108" s="325"/>
      <c r="K3108" s="204"/>
      <c r="L3108" s="208"/>
      <c r="M3108" s="209"/>
      <c r="N3108" s="210"/>
      <c r="O3108" s="210"/>
      <c r="P3108" s="210"/>
      <c r="Q3108" s="210"/>
      <c r="R3108" s="210"/>
      <c r="S3108" s="210"/>
      <c r="T3108" s="211"/>
      <c r="AT3108" s="212" t="s">
        <v>192</v>
      </c>
      <c r="AU3108" s="212" t="s">
        <v>78</v>
      </c>
      <c r="AV3108" s="14" t="s">
        <v>78</v>
      </c>
      <c r="AW3108" s="14" t="s">
        <v>30</v>
      </c>
      <c r="AX3108" s="14" t="s">
        <v>69</v>
      </c>
      <c r="AY3108" s="212" t="s">
        <v>179</v>
      </c>
    </row>
    <row r="3109" spans="1:65" s="14" customFormat="1">
      <c r="B3109" s="203"/>
      <c r="C3109" s="204"/>
      <c r="D3109" s="188" t="s">
        <v>192</v>
      </c>
      <c r="E3109" s="205" t="s">
        <v>18</v>
      </c>
      <c r="F3109" s="324" t="s">
        <v>2578</v>
      </c>
      <c r="G3109" s="325"/>
      <c r="H3109" s="326">
        <v>2.4</v>
      </c>
      <c r="I3109" s="325"/>
      <c r="J3109" s="325"/>
      <c r="K3109" s="204"/>
      <c r="L3109" s="208"/>
      <c r="M3109" s="209"/>
      <c r="N3109" s="210"/>
      <c r="O3109" s="210"/>
      <c r="P3109" s="210"/>
      <c r="Q3109" s="210"/>
      <c r="R3109" s="210"/>
      <c r="S3109" s="210"/>
      <c r="T3109" s="211"/>
      <c r="AT3109" s="212" t="s">
        <v>192</v>
      </c>
      <c r="AU3109" s="212" t="s">
        <v>78</v>
      </c>
      <c r="AV3109" s="14" t="s">
        <v>78</v>
      </c>
      <c r="AW3109" s="14" t="s">
        <v>30</v>
      </c>
      <c r="AX3109" s="14" t="s">
        <v>69</v>
      </c>
      <c r="AY3109" s="212" t="s">
        <v>179</v>
      </c>
    </row>
    <row r="3110" spans="1:65" s="14" customFormat="1">
      <c r="B3110" s="203"/>
      <c r="C3110" s="204"/>
      <c r="D3110" s="188" t="s">
        <v>192</v>
      </c>
      <c r="E3110" s="205" t="s">
        <v>18</v>
      </c>
      <c r="F3110" s="324" t="s">
        <v>2579</v>
      </c>
      <c r="G3110" s="325"/>
      <c r="H3110" s="326">
        <v>0.2</v>
      </c>
      <c r="I3110" s="325"/>
      <c r="J3110" s="325"/>
      <c r="K3110" s="204"/>
      <c r="L3110" s="208"/>
      <c r="M3110" s="209"/>
      <c r="N3110" s="210"/>
      <c r="O3110" s="210"/>
      <c r="P3110" s="210"/>
      <c r="Q3110" s="210"/>
      <c r="R3110" s="210"/>
      <c r="S3110" s="210"/>
      <c r="T3110" s="211"/>
      <c r="AT3110" s="212" t="s">
        <v>192</v>
      </c>
      <c r="AU3110" s="212" t="s">
        <v>78</v>
      </c>
      <c r="AV3110" s="14" t="s">
        <v>78</v>
      </c>
      <c r="AW3110" s="14" t="s">
        <v>30</v>
      </c>
      <c r="AX3110" s="14" t="s">
        <v>69</v>
      </c>
      <c r="AY3110" s="212" t="s">
        <v>179</v>
      </c>
    </row>
    <row r="3111" spans="1:65" s="14" customFormat="1">
      <c r="B3111" s="203"/>
      <c r="C3111" s="204"/>
      <c r="D3111" s="188" t="s">
        <v>192</v>
      </c>
      <c r="E3111" s="205" t="s">
        <v>18</v>
      </c>
      <c r="F3111" s="324" t="s">
        <v>2563</v>
      </c>
      <c r="G3111" s="325"/>
      <c r="H3111" s="326">
        <v>1.2</v>
      </c>
      <c r="I3111" s="325"/>
      <c r="J3111" s="325"/>
      <c r="K3111" s="204"/>
      <c r="L3111" s="208"/>
      <c r="M3111" s="209"/>
      <c r="N3111" s="210"/>
      <c r="O3111" s="210"/>
      <c r="P3111" s="210"/>
      <c r="Q3111" s="210"/>
      <c r="R3111" s="210"/>
      <c r="S3111" s="210"/>
      <c r="T3111" s="211"/>
      <c r="AT3111" s="212" t="s">
        <v>192</v>
      </c>
      <c r="AU3111" s="212" t="s">
        <v>78</v>
      </c>
      <c r="AV3111" s="14" t="s">
        <v>78</v>
      </c>
      <c r="AW3111" s="14" t="s">
        <v>30</v>
      </c>
      <c r="AX3111" s="14" t="s">
        <v>69</v>
      </c>
      <c r="AY3111" s="212" t="s">
        <v>179</v>
      </c>
    </row>
    <row r="3112" spans="1:65" s="14" customFormat="1">
      <c r="B3112" s="203"/>
      <c r="C3112" s="204"/>
      <c r="D3112" s="188" t="s">
        <v>192</v>
      </c>
      <c r="E3112" s="205" t="s">
        <v>18</v>
      </c>
      <c r="F3112" s="324" t="s">
        <v>2564</v>
      </c>
      <c r="G3112" s="325"/>
      <c r="H3112" s="326">
        <v>-9.6999999999999993</v>
      </c>
      <c r="I3112" s="325"/>
      <c r="J3112" s="325"/>
      <c r="K3112" s="204"/>
      <c r="L3112" s="208"/>
      <c r="M3112" s="209"/>
      <c r="N3112" s="210"/>
      <c r="O3112" s="210"/>
      <c r="P3112" s="210"/>
      <c r="Q3112" s="210"/>
      <c r="R3112" s="210"/>
      <c r="S3112" s="210"/>
      <c r="T3112" s="211"/>
      <c r="AT3112" s="212" t="s">
        <v>192</v>
      </c>
      <c r="AU3112" s="212" t="s">
        <v>78</v>
      </c>
      <c r="AV3112" s="14" t="s">
        <v>78</v>
      </c>
      <c r="AW3112" s="14" t="s">
        <v>30</v>
      </c>
      <c r="AX3112" s="14" t="s">
        <v>69</v>
      </c>
      <c r="AY3112" s="212" t="s">
        <v>179</v>
      </c>
    </row>
    <row r="3113" spans="1:65" s="2" customFormat="1" ht="24.2" customHeight="1">
      <c r="A3113" s="33"/>
      <c r="B3113" s="34"/>
      <c r="C3113" s="176" t="s">
        <v>3129</v>
      </c>
      <c r="D3113" s="176" t="s">
        <v>181</v>
      </c>
      <c r="E3113" s="177" t="s">
        <v>3130</v>
      </c>
      <c r="F3113" s="327" t="s">
        <v>3131</v>
      </c>
      <c r="G3113" s="328" t="s">
        <v>357</v>
      </c>
      <c r="H3113" s="329">
        <v>131.80000000000001</v>
      </c>
      <c r="I3113" s="330"/>
      <c r="J3113" s="330">
        <f>ROUND(I3113*H3113,2)</f>
        <v>0</v>
      </c>
      <c r="K3113" s="178" t="s">
        <v>185</v>
      </c>
      <c r="L3113" s="38"/>
      <c r="M3113" s="182" t="s">
        <v>18</v>
      </c>
      <c r="N3113" s="183" t="s">
        <v>40</v>
      </c>
      <c r="O3113" s="184">
        <v>0.245</v>
      </c>
      <c r="P3113" s="184">
        <f>O3113*H3113</f>
        <v>32.291000000000004</v>
      </c>
      <c r="Q3113" s="184">
        <v>7.4999999999999997E-3</v>
      </c>
      <c r="R3113" s="184">
        <f>Q3113*H3113</f>
        <v>0.98850000000000005</v>
      </c>
      <c r="S3113" s="184">
        <v>0</v>
      </c>
      <c r="T3113" s="185">
        <f>S3113*H3113</f>
        <v>0</v>
      </c>
      <c r="U3113" s="33"/>
      <c r="V3113" s="33"/>
      <c r="W3113" s="33"/>
      <c r="X3113" s="33"/>
      <c r="Y3113" s="33"/>
      <c r="Z3113" s="33"/>
      <c r="AA3113" s="33"/>
      <c r="AB3113" s="33"/>
      <c r="AC3113" s="33"/>
      <c r="AD3113" s="33"/>
      <c r="AE3113" s="33"/>
      <c r="AR3113" s="186" t="s">
        <v>311</v>
      </c>
      <c r="AT3113" s="186" t="s">
        <v>181</v>
      </c>
      <c r="AU3113" s="186" t="s">
        <v>78</v>
      </c>
      <c r="AY3113" s="19" t="s">
        <v>179</v>
      </c>
      <c r="BE3113" s="187">
        <f>IF(N3113="základní",J3113,0)</f>
        <v>0</v>
      </c>
      <c r="BF3113" s="187">
        <f>IF(N3113="snížená",J3113,0)</f>
        <v>0</v>
      </c>
      <c r="BG3113" s="187">
        <f>IF(N3113="zákl. přenesená",J3113,0)</f>
        <v>0</v>
      </c>
      <c r="BH3113" s="187">
        <f>IF(N3113="sníž. přenesená",J3113,0)</f>
        <v>0</v>
      </c>
      <c r="BI3113" s="187">
        <f>IF(N3113="nulová",J3113,0)</f>
        <v>0</v>
      </c>
      <c r="BJ3113" s="19" t="s">
        <v>76</v>
      </c>
      <c r="BK3113" s="187">
        <f>ROUND(I3113*H3113,2)</f>
        <v>0</v>
      </c>
      <c r="BL3113" s="19" t="s">
        <v>311</v>
      </c>
      <c r="BM3113" s="186" t="s">
        <v>3132</v>
      </c>
    </row>
    <row r="3114" spans="1:65" s="2" customFormat="1" ht="19.5">
      <c r="A3114" s="33"/>
      <c r="B3114" s="34"/>
      <c r="C3114" s="35"/>
      <c r="D3114" s="188" t="s">
        <v>188</v>
      </c>
      <c r="E3114" s="35"/>
      <c r="F3114" s="331" t="s">
        <v>3133</v>
      </c>
      <c r="G3114" s="332"/>
      <c r="H3114" s="332"/>
      <c r="I3114" s="332"/>
      <c r="J3114" s="332"/>
      <c r="K3114" s="35"/>
      <c r="L3114" s="38"/>
      <c r="M3114" s="190"/>
      <c r="N3114" s="191"/>
      <c r="O3114" s="63"/>
      <c r="P3114" s="63"/>
      <c r="Q3114" s="63"/>
      <c r="R3114" s="63"/>
      <c r="S3114" s="63"/>
      <c r="T3114" s="64"/>
      <c r="U3114" s="33"/>
      <c r="V3114" s="33"/>
      <c r="W3114" s="33"/>
      <c r="X3114" s="33"/>
      <c r="Y3114" s="33"/>
      <c r="Z3114" s="33"/>
      <c r="AA3114" s="33"/>
      <c r="AB3114" s="33"/>
      <c r="AC3114" s="33"/>
      <c r="AD3114" s="33"/>
      <c r="AE3114" s="33"/>
      <c r="AT3114" s="19" t="s">
        <v>188</v>
      </c>
      <c r="AU3114" s="19" t="s">
        <v>78</v>
      </c>
    </row>
    <row r="3115" spans="1:65" s="2" customFormat="1">
      <c r="A3115" s="33"/>
      <c r="B3115" s="34"/>
      <c r="C3115" s="35"/>
      <c r="D3115" s="192" t="s">
        <v>190</v>
      </c>
      <c r="E3115" s="35"/>
      <c r="F3115" s="333" t="s">
        <v>3134</v>
      </c>
      <c r="G3115" s="332"/>
      <c r="H3115" s="332"/>
      <c r="I3115" s="332"/>
      <c r="J3115" s="332"/>
      <c r="K3115" s="35"/>
      <c r="L3115" s="38"/>
      <c r="M3115" s="190"/>
      <c r="N3115" s="191"/>
      <c r="O3115" s="63"/>
      <c r="P3115" s="63"/>
      <c r="Q3115" s="63"/>
      <c r="R3115" s="63"/>
      <c r="S3115" s="63"/>
      <c r="T3115" s="64"/>
      <c r="U3115" s="33"/>
      <c r="V3115" s="33"/>
      <c r="W3115" s="33"/>
      <c r="X3115" s="33"/>
      <c r="Y3115" s="33"/>
      <c r="Z3115" s="33"/>
      <c r="AA3115" s="33"/>
      <c r="AB3115" s="33"/>
      <c r="AC3115" s="33"/>
      <c r="AD3115" s="33"/>
      <c r="AE3115" s="33"/>
      <c r="AT3115" s="19" t="s">
        <v>190</v>
      </c>
      <c r="AU3115" s="19" t="s">
        <v>78</v>
      </c>
    </row>
    <row r="3116" spans="1:65" s="13" customFormat="1">
      <c r="B3116" s="194"/>
      <c r="C3116" s="195"/>
      <c r="D3116" s="188" t="s">
        <v>192</v>
      </c>
      <c r="E3116" s="196" t="s">
        <v>18</v>
      </c>
      <c r="F3116" s="334" t="s">
        <v>323</v>
      </c>
      <c r="G3116" s="335"/>
      <c r="H3116" s="336" t="s">
        <v>18</v>
      </c>
      <c r="I3116" s="335"/>
      <c r="J3116" s="335"/>
      <c r="K3116" s="195"/>
      <c r="L3116" s="198"/>
      <c r="M3116" s="199"/>
      <c r="N3116" s="200"/>
      <c r="O3116" s="200"/>
      <c r="P3116" s="200"/>
      <c r="Q3116" s="200"/>
      <c r="R3116" s="200"/>
      <c r="S3116" s="200"/>
      <c r="T3116" s="201"/>
      <c r="AT3116" s="202" t="s">
        <v>192</v>
      </c>
      <c r="AU3116" s="202" t="s">
        <v>78</v>
      </c>
      <c r="AV3116" s="13" t="s">
        <v>76</v>
      </c>
      <c r="AW3116" s="13" t="s">
        <v>30</v>
      </c>
      <c r="AX3116" s="13" t="s">
        <v>69</v>
      </c>
      <c r="AY3116" s="202" t="s">
        <v>179</v>
      </c>
    </row>
    <row r="3117" spans="1:65" s="14" customFormat="1">
      <c r="B3117" s="203"/>
      <c r="C3117" s="204"/>
      <c r="D3117" s="188" t="s">
        <v>192</v>
      </c>
      <c r="E3117" s="205" t="s">
        <v>18</v>
      </c>
      <c r="F3117" s="324" t="s">
        <v>1383</v>
      </c>
      <c r="G3117" s="325"/>
      <c r="H3117" s="326">
        <v>10</v>
      </c>
      <c r="I3117" s="325"/>
      <c r="J3117" s="325"/>
      <c r="K3117" s="204"/>
      <c r="L3117" s="208"/>
      <c r="M3117" s="209"/>
      <c r="N3117" s="210"/>
      <c r="O3117" s="210"/>
      <c r="P3117" s="210"/>
      <c r="Q3117" s="210"/>
      <c r="R3117" s="210"/>
      <c r="S3117" s="210"/>
      <c r="T3117" s="211"/>
      <c r="AT3117" s="212" t="s">
        <v>192</v>
      </c>
      <c r="AU3117" s="212" t="s">
        <v>78</v>
      </c>
      <c r="AV3117" s="14" t="s">
        <v>78</v>
      </c>
      <c r="AW3117" s="14" t="s">
        <v>30</v>
      </c>
      <c r="AX3117" s="14" t="s">
        <v>69</v>
      </c>
      <c r="AY3117" s="212" t="s">
        <v>179</v>
      </c>
    </row>
    <row r="3118" spans="1:65" s="14" customFormat="1">
      <c r="B3118" s="203"/>
      <c r="C3118" s="204"/>
      <c r="D3118" s="188" t="s">
        <v>192</v>
      </c>
      <c r="E3118" s="205" t="s">
        <v>18</v>
      </c>
      <c r="F3118" s="324" t="s">
        <v>1384</v>
      </c>
      <c r="G3118" s="325"/>
      <c r="H3118" s="326">
        <v>9.6</v>
      </c>
      <c r="I3118" s="325"/>
      <c r="J3118" s="325"/>
      <c r="K3118" s="204"/>
      <c r="L3118" s="208"/>
      <c r="M3118" s="209"/>
      <c r="N3118" s="210"/>
      <c r="O3118" s="210"/>
      <c r="P3118" s="210"/>
      <c r="Q3118" s="210"/>
      <c r="R3118" s="210"/>
      <c r="S3118" s="210"/>
      <c r="T3118" s="211"/>
      <c r="AT3118" s="212" t="s">
        <v>192</v>
      </c>
      <c r="AU3118" s="212" t="s">
        <v>78</v>
      </c>
      <c r="AV3118" s="14" t="s">
        <v>78</v>
      </c>
      <c r="AW3118" s="14" t="s">
        <v>30</v>
      </c>
      <c r="AX3118" s="14" t="s">
        <v>69</v>
      </c>
      <c r="AY3118" s="212" t="s">
        <v>179</v>
      </c>
    </row>
    <row r="3119" spans="1:65" s="14" customFormat="1">
      <c r="B3119" s="203"/>
      <c r="C3119" s="204"/>
      <c r="D3119" s="188" t="s">
        <v>192</v>
      </c>
      <c r="E3119" s="205" t="s">
        <v>18</v>
      </c>
      <c r="F3119" s="324" t="s">
        <v>1385</v>
      </c>
      <c r="G3119" s="325"/>
      <c r="H3119" s="326">
        <v>4.0999999999999996</v>
      </c>
      <c r="I3119" s="325"/>
      <c r="J3119" s="325"/>
      <c r="K3119" s="204"/>
      <c r="L3119" s="208"/>
      <c r="M3119" s="209"/>
      <c r="N3119" s="210"/>
      <c r="O3119" s="210"/>
      <c r="P3119" s="210"/>
      <c r="Q3119" s="210"/>
      <c r="R3119" s="210"/>
      <c r="S3119" s="210"/>
      <c r="T3119" s="211"/>
      <c r="AT3119" s="212" t="s">
        <v>192</v>
      </c>
      <c r="AU3119" s="212" t="s">
        <v>78</v>
      </c>
      <c r="AV3119" s="14" t="s">
        <v>78</v>
      </c>
      <c r="AW3119" s="14" t="s">
        <v>30</v>
      </c>
      <c r="AX3119" s="14" t="s">
        <v>69</v>
      </c>
      <c r="AY3119" s="212" t="s">
        <v>179</v>
      </c>
    </row>
    <row r="3120" spans="1:65" s="14" customFormat="1">
      <c r="B3120" s="203"/>
      <c r="C3120" s="204"/>
      <c r="D3120" s="188" t="s">
        <v>192</v>
      </c>
      <c r="E3120" s="205" t="s">
        <v>18</v>
      </c>
      <c r="F3120" s="324" t="s">
        <v>1386</v>
      </c>
      <c r="G3120" s="325"/>
      <c r="H3120" s="326">
        <v>2.96</v>
      </c>
      <c r="I3120" s="325"/>
      <c r="J3120" s="325"/>
      <c r="K3120" s="204"/>
      <c r="L3120" s="208"/>
      <c r="M3120" s="209"/>
      <c r="N3120" s="210"/>
      <c r="O3120" s="210"/>
      <c r="P3120" s="210"/>
      <c r="Q3120" s="210"/>
      <c r="R3120" s="210"/>
      <c r="S3120" s="210"/>
      <c r="T3120" s="211"/>
      <c r="AT3120" s="212" t="s">
        <v>192</v>
      </c>
      <c r="AU3120" s="212" t="s">
        <v>78</v>
      </c>
      <c r="AV3120" s="14" t="s">
        <v>78</v>
      </c>
      <c r="AW3120" s="14" t="s">
        <v>30</v>
      </c>
      <c r="AX3120" s="14" t="s">
        <v>69</v>
      </c>
      <c r="AY3120" s="212" t="s">
        <v>179</v>
      </c>
    </row>
    <row r="3121" spans="2:51" s="14" customFormat="1">
      <c r="B3121" s="203"/>
      <c r="C3121" s="204"/>
      <c r="D3121" s="188" t="s">
        <v>192</v>
      </c>
      <c r="E3121" s="205" t="s">
        <v>18</v>
      </c>
      <c r="F3121" s="324" t="s">
        <v>1387</v>
      </c>
      <c r="G3121" s="325"/>
      <c r="H3121" s="326">
        <v>11.9</v>
      </c>
      <c r="I3121" s="325"/>
      <c r="J3121" s="325"/>
      <c r="K3121" s="204"/>
      <c r="L3121" s="208"/>
      <c r="M3121" s="209"/>
      <c r="N3121" s="210"/>
      <c r="O3121" s="210"/>
      <c r="P3121" s="210"/>
      <c r="Q3121" s="210"/>
      <c r="R3121" s="210"/>
      <c r="S3121" s="210"/>
      <c r="T3121" s="211"/>
      <c r="AT3121" s="212" t="s">
        <v>192</v>
      </c>
      <c r="AU3121" s="212" t="s">
        <v>78</v>
      </c>
      <c r="AV3121" s="14" t="s">
        <v>78</v>
      </c>
      <c r="AW3121" s="14" t="s">
        <v>30</v>
      </c>
      <c r="AX3121" s="14" t="s">
        <v>69</v>
      </c>
      <c r="AY3121" s="212" t="s">
        <v>179</v>
      </c>
    </row>
    <row r="3122" spans="2:51" s="14" customFormat="1">
      <c r="B3122" s="203"/>
      <c r="C3122" s="204"/>
      <c r="D3122" s="188" t="s">
        <v>192</v>
      </c>
      <c r="E3122" s="205" t="s">
        <v>18</v>
      </c>
      <c r="F3122" s="324" t="s">
        <v>1390</v>
      </c>
      <c r="G3122" s="325"/>
      <c r="H3122" s="326">
        <v>4.8</v>
      </c>
      <c r="I3122" s="325"/>
      <c r="J3122" s="325"/>
      <c r="K3122" s="204"/>
      <c r="L3122" s="208"/>
      <c r="M3122" s="209"/>
      <c r="N3122" s="210"/>
      <c r="O3122" s="210"/>
      <c r="P3122" s="210"/>
      <c r="Q3122" s="210"/>
      <c r="R3122" s="210"/>
      <c r="S3122" s="210"/>
      <c r="T3122" s="211"/>
      <c r="AT3122" s="212" t="s">
        <v>192</v>
      </c>
      <c r="AU3122" s="212" t="s">
        <v>78</v>
      </c>
      <c r="AV3122" s="14" t="s">
        <v>78</v>
      </c>
      <c r="AW3122" s="14" t="s">
        <v>30</v>
      </c>
      <c r="AX3122" s="14" t="s">
        <v>69</v>
      </c>
      <c r="AY3122" s="212" t="s">
        <v>179</v>
      </c>
    </row>
    <row r="3123" spans="2:51" s="14" customFormat="1">
      <c r="B3123" s="203"/>
      <c r="C3123" s="204"/>
      <c r="D3123" s="188" t="s">
        <v>192</v>
      </c>
      <c r="E3123" s="205" t="s">
        <v>18</v>
      </c>
      <c r="F3123" s="324" t="s">
        <v>1393</v>
      </c>
      <c r="G3123" s="325"/>
      <c r="H3123" s="326">
        <v>9.9</v>
      </c>
      <c r="I3123" s="325"/>
      <c r="J3123" s="325"/>
      <c r="K3123" s="204"/>
      <c r="L3123" s="208"/>
      <c r="M3123" s="209"/>
      <c r="N3123" s="210"/>
      <c r="O3123" s="210"/>
      <c r="P3123" s="210"/>
      <c r="Q3123" s="210"/>
      <c r="R3123" s="210"/>
      <c r="S3123" s="210"/>
      <c r="T3123" s="211"/>
      <c r="AT3123" s="212" t="s">
        <v>192</v>
      </c>
      <c r="AU3123" s="212" t="s">
        <v>78</v>
      </c>
      <c r="AV3123" s="14" t="s">
        <v>78</v>
      </c>
      <c r="AW3123" s="14" t="s">
        <v>30</v>
      </c>
      <c r="AX3123" s="14" t="s">
        <v>69</v>
      </c>
      <c r="AY3123" s="212" t="s">
        <v>179</v>
      </c>
    </row>
    <row r="3124" spans="2:51" s="14" customFormat="1">
      <c r="B3124" s="203"/>
      <c r="C3124" s="204"/>
      <c r="D3124" s="188" t="s">
        <v>192</v>
      </c>
      <c r="E3124" s="205" t="s">
        <v>18</v>
      </c>
      <c r="F3124" s="324" t="s">
        <v>1394</v>
      </c>
      <c r="G3124" s="325"/>
      <c r="H3124" s="326">
        <v>3.3</v>
      </c>
      <c r="I3124" s="325"/>
      <c r="J3124" s="325"/>
      <c r="K3124" s="204"/>
      <c r="L3124" s="208"/>
      <c r="M3124" s="209"/>
      <c r="N3124" s="210"/>
      <c r="O3124" s="210"/>
      <c r="P3124" s="210"/>
      <c r="Q3124" s="210"/>
      <c r="R3124" s="210"/>
      <c r="S3124" s="210"/>
      <c r="T3124" s="211"/>
      <c r="AT3124" s="212" t="s">
        <v>192</v>
      </c>
      <c r="AU3124" s="212" t="s">
        <v>78</v>
      </c>
      <c r="AV3124" s="14" t="s">
        <v>78</v>
      </c>
      <c r="AW3124" s="14" t="s">
        <v>30</v>
      </c>
      <c r="AX3124" s="14" t="s">
        <v>69</v>
      </c>
      <c r="AY3124" s="212" t="s">
        <v>179</v>
      </c>
    </row>
    <row r="3125" spans="2:51" s="14" customFormat="1">
      <c r="B3125" s="203"/>
      <c r="C3125" s="204"/>
      <c r="D3125" s="188" t="s">
        <v>192</v>
      </c>
      <c r="E3125" s="205" t="s">
        <v>18</v>
      </c>
      <c r="F3125" s="324" t="s">
        <v>3108</v>
      </c>
      <c r="G3125" s="325"/>
      <c r="H3125" s="326">
        <v>8.1</v>
      </c>
      <c r="I3125" s="325"/>
      <c r="J3125" s="325"/>
      <c r="K3125" s="204"/>
      <c r="L3125" s="208"/>
      <c r="M3125" s="209"/>
      <c r="N3125" s="210"/>
      <c r="O3125" s="210"/>
      <c r="P3125" s="210"/>
      <c r="Q3125" s="210"/>
      <c r="R3125" s="210"/>
      <c r="S3125" s="210"/>
      <c r="T3125" s="211"/>
      <c r="AT3125" s="212" t="s">
        <v>192</v>
      </c>
      <c r="AU3125" s="212" t="s">
        <v>78</v>
      </c>
      <c r="AV3125" s="14" t="s">
        <v>78</v>
      </c>
      <c r="AW3125" s="14" t="s">
        <v>30</v>
      </c>
      <c r="AX3125" s="14" t="s">
        <v>69</v>
      </c>
      <c r="AY3125" s="212" t="s">
        <v>179</v>
      </c>
    </row>
    <row r="3126" spans="2:51" s="13" customFormat="1">
      <c r="B3126" s="194"/>
      <c r="C3126" s="195"/>
      <c r="D3126" s="188" t="s">
        <v>192</v>
      </c>
      <c r="E3126" s="196" t="s">
        <v>18</v>
      </c>
      <c r="F3126" s="334" t="s">
        <v>481</v>
      </c>
      <c r="G3126" s="335"/>
      <c r="H3126" s="336" t="s">
        <v>18</v>
      </c>
      <c r="I3126" s="335"/>
      <c r="J3126" s="335"/>
      <c r="K3126" s="195"/>
      <c r="L3126" s="198"/>
      <c r="M3126" s="199"/>
      <c r="N3126" s="200"/>
      <c r="O3126" s="200"/>
      <c r="P3126" s="200"/>
      <c r="Q3126" s="200"/>
      <c r="R3126" s="200"/>
      <c r="S3126" s="200"/>
      <c r="T3126" s="201"/>
      <c r="AT3126" s="202" t="s">
        <v>192</v>
      </c>
      <c r="AU3126" s="202" t="s">
        <v>78</v>
      </c>
      <c r="AV3126" s="13" t="s">
        <v>76</v>
      </c>
      <c r="AW3126" s="13" t="s">
        <v>30</v>
      </c>
      <c r="AX3126" s="13" t="s">
        <v>69</v>
      </c>
      <c r="AY3126" s="202" t="s">
        <v>179</v>
      </c>
    </row>
    <row r="3127" spans="2:51" s="14" customFormat="1">
      <c r="B3127" s="203"/>
      <c r="C3127" s="204"/>
      <c r="D3127" s="188" t="s">
        <v>192</v>
      </c>
      <c r="E3127" s="205" t="s">
        <v>18</v>
      </c>
      <c r="F3127" s="324" t="s">
        <v>1395</v>
      </c>
      <c r="G3127" s="325"/>
      <c r="H3127" s="326">
        <v>13.4</v>
      </c>
      <c r="I3127" s="325"/>
      <c r="J3127" s="325"/>
      <c r="K3127" s="204"/>
      <c r="L3127" s="208"/>
      <c r="M3127" s="209"/>
      <c r="N3127" s="210"/>
      <c r="O3127" s="210"/>
      <c r="P3127" s="210"/>
      <c r="Q3127" s="210"/>
      <c r="R3127" s="210"/>
      <c r="S3127" s="210"/>
      <c r="T3127" s="211"/>
      <c r="AT3127" s="212" t="s">
        <v>192</v>
      </c>
      <c r="AU3127" s="212" t="s">
        <v>78</v>
      </c>
      <c r="AV3127" s="14" t="s">
        <v>78</v>
      </c>
      <c r="AW3127" s="14" t="s">
        <v>30</v>
      </c>
      <c r="AX3127" s="14" t="s">
        <v>69</v>
      </c>
      <c r="AY3127" s="212" t="s">
        <v>179</v>
      </c>
    </row>
    <row r="3128" spans="2:51" s="14" customFormat="1">
      <c r="B3128" s="203"/>
      <c r="C3128" s="204"/>
      <c r="D3128" s="188" t="s">
        <v>192</v>
      </c>
      <c r="E3128" s="205" t="s">
        <v>18</v>
      </c>
      <c r="F3128" s="324" t="s">
        <v>1396</v>
      </c>
      <c r="G3128" s="325"/>
      <c r="H3128" s="326">
        <v>10</v>
      </c>
      <c r="I3128" s="325"/>
      <c r="J3128" s="325"/>
      <c r="K3128" s="204"/>
      <c r="L3128" s="208"/>
      <c r="M3128" s="209"/>
      <c r="N3128" s="210"/>
      <c r="O3128" s="210"/>
      <c r="P3128" s="210"/>
      <c r="Q3128" s="210"/>
      <c r="R3128" s="210"/>
      <c r="S3128" s="210"/>
      <c r="T3128" s="211"/>
      <c r="AT3128" s="212" t="s">
        <v>192</v>
      </c>
      <c r="AU3128" s="212" t="s">
        <v>78</v>
      </c>
      <c r="AV3128" s="14" t="s">
        <v>78</v>
      </c>
      <c r="AW3128" s="14" t="s">
        <v>30</v>
      </c>
      <c r="AX3128" s="14" t="s">
        <v>69</v>
      </c>
      <c r="AY3128" s="212" t="s">
        <v>179</v>
      </c>
    </row>
    <row r="3129" spans="2:51" s="14" customFormat="1">
      <c r="B3129" s="203"/>
      <c r="C3129" s="204"/>
      <c r="D3129" s="188" t="s">
        <v>192</v>
      </c>
      <c r="E3129" s="205" t="s">
        <v>18</v>
      </c>
      <c r="F3129" s="324" t="s">
        <v>1399</v>
      </c>
      <c r="G3129" s="325"/>
      <c r="H3129" s="326">
        <v>2.8</v>
      </c>
      <c r="I3129" s="325"/>
      <c r="J3129" s="325"/>
      <c r="K3129" s="204"/>
      <c r="L3129" s="208"/>
      <c r="M3129" s="209"/>
      <c r="N3129" s="210"/>
      <c r="O3129" s="210"/>
      <c r="P3129" s="210"/>
      <c r="Q3129" s="210"/>
      <c r="R3129" s="210"/>
      <c r="S3129" s="210"/>
      <c r="T3129" s="211"/>
      <c r="AT3129" s="212" t="s">
        <v>192</v>
      </c>
      <c r="AU3129" s="212" t="s">
        <v>78</v>
      </c>
      <c r="AV3129" s="14" t="s">
        <v>78</v>
      </c>
      <c r="AW3129" s="14" t="s">
        <v>30</v>
      </c>
      <c r="AX3129" s="14" t="s">
        <v>69</v>
      </c>
      <c r="AY3129" s="212" t="s">
        <v>179</v>
      </c>
    </row>
    <row r="3130" spans="2:51" s="14" customFormat="1">
      <c r="B3130" s="203"/>
      <c r="C3130" s="204"/>
      <c r="D3130" s="188" t="s">
        <v>192</v>
      </c>
      <c r="E3130" s="205" t="s">
        <v>18</v>
      </c>
      <c r="F3130" s="324" t="s">
        <v>1400</v>
      </c>
      <c r="G3130" s="325"/>
      <c r="H3130" s="326">
        <v>3.25</v>
      </c>
      <c r="I3130" s="325"/>
      <c r="J3130" s="325"/>
      <c r="K3130" s="204"/>
      <c r="L3130" s="208"/>
      <c r="M3130" s="209"/>
      <c r="N3130" s="210"/>
      <c r="O3130" s="210"/>
      <c r="P3130" s="210"/>
      <c r="Q3130" s="210"/>
      <c r="R3130" s="210"/>
      <c r="S3130" s="210"/>
      <c r="T3130" s="211"/>
      <c r="AT3130" s="212" t="s">
        <v>192</v>
      </c>
      <c r="AU3130" s="212" t="s">
        <v>78</v>
      </c>
      <c r="AV3130" s="14" t="s">
        <v>78</v>
      </c>
      <c r="AW3130" s="14" t="s">
        <v>30</v>
      </c>
      <c r="AX3130" s="14" t="s">
        <v>69</v>
      </c>
      <c r="AY3130" s="212" t="s">
        <v>179</v>
      </c>
    </row>
    <row r="3131" spans="2:51" s="14" customFormat="1">
      <c r="B3131" s="203"/>
      <c r="C3131" s="204"/>
      <c r="D3131" s="188" t="s">
        <v>192</v>
      </c>
      <c r="E3131" s="205" t="s">
        <v>18</v>
      </c>
      <c r="F3131" s="324" t="s">
        <v>1402</v>
      </c>
      <c r="G3131" s="325"/>
      <c r="H3131" s="326">
        <v>8.6</v>
      </c>
      <c r="I3131" s="325"/>
      <c r="J3131" s="325"/>
      <c r="K3131" s="204"/>
      <c r="L3131" s="208"/>
      <c r="M3131" s="209"/>
      <c r="N3131" s="210"/>
      <c r="O3131" s="210"/>
      <c r="P3131" s="210"/>
      <c r="Q3131" s="210"/>
      <c r="R3131" s="210"/>
      <c r="S3131" s="210"/>
      <c r="T3131" s="211"/>
      <c r="AT3131" s="212" t="s">
        <v>192</v>
      </c>
      <c r="AU3131" s="212" t="s">
        <v>78</v>
      </c>
      <c r="AV3131" s="14" t="s">
        <v>78</v>
      </c>
      <c r="AW3131" s="14" t="s">
        <v>30</v>
      </c>
      <c r="AX3131" s="14" t="s">
        <v>69</v>
      </c>
      <c r="AY3131" s="212" t="s">
        <v>179</v>
      </c>
    </row>
    <row r="3132" spans="2:51" s="14" customFormat="1">
      <c r="B3132" s="203"/>
      <c r="C3132" s="204"/>
      <c r="D3132" s="188" t="s">
        <v>192</v>
      </c>
      <c r="E3132" s="205" t="s">
        <v>18</v>
      </c>
      <c r="F3132" s="324" t="s">
        <v>1408</v>
      </c>
      <c r="G3132" s="325"/>
      <c r="H3132" s="326">
        <v>1.3</v>
      </c>
      <c r="I3132" s="325"/>
      <c r="J3132" s="325"/>
      <c r="K3132" s="204"/>
      <c r="L3132" s="208"/>
      <c r="M3132" s="209"/>
      <c r="N3132" s="210"/>
      <c r="O3132" s="210"/>
      <c r="P3132" s="210"/>
      <c r="Q3132" s="210"/>
      <c r="R3132" s="210"/>
      <c r="S3132" s="210"/>
      <c r="T3132" s="211"/>
      <c r="AT3132" s="212" t="s">
        <v>192</v>
      </c>
      <c r="AU3132" s="212" t="s">
        <v>78</v>
      </c>
      <c r="AV3132" s="14" t="s">
        <v>78</v>
      </c>
      <c r="AW3132" s="14" t="s">
        <v>30</v>
      </c>
      <c r="AX3132" s="14" t="s">
        <v>69</v>
      </c>
      <c r="AY3132" s="212" t="s">
        <v>179</v>
      </c>
    </row>
    <row r="3133" spans="2:51" s="14" customFormat="1">
      <c r="B3133" s="203"/>
      <c r="C3133" s="204"/>
      <c r="D3133" s="188" t="s">
        <v>192</v>
      </c>
      <c r="E3133" s="205" t="s">
        <v>18</v>
      </c>
      <c r="F3133" s="324" t="s">
        <v>1409</v>
      </c>
      <c r="G3133" s="325"/>
      <c r="H3133" s="326">
        <v>1.5</v>
      </c>
      <c r="I3133" s="325"/>
      <c r="J3133" s="325"/>
      <c r="K3133" s="204"/>
      <c r="L3133" s="208"/>
      <c r="M3133" s="209"/>
      <c r="N3133" s="210"/>
      <c r="O3133" s="210"/>
      <c r="P3133" s="210"/>
      <c r="Q3133" s="210"/>
      <c r="R3133" s="210"/>
      <c r="S3133" s="210"/>
      <c r="T3133" s="211"/>
      <c r="AT3133" s="212" t="s">
        <v>192</v>
      </c>
      <c r="AU3133" s="212" t="s">
        <v>78</v>
      </c>
      <c r="AV3133" s="14" t="s">
        <v>78</v>
      </c>
      <c r="AW3133" s="14" t="s">
        <v>30</v>
      </c>
      <c r="AX3133" s="14" t="s">
        <v>69</v>
      </c>
      <c r="AY3133" s="212" t="s">
        <v>179</v>
      </c>
    </row>
    <row r="3134" spans="2:51" s="14" customFormat="1">
      <c r="B3134" s="203"/>
      <c r="C3134" s="204"/>
      <c r="D3134" s="188" t="s">
        <v>192</v>
      </c>
      <c r="E3134" s="205" t="s">
        <v>18</v>
      </c>
      <c r="F3134" s="324" t="s">
        <v>1410</v>
      </c>
      <c r="G3134" s="325"/>
      <c r="H3134" s="326">
        <v>4.5</v>
      </c>
      <c r="I3134" s="325"/>
      <c r="J3134" s="325"/>
      <c r="K3134" s="204"/>
      <c r="L3134" s="208"/>
      <c r="M3134" s="209"/>
      <c r="N3134" s="210"/>
      <c r="O3134" s="210"/>
      <c r="P3134" s="210"/>
      <c r="Q3134" s="210"/>
      <c r="R3134" s="210"/>
      <c r="S3134" s="210"/>
      <c r="T3134" s="211"/>
      <c r="AT3134" s="212" t="s">
        <v>192</v>
      </c>
      <c r="AU3134" s="212" t="s">
        <v>78</v>
      </c>
      <c r="AV3134" s="14" t="s">
        <v>78</v>
      </c>
      <c r="AW3134" s="14" t="s">
        <v>30</v>
      </c>
      <c r="AX3134" s="14" t="s">
        <v>69</v>
      </c>
      <c r="AY3134" s="212" t="s">
        <v>179</v>
      </c>
    </row>
    <row r="3135" spans="2:51" s="14" customFormat="1">
      <c r="B3135" s="203"/>
      <c r="C3135" s="204"/>
      <c r="D3135" s="188" t="s">
        <v>192</v>
      </c>
      <c r="E3135" s="205" t="s">
        <v>18</v>
      </c>
      <c r="F3135" s="324" t="s">
        <v>1415</v>
      </c>
      <c r="G3135" s="325"/>
      <c r="H3135" s="326">
        <v>10.4</v>
      </c>
      <c r="I3135" s="325"/>
      <c r="J3135" s="325"/>
      <c r="K3135" s="204"/>
      <c r="L3135" s="208"/>
      <c r="M3135" s="209"/>
      <c r="N3135" s="210"/>
      <c r="O3135" s="210"/>
      <c r="P3135" s="210"/>
      <c r="Q3135" s="210"/>
      <c r="R3135" s="210"/>
      <c r="S3135" s="210"/>
      <c r="T3135" s="211"/>
      <c r="AT3135" s="212" t="s">
        <v>192</v>
      </c>
      <c r="AU3135" s="212" t="s">
        <v>78</v>
      </c>
      <c r="AV3135" s="14" t="s">
        <v>78</v>
      </c>
      <c r="AW3135" s="14" t="s">
        <v>30</v>
      </c>
      <c r="AX3135" s="14" t="s">
        <v>69</v>
      </c>
      <c r="AY3135" s="212" t="s">
        <v>179</v>
      </c>
    </row>
    <row r="3136" spans="2:51" s="14" customFormat="1">
      <c r="B3136" s="203"/>
      <c r="C3136" s="204"/>
      <c r="D3136" s="188" t="s">
        <v>192</v>
      </c>
      <c r="E3136" s="205" t="s">
        <v>18</v>
      </c>
      <c r="F3136" s="324" t="s">
        <v>2551</v>
      </c>
      <c r="G3136" s="325"/>
      <c r="H3136" s="326">
        <v>4.7</v>
      </c>
      <c r="I3136" s="325"/>
      <c r="J3136" s="325"/>
      <c r="K3136" s="204"/>
      <c r="L3136" s="208"/>
      <c r="M3136" s="209"/>
      <c r="N3136" s="210"/>
      <c r="O3136" s="210"/>
      <c r="P3136" s="210"/>
      <c r="Q3136" s="210"/>
      <c r="R3136" s="210"/>
      <c r="S3136" s="210"/>
      <c r="T3136" s="211"/>
      <c r="AT3136" s="212" t="s">
        <v>192</v>
      </c>
      <c r="AU3136" s="212" t="s">
        <v>78</v>
      </c>
      <c r="AV3136" s="14" t="s">
        <v>78</v>
      </c>
      <c r="AW3136" s="14" t="s">
        <v>30</v>
      </c>
      <c r="AX3136" s="14" t="s">
        <v>69</v>
      </c>
      <c r="AY3136" s="212" t="s">
        <v>179</v>
      </c>
    </row>
    <row r="3137" spans="2:51" s="13" customFormat="1">
      <c r="B3137" s="194"/>
      <c r="C3137" s="195"/>
      <c r="D3137" s="188" t="s">
        <v>192</v>
      </c>
      <c r="E3137" s="196" t="s">
        <v>18</v>
      </c>
      <c r="F3137" s="334" t="s">
        <v>584</v>
      </c>
      <c r="G3137" s="335"/>
      <c r="H3137" s="336" t="s">
        <v>18</v>
      </c>
      <c r="I3137" s="335"/>
      <c r="J3137" s="335"/>
      <c r="K3137" s="195"/>
      <c r="L3137" s="198"/>
      <c r="M3137" s="199"/>
      <c r="N3137" s="200"/>
      <c r="O3137" s="200"/>
      <c r="P3137" s="200"/>
      <c r="Q3137" s="200"/>
      <c r="R3137" s="200"/>
      <c r="S3137" s="200"/>
      <c r="T3137" s="201"/>
      <c r="AT3137" s="202" t="s">
        <v>192</v>
      </c>
      <c r="AU3137" s="202" t="s">
        <v>78</v>
      </c>
      <c r="AV3137" s="13" t="s">
        <v>76</v>
      </c>
      <c r="AW3137" s="13" t="s">
        <v>30</v>
      </c>
      <c r="AX3137" s="13" t="s">
        <v>69</v>
      </c>
      <c r="AY3137" s="202" t="s">
        <v>179</v>
      </c>
    </row>
    <row r="3138" spans="2:51" s="13" customFormat="1">
      <c r="B3138" s="194"/>
      <c r="C3138" s="195"/>
      <c r="D3138" s="188" t="s">
        <v>192</v>
      </c>
      <c r="E3138" s="196" t="s">
        <v>18</v>
      </c>
      <c r="F3138" s="334" t="s">
        <v>323</v>
      </c>
      <c r="G3138" s="335"/>
      <c r="H3138" s="336" t="s">
        <v>18</v>
      </c>
      <c r="I3138" s="335"/>
      <c r="J3138" s="335"/>
      <c r="K3138" s="195"/>
      <c r="L3138" s="198"/>
      <c r="M3138" s="199"/>
      <c r="N3138" s="200"/>
      <c r="O3138" s="200"/>
      <c r="P3138" s="200"/>
      <c r="Q3138" s="200"/>
      <c r="R3138" s="200"/>
      <c r="S3138" s="200"/>
      <c r="T3138" s="201"/>
      <c r="AT3138" s="202" t="s">
        <v>192</v>
      </c>
      <c r="AU3138" s="202" t="s">
        <v>78</v>
      </c>
      <c r="AV3138" s="13" t="s">
        <v>76</v>
      </c>
      <c r="AW3138" s="13" t="s">
        <v>30</v>
      </c>
      <c r="AX3138" s="13" t="s">
        <v>69</v>
      </c>
      <c r="AY3138" s="202" t="s">
        <v>179</v>
      </c>
    </row>
    <row r="3139" spans="2:51" s="14" customFormat="1">
      <c r="B3139" s="203"/>
      <c r="C3139" s="204"/>
      <c r="D3139" s="188" t="s">
        <v>192</v>
      </c>
      <c r="E3139" s="205" t="s">
        <v>18</v>
      </c>
      <c r="F3139" s="324" t="s">
        <v>1416</v>
      </c>
      <c r="G3139" s="325"/>
      <c r="H3139" s="326">
        <v>-3.99</v>
      </c>
      <c r="I3139" s="325"/>
      <c r="J3139" s="325"/>
      <c r="K3139" s="204"/>
      <c r="L3139" s="208"/>
      <c r="M3139" s="209"/>
      <c r="N3139" s="210"/>
      <c r="O3139" s="210"/>
      <c r="P3139" s="210"/>
      <c r="Q3139" s="210"/>
      <c r="R3139" s="210"/>
      <c r="S3139" s="210"/>
      <c r="T3139" s="211"/>
      <c r="AT3139" s="212" t="s">
        <v>192</v>
      </c>
      <c r="AU3139" s="212" t="s">
        <v>78</v>
      </c>
      <c r="AV3139" s="14" t="s">
        <v>78</v>
      </c>
      <c r="AW3139" s="14" t="s">
        <v>30</v>
      </c>
      <c r="AX3139" s="14" t="s">
        <v>69</v>
      </c>
      <c r="AY3139" s="212" t="s">
        <v>179</v>
      </c>
    </row>
    <row r="3140" spans="2:51" s="14" customFormat="1">
      <c r="B3140" s="203"/>
      <c r="C3140" s="204"/>
      <c r="D3140" s="188" t="s">
        <v>192</v>
      </c>
      <c r="E3140" s="205" t="s">
        <v>18</v>
      </c>
      <c r="F3140" s="324" t="s">
        <v>1419</v>
      </c>
      <c r="G3140" s="325"/>
      <c r="H3140" s="326">
        <v>0.1</v>
      </c>
      <c r="I3140" s="325"/>
      <c r="J3140" s="325"/>
      <c r="K3140" s="204"/>
      <c r="L3140" s="208"/>
      <c r="M3140" s="209"/>
      <c r="N3140" s="210"/>
      <c r="O3140" s="210"/>
      <c r="P3140" s="210"/>
      <c r="Q3140" s="210"/>
      <c r="R3140" s="210"/>
      <c r="S3140" s="210"/>
      <c r="T3140" s="211"/>
      <c r="AT3140" s="212" t="s">
        <v>192</v>
      </c>
      <c r="AU3140" s="212" t="s">
        <v>78</v>
      </c>
      <c r="AV3140" s="14" t="s">
        <v>78</v>
      </c>
      <c r="AW3140" s="14" t="s">
        <v>30</v>
      </c>
      <c r="AX3140" s="14" t="s">
        <v>69</v>
      </c>
      <c r="AY3140" s="212" t="s">
        <v>179</v>
      </c>
    </row>
    <row r="3141" spans="2:51" s="14" customFormat="1">
      <c r="B3141" s="203"/>
      <c r="C3141" s="204"/>
      <c r="D3141" s="188" t="s">
        <v>192</v>
      </c>
      <c r="E3141" s="205" t="s">
        <v>18</v>
      </c>
      <c r="F3141" s="324" t="s">
        <v>1420</v>
      </c>
      <c r="G3141" s="325"/>
      <c r="H3141" s="326">
        <v>4.62</v>
      </c>
      <c r="I3141" s="325"/>
      <c r="J3141" s="325"/>
      <c r="K3141" s="204"/>
      <c r="L3141" s="208"/>
      <c r="M3141" s="209"/>
      <c r="N3141" s="210"/>
      <c r="O3141" s="210"/>
      <c r="P3141" s="210"/>
      <c r="Q3141" s="210"/>
      <c r="R3141" s="210"/>
      <c r="S3141" s="210"/>
      <c r="T3141" s="211"/>
      <c r="AT3141" s="212" t="s">
        <v>192</v>
      </c>
      <c r="AU3141" s="212" t="s">
        <v>78</v>
      </c>
      <c r="AV3141" s="14" t="s">
        <v>78</v>
      </c>
      <c r="AW3141" s="14" t="s">
        <v>30</v>
      </c>
      <c r="AX3141" s="14" t="s">
        <v>69</v>
      </c>
      <c r="AY3141" s="212" t="s">
        <v>179</v>
      </c>
    </row>
    <row r="3142" spans="2:51" s="14" customFormat="1">
      <c r="B3142" s="203"/>
      <c r="C3142" s="204"/>
      <c r="D3142" s="188" t="s">
        <v>192</v>
      </c>
      <c r="E3142" s="205" t="s">
        <v>18</v>
      </c>
      <c r="F3142" s="324" t="s">
        <v>1422</v>
      </c>
      <c r="G3142" s="325"/>
      <c r="H3142" s="326">
        <v>4.4000000000000004</v>
      </c>
      <c r="I3142" s="325"/>
      <c r="J3142" s="325"/>
      <c r="K3142" s="204"/>
      <c r="L3142" s="208"/>
      <c r="M3142" s="209"/>
      <c r="N3142" s="210"/>
      <c r="O3142" s="210"/>
      <c r="P3142" s="210"/>
      <c r="Q3142" s="210"/>
      <c r="R3142" s="210"/>
      <c r="S3142" s="210"/>
      <c r="T3142" s="211"/>
      <c r="AT3142" s="212" t="s">
        <v>192</v>
      </c>
      <c r="AU3142" s="212" t="s">
        <v>78</v>
      </c>
      <c r="AV3142" s="14" t="s">
        <v>78</v>
      </c>
      <c r="AW3142" s="14" t="s">
        <v>30</v>
      </c>
      <c r="AX3142" s="14" t="s">
        <v>69</v>
      </c>
      <c r="AY3142" s="212" t="s">
        <v>179</v>
      </c>
    </row>
    <row r="3143" spans="2:51" s="13" customFormat="1">
      <c r="B3143" s="194"/>
      <c r="C3143" s="195"/>
      <c r="D3143" s="188" t="s">
        <v>192</v>
      </c>
      <c r="E3143" s="196" t="s">
        <v>18</v>
      </c>
      <c r="F3143" s="334" t="s">
        <v>481</v>
      </c>
      <c r="G3143" s="335"/>
      <c r="H3143" s="336" t="s">
        <v>18</v>
      </c>
      <c r="I3143" s="335"/>
      <c r="J3143" s="335"/>
      <c r="K3143" s="195"/>
      <c r="L3143" s="198"/>
      <c r="M3143" s="199"/>
      <c r="N3143" s="200"/>
      <c r="O3143" s="200"/>
      <c r="P3143" s="200"/>
      <c r="Q3143" s="200"/>
      <c r="R3143" s="200"/>
      <c r="S3143" s="200"/>
      <c r="T3143" s="201"/>
      <c r="AT3143" s="202" t="s">
        <v>192</v>
      </c>
      <c r="AU3143" s="202" t="s">
        <v>78</v>
      </c>
      <c r="AV3143" s="13" t="s">
        <v>76</v>
      </c>
      <c r="AW3143" s="13" t="s">
        <v>30</v>
      </c>
      <c r="AX3143" s="13" t="s">
        <v>69</v>
      </c>
      <c r="AY3143" s="202" t="s">
        <v>179</v>
      </c>
    </row>
    <row r="3144" spans="2:51" s="14" customFormat="1">
      <c r="B3144" s="203"/>
      <c r="C3144" s="204"/>
      <c r="D3144" s="188" t="s">
        <v>192</v>
      </c>
      <c r="E3144" s="205" t="s">
        <v>18</v>
      </c>
      <c r="F3144" s="324" t="s">
        <v>2554</v>
      </c>
      <c r="G3144" s="325"/>
      <c r="H3144" s="326">
        <v>-3.7</v>
      </c>
      <c r="I3144" s="325"/>
      <c r="J3144" s="325"/>
      <c r="K3144" s="204"/>
      <c r="L3144" s="208"/>
      <c r="M3144" s="209"/>
      <c r="N3144" s="210"/>
      <c r="O3144" s="210"/>
      <c r="P3144" s="210"/>
      <c r="Q3144" s="210"/>
      <c r="R3144" s="210"/>
      <c r="S3144" s="210"/>
      <c r="T3144" s="211"/>
      <c r="AT3144" s="212" t="s">
        <v>192</v>
      </c>
      <c r="AU3144" s="212" t="s">
        <v>78</v>
      </c>
      <c r="AV3144" s="14" t="s">
        <v>78</v>
      </c>
      <c r="AW3144" s="14" t="s">
        <v>30</v>
      </c>
      <c r="AX3144" s="14" t="s">
        <v>69</v>
      </c>
      <c r="AY3144" s="212" t="s">
        <v>179</v>
      </c>
    </row>
    <row r="3145" spans="2:51" s="14" customFormat="1">
      <c r="B3145" s="203"/>
      <c r="C3145" s="204"/>
      <c r="D3145" s="188" t="s">
        <v>192</v>
      </c>
      <c r="E3145" s="205" t="s">
        <v>18</v>
      </c>
      <c r="F3145" s="324" t="s">
        <v>2571</v>
      </c>
      <c r="G3145" s="325"/>
      <c r="H3145" s="326">
        <v>-2.9</v>
      </c>
      <c r="I3145" s="325"/>
      <c r="J3145" s="325"/>
      <c r="K3145" s="204"/>
      <c r="L3145" s="208"/>
      <c r="M3145" s="209"/>
      <c r="N3145" s="210"/>
      <c r="O3145" s="210"/>
      <c r="P3145" s="210"/>
      <c r="Q3145" s="210"/>
      <c r="R3145" s="210"/>
      <c r="S3145" s="210"/>
      <c r="T3145" s="211"/>
      <c r="AT3145" s="212" t="s">
        <v>192</v>
      </c>
      <c r="AU3145" s="212" t="s">
        <v>78</v>
      </c>
      <c r="AV3145" s="14" t="s">
        <v>78</v>
      </c>
      <c r="AW3145" s="14" t="s">
        <v>30</v>
      </c>
      <c r="AX3145" s="14" t="s">
        <v>69</v>
      </c>
      <c r="AY3145" s="212" t="s">
        <v>179</v>
      </c>
    </row>
    <row r="3146" spans="2:51" s="14" customFormat="1">
      <c r="B3146" s="203"/>
      <c r="C3146" s="204"/>
      <c r="D3146" s="188" t="s">
        <v>192</v>
      </c>
      <c r="E3146" s="205" t="s">
        <v>18</v>
      </c>
      <c r="F3146" s="324" t="s">
        <v>3109</v>
      </c>
      <c r="G3146" s="325"/>
      <c r="H3146" s="326">
        <v>2.6</v>
      </c>
      <c r="I3146" s="325"/>
      <c r="J3146" s="325"/>
      <c r="K3146" s="204"/>
      <c r="L3146" s="208"/>
      <c r="M3146" s="209"/>
      <c r="N3146" s="210"/>
      <c r="O3146" s="210"/>
      <c r="P3146" s="210"/>
      <c r="Q3146" s="210"/>
      <c r="R3146" s="210"/>
      <c r="S3146" s="210"/>
      <c r="T3146" s="211"/>
      <c r="AT3146" s="212" t="s">
        <v>192</v>
      </c>
      <c r="AU3146" s="212" t="s">
        <v>78</v>
      </c>
      <c r="AV3146" s="14" t="s">
        <v>78</v>
      </c>
      <c r="AW3146" s="14" t="s">
        <v>30</v>
      </c>
      <c r="AX3146" s="14" t="s">
        <v>69</v>
      </c>
      <c r="AY3146" s="212" t="s">
        <v>179</v>
      </c>
    </row>
    <row r="3147" spans="2:51" s="14" customFormat="1">
      <c r="B3147" s="203"/>
      <c r="C3147" s="204"/>
      <c r="D3147" s="188" t="s">
        <v>192</v>
      </c>
      <c r="E3147" s="205" t="s">
        <v>18</v>
      </c>
      <c r="F3147" s="324" t="s">
        <v>3110</v>
      </c>
      <c r="G3147" s="325"/>
      <c r="H3147" s="326">
        <v>1.74</v>
      </c>
      <c r="I3147" s="325"/>
      <c r="J3147" s="325"/>
      <c r="K3147" s="204"/>
      <c r="L3147" s="208"/>
      <c r="M3147" s="209"/>
      <c r="N3147" s="210"/>
      <c r="O3147" s="210"/>
      <c r="P3147" s="210"/>
      <c r="Q3147" s="210"/>
      <c r="R3147" s="210"/>
      <c r="S3147" s="210"/>
      <c r="T3147" s="211"/>
      <c r="AT3147" s="212" t="s">
        <v>192</v>
      </c>
      <c r="AU3147" s="212" t="s">
        <v>78</v>
      </c>
      <c r="AV3147" s="14" t="s">
        <v>78</v>
      </c>
      <c r="AW3147" s="14" t="s">
        <v>30</v>
      </c>
      <c r="AX3147" s="14" t="s">
        <v>69</v>
      </c>
      <c r="AY3147" s="212" t="s">
        <v>179</v>
      </c>
    </row>
    <row r="3148" spans="2:51" s="14" customFormat="1">
      <c r="B3148" s="203"/>
      <c r="C3148" s="204"/>
      <c r="D3148" s="188" t="s">
        <v>192</v>
      </c>
      <c r="E3148" s="205" t="s">
        <v>18</v>
      </c>
      <c r="F3148" s="324" t="s">
        <v>2574</v>
      </c>
      <c r="G3148" s="325"/>
      <c r="H3148" s="326">
        <v>0.2</v>
      </c>
      <c r="I3148" s="325"/>
      <c r="J3148" s="325"/>
      <c r="K3148" s="204"/>
      <c r="L3148" s="208"/>
      <c r="M3148" s="209"/>
      <c r="N3148" s="210"/>
      <c r="O3148" s="210"/>
      <c r="P3148" s="210"/>
      <c r="Q3148" s="210"/>
      <c r="R3148" s="210"/>
      <c r="S3148" s="210"/>
      <c r="T3148" s="211"/>
      <c r="AT3148" s="212" t="s">
        <v>192</v>
      </c>
      <c r="AU3148" s="212" t="s">
        <v>78</v>
      </c>
      <c r="AV3148" s="14" t="s">
        <v>78</v>
      </c>
      <c r="AW3148" s="14" t="s">
        <v>30</v>
      </c>
      <c r="AX3148" s="14" t="s">
        <v>69</v>
      </c>
      <c r="AY3148" s="212" t="s">
        <v>179</v>
      </c>
    </row>
    <row r="3149" spans="2:51" s="14" customFormat="1">
      <c r="B3149" s="203"/>
      <c r="C3149" s="204"/>
      <c r="D3149" s="188" t="s">
        <v>192</v>
      </c>
      <c r="E3149" s="205" t="s">
        <v>18</v>
      </c>
      <c r="F3149" s="324" t="s">
        <v>2560</v>
      </c>
      <c r="G3149" s="325"/>
      <c r="H3149" s="326">
        <v>2.7</v>
      </c>
      <c r="I3149" s="325"/>
      <c r="J3149" s="325"/>
      <c r="K3149" s="204"/>
      <c r="L3149" s="208"/>
      <c r="M3149" s="209"/>
      <c r="N3149" s="210"/>
      <c r="O3149" s="210"/>
      <c r="P3149" s="210"/>
      <c r="Q3149" s="210"/>
      <c r="R3149" s="210"/>
      <c r="S3149" s="210"/>
      <c r="T3149" s="211"/>
      <c r="AT3149" s="212" t="s">
        <v>192</v>
      </c>
      <c r="AU3149" s="212" t="s">
        <v>78</v>
      </c>
      <c r="AV3149" s="14" t="s">
        <v>78</v>
      </c>
      <c r="AW3149" s="14" t="s">
        <v>30</v>
      </c>
      <c r="AX3149" s="14" t="s">
        <v>69</v>
      </c>
      <c r="AY3149" s="212" t="s">
        <v>179</v>
      </c>
    </row>
    <row r="3150" spans="2:51" s="13" customFormat="1">
      <c r="B3150" s="194"/>
      <c r="C3150" s="195"/>
      <c r="D3150" s="188" t="s">
        <v>192</v>
      </c>
      <c r="E3150" s="196" t="s">
        <v>18</v>
      </c>
      <c r="F3150" s="334" t="s">
        <v>1097</v>
      </c>
      <c r="G3150" s="335"/>
      <c r="H3150" s="336" t="s">
        <v>18</v>
      </c>
      <c r="I3150" s="335"/>
      <c r="J3150" s="335"/>
      <c r="K3150" s="195"/>
      <c r="L3150" s="198"/>
      <c r="M3150" s="199"/>
      <c r="N3150" s="200"/>
      <c r="O3150" s="200"/>
      <c r="P3150" s="200"/>
      <c r="Q3150" s="200"/>
      <c r="R3150" s="200"/>
      <c r="S3150" s="200"/>
      <c r="T3150" s="201"/>
      <c r="AT3150" s="202" t="s">
        <v>192</v>
      </c>
      <c r="AU3150" s="202" t="s">
        <v>78</v>
      </c>
      <c r="AV3150" s="13" t="s">
        <v>76</v>
      </c>
      <c r="AW3150" s="13" t="s">
        <v>30</v>
      </c>
      <c r="AX3150" s="13" t="s">
        <v>69</v>
      </c>
      <c r="AY3150" s="202" t="s">
        <v>179</v>
      </c>
    </row>
    <row r="3151" spans="2:51" s="14" customFormat="1">
      <c r="B3151" s="203"/>
      <c r="C3151" s="204"/>
      <c r="D3151" s="188" t="s">
        <v>192</v>
      </c>
      <c r="E3151" s="205" t="s">
        <v>18</v>
      </c>
      <c r="F3151" s="324" t="s">
        <v>3111</v>
      </c>
      <c r="G3151" s="325"/>
      <c r="H3151" s="326">
        <v>-0.76</v>
      </c>
      <c r="I3151" s="325"/>
      <c r="J3151" s="325"/>
      <c r="K3151" s="204"/>
      <c r="L3151" s="208"/>
      <c r="M3151" s="209"/>
      <c r="N3151" s="210"/>
      <c r="O3151" s="210"/>
      <c r="P3151" s="210"/>
      <c r="Q3151" s="210"/>
      <c r="R3151" s="210"/>
      <c r="S3151" s="210"/>
      <c r="T3151" s="211"/>
      <c r="AT3151" s="212" t="s">
        <v>192</v>
      </c>
      <c r="AU3151" s="212" t="s">
        <v>78</v>
      </c>
      <c r="AV3151" s="14" t="s">
        <v>78</v>
      </c>
      <c r="AW3151" s="14" t="s">
        <v>30</v>
      </c>
      <c r="AX3151" s="14" t="s">
        <v>69</v>
      </c>
      <c r="AY3151" s="212" t="s">
        <v>179</v>
      </c>
    </row>
    <row r="3152" spans="2:51" s="14" customFormat="1">
      <c r="B3152" s="203"/>
      <c r="C3152" s="204"/>
      <c r="D3152" s="188" t="s">
        <v>192</v>
      </c>
      <c r="E3152" s="205" t="s">
        <v>18</v>
      </c>
      <c r="F3152" s="324" t="s">
        <v>2562</v>
      </c>
      <c r="G3152" s="325"/>
      <c r="H3152" s="326">
        <v>0.18</v>
      </c>
      <c r="I3152" s="325"/>
      <c r="J3152" s="325"/>
      <c r="K3152" s="204"/>
      <c r="L3152" s="208"/>
      <c r="M3152" s="209"/>
      <c r="N3152" s="210"/>
      <c r="O3152" s="210"/>
      <c r="P3152" s="210"/>
      <c r="Q3152" s="210"/>
      <c r="R3152" s="210"/>
      <c r="S3152" s="210"/>
      <c r="T3152" s="211"/>
      <c r="AT3152" s="212" t="s">
        <v>192</v>
      </c>
      <c r="AU3152" s="212" t="s">
        <v>78</v>
      </c>
      <c r="AV3152" s="14" t="s">
        <v>78</v>
      </c>
      <c r="AW3152" s="14" t="s">
        <v>30</v>
      </c>
      <c r="AX3152" s="14" t="s">
        <v>69</v>
      </c>
      <c r="AY3152" s="212" t="s">
        <v>179</v>
      </c>
    </row>
    <row r="3153" spans="1:65" s="14" customFormat="1">
      <c r="B3153" s="203"/>
      <c r="C3153" s="204"/>
      <c r="D3153" s="188" t="s">
        <v>192</v>
      </c>
      <c r="E3153" s="205" t="s">
        <v>18</v>
      </c>
      <c r="F3153" s="324" t="s">
        <v>2576</v>
      </c>
      <c r="G3153" s="325"/>
      <c r="H3153" s="326">
        <v>1.5</v>
      </c>
      <c r="I3153" s="325"/>
      <c r="J3153" s="325"/>
      <c r="K3153" s="204"/>
      <c r="L3153" s="208"/>
      <c r="M3153" s="209"/>
      <c r="N3153" s="210"/>
      <c r="O3153" s="210"/>
      <c r="P3153" s="210"/>
      <c r="Q3153" s="210"/>
      <c r="R3153" s="210"/>
      <c r="S3153" s="210"/>
      <c r="T3153" s="211"/>
      <c r="AT3153" s="212" t="s">
        <v>192</v>
      </c>
      <c r="AU3153" s="212" t="s">
        <v>78</v>
      </c>
      <c r="AV3153" s="14" t="s">
        <v>78</v>
      </c>
      <c r="AW3153" s="14" t="s">
        <v>30</v>
      </c>
      <c r="AX3153" s="14" t="s">
        <v>69</v>
      </c>
      <c r="AY3153" s="212" t="s">
        <v>179</v>
      </c>
    </row>
    <row r="3154" spans="1:65" s="2" customFormat="1" ht="37.9" customHeight="1">
      <c r="A3154" s="33"/>
      <c r="B3154" s="34"/>
      <c r="C3154" s="176" t="s">
        <v>3135</v>
      </c>
      <c r="D3154" s="176" t="s">
        <v>181</v>
      </c>
      <c r="E3154" s="177" t="s">
        <v>3136</v>
      </c>
      <c r="F3154" s="327" t="s">
        <v>3137</v>
      </c>
      <c r="G3154" s="328" t="s">
        <v>289</v>
      </c>
      <c r="H3154" s="329">
        <v>41.2</v>
      </c>
      <c r="I3154" s="330"/>
      <c r="J3154" s="330">
        <f>ROUND(I3154*H3154,2)</f>
        <v>0</v>
      </c>
      <c r="K3154" s="178" t="s">
        <v>185</v>
      </c>
      <c r="L3154" s="38"/>
      <c r="M3154" s="182" t="s">
        <v>18</v>
      </c>
      <c r="N3154" s="183" t="s">
        <v>40</v>
      </c>
      <c r="O3154" s="184">
        <v>0.53900000000000003</v>
      </c>
      <c r="P3154" s="184">
        <f>O3154*H3154</f>
        <v>22.206800000000001</v>
      </c>
      <c r="Q3154" s="184">
        <v>1.5299999999999999E-3</v>
      </c>
      <c r="R3154" s="184">
        <f>Q3154*H3154</f>
        <v>6.3035999999999995E-2</v>
      </c>
      <c r="S3154" s="184">
        <v>0</v>
      </c>
      <c r="T3154" s="185">
        <f>S3154*H3154</f>
        <v>0</v>
      </c>
      <c r="U3154" s="33"/>
      <c r="V3154" s="33"/>
      <c r="W3154" s="33"/>
      <c r="X3154" s="33"/>
      <c r="Y3154" s="33"/>
      <c r="Z3154" s="33"/>
      <c r="AA3154" s="33"/>
      <c r="AB3154" s="33"/>
      <c r="AC3154" s="33"/>
      <c r="AD3154" s="33"/>
      <c r="AE3154" s="33"/>
      <c r="AR3154" s="186" t="s">
        <v>311</v>
      </c>
      <c r="AT3154" s="186" t="s">
        <v>181</v>
      </c>
      <c r="AU3154" s="186" t="s">
        <v>78</v>
      </c>
      <c r="AY3154" s="19" t="s">
        <v>179</v>
      </c>
      <c r="BE3154" s="187">
        <f>IF(N3154="základní",J3154,0)</f>
        <v>0</v>
      </c>
      <c r="BF3154" s="187">
        <f>IF(N3154="snížená",J3154,0)</f>
        <v>0</v>
      </c>
      <c r="BG3154" s="187">
        <f>IF(N3154="zákl. přenesená",J3154,0)</f>
        <v>0</v>
      </c>
      <c r="BH3154" s="187">
        <f>IF(N3154="sníž. přenesená",J3154,0)</f>
        <v>0</v>
      </c>
      <c r="BI3154" s="187">
        <f>IF(N3154="nulová",J3154,0)</f>
        <v>0</v>
      </c>
      <c r="BJ3154" s="19" t="s">
        <v>76</v>
      </c>
      <c r="BK3154" s="187">
        <f>ROUND(I3154*H3154,2)</f>
        <v>0</v>
      </c>
      <c r="BL3154" s="19" t="s">
        <v>311</v>
      </c>
      <c r="BM3154" s="186" t="s">
        <v>3138</v>
      </c>
    </row>
    <row r="3155" spans="1:65" s="2" customFormat="1" ht="29.25">
      <c r="A3155" s="33"/>
      <c r="B3155" s="34"/>
      <c r="C3155" s="35"/>
      <c r="D3155" s="188" t="s">
        <v>188</v>
      </c>
      <c r="E3155" s="35"/>
      <c r="F3155" s="331" t="s">
        <v>3139</v>
      </c>
      <c r="G3155" s="332"/>
      <c r="H3155" s="332"/>
      <c r="I3155" s="332"/>
      <c r="J3155" s="332"/>
      <c r="K3155" s="35"/>
      <c r="L3155" s="38"/>
      <c r="M3155" s="190"/>
      <c r="N3155" s="191"/>
      <c r="O3155" s="63"/>
      <c r="P3155" s="63"/>
      <c r="Q3155" s="63"/>
      <c r="R3155" s="63"/>
      <c r="S3155" s="63"/>
      <c r="T3155" s="64"/>
      <c r="U3155" s="33"/>
      <c r="V3155" s="33"/>
      <c r="W3155" s="33"/>
      <c r="X3155" s="33"/>
      <c r="Y3155" s="33"/>
      <c r="Z3155" s="33"/>
      <c r="AA3155" s="33"/>
      <c r="AB3155" s="33"/>
      <c r="AC3155" s="33"/>
      <c r="AD3155" s="33"/>
      <c r="AE3155" s="33"/>
      <c r="AT3155" s="19" t="s">
        <v>188</v>
      </c>
      <c r="AU3155" s="19" t="s">
        <v>78</v>
      </c>
    </row>
    <row r="3156" spans="1:65" s="2" customFormat="1">
      <c r="A3156" s="33"/>
      <c r="B3156" s="34"/>
      <c r="C3156" s="35"/>
      <c r="D3156" s="192" t="s">
        <v>190</v>
      </c>
      <c r="E3156" s="35"/>
      <c r="F3156" s="333" t="s">
        <v>3140</v>
      </c>
      <c r="G3156" s="332"/>
      <c r="H3156" s="332"/>
      <c r="I3156" s="332"/>
      <c r="J3156" s="332"/>
      <c r="K3156" s="35"/>
      <c r="L3156" s="38"/>
      <c r="M3156" s="190"/>
      <c r="N3156" s="191"/>
      <c r="O3156" s="63"/>
      <c r="P3156" s="63"/>
      <c r="Q3156" s="63"/>
      <c r="R3156" s="63"/>
      <c r="S3156" s="63"/>
      <c r="T3156" s="64"/>
      <c r="U3156" s="33"/>
      <c r="V3156" s="33"/>
      <c r="W3156" s="33"/>
      <c r="X3156" s="33"/>
      <c r="Y3156" s="33"/>
      <c r="Z3156" s="33"/>
      <c r="AA3156" s="33"/>
      <c r="AB3156" s="33"/>
      <c r="AC3156" s="33"/>
      <c r="AD3156" s="33"/>
      <c r="AE3156" s="33"/>
      <c r="AT3156" s="19" t="s">
        <v>190</v>
      </c>
      <c r="AU3156" s="19" t="s">
        <v>78</v>
      </c>
    </row>
    <row r="3157" spans="1:65" s="13" customFormat="1">
      <c r="B3157" s="194"/>
      <c r="C3157" s="195"/>
      <c r="D3157" s="188" t="s">
        <v>192</v>
      </c>
      <c r="E3157" s="196" t="s">
        <v>18</v>
      </c>
      <c r="F3157" s="334" t="s">
        <v>320</v>
      </c>
      <c r="G3157" s="335"/>
      <c r="H3157" s="336" t="s">
        <v>18</v>
      </c>
      <c r="I3157" s="335"/>
      <c r="J3157" s="335"/>
      <c r="K3157" s="195"/>
      <c r="L3157" s="198"/>
      <c r="M3157" s="199"/>
      <c r="N3157" s="200"/>
      <c r="O3157" s="200"/>
      <c r="P3157" s="200"/>
      <c r="Q3157" s="200"/>
      <c r="R3157" s="200"/>
      <c r="S3157" s="200"/>
      <c r="T3157" s="201"/>
      <c r="AT3157" s="202" t="s">
        <v>192</v>
      </c>
      <c r="AU3157" s="202" t="s">
        <v>78</v>
      </c>
      <c r="AV3157" s="13" t="s">
        <v>76</v>
      </c>
      <c r="AW3157" s="13" t="s">
        <v>30</v>
      </c>
      <c r="AX3157" s="13" t="s">
        <v>69</v>
      </c>
      <c r="AY3157" s="202" t="s">
        <v>179</v>
      </c>
    </row>
    <row r="3158" spans="1:65" s="14" customFormat="1">
      <c r="B3158" s="203"/>
      <c r="C3158" s="204"/>
      <c r="D3158" s="188" t="s">
        <v>192</v>
      </c>
      <c r="E3158" s="205" t="s">
        <v>18</v>
      </c>
      <c r="F3158" s="324" t="s">
        <v>3117</v>
      </c>
      <c r="G3158" s="325"/>
      <c r="H3158" s="326">
        <v>9.6</v>
      </c>
      <c r="I3158" s="325"/>
      <c r="J3158" s="325"/>
      <c r="K3158" s="204"/>
      <c r="L3158" s="208"/>
      <c r="M3158" s="209"/>
      <c r="N3158" s="210"/>
      <c r="O3158" s="210"/>
      <c r="P3158" s="210"/>
      <c r="Q3158" s="210"/>
      <c r="R3158" s="210"/>
      <c r="S3158" s="210"/>
      <c r="T3158" s="211"/>
      <c r="AT3158" s="212" t="s">
        <v>192</v>
      </c>
      <c r="AU3158" s="212" t="s">
        <v>78</v>
      </c>
      <c r="AV3158" s="14" t="s">
        <v>78</v>
      </c>
      <c r="AW3158" s="14" t="s">
        <v>30</v>
      </c>
      <c r="AX3158" s="14" t="s">
        <v>69</v>
      </c>
      <c r="AY3158" s="212" t="s">
        <v>179</v>
      </c>
    </row>
    <row r="3159" spans="1:65" s="13" customFormat="1">
      <c r="B3159" s="194"/>
      <c r="C3159" s="195"/>
      <c r="D3159" s="188" t="s">
        <v>192</v>
      </c>
      <c r="E3159" s="196" t="s">
        <v>18</v>
      </c>
      <c r="F3159" s="334" t="s">
        <v>3118</v>
      </c>
      <c r="G3159" s="335"/>
      <c r="H3159" s="336" t="s">
        <v>18</v>
      </c>
      <c r="I3159" s="335"/>
      <c r="J3159" s="335"/>
      <c r="K3159" s="195"/>
      <c r="L3159" s="198"/>
      <c r="M3159" s="199"/>
      <c r="N3159" s="200"/>
      <c r="O3159" s="200"/>
      <c r="P3159" s="200"/>
      <c r="Q3159" s="200"/>
      <c r="R3159" s="200"/>
      <c r="S3159" s="200"/>
      <c r="T3159" s="201"/>
      <c r="AT3159" s="202" t="s">
        <v>192</v>
      </c>
      <c r="AU3159" s="202" t="s">
        <v>78</v>
      </c>
      <c r="AV3159" s="13" t="s">
        <v>76</v>
      </c>
      <c r="AW3159" s="13" t="s">
        <v>30</v>
      </c>
      <c r="AX3159" s="13" t="s">
        <v>69</v>
      </c>
      <c r="AY3159" s="202" t="s">
        <v>179</v>
      </c>
    </row>
    <row r="3160" spans="1:65" s="14" customFormat="1">
      <c r="B3160" s="203"/>
      <c r="C3160" s="204"/>
      <c r="D3160" s="188" t="s">
        <v>192</v>
      </c>
      <c r="E3160" s="205" t="s">
        <v>18</v>
      </c>
      <c r="F3160" s="324" t="s">
        <v>3119</v>
      </c>
      <c r="G3160" s="325"/>
      <c r="H3160" s="326">
        <v>31.6</v>
      </c>
      <c r="I3160" s="325"/>
      <c r="J3160" s="325"/>
      <c r="K3160" s="204"/>
      <c r="L3160" s="208"/>
      <c r="M3160" s="209"/>
      <c r="N3160" s="210"/>
      <c r="O3160" s="210"/>
      <c r="P3160" s="210"/>
      <c r="Q3160" s="210"/>
      <c r="R3160" s="210"/>
      <c r="S3160" s="210"/>
      <c r="T3160" s="211"/>
      <c r="AT3160" s="212" t="s">
        <v>192</v>
      </c>
      <c r="AU3160" s="212" t="s">
        <v>78</v>
      </c>
      <c r="AV3160" s="14" t="s">
        <v>78</v>
      </c>
      <c r="AW3160" s="14" t="s">
        <v>30</v>
      </c>
      <c r="AX3160" s="14" t="s">
        <v>69</v>
      </c>
      <c r="AY3160" s="212" t="s">
        <v>179</v>
      </c>
    </row>
    <row r="3161" spans="1:65" s="2" customFormat="1" ht="42.75" customHeight="1">
      <c r="A3161" s="33"/>
      <c r="B3161" s="34"/>
      <c r="C3161" s="213" t="s">
        <v>3141</v>
      </c>
      <c r="D3161" s="213" t="s">
        <v>286</v>
      </c>
      <c r="E3161" s="214" t="s">
        <v>3142</v>
      </c>
      <c r="F3161" s="340" t="s">
        <v>3143</v>
      </c>
      <c r="G3161" s="341" t="s">
        <v>357</v>
      </c>
      <c r="H3161" s="342">
        <v>12.83</v>
      </c>
      <c r="I3161" s="343"/>
      <c r="J3161" s="343">
        <f>ROUND(I3161*H3161,2)</f>
        <v>0</v>
      </c>
      <c r="K3161" s="215" t="s">
        <v>185</v>
      </c>
      <c r="L3161" s="219"/>
      <c r="M3161" s="220" t="s">
        <v>18</v>
      </c>
      <c r="N3161" s="221" t="s">
        <v>40</v>
      </c>
      <c r="O3161" s="184">
        <v>0</v>
      </c>
      <c r="P3161" s="184">
        <f>O3161*H3161</f>
        <v>0</v>
      </c>
      <c r="Q3161" s="184">
        <v>2.1999999999999999E-2</v>
      </c>
      <c r="R3161" s="184">
        <f>Q3161*H3161</f>
        <v>0.28226000000000001</v>
      </c>
      <c r="S3161" s="184">
        <v>0</v>
      </c>
      <c r="T3161" s="185">
        <f>S3161*H3161</f>
        <v>0</v>
      </c>
      <c r="U3161" s="33"/>
      <c r="V3161" s="33"/>
      <c r="W3161" s="33"/>
      <c r="X3161" s="33"/>
      <c r="Y3161" s="33"/>
      <c r="Z3161" s="33"/>
      <c r="AA3161" s="33"/>
      <c r="AB3161" s="33"/>
      <c r="AC3161" s="33"/>
      <c r="AD3161" s="33"/>
      <c r="AE3161" s="33"/>
      <c r="AR3161" s="186" t="s">
        <v>442</v>
      </c>
      <c r="AT3161" s="186" t="s">
        <v>286</v>
      </c>
      <c r="AU3161" s="186" t="s">
        <v>78</v>
      </c>
      <c r="AY3161" s="19" t="s">
        <v>179</v>
      </c>
      <c r="BE3161" s="187">
        <f>IF(N3161="základní",J3161,0)</f>
        <v>0</v>
      </c>
      <c r="BF3161" s="187">
        <f>IF(N3161="snížená",J3161,0)</f>
        <v>0</v>
      </c>
      <c r="BG3161" s="187">
        <f>IF(N3161="zákl. přenesená",J3161,0)</f>
        <v>0</v>
      </c>
      <c r="BH3161" s="187">
        <f>IF(N3161="sníž. přenesená",J3161,0)</f>
        <v>0</v>
      </c>
      <c r="BI3161" s="187">
        <f>IF(N3161="nulová",J3161,0)</f>
        <v>0</v>
      </c>
      <c r="BJ3161" s="19" t="s">
        <v>76</v>
      </c>
      <c r="BK3161" s="187">
        <f>ROUND(I3161*H3161,2)</f>
        <v>0</v>
      </c>
      <c r="BL3161" s="19" t="s">
        <v>311</v>
      </c>
      <c r="BM3161" s="186" t="s">
        <v>3144</v>
      </c>
    </row>
    <row r="3162" spans="1:65" s="2" customFormat="1" ht="19.5">
      <c r="A3162" s="33"/>
      <c r="B3162" s="34"/>
      <c r="C3162" s="35"/>
      <c r="D3162" s="188" t="s">
        <v>188</v>
      </c>
      <c r="E3162" s="35"/>
      <c r="F3162" s="331" t="s">
        <v>3143</v>
      </c>
      <c r="G3162" s="332"/>
      <c r="H3162" s="332"/>
      <c r="I3162" s="332"/>
      <c r="J3162" s="332"/>
      <c r="K3162" s="35"/>
      <c r="L3162" s="38"/>
      <c r="M3162" s="190"/>
      <c r="N3162" s="191"/>
      <c r="O3162" s="63"/>
      <c r="P3162" s="63"/>
      <c r="Q3162" s="63"/>
      <c r="R3162" s="63"/>
      <c r="S3162" s="63"/>
      <c r="T3162" s="64"/>
      <c r="U3162" s="33"/>
      <c r="V3162" s="33"/>
      <c r="W3162" s="33"/>
      <c r="X3162" s="33"/>
      <c r="Y3162" s="33"/>
      <c r="Z3162" s="33"/>
      <c r="AA3162" s="33"/>
      <c r="AB3162" s="33"/>
      <c r="AC3162" s="33"/>
      <c r="AD3162" s="33"/>
      <c r="AE3162" s="33"/>
      <c r="AT3162" s="19" t="s">
        <v>188</v>
      </c>
      <c r="AU3162" s="19" t="s">
        <v>78</v>
      </c>
    </row>
    <row r="3163" spans="1:65" s="13" customFormat="1">
      <c r="B3163" s="194"/>
      <c r="C3163" s="195"/>
      <c r="D3163" s="188" t="s">
        <v>192</v>
      </c>
      <c r="E3163" s="196" t="s">
        <v>18</v>
      </c>
      <c r="F3163" s="334" t="s">
        <v>320</v>
      </c>
      <c r="G3163" s="335"/>
      <c r="H3163" s="336" t="s">
        <v>18</v>
      </c>
      <c r="I3163" s="335"/>
      <c r="J3163" s="335"/>
      <c r="K3163" s="195"/>
      <c r="L3163" s="198"/>
      <c r="M3163" s="199"/>
      <c r="N3163" s="200"/>
      <c r="O3163" s="200"/>
      <c r="P3163" s="200"/>
      <c r="Q3163" s="200"/>
      <c r="R3163" s="200"/>
      <c r="S3163" s="200"/>
      <c r="T3163" s="201"/>
      <c r="AT3163" s="202" t="s">
        <v>192</v>
      </c>
      <c r="AU3163" s="202" t="s">
        <v>78</v>
      </c>
      <c r="AV3163" s="13" t="s">
        <v>76</v>
      </c>
      <c r="AW3163" s="13" t="s">
        <v>30</v>
      </c>
      <c r="AX3163" s="13" t="s">
        <v>69</v>
      </c>
      <c r="AY3163" s="202" t="s">
        <v>179</v>
      </c>
    </row>
    <row r="3164" spans="1:65" s="14" customFormat="1">
      <c r="B3164" s="203"/>
      <c r="C3164" s="204"/>
      <c r="D3164" s="188" t="s">
        <v>192</v>
      </c>
      <c r="E3164" s="205" t="s">
        <v>18</v>
      </c>
      <c r="F3164" s="324" t="s">
        <v>3145</v>
      </c>
      <c r="G3164" s="325"/>
      <c r="H3164" s="326">
        <v>2.4</v>
      </c>
      <c r="I3164" s="325"/>
      <c r="J3164" s="325"/>
      <c r="K3164" s="204"/>
      <c r="L3164" s="208"/>
      <c r="M3164" s="209"/>
      <c r="N3164" s="210"/>
      <c r="O3164" s="210"/>
      <c r="P3164" s="210"/>
      <c r="Q3164" s="210"/>
      <c r="R3164" s="210"/>
      <c r="S3164" s="210"/>
      <c r="T3164" s="211"/>
      <c r="AT3164" s="212" t="s">
        <v>192</v>
      </c>
      <c r="AU3164" s="212" t="s">
        <v>78</v>
      </c>
      <c r="AV3164" s="14" t="s">
        <v>78</v>
      </c>
      <c r="AW3164" s="14" t="s">
        <v>30</v>
      </c>
      <c r="AX3164" s="14" t="s">
        <v>69</v>
      </c>
      <c r="AY3164" s="212" t="s">
        <v>179</v>
      </c>
    </row>
    <row r="3165" spans="1:65" s="13" customFormat="1">
      <c r="B3165" s="194"/>
      <c r="C3165" s="195"/>
      <c r="D3165" s="188" t="s">
        <v>192</v>
      </c>
      <c r="E3165" s="196" t="s">
        <v>18</v>
      </c>
      <c r="F3165" s="334" t="s">
        <v>3118</v>
      </c>
      <c r="G3165" s="335"/>
      <c r="H3165" s="336" t="s">
        <v>18</v>
      </c>
      <c r="I3165" s="335"/>
      <c r="J3165" s="335"/>
      <c r="K3165" s="195"/>
      <c r="L3165" s="198"/>
      <c r="M3165" s="199"/>
      <c r="N3165" s="200"/>
      <c r="O3165" s="200"/>
      <c r="P3165" s="200"/>
      <c r="Q3165" s="200"/>
      <c r="R3165" s="200"/>
      <c r="S3165" s="200"/>
      <c r="T3165" s="201"/>
      <c r="AT3165" s="202" t="s">
        <v>192</v>
      </c>
      <c r="AU3165" s="202" t="s">
        <v>78</v>
      </c>
      <c r="AV3165" s="13" t="s">
        <v>76</v>
      </c>
      <c r="AW3165" s="13" t="s">
        <v>30</v>
      </c>
      <c r="AX3165" s="13" t="s">
        <v>69</v>
      </c>
      <c r="AY3165" s="202" t="s">
        <v>179</v>
      </c>
    </row>
    <row r="3166" spans="1:65" s="14" customFormat="1">
      <c r="B3166" s="203"/>
      <c r="C3166" s="204"/>
      <c r="D3166" s="188" t="s">
        <v>192</v>
      </c>
      <c r="E3166" s="205" t="s">
        <v>18</v>
      </c>
      <c r="F3166" s="324" t="s">
        <v>3146</v>
      </c>
      <c r="G3166" s="325"/>
      <c r="H3166" s="326">
        <v>9.48</v>
      </c>
      <c r="I3166" s="325"/>
      <c r="J3166" s="325"/>
      <c r="K3166" s="204"/>
      <c r="L3166" s="208"/>
      <c r="M3166" s="209"/>
      <c r="N3166" s="210"/>
      <c r="O3166" s="210"/>
      <c r="P3166" s="210"/>
      <c r="Q3166" s="210"/>
      <c r="R3166" s="210"/>
      <c r="S3166" s="210"/>
      <c r="T3166" s="211"/>
      <c r="AT3166" s="212" t="s">
        <v>192</v>
      </c>
      <c r="AU3166" s="212" t="s">
        <v>78</v>
      </c>
      <c r="AV3166" s="14" t="s">
        <v>78</v>
      </c>
      <c r="AW3166" s="14" t="s">
        <v>30</v>
      </c>
      <c r="AX3166" s="14" t="s">
        <v>69</v>
      </c>
      <c r="AY3166" s="212" t="s">
        <v>179</v>
      </c>
    </row>
    <row r="3167" spans="1:65" s="14" customFormat="1">
      <c r="B3167" s="203"/>
      <c r="C3167" s="204"/>
      <c r="D3167" s="188" t="s">
        <v>192</v>
      </c>
      <c r="E3167" s="204"/>
      <c r="F3167" s="324" t="s">
        <v>3147</v>
      </c>
      <c r="G3167" s="325"/>
      <c r="H3167" s="326">
        <v>12.83</v>
      </c>
      <c r="I3167" s="325"/>
      <c r="J3167" s="325"/>
      <c r="K3167" s="204"/>
      <c r="L3167" s="208"/>
      <c r="M3167" s="209"/>
      <c r="N3167" s="210"/>
      <c r="O3167" s="210"/>
      <c r="P3167" s="210"/>
      <c r="Q3167" s="210"/>
      <c r="R3167" s="210"/>
      <c r="S3167" s="210"/>
      <c r="T3167" s="211"/>
      <c r="AT3167" s="212" t="s">
        <v>192</v>
      </c>
      <c r="AU3167" s="212" t="s">
        <v>78</v>
      </c>
      <c r="AV3167" s="14" t="s">
        <v>78</v>
      </c>
      <c r="AW3167" s="14" t="s">
        <v>4</v>
      </c>
      <c r="AX3167" s="14" t="s">
        <v>76</v>
      </c>
      <c r="AY3167" s="212" t="s">
        <v>179</v>
      </c>
    </row>
    <row r="3168" spans="1:65" s="2" customFormat="1" ht="37.9" customHeight="1">
      <c r="A3168" s="33"/>
      <c r="B3168" s="34"/>
      <c r="C3168" s="176" t="s">
        <v>3148</v>
      </c>
      <c r="D3168" s="176" t="s">
        <v>181</v>
      </c>
      <c r="E3168" s="177" t="s">
        <v>3149</v>
      </c>
      <c r="F3168" s="327" t="s">
        <v>3150</v>
      </c>
      <c r="G3168" s="328" t="s">
        <v>289</v>
      </c>
      <c r="H3168" s="329">
        <v>41.2</v>
      </c>
      <c r="I3168" s="330"/>
      <c r="J3168" s="330">
        <f>ROUND(I3168*H3168,2)</f>
        <v>0</v>
      </c>
      <c r="K3168" s="178" t="s">
        <v>185</v>
      </c>
      <c r="L3168" s="38"/>
      <c r="M3168" s="182" t="s">
        <v>18</v>
      </c>
      <c r="N3168" s="183" t="s">
        <v>40</v>
      </c>
      <c r="O3168" s="184">
        <v>0.27600000000000002</v>
      </c>
      <c r="P3168" s="184">
        <f>O3168*H3168</f>
        <v>11.371200000000002</v>
      </c>
      <c r="Q3168" s="184">
        <v>1.0200000000000001E-3</v>
      </c>
      <c r="R3168" s="184">
        <f>Q3168*H3168</f>
        <v>4.2024000000000006E-2</v>
      </c>
      <c r="S3168" s="184">
        <v>0</v>
      </c>
      <c r="T3168" s="185">
        <f>S3168*H3168</f>
        <v>0</v>
      </c>
      <c r="U3168" s="33"/>
      <c r="V3168" s="33"/>
      <c r="W3168" s="33"/>
      <c r="X3168" s="33"/>
      <c r="Y3168" s="33"/>
      <c r="Z3168" s="33"/>
      <c r="AA3168" s="33"/>
      <c r="AB3168" s="33"/>
      <c r="AC3168" s="33"/>
      <c r="AD3168" s="33"/>
      <c r="AE3168" s="33"/>
      <c r="AR3168" s="186" t="s">
        <v>311</v>
      </c>
      <c r="AT3168" s="186" t="s">
        <v>181</v>
      </c>
      <c r="AU3168" s="186" t="s">
        <v>78</v>
      </c>
      <c r="AY3168" s="19" t="s">
        <v>179</v>
      </c>
      <c r="BE3168" s="187">
        <f>IF(N3168="základní",J3168,0)</f>
        <v>0</v>
      </c>
      <c r="BF3168" s="187">
        <f>IF(N3168="snížená",J3168,0)</f>
        <v>0</v>
      </c>
      <c r="BG3168" s="187">
        <f>IF(N3168="zákl. přenesená",J3168,0)</f>
        <v>0</v>
      </c>
      <c r="BH3168" s="187">
        <f>IF(N3168="sníž. přenesená",J3168,0)</f>
        <v>0</v>
      </c>
      <c r="BI3168" s="187">
        <f>IF(N3168="nulová",J3168,0)</f>
        <v>0</v>
      </c>
      <c r="BJ3168" s="19" t="s">
        <v>76</v>
      </c>
      <c r="BK3168" s="187">
        <f>ROUND(I3168*H3168,2)</f>
        <v>0</v>
      </c>
      <c r="BL3168" s="19" t="s">
        <v>311</v>
      </c>
      <c r="BM3168" s="186" t="s">
        <v>3151</v>
      </c>
    </row>
    <row r="3169" spans="1:65" s="2" customFormat="1" ht="29.25">
      <c r="A3169" s="33"/>
      <c r="B3169" s="34"/>
      <c r="C3169" s="35"/>
      <c r="D3169" s="188" t="s">
        <v>188</v>
      </c>
      <c r="E3169" s="35"/>
      <c r="F3169" s="331" t="s">
        <v>3152</v>
      </c>
      <c r="G3169" s="332"/>
      <c r="H3169" s="332"/>
      <c r="I3169" s="332"/>
      <c r="J3169" s="332"/>
      <c r="K3169" s="35"/>
      <c r="L3169" s="38"/>
      <c r="M3169" s="190"/>
      <c r="N3169" s="191"/>
      <c r="O3169" s="63"/>
      <c r="P3169" s="63"/>
      <c r="Q3169" s="63"/>
      <c r="R3169" s="63"/>
      <c r="S3169" s="63"/>
      <c r="T3169" s="64"/>
      <c r="U3169" s="33"/>
      <c r="V3169" s="33"/>
      <c r="W3169" s="33"/>
      <c r="X3169" s="33"/>
      <c r="Y3169" s="33"/>
      <c r="Z3169" s="33"/>
      <c r="AA3169" s="33"/>
      <c r="AB3169" s="33"/>
      <c r="AC3169" s="33"/>
      <c r="AD3169" s="33"/>
      <c r="AE3169" s="33"/>
      <c r="AT3169" s="19" t="s">
        <v>188</v>
      </c>
      <c r="AU3169" s="19" t="s">
        <v>78</v>
      </c>
    </row>
    <row r="3170" spans="1:65" s="2" customFormat="1">
      <c r="A3170" s="33"/>
      <c r="B3170" s="34"/>
      <c r="C3170" s="35"/>
      <c r="D3170" s="192" t="s">
        <v>190</v>
      </c>
      <c r="E3170" s="35"/>
      <c r="F3170" s="333" t="s">
        <v>3153</v>
      </c>
      <c r="G3170" s="332"/>
      <c r="H3170" s="332"/>
      <c r="I3170" s="332"/>
      <c r="J3170" s="332"/>
      <c r="K3170" s="35"/>
      <c r="L3170" s="38"/>
      <c r="M3170" s="190"/>
      <c r="N3170" s="191"/>
      <c r="O3170" s="63"/>
      <c r="P3170" s="63"/>
      <c r="Q3170" s="63"/>
      <c r="R3170" s="63"/>
      <c r="S3170" s="63"/>
      <c r="T3170" s="64"/>
      <c r="U3170" s="33"/>
      <c r="V3170" s="33"/>
      <c r="W3170" s="33"/>
      <c r="X3170" s="33"/>
      <c r="Y3170" s="33"/>
      <c r="Z3170" s="33"/>
      <c r="AA3170" s="33"/>
      <c r="AB3170" s="33"/>
      <c r="AC3170" s="33"/>
      <c r="AD3170" s="33"/>
      <c r="AE3170" s="33"/>
      <c r="AT3170" s="19" t="s">
        <v>190</v>
      </c>
      <c r="AU3170" s="19" t="s">
        <v>78</v>
      </c>
    </row>
    <row r="3171" spans="1:65" s="13" customFormat="1">
      <c r="B3171" s="194"/>
      <c r="C3171" s="195"/>
      <c r="D3171" s="188" t="s">
        <v>192</v>
      </c>
      <c r="E3171" s="196" t="s">
        <v>18</v>
      </c>
      <c r="F3171" s="334" t="s">
        <v>320</v>
      </c>
      <c r="G3171" s="335"/>
      <c r="H3171" s="336" t="s">
        <v>18</v>
      </c>
      <c r="I3171" s="335"/>
      <c r="J3171" s="335"/>
      <c r="K3171" s="195"/>
      <c r="L3171" s="198"/>
      <c r="M3171" s="199"/>
      <c r="N3171" s="200"/>
      <c r="O3171" s="200"/>
      <c r="P3171" s="200"/>
      <c r="Q3171" s="200"/>
      <c r="R3171" s="200"/>
      <c r="S3171" s="200"/>
      <c r="T3171" s="201"/>
      <c r="AT3171" s="202" t="s">
        <v>192</v>
      </c>
      <c r="AU3171" s="202" t="s">
        <v>78</v>
      </c>
      <c r="AV3171" s="13" t="s">
        <v>76</v>
      </c>
      <c r="AW3171" s="13" t="s">
        <v>30</v>
      </c>
      <c r="AX3171" s="13" t="s">
        <v>69</v>
      </c>
      <c r="AY3171" s="202" t="s">
        <v>179</v>
      </c>
    </row>
    <row r="3172" spans="1:65" s="14" customFormat="1">
      <c r="B3172" s="203"/>
      <c r="C3172" s="204"/>
      <c r="D3172" s="188" t="s">
        <v>192</v>
      </c>
      <c r="E3172" s="205" t="s">
        <v>18</v>
      </c>
      <c r="F3172" s="324" t="s">
        <v>3117</v>
      </c>
      <c r="G3172" s="325"/>
      <c r="H3172" s="326">
        <v>9.6</v>
      </c>
      <c r="I3172" s="325"/>
      <c r="J3172" s="325"/>
      <c r="K3172" s="204"/>
      <c r="L3172" s="208"/>
      <c r="M3172" s="209"/>
      <c r="N3172" s="210"/>
      <c r="O3172" s="210"/>
      <c r="P3172" s="210"/>
      <c r="Q3172" s="210"/>
      <c r="R3172" s="210"/>
      <c r="S3172" s="210"/>
      <c r="T3172" s="211"/>
      <c r="AT3172" s="212" t="s">
        <v>192</v>
      </c>
      <c r="AU3172" s="212" t="s">
        <v>78</v>
      </c>
      <c r="AV3172" s="14" t="s">
        <v>78</v>
      </c>
      <c r="AW3172" s="14" t="s">
        <v>30</v>
      </c>
      <c r="AX3172" s="14" t="s">
        <v>69</v>
      </c>
      <c r="AY3172" s="212" t="s">
        <v>179</v>
      </c>
    </row>
    <row r="3173" spans="1:65" s="13" customFormat="1">
      <c r="B3173" s="194"/>
      <c r="C3173" s="195"/>
      <c r="D3173" s="188" t="s">
        <v>192</v>
      </c>
      <c r="E3173" s="196" t="s">
        <v>18</v>
      </c>
      <c r="F3173" s="334" t="s">
        <v>3118</v>
      </c>
      <c r="G3173" s="335"/>
      <c r="H3173" s="336" t="s">
        <v>18</v>
      </c>
      <c r="I3173" s="335"/>
      <c r="J3173" s="335"/>
      <c r="K3173" s="195"/>
      <c r="L3173" s="198"/>
      <c r="M3173" s="199"/>
      <c r="N3173" s="200"/>
      <c r="O3173" s="200"/>
      <c r="P3173" s="200"/>
      <c r="Q3173" s="200"/>
      <c r="R3173" s="200"/>
      <c r="S3173" s="200"/>
      <c r="T3173" s="201"/>
      <c r="AT3173" s="202" t="s">
        <v>192</v>
      </c>
      <c r="AU3173" s="202" t="s">
        <v>78</v>
      </c>
      <c r="AV3173" s="13" t="s">
        <v>76</v>
      </c>
      <c r="AW3173" s="13" t="s">
        <v>30</v>
      </c>
      <c r="AX3173" s="13" t="s">
        <v>69</v>
      </c>
      <c r="AY3173" s="202" t="s">
        <v>179</v>
      </c>
    </row>
    <row r="3174" spans="1:65" s="14" customFormat="1">
      <c r="B3174" s="203"/>
      <c r="C3174" s="204"/>
      <c r="D3174" s="188" t="s">
        <v>192</v>
      </c>
      <c r="E3174" s="205" t="s">
        <v>18</v>
      </c>
      <c r="F3174" s="324" t="s">
        <v>3119</v>
      </c>
      <c r="G3174" s="325"/>
      <c r="H3174" s="326">
        <v>31.6</v>
      </c>
      <c r="I3174" s="325"/>
      <c r="J3174" s="325"/>
      <c r="K3174" s="204"/>
      <c r="L3174" s="208"/>
      <c r="M3174" s="209"/>
      <c r="N3174" s="210"/>
      <c r="O3174" s="210"/>
      <c r="P3174" s="210"/>
      <c r="Q3174" s="210"/>
      <c r="R3174" s="210"/>
      <c r="S3174" s="210"/>
      <c r="T3174" s="211"/>
      <c r="AT3174" s="212" t="s">
        <v>192</v>
      </c>
      <c r="AU3174" s="212" t="s">
        <v>78</v>
      </c>
      <c r="AV3174" s="14" t="s">
        <v>78</v>
      </c>
      <c r="AW3174" s="14" t="s">
        <v>30</v>
      </c>
      <c r="AX3174" s="14" t="s">
        <v>69</v>
      </c>
      <c r="AY3174" s="212" t="s">
        <v>179</v>
      </c>
    </row>
    <row r="3175" spans="1:65" s="2" customFormat="1" ht="24.2" customHeight="1">
      <c r="A3175" s="33"/>
      <c r="B3175" s="34"/>
      <c r="C3175" s="213" t="s">
        <v>3154</v>
      </c>
      <c r="D3175" s="213" t="s">
        <v>286</v>
      </c>
      <c r="E3175" s="214" t="s">
        <v>3142</v>
      </c>
      <c r="F3175" s="340" t="s">
        <v>3143</v>
      </c>
      <c r="G3175" s="341" t="s">
        <v>357</v>
      </c>
      <c r="H3175" s="342">
        <v>7.3940000000000001</v>
      </c>
      <c r="I3175" s="343"/>
      <c r="J3175" s="343">
        <f>ROUND(I3175*H3175,2)</f>
        <v>0</v>
      </c>
      <c r="K3175" s="215" t="s">
        <v>185</v>
      </c>
      <c r="L3175" s="219"/>
      <c r="M3175" s="220" t="s">
        <v>18</v>
      </c>
      <c r="N3175" s="221" t="s">
        <v>40</v>
      </c>
      <c r="O3175" s="184">
        <v>0</v>
      </c>
      <c r="P3175" s="184">
        <f>O3175*H3175</f>
        <v>0</v>
      </c>
      <c r="Q3175" s="184">
        <v>2.1999999999999999E-2</v>
      </c>
      <c r="R3175" s="184">
        <f>Q3175*H3175</f>
        <v>0.16266800000000001</v>
      </c>
      <c r="S3175" s="184">
        <v>0</v>
      </c>
      <c r="T3175" s="185">
        <f>S3175*H3175</f>
        <v>0</v>
      </c>
      <c r="U3175" s="33"/>
      <c r="V3175" s="33"/>
      <c r="W3175" s="33"/>
      <c r="X3175" s="33"/>
      <c r="Y3175" s="33"/>
      <c r="Z3175" s="33"/>
      <c r="AA3175" s="33"/>
      <c r="AB3175" s="33"/>
      <c r="AC3175" s="33"/>
      <c r="AD3175" s="33"/>
      <c r="AE3175" s="33"/>
      <c r="AR3175" s="186" t="s">
        <v>442</v>
      </c>
      <c r="AT3175" s="186" t="s">
        <v>286</v>
      </c>
      <c r="AU3175" s="186" t="s">
        <v>78</v>
      </c>
      <c r="AY3175" s="19" t="s">
        <v>179</v>
      </c>
      <c r="BE3175" s="187">
        <f>IF(N3175="základní",J3175,0)</f>
        <v>0</v>
      </c>
      <c r="BF3175" s="187">
        <f>IF(N3175="snížená",J3175,0)</f>
        <v>0</v>
      </c>
      <c r="BG3175" s="187">
        <f>IF(N3175="zákl. přenesená",J3175,0)</f>
        <v>0</v>
      </c>
      <c r="BH3175" s="187">
        <f>IF(N3175="sníž. přenesená",J3175,0)</f>
        <v>0</v>
      </c>
      <c r="BI3175" s="187">
        <f>IF(N3175="nulová",J3175,0)</f>
        <v>0</v>
      </c>
      <c r="BJ3175" s="19" t="s">
        <v>76</v>
      </c>
      <c r="BK3175" s="187">
        <f>ROUND(I3175*H3175,2)</f>
        <v>0</v>
      </c>
      <c r="BL3175" s="19" t="s">
        <v>311</v>
      </c>
      <c r="BM3175" s="186" t="s">
        <v>3155</v>
      </c>
    </row>
    <row r="3176" spans="1:65" s="2" customFormat="1" ht="19.5">
      <c r="A3176" s="33"/>
      <c r="B3176" s="34"/>
      <c r="C3176" s="35"/>
      <c r="D3176" s="188" t="s">
        <v>188</v>
      </c>
      <c r="E3176" s="35"/>
      <c r="F3176" s="331" t="s">
        <v>3143</v>
      </c>
      <c r="G3176" s="332"/>
      <c r="H3176" s="332"/>
      <c r="I3176" s="332"/>
      <c r="J3176" s="332"/>
      <c r="K3176" s="35"/>
      <c r="L3176" s="38"/>
      <c r="M3176" s="190"/>
      <c r="N3176" s="191"/>
      <c r="O3176" s="63"/>
      <c r="P3176" s="63"/>
      <c r="Q3176" s="63"/>
      <c r="R3176" s="63"/>
      <c r="S3176" s="63"/>
      <c r="T3176" s="64"/>
      <c r="U3176" s="33"/>
      <c r="V3176" s="33"/>
      <c r="W3176" s="33"/>
      <c r="X3176" s="33"/>
      <c r="Y3176" s="33"/>
      <c r="Z3176" s="33"/>
      <c r="AA3176" s="33"/>
      <c r="AB3176" s="33"/>
      <c r="AC3176" s="33"/>
      <c r="AD3176" s="33"/>
      <c r="AE3176" s="33"/>
      <c r="AT3176" s="19" t="s">
        <v>188</v>
      </c>
      <c r="AU3176" s="19" t="s">
        <v>78</v>
      </c>
    </row>
    <row r="3177" spans="1:65" s="13" customFormat="1">
      <c r="B3177" s="194"/>
      <c r="C3177" s="195"/>
      <c r="D3177" s="188" t="s">
        <v>192</v>
      </c>
      <c r="E3177" s="196" t="s">
        <v>18</v>
      </c>
      <c r="F3177" s="334" t="s">
        <v>320</v>
      </c>
      <c r="G3177" s="335"/>
      <c r="H3177" s="336" t="s">
        <v>18</v>
      </c>
      <c r="I3177" s="335"/>
      <c r="J3177" s="335"/>
      <c r="K3177" s="195"/>
      <c r="L3177" s="198"/>
      <c r="M3177" s="199"/>
      <c r="N3177" s="200"/>
      <c r="O3177" s="200"/>
      <c r="P3177" s="200"/>
      <c r="Q3177" s="200"/>
      <c r="R3177" s="200"/>
      <c r="S3177" s="200"/>
      <c r="T3177" s="201"/>
      <c r="AT3177" s="202" t="s">
        <v>192</v>
      </c>
      <c r="AU3177" s="202" t="s">
        <v>78</v>
      </c>
      <c r="AV3177" s="13" t="s">
        <v>76</v>
      </c>
      <c r="AW3177" s="13" t="s">
        <v>30</v>
      </c>
      <c r="AX3177" s="13" t="s">
        <v>69</v>
      </c>
      <c r="AY3177" s="202" t="s">
        <v>179</v>
      </c>
    </row>
    <row r="3178" spans="1:65" s="14" customFormat="1">
      <c r="B3178" s="203"/>
      <c r="C3178" s="204"/>
      <c r="D3178" s="188" t="s">
        <v>192</v>
      </c>
      <c r="E3178" s="205" t="s">
        <v>18</v>
      </c>
      <c r="F3178" s="324" t="s">
        <v>3156</v>
      </c>
      <c r="G3178" s="325"/>
      <c r="H3178" s="326">
        <v>1.6319999999999999</v>
      </c>
      <c r="I3178" s="325"/>
      <c r="J3178" s="325"/>
      <c r="K3178" s="204"/>
      <c r="L3178" s="208"/>
      <c r="M3178" s="209"/>
      <c r="N3178" s="210"/>
      <c r="O3178" s="210"/>
      <c r="P3178" s="210"/>
      <c r="Q3178" s="210"/>
      <c r="R3178" s="210"/>
      <c r="S3178" s="210"/>
      <c r="T3178" s="211"/>
      <c r="AT3178" s="212" t="s">
        <v>192</v>
      </c>
      <c r="AU3178" s="212" t="s">
        <v>78</v>
      </c>
      <c r="AV3178" s="14" t="s">
        <v>78</v>
      </c>
      <c r="AW3178" s="14" t="s">
        <v>30</v>
      </c>
      <c r="AX3178" s="14" t="s">
        <v>69</v>
      </c>
      <c r="AY3178" s="212" t="s">
        <v>179</v>
      </c>
    </row>
    <row r="3179" spans="1:65" s="13" customFormat="1">
      <c r="B3179" s="194"/>
      <c r="C3179" s="195"/>
      <c r="D3179" s="188" t="s">
        <v>192</v>
      </c>
      <c r="E3179" s="196" t="s">
        <v>18</v>
      </c>
      <c r="F3179" s="334" t="s">
        <v>3118</v>
      </c>
      <c r="G3179" s="335"/>
      <c r="H3179" s="336" t="s">
        <v>18</v>
      </c>
      <c r="I3179" s="335"/>
      <c r="J3179" s="335"/>
      <c r="K3179" s="195"/>
      <c r="L3179" s="198"/>
      <c r="M3179" s="199"/>
      <c r="N3179" s="200"/>
      <c r="O3179" s="200"/>
      <c r="P3179" s="200"/>
      <c r="Q3179" s="200"/>
      <c r="R3179" s="200"/>
      <c r="S3179" s="200"/>
      <c r="T3179" s="201"/>
      <c r="AT3179" s="202" t="s">
        <v>192</v>
      </c>
      <c r="AU3179" s="202" t="s">
        <v>78</v>
      </c>
      <c r="AV3179" s="13" t="s">
        <v>76</v>
      </c>
      <c r="AW3179" s="13" t="s">
        <v>30</v>
      </c>
      <c r="AX3179" s="13" t="s">
        <v>69</v>
      </c>
      <c r="AY3179" s="202" t="s">
        <v>179</v>
      </c>
    </row>
    <row r="3180" spans="1:65" s="14" customFormat="1">
      <c r="B3180" s="203"/>
      <c r="C3180" s="204"/>
      <c r="D3180" s="188" t="s">
        <v>192</v>
      </c>
      <c r="E3180" s="205" t="s">
        <v>18</v>
      </c>
      <c r="F3180" s="324" t="s">
        <v>3157</v>
      </c>
      <c r="G3180" s="325"/>
      <c r="H3180" s="326">
        <v>5.2140000000000004</v>
      </c>
      <c r="I3180" s="325"/>
      <c r="J3180" s="325"/>
      <c r="K3180" s="204"/>
      <c r="L3180" s="208"/>
      <c r="M3180" s="209"/>
      <c r="N3180" s="210"/>
      <c r="O3180" s="210"/>
      <c r="P3180" s="210"/>
      <c r="Q3180" s="210"/>
      <c r="R3180" s="210"/>
      <c r="S3180" s="210"/>
      <c r="T3180" s="211"/>
      <c r="AT3180" s="212" t="s">
        <v>192</v>
      </c>
      <c r="AU3180" s="212" t="s">
        <v>78</v>
      </c>
      <c r="AV3180" s="14" t="s">
        <v>78</v>
      </c>
      <c r="AW3180" s="14" t="s">
        <v>30</v>
      </c>
      <c r="AX3180" s="14" t="s">
        <v>69</v>
      </c>
      <c r="AY3180" s="212" t="s">
        <v>179</v>
      </c>
    </row>
    <row r="3181" spans="1:65" s="14" customFormat="1">
      <c r="B3181" s="203"/>
      <c r="C3181" s="204"/>
      <c r="D3181" s="188" t="s">
        <v>192</v>
      </c>
      <c r="E3181" s="204"/>
      <c r="F3181" s="324" t="s">
        <v>3158</v>
      </c>
      <c r="G3181" s="325"/>
      <c r="H3181" s="326">
        <v>7.3940000000000001</v>
      </c>
      <c r="I3181" s="325"/>
      <c r="J3181" s="325"/>
      <c r="K3181" s="204"/>
      <c r="L3181" s="208"/>
      <c r="M3181" s="209"/>
      <c r="N3181" s="210"/>
      <c r="O3181" s="210"/>
      <c r="P3181" s="210"/>
      <c r="Q3181" s="210"/>
      <c r="R3181" s="210"/>
      <c r="S3181" s="210"/>
      <c r="T3181" s="211"/>
      <c r="AT3181" s="212" t="s">
        <v>192</v>
      </c>
      <c r="AU3181" s="212" t="s">
        <v>78</v>
      </c>
      <c r="AV3181" s="14" t="s">
        <v>78</v>
      </c>
      <c r="AW3181" s="14" t="s">
        <v>4</v>
      </c>
      <c r="AX3181" s="14" t="s">
        <v>76</v>
      </c>
      <c r="AY3181" s="212" t="s">
        <v>179</v>
      </c>
    </row>
    <row r="3182" spans="1:65" s="2" customFormat="1" ht="33" customHeight="1">
      <c r="A3182" s="33"/>
      <c r="B3182" s="34"/>
      <c r="C3182" s="176" t="s">
        <v>3159</v>
      </c>
      <c r="D3182" s="176" t="s">
        <v>181</v>
      </c>
      <c r="E3182" s="177" t="s">
        <v>3160</v>
      </c>
      <c r="F3182" s="327" t="s">
        <v>3161</v>
      </c>
      <c r="G3182" s="328" t="s">
        <v>289</v>
      </c>
      <c r="H3182" s="329">
        <v>150.79499999999999</v>
      </c>
      <c r="I3182" s="330"/>
      <c r="J3182" s="330">
        <f>ROUND(I3182*H3182,2)</f>
        <v>0</v>
      </c>
      <c r="K3182" s="178" t="s">
        <v>185</v>
      </c>
      <c r="L3182" s="38"/>
      <c r="M3182" s="182" t="s">
        <v>18</v>
      </c>
      <c r="N3182" s="183" t="s">
        <v>40</v>
      </c>
      <c r="O3182" s="184">
        <v>0.20899999999999999</v>
      </c>
      <c r="P3182" s="184">
        <f>O3182*H3182</f>
        <v>31.516154999999998</v>
      </c>
      <c r="Q3182" s="184">
        <v>5.8399999999999999E-4</v>
      </c>
      <c r="R3182" s="184">
        <f>Q3182*H3182</f>
        <v>8.8064279999999995E-2</v>
      </c>
      <c r="S3182" s="184">
        <v>0</v>
      </c>
      <c r="T3182" s="185">
        <f>S3182*H3182</f>
        <v>0</v>
      </c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R3182" s="186" t="s">
        <v>311</v>
      </c>
      <c r="AT3182" s="186" t="s">
        <v>181</v>
      </c>
      <c r="AU3182" s="186" t="s">
        <v>78</v>
      </c>
      <c r="AY3182" s="19" t="s">
        <v>179</v>
      </c>
      <c r="BE3182" s="187">
        <f>IF(N3182="základní",J3182,0)</f>
        <v>0</v>
      </c>
      <c r="BF3182" s="187">
        <f>IF(N3182="snížená",J3182,0)</f>
        <v>0</v>
      </c>
      <c r="BG3182" s="187">
        <f>IF(N3182="zákl. přenesená",J3182,0)</f>
        <v>0</v>
      </c>
      <c r="BH3182" s="187">
        <f>IF(N3182="sníž. přenesená",J3182,0)</f>
        <v>0</v>
      </c>
      <c r="BI3182" s="187">
        <f>IF(N3182="nulová",J3182,0)</f>
        <v>0</v>
      </c>
      <c r="BJ3182" s="19" t="s">
        <v>76</v>
      </c>
      <c r="BK3182" s="187">
        <f>ROUND(I3182*H3182,2)</f>
        <v>0</v>
      </c>
      <c r="BL3182" s="19" t="s">
        <v>311</v>
      </c>
      <c r="BM3182" s="186" t="s">
        <v>3162</v>
      </c>
    </row>
    <row r="3183" spans="1:65" s="2" customFormat="1" ht="19.5">
      <c r="A3183" s="33"/>
      <c r="B3183" s="34"/>
      <c r="C3183" s="35"/>
      <c r="D3183" s="188" t="s">
        <v>188</v>
      </c>
      <c r="E3183" s="35"/>
      <c r="F3183" s="331" t="s">
        <v>3163</v>
      </c>
      <c r="G3183" s="332"/>
      <c r="H3183" s="332"/>
      <c r="I3183" s="332"/>
      <c r="J3183" s="332"/>
      <c r="K3183" s="35"/>
      <c r="L3183" s="38"/>
      <c r="M3183" s="190"/>
      <c r="N3183" s="191"/>
      <c r="O3183" s="63"/>
      <c r="P3183" s="63"/>
      <c r="Q3183" s="63"/>
      <c r="R3183" s="63"/>
      <c r="S3183" s="63"/>
      <c r="T3183" s="64"/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T3183" s="19" t="s">
        <v>188</v>
      </c>
      <c r="AU3183" s="19" t="s">
        <v>78</v>
      </c>
    </row>
    <row r="3184" spans="1:65" s="2" customFormat="1">
      <c r="A3184" s="33"/>
      <c r="B3184" s="34"/>
      <c r="C3184" s="35"/>
      <c r="D3184" s="192" t="s">
        <v>190</v>
      </c>
      <c r="E3184" s="35"/>
      <c r="F3184" s="333" t="s">
        <v>3164</v>
      </c>
      <c r="G3184" s="332"/>
      <c r="H3184" s="332"/>
      <c r="I3184" s="332"/>
      <c r="J3184" s="332"/>
      <c r="K3184" s="35"/>
      <c r="L3184" s="38"/>
      <c r="M3184" s="190"/>
      <c r="N3184" s="191"/>
      <c r="O3184" s="63"/>
      <c r="P3184" s="63"/>
      <c r="Q3184" s="63"/>
      <c r="R3184" s="63"/>
      <c r="S3184" s="63"/>
      <c r="T3184" s="64"/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T3184" s="19" t="s">
        <v>190</v>
      </c>
      <c r="AU3184" s="19" t="s">
        <v>78</v>
      </c>
    </row>
    <row r="3185" spans="2:51" s="13" customFormat="1">
      <c r="B3185" s="194"/>
      <c r="C3185" s="195"/>
      <c r="D3185" s="188" t="s">
        <v>192</v>
      </c>
      <c r="E3185" s="196" t="s">
        <v>18</v>
      </c>
      <c r="F3185" s="334" t="s">
        <v>320</v>
      </c>
      <c r="G3185" s="335"/>
      <c r="H3185" s="336" t="s">
        <v>18</v>
      </c>
      <c r="I3185" s="335"/>
      <c r="J3185" s="335"/>
      <c r="K3185" s="195"/>
      <c r="L3185" s="198"/>
      <c r="M3185" s="199"/>
      <c r="N3185" s="200"/>
      <c r="O3185" s="200"/>
      <c r="P3185" s="200"/>
      <c r="Q3185" s="200"/>
      <c r="R3185" s="200"/>
      <c r="S3185" s="200"/>
      <c r="T3185" s="201"/>
      <c r="AT3185" s="202" t="s">
        <v>192</v>
      </c>
      <c r="AU3185" s="202" t="s">
        <v>78</v>
      </c>
      <c r="AV3185" s="13" t="s">
        <v>76</v>
      </c>
      <c r="AW3185" s="13" t="s">
        <v>30</v>
      </c>
      <c r="AX3185" s="13" t="s">
        <v>69</v>
      </c>
      <c r="AY3185" s="202" t="s">
        <v>179</v>
      </c>
    </row>
    <row r="3186" spans="2:51" s="14" customFormat="1" ht="22.5">
      <c r="B3186" s="203"/>
      <c r="C3186" s="204"/>
      <c r="D3186" s="188" t="s">
        <v>192</v>
      </c>
      <c r="E3186" s="205" t="s">
        <v>18</v>
      </c>
      <c r="F3186" s="324" t="s">
        <v>3165</v>
      </c>
      <c r="G3186" s="325"/>
      <c r="H3186" s="326">
        <v>16.71</v>
      </c>
      <c r="I3186" s="325"/>
      <c r="J3186" s="325"/>
      <c r="K3186" s="204"/>
      <c r="L3186" s="208"/>
      <c r="M3186" s="209"/>
      <c r="N3186" s="210"/>
      <c r="O3186" s="210"/>
      <c r="P3186" s="210"/>
      <c r="Q3186" s="210"/>
      <c r="R3186" s="210"/>
      <c r="S3186" s="210"/>
      <c r="T3186" s="211"/>
      <c r="AT3186" s="212" t="s">
        <v>192</v>
      </c>
      <c r="AU3186" s="212" t="s">
        <v>78</v>
      </c>
      <c r="AV3186" s="14" t="s">
        <v>78</v>
      </c>
      <c r="AW3186" s="14" t="s">
        <v>30</v>
      </c>
      <c r="AX3186" s="14" t="s">
        <v>69</v>
      </c>
      <c r="AY3186" s="212" t="s">
        <v>179</v>
      </c>
    </row>
    <row r="3187" spans="2:51" s="14" customFormat="1">
      <c r="B3187" s="203"/>
      <c r="C3187" s="204"/>
      <c r="D3187" s="188" t="s">
        <v>192</v>
      </c>
      <c r="E3187" s="205" t="s">
        <v>18</v>
      </c>
      <c r="F3187" s="324" t="s">
        <v>3166</v>
      </c>
      <c r="G3187" s="325"/>
      <c r="H3187" s="326">
        <v>14.72</v>
      </c>
      <c r="I3187" s="325"/>
      <c r="J3187" s="325"/>
      <c r="K3187" s="204"/>
      <c r="L3187" s="208"/>
      <c r="M3187" s="209"/>
      <c r="N3187" s="210"/>
      <c r="O3187" s="210"/>
      <c r="P3187" s="210"/>
      <c r="Q3187" s="210"/>
      <c r="R3187" s="210"/>
      <c r="S3187" s="210"/>
      <c r="T3187" s="211"/>
      <c r="AT3187" s="212" t="s">
        <v>192</v>
      </c>
      <c r="AU3187" s="212" t="s">
        <v>78</v>
      </c>
      <c r="AV3187" s="14" t="s">
        <v>78</v>
      </c>
      <c r="AW3187" s="14" t="s">
        <v>30</v>
      </c>
      <c r="AX3187" s="14" t="s">
        <v>69</v>
      </c>
      <c r="AY3187" s="212" t="s">
        <v>179</v>
      </c>
    </row>
    <row r="3188" spans="2:51" s="13" customFormat="1">
      <c r="B3188" s="194"/>
      <c r="C3188" s="195"/>
      <c r="D3188" s="188" t="s">
        <v>192</v>
      </c>
      <c r="E3188" s="196" t="s">
        <v>18</v>
      </c>
      <c r="F3188" s="334" t="s">
        <v>323</v>
      </c>
      <c r="G3188" s="335"/>
      <c r="H3188" s="336" t="s">
        <v>18</v>
      </c>
      <c r="I3188" s="335"/>
      <c r="J3188" s="335"/>
      <c r="K3188" s="195"/>
      <c r="L3188" s="198"/>
      <c r="M3188" s="199"/>
      <c r="N3188" s="200"/>
      <c r="O3188" s="200"/>
      <c r="P3188" s="200"/>
      <c r="Q3188" s="200"/>
      <c r="R3188" s="200"/>
      <c r="S3188" s="200"/>
      <c r="T3188" s="201"/>
      <c r="AT3188" s="202" t="s">
        <v>192</v>
      </c>
      <c r="AU3188" s="202" t="s">
        <v>78</v>
      </c>
      <c r="AV3188" s="13" t="s">
        <v>76</v>
      </c>
      <c r="AW3188" s="13" t="s">
        <v>30</v>
      </c>
      <c r="AX3188" s="13" t="s">
        <v>69</v>
      </c>
      <c r="AY3188" s="202" t="s">
        <v>179</v>
      </c>
    </row>
    <row r="3189" spans="2:51" s="14" customFormat="1">
      <c r="B3189" s="203"/>
      <c r="C3189" s="204"/>
      <c r="D3189" s="188" t="s">
        <v>192</v>
      </c>
      <c r="E3189" s="205" t="s">
        <v>18</v>
      </c>
      <c r="F3189" s="324" t="s">
        <v>3167</v>
      </c>
      <c r="G3189" s="325"/>
      <c r="H3189" s="326">
        <v>9.9550000000000001</v>
      </c>
      <c r="I3189" s="325"/>
      <c r="J3189" s="325"/>
      <c r="K3189" s="204"/>
      <c r="L3189" s="208"/>
      <c r="M3189" s="209"/>
      <c r="N3189" s="210"/>
      <c r="O3189" s="210"/>
      <c r="P3189" s="210"/>
      <c r="Q3189" s="210"/>
      <c r="R3189" s="210"/>
      <c r="S3189" s="210"/>
      <c r="T3189" s="211"/>
      <c r="AT3189" s="212" t="s">
        <v>192</v>
      </c>
      <c r="AU3189" s="212" t="s">
        <v>78</v>
      </c>
      <c r="AV3189" s="14" t="s">
        <v>78</v>
      </c>
      <c r="AW3189" s="14" t="s">
        <v>30</v>
      </c>
      <c r="AX3189" s="14" t="s">
        <v>69</v>
      </c>
      <c r="AY3189" s="212" t="s">
        <v>179</v>
      </c>
    </row>
    <row r="3190" spans="2:51" s="14" customFormat="1" ht="33.75">
      <c r="B3190" s="203"/>
      <c r="C3190" s="204"/>
      <c r="D3190" s="188" t="s">
        <v>192</v>
      </c>
      <c r="E3190" s="205" t="s">
        <v>18</v>
      </c>
      <c r="F3190" s="324" t="s">
        <v>3168</v>
      </c>
      <c r="G3190" s="325"/>
      <c r="H3190" s="326">
        <v>17.84</v>
      </c>
      <c r="I3190" s="325"/>
      <c r="J3190" s="325"/>
      <c r="K3190" s="204"/>
      <c r="L3190" s="208"/>
      <c r="M3190" s="209"/>
      <c r="N3190" s="210"/>
      <c r="O3190" s="210"/>
      <c r="P3190" s="210"/>
      <c r="Q3190" s="210"/>
      <c r="R3190" s="210"/>
      <c r="S3190" s="210"/>
      <c r="T3190" s="211"/>
      <c r="AT3190" s="212" t="s">
        <v>192</v>
      </c>
      <c r="AU3190" s="212" t="s">
        <v>78</v>
      </c>
      <c r="AV3190" s="14" t="s">
        <v>78</v>
      </c>
      <c r="AW3190" s="14" t="s">
        <v>30</v>
      </c>
      <c r="AX3190" s="14" t="s">
        <v>69</v>
      </c>
      <c r="AY3190" s="212" t="s">
        <v>179</v>
      </c>
    </row>
    <row r="3191" spans="2:51" s="14" customFormat="1">
      <c r="B3191" s="203"/>
      <c r="C3191" s="204"/>
      <c r="D3191" s="188" t="s">
        <v>192</v>
      </c>
      <c r="E3191" s="205" t="s">
        <v>18</v>
      </c>
      <c r="F3191" s="324" t="s">
        <v>3169</v>
      </c>
      <c r="G3191" s="325"/>
      <c r="H3191" s="326">
        <v>6.75</v>
      </c>
      <c r="I3191" s="325"/>
      <c r="J3191" s="325"/>
      <c r="K3191" s="204"/>
      <c r="L3191" s="208"/>
      <c r="M3191" s="209"/>
      <c r="N3191" s="210"/>
      <c r="O3191" s="210"/>
      <c r="P3191" s="210"/>
      <c r="Q3191" s="210"/>
      <c r="R3191" s="210"/>
      <c r="S3191" s="210"/>
      <c r="T3191" s="211"/>
      <c r="AT3191" s="212" t="s">
        <v>192</v>
      </c>
      <c r="AU3191" s="212" t="s">
        <v>78</v>
      </c>
      <c r="AV3191" s="14" t="s">
        <v>78</v>
      </c>
      <c r="AW3191" s="14" t="s">
        <v>30</v>
      </c>
      <c r="AX3191" s="14" t="s">
        <v>69</v>
      </c>
      <c r="AY3191" s="212" t="s">
        <v>179</v>
      </c>
    </row>
    <row r="3192" spans="2:51" s="14" customFormat="1">
      <c r="B3192" s="203"/>
      <c r="C3192" s="204"/>
      <c r="D3192" s="188" t="s">
        <v>192</v>
      </c>
      <c r="E3192" s="205" t="s">
        <v>18</v>
      </c>
      <c r="F3192" s="324" t="s">
        <v>3170</v>
      </c>
      <c r="G3192" s="325"/>
      <c r="H3192" s="326">
        <v>14.24</v>
      </c>
      <c r="I3192" s="325"/>
      <c r="J3192" s="325"/>
      <c r="K3192" s="204"/>
      <c r="L3192" s="208"/>
      <c r="M3192" s="209"/>
      <c r="N3192" s="210"/>
      <c r="O3192" s="210"/>
      <c r="P3192" s="210"/>
      <c r="Q3192" s="210"/>
      <c r="R3192" s="210"/>
      <c r="S3192" s="210"/>
      <c r="T3192" s="211"/>
      <c r="AT3192" s="212" t="s">
        <v>192</v>
      </c>
      <c r="AU3192" s="212" t="s">
        <v>78</v>
      </c>
      <c r="AV3192" s="14" t="s">
        <v>78</v>
      </c>
      <c r="AW3192" s="14" t="s">
        <v>30</v>
      </c>
      <c r="AX3192" s="14" t="s">
        <v>69</v>
      </c>
      <c r="AY3192" s="212" t="s">
        <v>179</v>
      </c>
    </row>
    <row r="3193" spans="2:51" s="14" customFormat="1" ht="22.5">
      <c r="B3193" s="203"/>
      <c r="C3193" s="204"/>
      <c r="D3193" s="188" t="s">
        <v>192</v>
      </c>
      <c r="E3193" s="205" t="s">
        <v>18</v>
      </c>
      <c r="F3193" s="324" t="s">
        <v>3171</v>
      </c>
      <c r="G3193" s="325"/>
      <c r="H3193" s="326">
        <v>8.6750000000000007</v>
      </c>
      <c r="I3193" s="325"/>
      <c r="J3193" s="325"/>
      <c r="K3193" s="204"/>
      <c r="L3193" s="208"/>
      <c r="M3193" s="209"/>
      <c r="N3193" s="210"/>
      <c r="O3193" s="210"/>
      <c r="P3193" s="210"/>
      <c r="Q3193" s="210"/>
      <c r="R3193" s="210"/>
      <c r="S3193" s="210"/>
      <c r="T3193" s="211"/>
      <c r="AT3193" s="212" t="s">
        <v>192</v>
      </c>
      <c r="AU3193" s="212" t="s">
        <v>78</v>
      </c>
      <c r="AV3193" s="14" t="s">
        <v>78</v>
      </c>
      <c r="AW3193" s="14" t="s">
        <v>30</v>
      </c>
      <c r="AX3193" s="14" t="s">
        <v>69</v>
      </c>
      <c r="AY3193" s="212" t="s">
        <v>179</v>
      </c>
    </row>
    <row r="3194" spans="2:51" s="14" customFormat="1">
      <c r="B3194" s="203"/>
      <c r="C3194" s="204"/>
      <c r="D3194" s="188" t="s">
        <v>192</v>
      </c>
      <c r="E3194" s="205" t="s">
        <v>18</v>
      </c>
      <c r="F3194" s="324" t="s">
        <v>3172</v>
      </c>
      <c r="G3194" s="325"/>
      <c r="H3194" s="326">
        <v>7.16</v>
      </c>
      <c r="I3194" s="325"/>
      <c r="J3194" s="325"/>
      <c r="K3194" s="204"/>
      <c r="L3194" s="208"/>
      <c r="M3194" s="209"/>
      <c r="N3194" s="210"/>
      <c r="O3194" s="210"/>
      <c r="P3194" s="210"/>
      <c r="Q3194" s="210"/>
      <c r="R3194" s="210"/>
      <c r="S3194" s="210"/>
      <c r="T3194" s="211"/>
      <c r="AT3194" s="212" t="s">
        <v>192</v>
      </c>
      <c r="AU3194" s="212" t="s">
        <v>78</v>
      </c>
      <c r="AV3194" s="14" t="s">
        <v>78</v>
      </c>
      <c r="AW3194" s="14" t="s">
        <v>30</v>
      </c>
      <c r="AX3194" s="14" t="s">
        <v>69</v>
      </c>
      <c r="AY3194" s="212" t="s">
        <v>179</v>
      </c>
    </row>
    <row r="3195" spans="2:51" s="13" customFormat="1">
      <c r="B3195" s="194"/>
      <c r="C3195" s="195"/>
      <c r="D3195" s="188" t="s">
        <v>192</v>
      </c>
      <c r="E3195" s="196" t="s">
        <v>18</v>
      </c>
      <c r="F3195" s="334" t="s">
        <v>481</v>
      </c>
      <c r="G3195" s="335"/>
      <c r="H3195" s="336" t="s">
        <v>18</v>
      </c>
      <c r="I3195" s="335"/>
      <c r="J3195" s="335"/>
      <c r="K3195" s="195"/>
      <c r="L3195" s="198"/>
      <c r="M3195" s="199"/>
      <c r="N3195" s="200"/>
      <c r="O3195" s="200"/>
      <c r="P3195" s="200"/>
      <c r="Q3195" s="200"/>
      <c r="R3195" s="200"/>
      <c r="S3195" s="200"/>
      <c r="T3195" s="201"/>
      <c r="AT3195" s="202" t="s">
        <v>192</v>
      </c>
      <c r="AU3195" s="202" t="s">
        <v>78</v>
      </c>
      <c r="AV3195" s="13" t="s">
        <v>76</v>
      </c>
      <c r="AW3195" s="13" t="s">
        <v>30</v>
      </c>
      <c r="AX3195" s="13" t="s">
        <v>69</v>
      </c>
      <c r="AY3195" s="202" t="s">
        <v>179</v>
      </c>
    </row>
    <row r="3196" spans="2:51" s="14" customFormat="1" ht="22.5">
      <c r="B3196" s="203"/>
      <c r="C3196" s="204"/>
      <c r="D3196" s="188" t="s">
        <v>192</v>
      </c>
      <c r="E3196" s="205" t="s">
        <v>18</v>
      </c>
      <c r="F3196" s="324" t="s">
        <v>3173</v>
      </c>
      <c r="G3196" s="325"/>
      <c r="H3196" s="326">
        <v>10.34</v>
      </c>
      <c r="I3196" s="325"/>
      <c r="J3196" s="325"/>
      <c r="K3196" s="204"/>
      <c r="L3196" s="208"/>
      <c r="M3196" s="209"/>
      <c r="N3196" s="210"/>
      <c r="O3196" s="210"/>
      <c r="P3196" s="210"/>
      <c r="Q3196" s="210"/>
      <c r="R3196" s="210"/>
      <c r="S3196" s="210"/>
      <c r="T3196" s="211"/>
      <c r="AT3196" s="212" t="s">
        <v>192</v>
      </c>
      <c r="AU3196" s="212" t="s">
        <v>78</v>
      </c>
      <c r="AV3196" s="14" t="s">
        <v>78</v>
      </c>
      <c r="AW3196" s="14" t="s">
        <v>30</v>
      </c>
      <c r="AX3196" s="14" t="s">
        <v>69</v>
      </c>
      <c r="AY3196" s="212" t="s">
        <v>179</v>
      </c>
    </row>
    <row r="3197" spans="2:51" s="14" customFormat="1">
      <c r="B3197" s="203"/>
      <c r="C3197" s="204"/>
      <c r="D3197" s="188" t="s">
        <v>192</v>
      </c>
      <c r="E3197" s="205" t="s">
        <v>18</v>
      </c>
      <c r="F3197" s="324" t="s">
        <v>3174</v>
      </c>
      <c r="G3197" s="325"/>
      <c r="H3197" s="326">
        <v>15.535</v>
      </c>
      <c r="I3197" s="325"/>
      <c r="J3197" s="325"/>
      <c r="K3197" s="204"/>
      <c r="L3197" s="208"/>
      <c r="M3197" s="209"/>
      <c r="N3197" s="210"/>
      <c r="O3197" s="210"/>
      <c r="P3197" s="210"/>
      <c r="Q3197" s="210"/>
      <c r="R3197" s="210"/>
      <c r="S3197" s="210"/>
      <c r="T3197" s="211"/>
      <c r="AT3197" s="212" t="s">
        <v>192</v>
      </c>
      <c r="AU3197" s="212" t="s">
        <v>78</v>
      </c>
      <c r="AV3197" s="14" t="s">
        <v>78</v>
      </c>
      <c r="AW3197" s="14" t="s">
        <v>30</v>
      </c>
      <c r="AX3197" s="14" t="s">
        <v>69</v>
      </c>
      <c r="AY3197" s="212" t="s">
        <v>179</v>
      </c>
    </row>
    <row r="3198" spans="2:51" s="14" customFormat="1" ht="33.75">
      <c r="B3198" s="203"/>
      <c r="C3198" s="204"/>
      <c r="D3198" s="188" t="s">
        <v>192</v>
      </c>
      <c r="E3198" s="205" t="s">
        <v>18</v>
      </c>
      <c r="F3198" s="324" t="s">
        <v>3175</v>
      </c>
      <c r="G3198" s="325"/>
      <c r="H3198" s="326">
        <v>8.9749999999999996</v>
      </c>
      <c r="I3198" s="325"/>
      <c r="J3198" s="325"/>
      <c r="K3198" s="204"/>
      <c r="L3198" s="208"/>
      <c r="M3198" s="209"/>
      <c r="N3198" s="210"/>
      <c r="O3198" s="210"/>
      <c r="P3198" s="210"/>
      <c r="Q3198" s="210"/>
      <c r="R3198" s="210"/>
      <c r="S3198" s="210"/>
      <c r="T3198" s="211"/>
      <c r="AT3198" s="212" t="s">
        <v>192</v>
      </c>
      <c r="AU3198" s="212" t="s">
        <v>78</v>
      </c>
      <c r="AV3198" s="14" t="s">
        <v>78</v>
      </c>
      <c r="AW3198" s="14" t="s">
        <v>30</v>
      </c>
      <c r="AX3198" s="14" t="s">
        <v>69</v>
      </c>
      <c r="AY3198" s="212" t="s">
        <v>179</v>
      </c>
    </row>
    <row r="3199" spans="2:51" s="14" customFormat="1">
      <c r="B3199" s="203"/>
      <c r="C3199" s="204"/>
      <c r="D3199" s="188" t="s">
        <v>192</v>
      </c>
      <c r="E3199" s="205" t="s">
        <v>18</v>
      </c>
      <c r="F3199" s="324" t="s">
        <v>3176</v>
      </c>
      <c r="G3199" s="325"/>
      <c r="H3199" s="326">
        <v>6.16</v>
      </c>
      <c r="I3199" s="325"/>
      <c r="J3199" s="325"/>
      <c r="K3199" s="204"/>
      <c r="L3199" s="208"/>
      <c r="M3199" s="209"/>
      <c r="N3199" s="210"/>
      <c r="O3199" s="210"/>
      <c r="P3199" s="210"/>
      <c r="Q3199" s="210"/>
      <c r="R3199" s="210"/>
      <c r="S3199" s="210"/>
      <c r="T3199" s="211"/>
      <c r="AT3199" s="212" t="s">
        <v>192</v>
      </c>
      <c r="AU3199" s="212" t="s">
        <v>78</v>
      </c>
      <c r="AV3199" s="14" t="s">
        <v>78</v>
      </c>
      <c r="AW3199" s="14" t="s">
        <v>30</v>
      </c>
      <c r="AX3199" s="14" t="s">
        <v>69</v>
      </c>
      <c r="AY3199" s="212" t="s">
        <v>179</v>
      </c>
    </row>
    <row r="3200" spans="2:51" s="13" customFormat="1">
      <c r="B3200" s="194"/>
      <c r="C3200" s="195"/>
      <c r="D3200" s="188" t="s">
        <v>192</v>
      </c>
      <c r="E3200" s="196" t="s">
        <v>18</v>
      </c>
      <c r="F3200" s="334" t="s">
        <v>584</v>
      </c>
      <c r="G3200" s="335"/>
      <c r="H3200" s="336" t="s">
        <v>18</v>
      </c>
      <c r="I3200" s="335"/>
      <c r="J3200" s="335"/>
      <c r="K3200" s="195"/>
      <c r="L3200" s="198"/>
      <c r="M3200" s="199"/>
      <c r="N3200" s="200"/>
      <c r="O3200" s="200"/>
      <c r="P3200" s="200"/>
      <c r="Q3200" s="200"/>
      <c r="R3200" s="200"/>
      <c r="S3200" s="200"/>
      <c r="T3200" s="201"/>
      <c r="AT3200" s="202" t="s">
        <v>192</v>
      </c>
      <c r="AU3200" s="202" t="s">
        <v>78</v>
      </c>
      <c r="AV3200" s="13" t="s">
        <v>76</v>
      </c>
      <c r="AW3200" s="13" t="s">
        <v>30</v>
      </c>
      <c r="AX3200" s="13" t="s">
        <v>69</v>
      </c>
      <c r="AY3200" s="202" t="s">
        <v>179</v>
      </c>
    </row>
    <row r="3201" spans="1:65" s="13" customFormat="1">
      <c r="B3201" s="194"/>
      <c r="C3201" s="195"/>
      <c r="D3201" s="188" t="s">
        <v>192</v>
      </c>
      <c r="E3201" s="196" t="s">
        <v>18</v>
      </c>
      <c r="F3201" s="334" t="s">
        <v>323</v>
      </c>
      <c r="G3201" s="335"/>
      <c r="H3201" s="336" t="s">
        <v>18</v>
      </c>
      <c r="I3201" s="335"/>
      <c r="J3201" s="335"/>
      <c r="K3201" s="195"/>
      <c r="L3201" s="198"/>
      <c r="M3201" s="199"/>
      <c r="N3201" s="200"/>
      <c r="O3201" s="200"/>
      <c r="P3201" s="200"/>
      <c r="Q3201" s="200"/>
      <c r="R3201" s="200"/>
      <c r="S3201" s="200"/>
      <c r="T3201" s="201"/>
      <c r="AT3201" s="202" t="s">
        <v>192</v>
      </c>
      <c r="AU3201" s="202" t="s">
        <v>78</v>
      </c>
      <c r="AV3201" s="13" t="s">
        <v>76</v>
      </c>
      <c r="AW3201" s="13" t="s">
        <v>30</v>
      </c>
      <c r="AX3201" s="13" t="s">
        <v>69</v>
      </c>
      <c r="AY3201" s="202" t="s">
        <v>179</v>
      </c>
    </row>
    <row r="3202" spans="1:65" s="14" customFormat="1" ht="33.75">
      <c r="B3202" s="203"/>
      <c r="C3202" s="204"/>
      <c r="D3202" s="188" t="s">
        <v>192</v>
      </c>
      <c r="E3202" s="205" t="s">
        <v>18</v>
      </c>
      <c r="F3202" s="324" t="s">
        <v>3177</v>
      </c>
      <c r="G3202" s="325"/>
      <c r="H3202" s="326">
        <v>-8.67</v>
      </c>
      <c r="I3202" s="325"/>
      <c r="J3202" s="325"/>
      <c r="K3202" s="204"/>
      <c r="L3202" s="208"/>
      <c r="M3202" s="209"/>
      <c r="N3202" s="210"/>
      <c r="O3202" s="210"/>
      <c r="P3202" s="210"/>
      <c r="Q3202" s="210"/>
      <c r="R3202" s="210"/>
      <c r="S3202" s="210"/>
      <c r="T3202" s="211"/>
      <c r="AT3202" s="212" t="s">
        <v>192</v>
      </c>
      <c r="AU3202" s="212" t="s">
        <v>78</v>
      </c>
      <c r="AV3202" s="14" t="s">
        <v>78</v>
      </c>
      <c r="AW3202" s="14" t="s">
        <v>30</v>
      </c>
      <c r="AX3202" s="14" t="s">
        <v>69</v>
      </c>
      <c r="AY3202" s="212" t="s">
        <v>179</v>
      </c>
    </row>
    <row r="3203" spans="1:65" s="14" customFormat="1" ht="45">
      <c r="B3203" s="203"/>
      <c r="C3203" s="204"/>
      <c r="D3203" s="188" t="s">
        <v>192</v>
      </c>
      <c r="E3203" s="205" t="s">
        <v>18</v>
      </c>
      <c r="F3203" s="324" t="s">
        <v>3178</v>
      </c>
      <c r="G3203" s="325"/>
      <c r="H3203" s="326">
        <v>6.22</v>
      </c>
      <c r="I3203" s="325"/>
      <c r="J3203" s="325"/>
      <c r="K3203" s="204"/>
      <c r="L3203" s="208"/>
      <c r="M3203" s="209"/>
      <c r="N3203" s="210"/>
      <c r="O3203" s="210"/>
      <c r="P3203" s="210"/>
      <c r="Q3203" s="210"/>
      <c r="R3203" s="210"/>
      <c r="S3203" s="210"/>
      <c r="T3203" s="211"/>
      <c r="AT3203" s="212" t="s">
        <v>192</v>
      </c>
      <c r="AU3203" s="212" t="s">
        <v>78</v>
      </c>
      <c r="AV3203" s="14" t="s">
        <v>78</v>
      </c>
      <c r="AW3203" s="14" t="s">
        <v>30</v>
      </c>
      <c r="AX3203" s="14" t="s">
        <v>69</v>
      </c>
      <c r="AY3203" s="212" t="s">
        <v>179</v>
      </c>
    </row>
    <row r="3204" spans="1:65" s="14" customFormat="1">
      <c r="B3204" s="203"/>
      <c r="C3204" s="204"/>
      <c r="D3204" s="188" t="s">
        <v>192</v>
      </c>
      <c r="E3204" s="205" t="s">
        <v>18</v>
      </c>
      <c r="F3204" s="324" t="s">
        <v>3179</v>
      </c>
      <c r="G3204" s="325"/>
      <c r="H3204" s="326">
        <v>7.43</v>
      </c>
      <c r="I3204" s="325"/>
      <c r="J3204" s="325"/>
      <c r="K3204" s="204"/>
      <c r="L3204" s="208"/>
      <c r="M3204" s="209"/>
      <c r="N3204" s="210"/>
      <c r="O3204" s="210"/>
      <c r="P3204" s="210"/>
      <c r="Q3204" s="210"/>
      <c r="R3204" s="210"/>
      <c r="S3204" s="210"/>
      <c r="T3204" s="211"/>
      <c r="AT3204" s="212" t="s">
        <v>192</v>
      </c>
      <c r="AU3204" s="212" t="s">
        <v>78</v>
      </c>
      <c r="AV3204" s="14" t="s">
        <v>78</v>
      </c>
      <c r="AW3204" s="14" t="s">
        <v>30</v>
      </c>
      <c r="AX3204" s="14" t="s">
        <v>69</v>
      </c>
      <c r="AY3204" s="212" t="s">
        <v>179</v>
      </c>
    </row>
    <row r="3205" spans="1:65" s="13" customFormat="1">
      <c r="B3205" s="194"/>
      <c r="C3205" s="195"/>
      <c r="D3205" s="188" t="s">
        <v>192</v>
      </c>
      <c r="E3205" s="196" t="s">
        <v>18</v>
      </c>
      <c r="F3205" s="334" t="s">
        <v>481</v>
      </c>
      <c r="G3205" s="335"/>
      <c r="H3205" s="336" t="s">
        <v>18</v>
      </c>
      <c r="I3205" s="335"/>
      <c r="J3205" s="335"/>
      <c r="K3205" s="195"/>
      <c r="L3205" s="198"/>
      <c r="M3205" s="199"/>
      <c r="N3205" s="200"/>
      <c r="O3205" s="200"/>
      <c r="P3205" s="200"/>
      <c r="Q3205" s="200"/>
      <c r="R3205" s="200"/>
      <c r="S3205" s="200"/>
      <c r="T3205" s="201"/>
      <c r="AT3205" s="202" t="s">
        <v>192</v>
      </c>
      <c r="AU3205" s="202" t="s">
        <v>78</v>
      </c>
      <c r="AV3205" s="13" t="s">
        <v>76</v>
      </c>
      <c r="AW3205" s="13" t="s">
        <v>30</v>
      </c>
      <c r="AX3205" s="13" t="s">
        <v>69</v>
      </c>
      <c r="AY3205" s="202" t="s">
        <v>179</v>
      </c>
    </row>
    <row r="3206" spans="1:65" s="14" customFormat="1" ht="22.5">
      <c r="B3206" s="203"/>
      <c r="C3206" s="204"/>
      <c r="D3206" s="188" t="s">
        <v>192</v>
      </c>
      <c r="E3206" s="205" t="s">
        <v>18</v>
      </c>
      <c r="F3206" s="324" t="s">
        <v>3180</v>
      </c>
      <c r="G3206" s="325"/>
      <c r="H3206" s="326">
        <v>-5.95</v>
      </c>
      <c r="I3206" s="325"/>
      <c r="J3206" s="325"/>
      <c r="K3206" s="204"/>
      <c r="L3206" s="208"/>
      <c r="M3206" s="209"/>
      <c r="N3206" s="210"/>
      <c r="O3206" s="210"/>
      <c r="P3206" s="210"/>
      <c r="Q3206" s="210"/>
      <c r="R3206" s="210"/>
      <c r="S3206" s="210"/>
      <c r="T3206" s="211"/>
      <c r="AT3206" s="212" t="s">
        <v>192</v>
      </c>
      <c r="AU3206" s="212" t="s">
        <v>78</v>
      </c>
      <c r="AV3206" s="14" t="s">
        <v>78</v>
      </c>
      <c r="AW3206" s="14" t="s">
        <v>30</v>
      </c>
      <c r="AX3206" s="14" t="s">
        <v>69</v>
      </c>
      <c r="AY3206" s="212" t="s">
        <v>179</v>
      </c>
    </row>
    <row r="3207" spans="1:65" s="14" customFormat="1" ht="56.25">
      <c r="B3207" s="203"/>
      <c r="C3207" s="204"/>
      <c r="D3207" s="188" t="s">
        <v>192</v>
      </c>
      <c r="E3207" s="205" t="s">
        <v>18</v>
      </c>
      <c r="F3207" s="324" t="s">
        <v>3181</v>
      </c>
      <c r="G3207" s="325"/>
      <c r="H3207" s="326">
        <v>5.2549999999999999</v>
      </c>
      <c r="I3207" s="325"/>
      <c r="J3207" s="325"/>
      <c r="K3207" s="204"/>
      <c r="L3207" s="208"/>
      <c r="M3207" s="209"/>
      <c r="N3207" s="210"/>
      <c r="O3207" s="210"/>
      <c r="P3207" s="210"/>
      <c r="Q3207" s="210"/>
      <c r="R3207" s="210"/>
      <c r="S3207" s="210"/>
      <c r="T3207" s="211"/>
      <c r="AT3207" s="212" t="s">
        <v>192</v>
      </c>
      <c r="AU3207" s="212" t="s">
        <v>78</v>
      </c>
      <c r="AV3207" s="14" t="s">
        <v>78</v>
      </c>
      <c r="AW3207" s="14" t="s">
        <v>30</v>
      </c>
      <c r="AX3207" s="14" t="s">
        <v>69</v>
      </c>
      <c r="AY3207" s="212" t="s">
        <v>179</v>
      </c>
    </row>
    <row r="3208" spans="1:65" s="14" customFormat="1">
      <c r="B3208" s="203"/>
      <c r="C3208" s="204"/>
      <c r="D3208" s="188" t="s">
        <v>192</v>
      </c>
      <c r="E3208" s="205" t="s">
        <v>18</v>
      </c>
      <c r="F3208" s="324" t="s">
        <v>3182</v>
      </c>
      <c r="G3208" s="325"/>
      <c r="H3208" s="326">
        <v>5.99</v>
      </c>
      <c r="I3208" s="325"/>
      <c r="J3208" s="325"/>
      <c r="K3208" s="204"/>
      <c r="L3208" s="208"/>
      <c r="M3208" s="209"/>
      <c r="N3208" s="210"/>
      <c r="O3208" s="210"/>
      <c r="P3208" s="210"/>
      <c r="Q3208" s="210"/>
      <c r="R3208" s="210"/>
      <c r="S3208" s="210"/>
      <c r="T3208" s="211"/>
      <c r="AT3208" s="212" t="s">
        <v>192</v>
      </c>
      <c r="AU3208" s="212" t="s">
        <v>78</v>
      </c>
      <c r="AV3208" s="14" t="s">
        <v>78</v>
      </c>
      <c r="AW3208" s="14" t="s">
        <v>30</v>
      </c>
      <c r="AX3208" s="14" t="s">
        <v>69</v>
      </c>
      <c r="AY3208" s="212" t="s">
        <v>179</v>
      </c>
    </row>
    <row r="3209" spans="1:65" s="14" customFormat="1">
      <c r="B3209" s="203"/>
      <c r="C3209" s="204"/>
      <c r="D3209" s="188" t="s">
        <v>192</v>
      </c>
      <c r="E3209" s="205" t="s">
        <v>18</v>
      </c>
      <c r="F3209" s="324" t="s">
        <v>3183</v>
      </c>
      <c r="G3209" s="325"/>
      <c r="H3209" s="326">
        <v>4.82</v>
      </c>
      <c r="I3209" s="325"/>
      <c r="J3209" s="325"/>
      <c r="K3209" s="204"/>
      <c r="L3209" s="208"/>
      <c r="M3209" s="209"/>
      <c r="N3209" s="210"/>
      <c r="O3209" s="210"/>
      <c r="P3209" s="210"/>
      <c r="Q3209" s="210"/>
      <c r="R3209" s="210"/>
      <c r="S3209" s="210"/>
      <c r="T3209" s="211"/>
      <c r="AT3209" s="212" t="s">
        <v>192</v>
      </c>
      <c r="AU3209" s="212" t="s">
        <v>78</v>
      </c>
      <c r="AV3209" s="14" t="s">
        <v>78</v>
      </c>
      <c r="AW3209" s="14" t="s">
        <v>30</v>
      </c>
      <c r="AX3209" s="14" t="s">
        <v>69</v>
      </c>
      <c r="AY3209" s="212" t="s">
        <v>179</v>
      </c>
    </row>
    <row r="3210" spans="1:65" s="13" customFormat="1">
      <c r="B3210" s="194"/>
      <c r="C3210" s="195"/>
      <c r="D3210" s="188" t="s">
        <v>192</v>
      </c>
      <c r="E3210" s="196" t="s">
        <v>18</v>
      </c>
      <c r="F3210" s="334" t="s">
        <v>1097</v>
      </c>
      <c r="G3210" s="335"/>
      <c r="H3210" s="336" t="s">
        <v>18</v>
      </c>
      <c r="I3210" s="335"/>
      <c r="J3210" s="335"/>
      <c r="K3210" s="195"/>
      <c r="L3210" s="198"/>
      <c r="M3210" s="199"/>
      <c r="N3210" s="200"/>
      <c r="O3210" s="200"/>
      <c r="P3210" s="200"/>
      <c r="Q3210" s="200"/>
      <c r="R3210" s="200"/>
      <c r="S3210" s="200"/>
      <c r="T3210" s="201"/>
      <c r="AT3210" s="202" t="s">
        <v>192</v>
      </c>
      <c r="AU3210" s="202" t="s">
        <v>78</v>
      </c>
      <c r="AV3210" s="13" t="s">
        <v>76</v>
      </c>
      <c r="AW3210" s="13" t="s">
        <v>30</v>
      </c>
      <c r="AX3210" s="13" t="s">
        <v>69</v>
      </c>
      <c r="AY3210" s="202" t="s">
        <v>179</v>
      </c>
    </row>
    <row r="3211" spans="1:65" s="14" customFormat="1" ht="22.5">
      <c r="B3211" s="203"/>
      <c r="C3211" s="204"/>
      <c r="D3211" s="188" t="s">
        <v>192</v>
      </c>
      <c r="E3211" s="205" t="s">
        <v>18</v>
      </c>
      <c r="F3211" s="324" t="s">
        <v>3184</v>
      </c>
      <c r="G3211" s="325"/>
      <c r="H3211" s="326">
        <v>-1.36</v>
      </c>
      <c r="I3211" s="325"/>
      <c r="J3211" s="325"/>
      <c r="K3211" s="204"/>
      <c r="L3211" s="208"/>
      <c r="M3211" s="209"/>
      <c r="N3211" s="210"/>
      <c r="O3211" s="210"/>
      <c r="P3211" s="210"/>
      <c r="Q3211" s="210"/>
      <c r="R3211" s="210"/>
      <c r="S3211" s="210"/>
      <c r="T3211" s="211"/>
      <c r="AT3211" s="212" t="s">
        <v>192</v>
      </c>
      <c r="AU3211" s="212" t="s">
        <v>78</v>
      </c>
      <c r="AV3211" s="14" t="s">
        <v>78</v>
      </c>
      <c r="AW3211" s="14" t="s">
        <v>30</v>
      </c>
      <c r="AX3211" s="14" t="s">
        <v>69</v>
      </c>
      <c r="AY3211" s="212" t="s">
        <v>179</v>
      </c>
    </row>
    <row r="3212" spans="1:65" s="2" customFormat="1" ht="33" customHeight="1">
      <c r="A3212" s="33"/>
      <c r="B3212" s="34"/>
      <c r="C3212" s="213" t="s">
        <v>3185</v>
      </c>
      <c r="D3212" s="213" t="s">
        <v>286</v>
      </c>
      <c r="E3212" s="214" t="s">
        <v>3186</v>
      </c>
      <c r="F3212" s="340" t="s">
        <v>3187</v>
      </c>
      <c r="G3212" s="341" t="s">
        <v>289</v>
      </c>
      <c r="H3212" s="342">
        <v>165.875</v>
      </c>
      <c r="I3212" s="343"/>
      <c r="J3212" s="343">
        <f>ROUND(I3212*H3212,2)</f>
        <v>0</v>
      </c>
      <c r="K3212" s="215" t="s">
        <v>185</v>
      </c>
      <c r="L3212" s="219"/>
      <c r="M3212" s="220" t="s">
        <v>18</v>
      </c>
      <c r="N3212" s="221" t="s">
        <v>40</v>
      </c>
      <c r="O3212" s="184">
        <v>0</v>
      </c>
      <c r="P3212" s="184">
        <f>O3212*H3212</f>
        <v>0</v>
      </c>
      <c r="Q3212" s="184">
        <v>2.64E-3</v>
      </c>
      <c r="R3212" s="184">
        <f>Q3212*H3212</f>
        <v>0.43791000000000002</v>
      </c>
      <c r="S3212" s="184">
        <v>0</v>
      </c>
      <c r="T3212" s="185">
        <f>S3212*H3212</f>
        <v>0</v>
      </c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R3212" s="186" t="s">
        <v>442</v>
      </c>
      <c r="AT3212" s="186" t="s">
        <v>286</v>
      </c>
      <c r="AU3212" s="186" t="s">
        <v>78</v>
      </c>
      <c r="AY3212" s="19" t="s">
        <v>179</v>
      </c>
      <c r="BE3212" s="187">
        <f>IF(N3212="základní",J3212,0)</f>
        <v>0</v>
      </c>
      <c r="BF3212" s="187">
        <f>IF(N3212="snížená",J3212,0)</f>
        <v>0</v>
      </c>
      <c r="BG3212" s="187">
        <f>IF(N3212="zákl. přenesená",J3212,0)</f>
        <v>0</v>
      </c>
      <c r="BH3212" s="187">
        <f>IF(N3212="sníž. přenesená",J3212,0)</f>
        <v>0</v>
      </c>
      <c r="BI3212" s="187">
        <f>IF(N3212="nulová",J3212,0)</f>
        <v>0</v>
      </c>
      <c r="BJ3212" s="19" t="s">
        <v>76</v>
      </c>
      <c r="BK3212" s="187">
        <f>ROUND(I3212*H3212,2)</f>
        <v>0</v>
      </c>
      <c r="BL3212" s="19" t="s">
        <v>311</v>
      </c>
      <c r="BM3212" s="186" t="s">
        <v>3188</v>
      </c>
    </row>
    <row r="3213" spans="1:65" s="2" customFormat="1" ht="19.5">
      <c r="A3213" s="33"/>
      <c r="B3213" s="34"/>
      <c r="C3213" s="35"/>
      <c r="D3213" s="188" t="s">
        <v>188</v>
      </c>
      <c r="E3213" s="35"/>
      <c r="F3213" s="331" t="s">
        <v>3187</v>
      </c>
      <c r="G3213" s="332"/>
      <c r="H3213" s="332"/>
      <c r="I3213" s="332"/>
      <c r="J3213" s="332"/>
      <c r="K3213" s="35"/>
      <c r="L3213" s="38"/>
      <c r="M3213" s="190"/>
      <c r="N3213" s="191"/>
      <c r="O3213" s="63"/>
      <c r="P3213" s="63"/>
      <c r="Q3213" s="63"/>
      <c r="R3213" s="63"/>
      <c r="S3213" s="63"/>
      <c r="T3213" s="64"/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T3213" s="19" t="s">
        <v>188</v>
      </c>
      <c r="AU3213" s="19" t="s">
        <v>78</v>
      </c>
    </row>
    <row r="3214" spans="1:65" s="14" customFormat="1">
      <c r="B3214" s="203"/>
      <c r="C3214" s="204"/>
      <c r="D3214" s="188" t="s">
        <v>192</v>
      </c>
      <c r="E3214" s="204"/>
      <c r="F3214" s="324" t="s">
        <v>3189</v>
      </c>
      <c r="G3214" s="325"/>
      <c r="H3214" s="326">
        <v>165.875</v>
      </c>
      <c r="I3214" s="325"/>
      <c r="J3214" s="325"/>
      <c r="K3214" s="204"/>
      <c r="L3214" s="208"/>
      <c r="M3214" s="209"/>
      <c r="N3214" s="210"/>
      <c r="O3214" s="210"/>
      <c r="P3214" s="210"/>
      <c r="Q3214" s="210"/>
      <c r="R3214" s="210"/>
      <c r="S3214" s="210"/>
      <c r="T3214" s="211"/>
      <c r="AT3214" s="212" t="s">
        <v>192</v>
      </c>
      <c r="AU3214" s="212" t="s">
        <v>78</v>
      </c>
      <c r="AV3214" s="14" t="s">
        <v>78</v>
      </c>
      <c r="AW3214" s="14" t="s">
        <v>4</v>
      </c>
      <c r="AX3214" s="14" t="s">
        <v>76</v>
      </c>
      <c r="AY3214" s="212" t="s">
        <v>179</v>
      </c>
    </row>
    <row r="3215" spans="1:65" s="2" customFormat="1" ht="37.9" customHeight="1">
      <c r="A3215" s="33"/>
      <c r="B3215" s="34"/>
      <c r="C3215" s="176" t="s">
        <v>3190</v>
      </c>
      <c r="D3215" s="176" t="s">
        <v>181</v>
      </c>
      <c r="E3215" s="177" t="s">
        <v>3191</v>
      </c>
      <c r="F3215" s="327" t="s">
        <v>3192</v>
      </c>
      <c r="G3215" s="328" t="s">
        <v>289</v>
      </c>
      <c r="H3215" s="329">
        <v>28.68</v>
      </c>
      <c r="I3215" s="330"/>
      <c r="J3215" s="330">
        <f>ROUND(I3215*H3215,2)</f>
        <v>0</v>
      </c>
      <c r="K3215" s="178" t="s">
        <v>185</v>
      </c>
      <c r="L3215" s="38"/>
      <c r="M3215" s="182" t="s">
        <v>18</v>
      </c>
      <c r="N3215" s="183" t="s">
        <v>40</v>
      </c>
      <c r="O3215" s="184">
        <v>0.30499999999999999</v>
      </c>
      <c r="P3215" s="184">
        <f>O3215*H3215</f>
        <v>8.747399999999999</v>
      </c>
      <c r="Q3215" s="184">
        <v>5.8399999999999999E-4</v>
      </c>
      <c r="R3215" s="184">
        <f>Q3215*H3215</f>
        <v>1.6749119999999999E-2</v>
      </c>
      <c r="S3215" s="184">
        <v>0</v>
      </c>
      <c r="T3215" s="185">
        <f>S3215*H3215</f>
        <v>0</v>
      </c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R3215" s="186" t="s">
        <v>311</v>
      </c>
      <c r="AT3215" s="186" t="s">
        <v>181</v>
      </c>
      <c r="AU3215" s="186" t="s">
        <v>78</v>
      </c>
      <c r="AY3215" s="19" t="s">
        <v>179</v>
      </c>
      <c r="BE3215" s="187">
        <f>IF(N3215="základní",J3215,0)</f>
        <v>0</v>
      </c>
      <c r="BF3215" s="187">
        <f>IF(N3215="snížená",J3215,0)</f>
        <v>0</v>
      </c>
      <c r="BG3215" s="187">
        <f>IF(N3215="zákl. přenesená",J3215,0)</f>
        <v>0</v>
      </c>
      <c r="BH3215" s="187">
        <f>IF(N3215="sníž. přenesená",J3215,0)</f>
        <v>0</v>
      </c>
      <c r="BI3215" s="187">
        <f>IF(N3215="nulová",J3215,0)</f>
        <v>0</v>
      </c>
      <c r="BJ3215" s="19" t="s">
        <v>76</v>
      </c>
      <c r="BK3215" s="187">
        <f>ROUND(I3215*H3215,2)</f>
        <v>0</v>
      </c>
      <c r="BL3215" s="19" t="s">
        <v>311</v>
      </c>
      <c r="BM3215" s="186" t="s">
        <v>3193</v>
      </c>
    </row>
    <row r="3216" spans="1:65" s="2" customFormat="1" ht="29.25">
      <c r="A3216" s="33"/>
      <c r="B3216" s="34"/>
      <c r="C3216" s="35"/>
      <c r="D3216" s="188" t="s">
        <v>188</v>
      </c>
      <c r="E3216" s="35"/>
      <c r="F3216" s="331" t="s">
        <v>3194</v>
      </c>
      <c r="G3216" s="332"/>
      <c r="H3216" s="332"/>
      <c r="I3216" s="332"/>
      <c r="J3216" s="332"/>
      <c r="K3216" s="35"/>
      <c r="L3216" s="38"/>
      <c r="M3216" s="190"/>
      <c r="N3216" s="191"/>
      <c r="O3216" s="63"/>
      <c r="P3216" s="63"/>
      <c r="Q3216" s="63"/>
      <c r="R3216" s="63"/>
      <c r="S3216" s="63"/>
      <c r="T3216" s="64"/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T3216" s="19" t="s">
        <v>188</v>
      </c>
      <c r="AU3216" s="19" t="s">
        <v>78</v>
      </c>
    </row>
    <row r="3217" spans="1:65" s="2" customFormat="1">
      <c r="A3217" s="33"/>
      <c r="B3217" s="34"/>
      <c r="C3217" s="35"/>
      <c r="D3217" s="192" t="s">
        <v>190</v>
      </c>
      <c r="E3217" s="35"/>
      <c r="F3217" s="333" t="s">
        <v>3195</v>
      </c>
      <c r="G3217" s="332"/>
      <c r="H3217" s="332"/>
      <c r="I3217" s="332"/>
      <c r="J3217" s="332"/>
      <c r="K3217" s="35"/>
      <c r="L3217" s="38"/>
      <c r="M3217" s="190"/>
      <c r="N3217" s="191"/>
      <c r="O3217" s="63"/>
      <c r="P3217" s="63"/>
      <c r="Q3217" s="63"/>
      <c r="R3217" s="63"/>
      <c r="S3217" s="63"/>
      <c r="T3217" s="64"/>
      <c r="U3217" s="33"/>
      <c r="V3217" s="33"/>
      <c r="W3217" s="33"/>
      <c r="X3217" s="33"/>
      <c r="Y3217" s="33"/>
      <c r="Z3217" s="33"/>
      <c r="AA3217" s="33"/>
      <c r="AB3217" s="33"/>
      <c r="AC3217" s="33"/>
      <c r="AD3217" s="33"/>
      <c r="AE3217" s="33"/>
      <c r="AT3217" s="19" t="s">
        <v>190</v>
      </c>
      <c r="AU3217" s="19" t="s">
        <v>78</v>
      </c>
    </row>
    <row r="3218" spans="1:65" s="13" customFormat="1">
      <c r="B3218" s="194"/>
      <c r="C3218" s="195"/>
      <c r="D3218" s="188" t="s">
        <v>192</v>
      </c>
      <c r="E3218" s="196" t="s">
        <v>18</v>
      </c>
      <c r="F3218" s="334" t="s">
        <v>320</v>
      </c>
      <c r="G3218" s="335"/>
      <c r="H3218" s="336" t="s">
        <v>18</v>
      </c>
      <c r="I3218" s="335"/>
      <c r="J3218" s="335"/>
      <c r="K3218" s="195"/>
      <c r="L3218" s="198"/>
      <c r="M3218" s="199"/>
      <c r="N3218" s="200"/>
      <c r="O3218" s="200"/>
      <c r="P3218" s="200"/>
      <c r="Q3218" s="200"/>
      <c r="R3218" s="200"/>
      <c r="S3218" s="200"/>
      <c r="T3218" s="201"/>
      <c r="AT3218" s="202" t="s">
        <v>192</v>
      </c>
      <c r="AU3218" s="202" t="s">
        <v>78</v>
      </c>
      <c r="AV3218" s="13" t="s">
        <v>76</v>
      </c>
      <c r="AW3218" s="13" t="s">
        <v>30</v>
      </c>
      <c r="AX3218" s="13" t="s">
        <v>69</v>
      </c>
      <c r="AY3218" s="202" t="s">
        <v>179</v>
      </c>
    </row>
    <row r="3219" spans="1:65" s="14" customFormat="1">
      <c r="B3219" s="203"/>
      <c r="C3219" s="204"/>
      <c r="D3219" s="188" t="s">
        <v>192</v>
      </c>
      <c r="E3219" s="205" t="s">
        <v>18</v>
      </c>
      <c r="F3219" s="324" t="s">
        <v>3196</v>
      </c>
      <c r="G3219" s="325"/>
      <c r="H3219" s="326">
        <v>10.08</v>
      </c>
      <c r="I3219" s="325"/>
      <c r="J3219" s="325"/>
      <c r="K3219" s="204"/>
      <c r="L3219" s="208"/>
      <c r="M3219" s="209"/>
      <c r="N3219" s="210"/>
      <c r="O3219" s="210"/>
      <c r="P3219" s="210"/>
      <c r="Q3219" s="210"/>
      <c r="R3219" s="210"/>
      <c r="S3219" s="210"/>
      <c r="T3219" s="211"/>
      <c r="AT3219" s="212" t="s">
        <v>192</v>
      </c>
      <c r="AU3219" s="212" t="s">
        <v>78</v>
      </c>
      <c r="AV3219" s="14" t="s">
        <v>78</v>
      </c>
      <c r="AW3219" s="14" t="s">
        <v>30</v>
      </c>
      <c r="AX3219" s="14" t="s">
        <v>69</v>
      </c>
      <c r="AY3219" s="212" t="s">
        <v>179</v>
      </c>
    </row>
    <row r="3220" spans="1:65" s="13" customFormat="1">
      <c r="B3220" s="194"/>
      <c r="C3220" s="195"/>
      <c r="D3220" s="188" t="s">
        <v>192</v>
      </c>
      <c r="E3220" s="196" t="s">
        <v>18</v>
      </c>
      <c r="F3220" s="334" t="s">
        <v>3118</v>
      </c>
      <c r="G3220" s="335"/>
      <c r="H3220" s="336" t="s">
        <v>18</v>
      </c>
      <c r="I3220" s="335"/>
      <c r="J3220" s="335"/>
      <c r="K3220" s="195"/>
      <c r="L3220" s="198"/>
      <c r="M3220" s="199"/>
      <c r="N3220" s="200"/>
      <c r="O3220" s="200"/>
      <c r="P3220" s="200"/>
      <c r="Q3220" s="200"/>
      <c r="R3220" s="200"/>
      <c r="S3220" s="200"/>
      <c r="T3220" s="201"/>
      <c r="AT3220" s="202" t="s">
        <v>192</v>
      </c>
      <c r="AU3220" s="202" t="s">
        <v>78</v>
      </c>
      <c r="AV3220" s="13" t="s">
        <v>76</v>
      </c>
      <c r="AW3220" s="13" t="s">
        <v>30</v>
      </c>
      <c r="AX3220" s="13" t="s">
        <v>69</v>
      </c>
      <c r="AY3220" s="202" t="s">
        <v>179</v>
      </c>
    </row>
    <row r="3221" spans="1:65" s="14" customFormat="1">
      <c r="B3221" s="203"/>
      <c r="C3221" s="204"/>
      <c r="D3221" s="188" t="s">
        <v>192</v>
      </c>
      <c r="E3221" s="205" t="s">
        <v>18</v>
      </c>
      <c r="F3221" s="324" t="s">
        <v>3197</v>
      </c>
      <c r="G3221" s="325"/>
      <c r="H3221" s="326">
        <v>18.600000000000001</v>
      </c>
      <c r="I3221" s="325"/>
      <c r="J3221" s="325"/>
      <c r="K3221" s="204"/>
      <c r="L3221" s="208"/>
      <c r="M3221" s="209"/>
      <c r="N3221" s="210"/>
      <c r="O3221" s="210"/>
      <c r="P3221" s="210"/>
      <c r="Q3221" s="210"/>
      <c r="R3221" s="210"/>
      <c r="S3221" s="210"/>
      <c r="T3221" s="211"/>
      <c r="AT3221" s="212" t="s">
        <v>192</v>
      </c>
      <c r="AU3221" s="212" t="s">
        <v>78</v>
      </c>
      <c r="AV3221" s="14" t="s">
        <v>78</v>
      </c>
      <c r="AW3221" s="14" t="s">
        <v>30</v>
      </c>
      <c r="AX3221" s="14" t="s">
        <v>69</v>
      </c>
      <c r="AY3221" s="212" t="s">
        <v>179</v>
      </c>
    </row>
    <row r="3222" spans="1:65" s="2" customFormat="1" ht="33" customHeight="1">
      <c r="A3222" s="33"/>
      <c r="B3222" s="34"/>
      <c r="C3222" s="213" t="s">
        <v>3198</v>
      </c>
      <c r="D3222" s="213" t="s">
        <v>286</v>
      </c>
      <c r="E3222" s="214" t="s">
        <v>3186</v>
      </c>
      <c r="F3222" s="340" t="s">
        <v>3187</v>
      </c>
      <c r="G3222" s="341" t="s">
        <v>289</v>
      </c>
      <c r="H3222" s="342">
        <v>31.547999999999998</v>
      </c>
      <c r="I3222" s="343"/>
      <c r="J3222" s="343">
        <f>ROUND(I3222*H3222,2)</f>
        <v>0</v>
      </c>
      <c r="K3222" s="215" t="s">
        <v>185</v>
      </c>
      <c r="L3222" s="219"/>
      <c r="M3222" s="220" t="s">
        <v>18</v>
      </c>
      <c r="N3222" s="221" t="s">
        <v>40</v>
      </c>
      <c r="O3222" s="184">
        <v>0</v>
      </c>
      <c r="P3222" s="184">
        <f>O3222*H3222</f>
        <v>0</v>
      </c>
      <c r="Q3222" s="184">
        <v>2.64E-3</v>
      </c>
      <c r="R3222" s="184">
        <f>Q3222*H3222</f>
        <v>8.3286719999999995E-2</v>
      </c>
      <c r="S3222" s="184">
        <v>0</v>
      </c>
      <c r="T3222" s="185">
        <f>S3222*H3222</f>
        <v>0</v>
      </c>
      <c r="U3222" s="33"/>
      <c r="V3222" s="33"/>
      <c r="W3222" s="33"/>
      <c r="X3222" s="33"/>
      <c r="Y3222" s="33"/>
      <c r="Z3222" s="33"/>
      <c r="AA3222" s="33"/>
      <c r="AB3222" s="33"/>
      <c r="AC3222" s="33"/>
      <c r="AD3222" s="33"/>
      <c r="AE3222" s="33"/>
      <c r="AR3222" s="186" t="s">
        <v>442</v>
      </c>
      <c r="AT3222" s="186" t="s">
        <v>286</v>
      </c>
      <c r="AU3222" s="186" t="s">
        <v>78</v>
      </c>
      <c r="AY3222" s="19" t="s">
        <v>179</v>
      </c>
      <c r="BE3222" s="187">
        <f>IF(N3222="základní",J3222,0)</f>
        <v>0</v>
      </c>
      <c r="BF3222" s="187">
        <f>IF(N3222="snížená",J3222,0)</f>
        <v>0</v>
      </c>
      <c r="BG3222" s="187">
        <f>IF(N3222="zákl. přenesená",J3222,0)</f>
        <v>0</v>
      </c>
      <c r="BH3222" s="187">
        <f>IF(N3222="sníž. přenesená",J3222,0)</f>
        <v>0</v>
      </c>
      <c r="BI3222" s="187">
        <f>IF(N3222="nulová",J3222,0)</f>
        <v>0</v>
      </c>
      <c r="BJ3222" s="19" t="s">
        <v>76</v>
      </c>
      <c r="BK3222" s="187">
        <f>ROUND(I3222*H3222,2)</f>
        <v>0</v>
      </c>
      <c r="BL3222" s="19" t="s">
        <v>311</v>
      </c>
      <c r="BM3222" s="186" t="s">
        <v>3199</v>
      </c>
    </row>
    <row r="3223" spans="1:65" s="2" customFormat="1" ht="19.5">
      <c r="A3223" s="33"/>
      <c r="B3223" s="34"/>
      <c r="C3223" s="35"/>
      <c r="D3223" s="188" t="s">
        <v>188</v>
      </c>
      <c r="E3223" s="35"/>
      <c r="F3223" s="331" t="s">
        <v>3187</v>
      </c>
      <c r="G3223" s="332"/>
      <c r="H3223" s="332"/>
      <c r="I3223" s="332"/>
      <c r="J3223" s="332"/>
      <c r="K3223" s="35"/>
      <c r="L3223" s="38"/>
      <c r="M3223" s="190"/>
      <c r="N3223" s="191"/>
      <c r="O3223" s="63"/>
      <c r="P3223" s="63"/>
      <c r="Q3223" s="63"/>
      <c r="R3223" s="63"/>
      <c r="S3223" s="63"/>
      <c r="T3223" s="64"/>
      <c r="U3223" s="33"/>
      <c r="V3223" s="33"/>
      <c r="W3223" s="33"/>
      <c r="X3223" s="33"/>
      <c r="Y3223" s="33"/>
      <c r="Z3223" s="33"/>
      <c r="AA3223" s="33"/>
      <c r="AB3223" s="33"/>
      <c r="AC3223" s="33"/>
      <c r="AD3223" s="33"/>
      <c r="AE3223" s="33"/>
      <c r="AT3223" s="19" t="s">
        <v>188</v>
      </c>
      <c r="AU3223" s="19" t="s">
        <v>78</v>
      </c>
    </row>
    <row r="3224" spans="1:65" s="14" customFormat="1">
      <c r="B3224" s="203"/>
      <c r="C3224" s="204"/>
      <c r="D3224" s="188" t="s">
        <v>192</v>
      </c>
      <c r="E3224" s="204"/>
      <c r="F3224" s="324" t="s">
        <v>3200</v>
      </c>
      <c r="G3224" s="325"/>
      <c r="H3224" s="326">
        <v>31.547999999999998</v>
      </c>
      <c r="I3224" s="325"/>
      <c r="J3224" s="325"/>
      <c r="K3224" s="204"/>
      <c r="L3224" s="208"/>
      <c r="M3224" s="209"/>
      <c r="N3224" s="210"/>
      <c r="O3224" s="210"/>
      <c r="P3224" s="210"/>
      <c r="Q3224" s="210"/>
      <c r="R3224" s="210"/>
      <c r="S3224" s="210"/>
      <c r="T3224" s="211"/>
      <c r="AT3224" s="212" t="s">
        <v>192</v>
      </c>
      <c r="AU3224" s="212" t="s">
        <v>78</v>
      </c>
      <c r="AV3224" s="14" t="s">
        <v>78</v>
      </c>
      <c r="AW3224" s="14" t="s">
        <v>4</v>
      </c>
      <c r="AX3224" s="14" t="s">
        <v>76</v>
      </c>
      <c r="AY3224" s="212" t="s">
        <v>179</v>
      </c>
    </row>
    <row r="3225" spans="1:65" s="2" customFormat="1" ht="33" customHeight="1">
      <c r="A3225" s="33"/>
      <c r="B3225" s="34"/>
      <c r="C3225" s="176" t="s">
        <v>3201</v>
      </c>
      <c r="D3225" s="176" t="s">
        <v>181</v>
      </c>
      <c r="E3225" s="177" t="s">
        <v>3202</v>
      </c>
      <c r="F3225" s="327" t="s">
        <v>3203</v>
      </c>
      <c r="G3225" s="328" t="s">
        <v>357</v>
      </c>
      <c r="H3225" s="329">
        <v>142.57</v>
      </c>
      <c r="I3225" s="330"/>
      <c r="J3225" s="330">
        <f>ROUND(I3225*H3225,2)</f>
        <v>0</v>
      </c>
      <c r="K3225" s="178" t="s">
        <v>185</v>
      </c>
      <c r="L3225" s="38"/>
      <c r="M3225" s="182" t="s">
        <v>18</v>
      </c>
      <c r="N3225" s="183" t="s">
        <v>40</v>
      </c>
      <c r="O3225" s="184">
        <v>1.06</v>
      </c>
      <c r="P3225" s="184">
        <f>O3225*H3225</f>
        <v>151.1242</v>
      </c>
      <c r="Q3225" s="184">
        <v>9.0880000000000006E-3</v>
      </c>
      <c r="R3225" s="184">
        <f>Q3225*H3225</f>
        <v>1.29567616</v>
      </c>
      <c r="S3225" s="184">
        <v>0</v>
      </c>
      <c r="T3225" s="185">
        <f>S3225*H3225</f>
        <v>0</v>
      </c>
      <c r="U3225" s="33"/>
      <c r="V3225" s="33"/>
      <c r="W3225" s="33"/>
      <c r="X3225" s="33"/>
      <c r="Y3225" s="33"/>
      <c r="Z3225" s="33"/>
      <c r="AA3225" s="33"/>
      <c r="AB3225" s="33"/>
      <c r="AC3225" s="33"/>
      <c r="AD3225" s="33"/>
      <c r="AE3225" s="33"/>
      <c r="AR3225" s="186" t="s">
        <v>311</v>
      </c>
      <c r="AT3225" s="186" t="s">
        <v>181</v>
      </c>
      <c r="AU3225" s="186" t="s">
        <v>78</v>
      </c>
      <c r="AY3225" s="19" t="s">
        <v>179</v>
      </c>
      <c r="BE3225" s="187">
        <f>IF(N3225="základní",J3225,0)</f>
        <v>0</v>
      </c>
      <c r="BF3225" s="187">
        <f>IF(N3225="snížená",J3225,0)</f>
        <v>0</v>
      </c>
      <c r="BG3225" s="187">
        <f>IF(N3225="zákl. přenesená",J3225,0)</f>
        <v>0</v>
      </c>
      <c r="BH3225" s="187">
        <f>IF(N3225="sníž. přenesená",J3225,0)</f>
        <v>0</v>
      </c>
      <c r="BI3225" s="187">
        <f>IF(N3225="nulová",J3225,0)</f>
        <v>0</v>
      </c>
      <c r="BJ3225" s="19" t="s">
        <v>76</v>
      </c>
      <c r="BK3225" s="187">
        <f>ROUND(I3225*H3225,2)</f>
        <v>0</v>
      </c>
      <c r="BL3225" s="19" t="s">
        <v>311</v>
      </c>
      <c r="BM3225" s="186" t="s">
        <v>3204</v>
      </c>
    </row>
    <row r="3226" spans="1:65" s="2" customFormat="1" ht="19.5">
      <c r="A3226" s="33"/>
      <c r="B3226" s="34"/>
      <c r="C3226" s="35"/>
      <c r="D3226" s="188" t="s">
        <v>188</v>
      </c>
      <c r="E3226" s="35"/>
      <c r="F3226" s="331" t="s">
        <v>3205</v>
      </c>
      <c r="G3226" s="332"/>
      <c r="H3226" s="332"/>
      <c r="I3226" s="332"/>
      <c r="J3226" s="332"/>
      <c r="K3226" s="35"/>
      <c r="L3226" s="38"/>
      <c r="M3226" s="190"/>
      <c r="N3226" s="191"/>
      <c r="O3226" s="63"/>
      <c r="P3226" s="63"/>
      <c r="Q3226" s="63"/>
      <c r="R3226" s="63"/>
      <c r="S3226" s="63"/>
      <c r="T3226" s="64"/>
      <c r="U3226" s="33"/>
      <c r="V3226" s="33"/>
      <c r="W3226" s="33"/>
      <c r="X3226" s="33"/>
      <c r="Y3226" s="33"/>
      <c r="Z3226" s="33"/>
      <c r="AA3226" s="33"/>
      <c r="AB3226" s="33"/>
      <c r="AC3226" s="33"/>
      <c r="AD3226" s="33"/>
      <c r="AE3226" s="33"/>
      <c r="AT3226" s="19" t="s">
        <v>188</v>
      </c>
      <c r="AU3226" s="19" t="s">
        <v>78</v>
      </c>
    </row>
    <row r="3227" spans="1:65" s="2" customFormat="1">
      <c r="A3227" s="33"/>
      <c r="B3227" s="34"/>
      <c r="C3227" s="35"/>
      <c r="D3227" s="192" t="s">
        <v>190</v>
      </c>
      <c r="E3227" s="35"/>
      <c r="F3227" s="333" t="s">
        <v>3206</v>
      </c>
      <c r="G3227" s="332"/>
      <c r="H3227" s="332"/>
      <c r="I3227" s="332"/>
      <c r="J3227" s="332"/>
      <c r="K3227" s="35"/>
      <c r="L3227" s="38"/>
      <c r="M3227" s="190"/>
      <c r="N3227" s="191"/>
      <c r="O3227" s="63"/>
      <c r="P3227" s="63"/>
      <c r="Q3227" s="63"/>
      <c r="R3227" s="63"/>
      <c r="S3227" s="63"/>
      <c r="T3227" s="64"/>
      <c r="U3227" s="33"/>
      <c r="V3227" s="33"/>
      <c r="W3227" s="33"/>
      <c r="X3227" s="33"/>
      <c r="Y3227" s="33"/>
      <c r="Z3227" s="33"/>
      <c r="AA3227" s="33"/>
      <c r="AB3227" s="33"/>
      <c r="AC3227" s="33"/>
      <c r="AD3227" s="33"/>
      <c r="AE3227" s="33"/>
      <c r="AT3227" s="19" t="s">
        <v>190</v>
      </c>
      <c r="AU3227" s="19" t="s">
        <v>78</v>
      </c>
    </row>
    <row r="3228" spans="1:65" s="13" customFormat="1">
      <c r="B3228" s="194"/>
      <c r="C3228" s="195"/>
      <c r="D3228" s="188" t="s">
        <v>192</v>
      </c>
      <c r="E3228" s="196" t="s">
        <v>18</v>
      </c>
      <c r="F3228" s="334" t="s">
        <v>320</v>
      </c>
      <c r="G3228" s="335"/>
      <c r="H3228" s="336" t="s">
        <v>18</v>
      </c>
      <c r="I3228" s="335"/>
      <c r="J3228" s="335"/>
      <c r="K3228" s="195"/>
      <c r="L3228" s="198"/>
      <c r="M3228" s="199"/>
      <c r="N3228" s="200"/>
      <c r="O3228" s="200"/>
      <c r="P3228" s="200"/>
      <c r="Q3228" s="200"/>
      <c r="R3228" s="200"/>
      <c r="S3228" s="200"/>
      <c r="T3228" s="201"/>
      <c r="AT3228" s="202" t="s">
        <v>192</v>
      </c>
      <c r="AU3228" s="202" t="s">
        <v>78</v>
      </c>
      <c r="AV3228" s="13" t="s">
        <v>76</v>
      </c>
      <c r="AW3228" s="13" t="s">
        <v>30</v>
      </c>
      <c r="AX3228" s="13" t="s">
        <v>69</v>
      </c>
      <c r="AY3228" s="202" t="s">
        <v>179</v>
      </c>
    </row>
    <row r="3229" spans="1:65" s="14" customFormat="1">
      <c r="B3229" s="203"/>
      <c r="C3229" s="204"/>
      <c r="D3229" s="188" t="s">
        <v>192</v>
      </c>
      <c r="E3229" s="205" t="s">
        <v>18</v>
      </c>
      <c r="F3229" s="324" t="s">
        <v>3106</v>
      </c>
      <c r="G3229" s="325"/>
      <c r="H3229" s="326">
        <v>17.350000000000001</v>
      </c>
      <c r="I3229" s="325"/>
      <c r="J3229" s="325"/>
      <c r="K3229" s="204"/>
      <c r="L3229" s="208"/>
      <c r="M3229" s="209"/>
      <c r="N3229" s="210"/>
      <c r="O3229" s="210"/>
      <c r="P3229" s="210"/>
      <c r="Q3229" s="210"/>
      <c r="R3229" s="210"/>
      <c r="S3229" s="210"/>
      <c r="T3229" s="211"/>
      <c r="AT3229" s="212" t="s">
        <v>192</v>
      </c>
      <c r="AU3229" s="212" t="s">
        <v>78</v>
      </c>
      <c r="AV3229" s="14" t="s">
        <v>78</v>
      </c>
      <c r="AW3229" s="14" t="s">
        <v>30</v>
      </c>
      <c r="AX3229" s="14" t="s">
        <v>69</v>
      </c>
      <c r="AY3229" s="212" t="s">
        <v>179</v>
      </c>
    </row>
    <row r="3230" spans="1:65" s="14" customFormat="1">
      <c r="B3230" s="203"/>
      <c r="C3230" s="204"/>
      <c r="D3230" s="188" t="s">
        <v>192</v>
      </c>
      <c r="E3230" s="205" t="s">
        <v>18</v>
      </c>
      <c r="F3230" s="324" t="s">
        <v>3107</v>
      </c>
      <c r="G3230" s="325"/>
      <c r="H3230" s="326">
        <v>12.92</v>
      </c>
      <c r="I3230" s="325"/>
      <c r="J3230" s="325"/>
      <c r="K3230" s="204"/>
      <c r="L3230" s="208"/>
      <c r="M3230" s="209"/>
      <c r="N3230" s="210"/>
      <c r="O3230" s="210"/>
      <c r="P3230" s="210"/>
      <c r="Q3230" s="210"/>
      <c r="R3230" s="210"/>
      <c r="S3230" s="210"/>
      <c r="T3230" s="211"/>
      <c r="AT3230" s="212" t="s">
        <v>192</v>
      </c>
      <c r="AU3230" s="212" t="s">
        <v>78</v>
      </c>
      <c r="AV3230" s="14" t="s">
        <v>78</v>
      </c>
      <c r="AW3230" s="14" t="s">
        <v>30</v>
      </c>
      <c r="AX3230" s="14" t="s">
        <v>69</v>
      </c>
      <c r="AY3230" s="212" t="s">
        <v>179</v>
      </c>
    </row>
    <row r="3231" spans="1:65" s="13" customFormat="1">
      <c r="B3231" s="194"/>
      <c r="C3231" s="195"/>
      <c r="D3231" s="188" t="s">
        <v>192</v>
      </c>
      <c r="E3231" s="196" t="s">
        <v>18</v>
      </c>
      <c r="F3231" s="334" t="s">
        <v>323</v>
      </c>
      <c r="G3231" s="335"/>
      <c r="H3231" s="336" t="s">
        <v>18</v>
      </c>
      <c r="I3231" s="335"/>
      <c r="J3231" s="335"/>
      <c r="K3231" s="195"/>
      <c r="L3231" s="198"/>
      <c r="M3231" s="199"/>
      <c r="N3231" s="200"/>
      <c r="O3231" s="200"/>
      <c r="P3231" s="200"/>
      <c r="Q3231" s="200"/>
      <c r="R3231" s="200"/>
      <c r="S3231" s="200"/>
      <c r="T3231" s="201"/>
      <c r="AT3231" s="202" t="s">
        <v>192</v>
      </c>
      <c r="AU3231" s="202" t="s">
        <v>78</v>
      </c>
      <c r="AV3231" s="13" t="s">
        <v>76</v>
      </c>
      <c r="AW3231" s="13" t="s">
        <v>30</v>
      </c>
      <c r="AX3231" s="13" t="s">
        <v>69</v>
      </c>
      <c r="AY3231" s="202" t="s">
        <v>179</v>
      </c>
    </row>
    <row r="3232" spans="1:65" s="14" customFormat="1">
      <c r="B3232" s="203"/>
      <c r="C3232" s="204"/>
      <c r="D3232" s="188" t="s">
        <v>192</v>
      </c>
      <c r="E3232" s="205" t="s">
        <v>18</v>
      </c>
      <c r="F3232" s="324" t="s">
        <v>1383</v>
      </c>
      <c r="G3232" s="325"/>
      <c r="H3232" s="326">
        <v>10</v>
      </c>
      <c r="I3232" s="325"/>
      <c r="J3232" s="325"/>
      <c r="K3232" s="204"/>
      <c r="L3232" s="208"/>
      <c r="M3232" s="209"/>
      <c r="N3232" s="210"/>
      <c r="O3232" s="210"/>
      <c r="P3232" s="210"/>
      <c r="Q3232" s="210"/>
      <c r="R3232" s="210"/>
      <c r="S3232" s="210"/>
      <c r="T3232" s="211"/>
      <c r="AT3232" s="212" t="s">
        <v>192</v>
      </c>
      <c r="AU3232" s="212" t="s">
        <v>78</v>
      </c>
      <c r="AV3232" s="14" t="s">
        <v>78</v>
      </c>
      <c r="AW3232" s="14" t="s">
        <v>30</v>
      </c>
      <c r="AX3232" s="14" t="s">
        <v>69</v>
      </c>
      <c r="AY3232" s="212" t="s">
        <v>179</v>
      </c>
    </row>
    <row r="3233" spans="2:51" s="14" customFormat="1">
      <c r="B3233" s="203"/>
      <c r="C3233" s="204"/>
      <c r="D3233" s="188" t="s">
        <v>192</v>
      </c>
      <c r="E3233" s="205" t="s">
        <v>18</v>
      </c>
      <c r="F3233" s="324" t="s">
        <v>1384</v>
      </c>
      <c r="G3233" s="325"/>
      <c r="H3233" s="326">
        <v>9.6</v>
      </c>
      <c r="I3233" s="325"/>
      <c r="J3233" s="325"/>
      <c r="K3233" s="204"/>
      <c r="L3233" s="208"/>
      <c r="M3233" s="209"/>
      <c r="N3233" s="210"/>
      <c r="O3233" s="210"/>
      <c r="P3233" s="210"/>
      <c r="Q3233" s="210"/>
      <c r="R3233" s="210"/>
      <c r="S3233" s="210"/>
      <c r="T3233" s="211"/>
      <c r="AT3233" s="212" t="s">
        <v>192</v>
      </c>
      <c r="AU3233" s="212" t="s">
        <v>78</v>
      </c>
      <c r="AV3233" s="14" t="s">
        <v>78</v>
      </c>
      <c r="AW3233" s="14" t="s">
        <v>30</v>
      </c>
      <c r="AX3233" s="14" t="s">
        <v>69</v>
      </c>
      <c r="AY3233" s="212" t="s">
        <v>179</v>
      </c>
    </row>
    <row r="3234" spans="2:51" s="14" customFormat="1">
      <c r="B3234" s="203"/>
      <c r="C3234" s="204"/>
      <c r="D3234" s="188" t="s">
        <v>192</v>
      </c>
      <c r="E3234" s="205" t="s">
        <v>18</v>
      </c>
      <c r="F3234" s="324" t="s">
        <v>1385</v>
      </c>
      <c r="G3234" s="325"/>
      <c r="H3234" s="326">
        <v>4.0999999999999996</v>
      </c>
      <c r="I3234" s="325"/>
      <c r="J3234" s="325"/>
      <c r="K3234" s="204"/>
      <c r="L3234" s="208"/>
      <c r="M3234" s="209"/>
      <c r="N3234" s="210"/>
      <c r="O3234" s="210"/>
      <c r="P3234" s="210"/>
      <c r="Q3234" s="210"/>
      <c r="R3234" s="210"/>
      <c r="S3234" s="210"/>
      <c r="T3234" s="211"/>
      <c r="AT3234" s="212" t="s">
        <v>192</v>
      </c>
      <c r="AU3234" s="212" t="s">
        <v>78</v>
      </c>
      <c r="AV3234" s="14" t="s">
        <v>78</v>
      </c>
      <c r="AW3234" s="14" t="s">
        <v>30</v>
      </c>
      <c r="AX3234" s="14" t="s">
        <v>69</v>
      </c>
      <c r="AY3234" s="212" t="s">
        <v>179</v>
      </c>
    </row>
    <row r="3235" spans="2:51" s="14" customFormat="1">
      <c r="B3235" s="203"/>
      <c r="C3235" s="204"/>
      <c r="D3235" s="188" t="s">
        <v>192</v>
      </c>
      <c r="E3235" s="205" t="s">
        <v>18</v>
      </c>
      <c r="F3235" s="324" t="s">
        <v>1386</v>
      </c>
      <c r="G3235" s="325"/>
      <c r="H3235" s="326">
        <v>2.96</v>
      </c>
      <c r="I3235" s="325"/>
      <c r="J3235" s="325"/>
      <c r="K3235" s="204"/>
      <c r="L3235" s="208"/>
      <c r="M3235" s="209"/>
      <c r="N3235" s="210"/>
      <c r="O3235" s="210"/>
      <c r="P3235" s="210"/>
      <c r="Q3235" s="210"/>
      <c r="R3235" s="210"/>
      <c r="S3235" s="210"/>
      <c r="T3235" s="211"/>
      <c r="AT3235" s="212" t="s">
        <v>192</v>
      </c>
      <c r="AU3235" s="212" t="s">
        <v>78</v>
      </c>
      <c r="AV3235" s="14" t="s">
        <v>78</v>
      </c>
      <c r="AW3235" s="14" t="s">
        <v>30</v>
      </c>
      <c r="AX3235" s="14" t="s">
        <v>69</v>
      </c>
      <c r="AY3235" s="212" t="s">
        <v>179</v>
      </c>
    </row>
    <row r="3236" spans="2:51" s="14" customFormat="1">
      <c r="B3236" s="203"/>
      <c r="C3236" s="204"/>
      <c r="D3236" s="188" t="s">
        <v>192</v>
      </c>
      <c r="E3236" s="205" t="s">
        <v>18</v>
      </c>
      <c r="F3236" s="324" t="s">
        <v>1387</v>
      </c>
      <c r="G3236" s="325"/>
      <c r="H3236" s="326">
        <v>11.9</v>
      </c>
      <c r="I3236" s="325"/>
      <c r="J3236" s="325"/>
      <c r="K3236" s="204"/>
      <c r="L3236" s="208"/>
      <c r="M3236" s="209"/>
      <c r="N3236" s="210"/>
      <c r="O3236" s="210"/>
      <c r="P3236" s="210"/>
      <c r="Q3236" s="210"/>
      <c r="R3236" s="210"/>
      <c r="S3236" s="210"/>
      <c r="T3236" s="211"/>
      <c r="AT3236" s="212" t="s">
        <v>192</v>
      </c>
      <c r="AU3236" s="212" t="s">
        <v>78</v>
      </c>
      <c r="AV3236" s="14" t="s">
        <v>78</v>
      </c>
      <c r="AW3236" s="14" t="s">
        <v>30</v>
      </c>
      <c r="AX3236" s="14" t="s">
        <v>69</v>
      </c>
      <c r="AY3236" s="212" t="s">
        <v>179</v>
      </c>
    </row>
    <row r="3237" spans="2:51" s="14" customFormat="1">
      <c r="B3237" s="203"/>
      <c r="C3237" s="204"/>
      <c r="D3237" s="188" t="s">
        <v>192</v>
      </c>
      <c r="E3237" s="205" t="s">
        <v>18</v>
      </c>
      <c r="F3237" s="324" t="s">
        <v>1390</v>
      </c>
      <c r="G3237" s="325"/>
      <c r="H3237" s="326">
        <v>4.8</v>
      </c>
      <c r="I3237" s="325"/>
      <c r="J3237" s="325"/>
      <c r="K3237" s="204"/>
      <c r="L3237" s="208"/>
      <c r="M3237" s="209"/>
      <c r="N3237" s="210"/>
      <c r="O3237" s="210"/>
      <c r="P3237" s="210"/>
      <c r="Q3237" s="210"/>
      <c r="R3237" s="210"/>
      <c r="S3237" s="210"/>
      <c r="T3237" s="211"/>
      <c r="AT3237" s="212" t="s">
        <v>192</v>
      </c>
      <c r="AU3237" s="212" t="s">
        <v>78</v>
      </c>
      <c r="AV3237" s="14" t="s">
        <v>78</v>
      </c>
      <c r="AW3237" s="14" t="s">
        <v>30</v>
      </c>
      <c r="AX3237" s="14" t="s">
        <v>69</v>
      </c>
      <c r="AY3237" s="212" t="s">
        <v>179</v>
      </c>
    </row>
    <row r="3238" spans="2:51" s="14" customFormat="1">
      <c r="B3238" s="203"/>
      <c r="C3238" s="204"/>
      <c r="D3238" s="188" t="s">
        <v>192</v>
      </c>
      <c r="E3238" s="205" t="s">
        <v>18</v>
      </c>
      <c r="F3238" s="324" t="s">
        <v>1393</v>
      </c>
      <c r="G3238" s="325"/>
      <c r="H3238" s="326">
        <v>9.9</v>
      </c>
      <c r="I3238" s="325"/>
      <c r="J3238" s="325"/>
      <c r="K3238" s="204"/>
      <c r="L3238" s="208"/>
      <c r="M3238" s="209"/>
      <c r="N3238" s="210"/>
      <c r="O3238" s="210"/>
      <c r="P3238" s="210"/>
      <c r="Q3238" s="210"/>
      <c r="R3238" s="210"/>
      <c r="S3238" s="210"/>
      <c r="T3238" s="211"/>
      <c r="AT3238" s="212" t="s">
        <v>192</v>
      </c>
      <c r="AU3238" s="212" t="s">
        <v>78</v>
      </c>
      <c r="AV3238" s="14" t="s">
        <v>78</v>
      </c>
      <c r="AW3238" s="14" t="s">
        <v>30</v>
      </c>
      <c r="AX3238" s="14" t="s">
        <v>69</v>
      </c>
      <c r="AY3238" s="212" t="s">
        <v>179</v>
      </c>
    </row>
    <row r="3239" spans="2:51" s="14" customFormat="1">
      <c r="B3239" s="203"/>
      <c r="C3239" s="204"/>
      <c r="D3239" s="188" t="s">
        <v>192</v>
      </c>
      <c r="E3239" s="205" t="s">
        <v>18</v>
      </c>
      <c r="F3239" s="324" t="s">
        <v>1394</v>
      </c>
      <c r="G3239" s="325"/>
      <c r="H3239" s="326">
        <v>3.3</v>
      </c>
      <c r="I3239" s="325"/>
      <c r="J3239" s="325"/>
      <c r="K3239" s="204"/>
      <c r="L3239" s="208"/>
      <c r="M3239" s="209"/>
      <c r="N3239" s="210"/>
      <c r="O3239" s="210"/>
      <c r="P3239" s="210"/>
      <c r="Q3239" s="210"/>
      <c r="R3239" s="210"/>
      <c r="S3239" s="210"/>
      <c r="T3239" s="211"/>
      <c r="AT3239" s="212" t="s">
        <v>192</v>
      </c>
      <c r="AU3239" s="212" t="s">
        <v>78</v>
      </c>
      <c r="AV3239" s="14" t="s">
        <v>78</v>
      </c>
      <c r="AW3239" s="14" t="s">
        <v>30</v>
      </c>
      <c r="AX3239" s="14" t="s">
        <v>69</v>
      </c>
      <c r="AY3239" s="212" t="s">
        <v>179</v>
      </c>
    </row>
    <row r="3240" spans="2:51" s="13" customFormat="1">
      <c r="B3240" s="194"/>
      <c r="C3240" s="195"/>
      <c r="D3240" s="188" t="s">
        <v>192</v>
      </c>
      <c r="E3240" s="196" t="s">
        <v>18</v>
      </c>
      <c r="F3240" s="334" t="s">
        <v>481</v>
      </c>
      <c r="G3240" s="335"/>
      <c r="H3240" s="336" t="s">
        <v>18</v>
      </c>
      <c r="I3240" s="335"/>
      <c r="J3240" s="335"/>
      <c r="K3240" s="195"/>
      <c r="L3240" s="198"/>
      <c r="M3240" s="199"/>
      <c r="N3240" s="200"/>
      <c r="O3240" s="200"/>
      <c r="P3240" s="200"/>
      <c r="Q3240" s="200"/>
      <c r="R3240" s="200"/>
      <c r="S3240" s="200"/>
      <c r="T3240" s="201"/>
      <c r="AT3240" s="202" t="s">
        <v>192</v>
      </c>
      <c r="AU3240" s="202" t="s">
        <v>78</v>
      </c>
      <c r="AV3240" s="13" t="s">
        <v>76</v>
      </c>
      <c r="AW3240" s="13" t="s">
        <v>30</v>
      </c>
      <c r="AX3240" s="13" t="s">
        <v>69</v>
      </c>
      <c r="AY3240" s="202" t="s">
        <v>179</v>
      </c>
    </row>
    <row r="3241" spans="2:51" s="14" customFormat="1">
      <c r="B3241" s="203"/>
      <c r="C3241" s="204"/>
      <c r="D3241" s="188" t="s">
        <v>192</v>
      </c>
      <c r="E3241" s="205" t="s">
        <v>18</v>
      </c>
      <c r="F3241" s="324" t="s">
        <v>1395</v>
      </c>
      <c r="G3241" s="325"/>
      <c r="H3241" s="326">
        <v>13.4</v>
      </c>
      <c r="I3241" s="325"/>
      <c r="J3241" s="325"/>
      <c r="K3241" s="204"/>
      <c r="L3241" s="208"/>
      <c r="M3241" s="209"/>
      <c r="N3241" s="210"/>
      <c r="O3241" s="210"/>
      <c r="P3241" s="210"/>
      <c r="Q3241" s="210"/>
      <c r="R3241" s="210"/>
      <c r="S3241" s="210"/>
      <c r="T3241" s="211"/>
      <c r="AT3241" s="212" t="s">
        <v>192</v>
      </c>
      <c r="AU3241" s="212" t="s">
        <v>78</v>
      </c>
      <c r="AV3241" s="14" t="s">
        <v>78</v>
      </c>
      <c r="AW3241" s="14" t="s">
        <v>30</v>
      </c>
      <c r="AX3241" s="14" t="s">
        <v>69</v>
      </c>
      <c r="AY3241" s="212" t="s">
        <v>179</v>
      </c>
    </row>
    <row r="3242" spans="2:51" s="14" customFormat="1">
      <c r="B3242" s="203"/>
      <c r="C3242" s="204"/>
      <c r="D3242" s="188" t="s">
        <v>192</v>
      </c>
      <c r="E3242" s="205" t="s">
        <v>18</v>
      </c>
      <c r="F3242" s="324" t="s">
        <v>1396</v>
      </c>
      <c r="G3242" s="325"/>
      <c r="H3242" s="326">
        <v>10</v>
      </c>
      <c r="I3242" s="325"/>
      <c r="J3242" s="325"/>
      <c r="K3242" s="204"/>
      <c r="L3242" s="208"/>
      <c r="M3242" s="209"/>
      <c r="N3242" s="210"/>
      <c r="O3242" s="210"/>
      <c r="P3242" s="210"/>
      <c r="Q3242" s="210"/>
      <c r="R3242" s="210"/>
      <c r="S3242" s="210"/>
      <c r="T3242" s="211"/>
      <c r="AT3242" s="212" t="s">
        <v>192</v>
      </c>
      <c r="AU3242" s="212" t="s">
        <v>78</v>
      </c>
      <c r="AV3242" s="14" t="s">
        <v>78</v>
      </c>
      <c r="AW3242" s="14" t="s">
        <v>30</v>
      </c>
      <c r="AX3242" s="14" t="s">
        <v>69</v>
      </c>
      <c r="AY3242" s="212" t="s">
        <v>179</v>
      </c>
    </row>
    <row r="3243" spans="2:51" s="14" customFormat="1">
      <c r="B3243" s="203"/>
      <c r="C3243" s="204"/>
      <c r="D3243" s="188" t="s">
        <v>192</v>
      </c>
      <c r="E3243" s="205" t="s">
        <v>18</v>
      </c>
      <c r="F3243" s="324" t="s">
        <v>1399</v>
      </c>
      <c r="G3243" s="325"/>
      <c r="H3243" s="326">
        <v>2.8</v>
      </c>
      <c r="I3243" s="325"/>
      <c r="J3243" s="325"/>
      <c r="K3243" s="204"/>
      <c r="L3243" s="208"/>
      <c r="M3243" s="209"/>
      <c r="N3243" s="210"/>
      <c r="O3243" s="210"/>
      <c r="P3243" s="210"/>
      <c r="Q3243" s="210"/>
      <c r="R3243" s="210"/>
      <c r="S3243" s="210"/>
      <c r="T3243" s="211"/>
      <c r="AT3243" s="212" t="s">
        <v>192</v>
      </c>
      <c r="AU3243" s="212" t="s">
        <v>78</v>
      </c>
      <c r="AV3243" s="14" t="s">
        <v>78</v>
      </c>
      <c r="AW3243" s="14" t="s">
        <v>30</v>
      </c>
      <c r="AX3243" s="14" t="s">
        <v>69</v>
      </c>
      <c r="AY3243" s="212" t="s">
        <v>179</v>
      </c>
    </row>
    <row r="3244" spans="2:51" s="14" customFormat="1">
      <c r="B3244" s="203"/>
      <c r="C3244" s="204"/>
      <c r="D3244" s="188" t="s">
        <v>192</v>
      </c>
      <c r="E3244" s="205" t="s">
        <v>18</v>
      </c>
      <c r="F3244" s="324" t="s">
        <v>1400</v>
      </c>
      <c r="G3244" s="325"/>
      <c r="H3244" s="326">
        <v>3.25</v>
      </c>
      <c r="I3244" s="325"/>
      <c r="J3244" s="325"/>
      <c r="K3244" s="204"/>
      <c r="L3244" s="208"/>
      <c r="M3244" s="209"/>
      <c r="N3244" s="210"/>
      <c r="O3244" s="210"/>
      <c r="P3244" s="210"/>
      <c r="Q3244" s="210"/>
      <c r="R3244" s="210"/>
      <c r="S3244" s="210"/>
      <c r="T3244" s="211"/>
      <c r="AT3244" s="212" t="s">
        <v>192</v>
      </c>
      <c r="AU3244" s="212" t="s">
        <v>78</v>
      </c>
      <c r="AV3244" s="14" t="s">
        <v>78</v>
      </c>
      <c r="AW3244" s="14" t="s">
        <v>30</v>
      </c>
      <c r="AX3244" s="14" t="s">
        <v>69</v>
      </c>
      <c r="AY3244" s="212" t="s">
        <v>179</v>
      </c>
    </row>
    <row r="3245" spans="2:51" s="14" customFormat="1">
      <c r="B3245" s="203"/>
      <c r="C3245" s="204"/>
      <c r="D3245" s="188" t="s">
        <v>192</v>
      </c>
      <c r="E3245" s="205" t="s">
        <v>18</v>
      </c>
      <c r="F3245" s="324" t="s">
        <v>1402</v>
      </c>
      <c r="G3245" s="325"/>
      <c r="H3245" s="326">
        <v>8.6</v>
      </c>
      <c r="I3245" s="325"/>
      <c r="J3245" s="325"/>
      <c r="K3245" s="204"/>
      <c r="L3245" s="208"/>
      <c r="M3245" s="209"/>
      <c r="N3245" s="210"/>
      <c r="O3245" s="210"/>
      <c r="P3245" s="210"/>
      <c r="Q3245" s="210"/>
      <c r="R3245" s="210"/>
      <c r="S3245" s="210"/>
      <c r="T3245" s="211"/>
      <c r="AT3245" s="212" t="s">
        <v>192</v>
      </c>
      <c r="AU3245" s="212" t="s">
        <v>78</v>
      </c>
      <c r="AV3245" s="14" t="s">
        <v>78</v>
      </c>
      <c r="AW3245" s="14" t="s">
        <v>30</v>
      </c>
      <c r="AX3245" s="14" t="s">
        <v>69</v>
      </c>
      <c r="AY3245" s="212" t="s">
        <v>179</v>
      </c>
    </row>
    <row r="3246" spans="2:51" s="14" customFormat="1">
      <c r="B3246" s="203"/>
      <c r="C3246" s="204"/>
      <c r="D3246" s="188" t="s">
        <v>192</v>
      </c>
      <c r="E3246" s="205" t="s">
        <v>18</v>
      </c>
      <c r="F3246" s="324" t="s">
        <v>1408</v>
      </c>
      <c r="G3246" s="325"/>
      <c r="H3246" s="326">
        <v>1.3</v>
      </c>
      <c r="I3246" s="325"/>
      <c r="J3246" s="325"/>
      <c r="K3246" s="204"/>
      <c r="L3246" s="208"/>
      <c r="M3246" s="209"/>
      <c r="N3246" s="210"/>
      <c r="O3246" s="210"/>
      <c r="P3246" s="210"/>
      <c r="Q3246" s="210"/>
      <c r="R3246" s="210"/>
      <c r="S3246" s="210"/>
      <c r="T3246" s="211"/>
      <c r="AT3246" s="212" t="s">
        <v>192</v>
      </c>
      <c r="AU3246" s="212" t="s">
        <v>78</v>
      </c>
      <c r="AV3246" s="14" t="s">
        <v>78</v>
      </c>
      <c r="AW3246" s="14" t="s">
        <v>30</v>
      </c>
      <c r="AX3246" s="14" t="s">
        <v>69</v>
      </c>
      <c r="AY3246" s="212" t="s">
        <v>179</v>
      </c>
    </row>
    <row r="3247" spans="2:51" s="14" customFormat="1">
      <c r="B3247" s="203"/>
      <c r="C3247" s="204"/>
      <c r="D3247" s="188" t="s">
        <v>192</v>
      </c>
      <c r="E3247" s="205" t="s">
        <v>18</v>
      </c>
      <c r="F3247" s="324" t="s">
        <v>1409</v>
      </c>
      <c r="G3247" s="325"/>
      <c r="H3247" s="326">
        <v>1.5</v>
      </c>
      <c r="I3247" s="325"/>
      <c r="J3247" s="325"/>
      <c r="K3247" s="204"/>
      <c r="L3247" s="208"/>
      <c r="M3247" s="209"/>
      <c r="N3247" s="210"/>
      <c r="O3247" s="210"/>
      <c r="P3247" s="210"/>
      <c r="Q3247" s="210"/>
      <c r="R3247" s="210"/>
      <c r="S3247" s="210"/>
      <c r="T3247" s="211"/>
      <c r="AT3247" s="212" t="s">
        <v>192</v>
      </c>
      <c r="AU3247" s="212" t="s">
        <v>78</v>
      </c>
      <c r="AV3247" s="14" t="s">
        <v>78</v>
      </c>
      <c r="AW3247" s="14" t="s">
        <v>30</v>
      </c>
      <c r="AX3247" s="14" t="s">
        <v>69</v>
      </c>
      <c r="AY3247" s="212" t="s">
        <v>179</v>
      </c>
    </row>
    <row r="3248" spans="2:51" s="14" customFormat="1">
      <c r="B3248" s="203"/>
      <c r="C3248" s="204"/>
      <c r="D3248" s="188" t="s">
        <v>192</v>
      </c>
      <c r="E3248" s="205" t="s">
        <v>18</v>
      </c>
      <c r="F3248" s="324" t="s">
        <v>1410</v>
      </c>
      <c r="G3248" s="325"/>
      <c r="H3248" s="326">
        <v>4.5</v>
      </c>
      <c r="I3248" s="325"/>
      <c r="J3248" s="325"/>
      <c r="K3248" s="204"/>
      <c r="L3248" s="208"/>
      <c r="M3248" s="209"/>
      <c r="N3248" s="210"/>
      <c r="O3248" s="210"/>
      <c r="P3248" s="210"/>
      <c r="Q3248" s="210"/>
      <c r="R3248" s="210"/>
      <c r="S3248" s="210"/>
      <c r="T3248" s="211"/>
      <c r="AT3248" s="212" t="s">
        <v>192</v>
      </c>
      <c r="AU3248" s="212" t="s">
        <v>78</v>
      </c>
      <c r="AV3248" s="14" t="s">
        <v>78</v>
      </c>
      <c r="AW3248" s="14" t="s">
        <v>30</v>
      </c>
      <c r="AX3248" s="14" t="s">
        <v>69</v>
      </c>
      <c r="AY3248" s="212" t="s">
        <v>179</v>
      </c>
    </row>
    <row r="3249" spans="2:51" s="14" customFormat="1">
      <c r="B3249" s="203"/>
      <c r="C3249" s="204"/>
      <c r="D3249" s="188" t="s">
        <v>192</v>
      </c>
      <c r="E3249" s="205" t="s">
        <v>18</v>
      </c>
      <c r="F3249" s="324" t="s">
        <v>1415</v>
      </c>
      <c r="G3249" s="325"/>
      <c r="H3249" s="326">
        <v>10.4</v>
      </c>
      <c r="I3249" s="325"/>
      <c r="J3249" s="325"/>
      <c r="K3249" s="204"/>
      <c r="L3249" s="208"/>
      <c r="M3249" s="209"/>
      <c r="N3249" s="210"/>
      <c r="O3249" s="210"/>
      <c r="P3249" s="210"/>
      <c r="Q3249" s="210"/>
      <c r="R3249" s="210"/>
      <c r="S3249" s="210"/>
      <c r="T3249" s="211"/>
      <c r="AT3249" s="212" t="s">
        <v>192</v>
      </c>
      <c r="AU3249" s="212" t="s">
        <v>78</v>
      </c>
      <c r="AV3249" s="14" t="s">
        <v>78</v>
      </c>
      <c r="AW3249" s="14" t="s">
        <v>30</v>
      </c>
      <c r="AX3249" s="14" t="s">
        <v>69</v>
      </c>
      <c r="AY3249" s="212" t="s">
        <v>179</v>
      </c>
    </row>
    <row r="3250" spans="2:51" s="14" customFormat="1">
      <c r="B3250" s="203"/>
      <c r="C3250" s="204"/>
      <c r="D3250" s="188" t="s">
        <v>192</v>
      </c>
      <c r="E3250" s="205" t="s">
        <v>18</v>
      </c>
      <c r="F3250" s="324" t="s">
        <v>2551</v>
      </c>
      <c r="G3250" s="325"/>
      <c r="H3250" s="326">
        <v>4.7</v>
      </c>
      <c r="I3250" s="325"/>
      <c r="J3250" s="325"/>
      <c r="K3250" s="204"/>
      <c r="L3250" s="208"/>
      <c r="M3250" s="209"/>
      <c r="N3250" s="210"/>
      <c r="O3250" s="210"/>
      <c r="P3250" s="210"/>
      <c r="Q3250" s="210"/>
      <c r="R3250" s="210"/>
      <c r="S3250" s="210"/>
      <c r="T3250" s="211"/>
      <c r="AT3250" s="212" t="s">
        <v>192</v>
      </c>
      <c r="AU3250" s="212" t="s">
        <v>78</v>
      </c>
      <c r="AV3250" s="14" t="s">
        <v>78</v>
      </c>
      <c r="AW3250" s="14" t="s">
        <v>30</v>
      </c>
      <c r="AX3250" s="14" t="s">
        <v>69</v>
      </c>
      <c r="AY3250" s="212" t="s">
        <v>179</v>
      </c>
    </row>
    <row r="3251" spans="2:51" s="13" customFormat="1">
      <c r="B3251" s="194"/>
      <c r="C3251" s="195"/>
      <c r="D3251" s="188" t="s">
        <v>192</v>
      </c>
      <c r="E3251" s="196" t="s">
        <v>18</v>
      </c>
      <c r="F3251" s="334" t="s">
        <v>584</v>
      </c>
      <c r="G3251" s="335"/>
      <c r="H3251" s="336" t="s">
        <v>18</v>
      </c>
      <c r="I3251" s="335"/>
      <c r="J3251" s="335"/>
      <c r="K3251" s="195"/>
      <c r="L3251" s="198"/>
      <c r="M3251" s="199"/>
      <c r="N3251" s="200"/>
      <c r="O3251" s="200"/>
      <c r="P3251" s="200"/>
      <c r="Q3251" s="200"/>
      <c r="R3251" s="200"/>
      <c r="S3251" s="200"/>
      <c r="T3251" s="201"/>
      <c r="AT3251" s="202" t="s">
        <v>192</v>
      </c>
      <c r="AU3251" s="202" t="s">
        <v>78</v>
      </c>
      <c r="AV3251" s="13" t="s">
        <v>76</v>
      </c>
      <c r="AW3251" s="13" t="s">
        <v>30</v>
      </c>
      <c r="AX3251" s="13" t="s">
        <v>69</v>
      </c>
      <c r="AY3251" s="202" t="s">
        <v>179</v>
      </c>
    </row>
    <row r="3252" spans="2:51" s="13" customFormat="1">
      <c r="B3252" s="194"/>
      <c r="C3252" s="195"/>
      <c r="D3252" s="188" t="s">
        <v>192</v>
      </c>
      <c r="E3252" s="196" t="s">
        <v>18</v>
      </c>
      <c r="F3252" s="334" t="s">
        <v>323</v>
      </c>
      <c r="G3252" s="335"/>
      <c r="H3252" s="336" t="s">
        <v>18</v>
      </c>
      <c r="I3252" s="335"/>
      <c r="J3252" s="335"/>
      <c r="K3252" s="195"/>
      <c r="L3252" s="198"/>
      <c r="M3252" s="199"/>
      <c r="N3252" s="200"/>
      <c r="O3252" s="200"/>
      <c r="P3252" s="200"/>
      <c r="Q3252" s="200"/>
      <c r="R3252" s="200"/>
      <c r="S3252" s="200"/>
      <c r="T3252" s="201"/>
      <c r="AT3252" s="202" t="s">
        <v>192</v>
      </c>
      <c r="AU3252" s="202" t="s">
        <v>78</v>
      </c>
      <c r="AV3252" s="13" t="s">
        <v>76</v>
      </c>
      <c r="AW3252" s="13" t="s">
        <v>30</v>
      </c>
      <c r="AX3252" s="13" t="s">
        <v>69</v>
      </c>
      <c r="AY3252" s="202" t="s">
        <v>179</v>
      </c>
    </row>
    <row r="3253" spans="2:51" s="14" customFormat="1">
      <c r="B3253" s="203"/>
      <c r="C3253" s="204"/>
      <c r="D3253" s="188" t="s">
        <v>192</v>
      </c>
      <c r="E3253" s="205" t="s">
        <v>18</v>
      </c>
      <c r="F3253" s="324" t="s">
        <v>1416</v>
      </c>
      <c r="G3253" s="325"/>
      <c r="H3253" s="326">
        <v>-3.99</v>
      </c>
      <c r="I3253" s="325"/>
      <c r="J3253" s="325"/>
      <c r="K3253" s="204"/>
      <c r="L3253" s="208"/>
      <c r="M3253" s="209"/>
      <c r="N3253" s="210"/>
      <c r="O3253" s="210"/>
      <c r="P3253" s="210"/>
      <c r="Q3253" s="210"/>
      <c r="R3253" s="210"/>
      <c r="S3253" s="210"/>
      <c r="T3253" s="211"/>
      <c r="AT3253" s="212" t="s">
        <v>192</v>
      </c>
      <c r="AU3253" s="212" t="s">
        <v>78</v>
      </c>
      <c r="AV3253" s="14" t="s">
        <v>78</v>
      </c>
      <c r="AW3253" s="14" t="s">
        <v>30</v>
      </c>
      <c r="AX3253" s="14" t="s">
        <v>69</v>
      </c>
      <c r="AY3253" s="212" t="s">
        <v>179</v>
      </c>
    </row>
    <row r="3254" spans="2:51" s="14" customFormat="1">
      <c r="B3254" s="203"/>
      <c r="C3254" s="204"/>
      <c r="D3254" s="188" t="s">
        <v>192</v>
      </c>
      <c r="E3254" s="205" t="s">
        <v>18</v>
      </c>
      <c r="F3254" s="324" t="s">
        <v>1419</v>
      </c>
      <c r="G3254" s="325"/>
      <c r="H3254" s="326">
        <v>0.1</v>
      </c>
      <c r="I3254" s="325"/>
      <c r="J3254" s="325"/>
      <c r="K3254" s="204"/>
      <c r="L3254" s="208"/>
      <c r="M3254" s="209"/>
      <c r="N3254" s="210"/>
      <c r="O3254" s="210"/>
      <c r="P3254" s="210"/>
      <c r="Q3254" s="210"/>
      <c r="R3254" s="210"/>
      <c r="S3254" s="210"/>
      <c r="T3254" s="211"/>
      <c r="AT3254" s="212" t="s">
        <v>192</v>
      </c>
      <c r="AU3254" s="212" t="s">
        <v>78</v>
      </c>
      <c r="AV3254" s="14" t="s">
        <v>78</v>
      </c>
      <c r="AW3254" s="14" t="s">
        <v>30</v>
      </c>
      <c r="AX3254" s="14" t="s">
        <v>69</v>
      </c>
      <c r="AY3254" s="212" t="s">
        <v>179</v>
      </c>
    </row>
    <row r="3255" spans="2:51" s="14" customFormat="1">
      <c r="B3255" s="203"/>
      <c r="C3255" s="204"/>
      <c r="D3255" s="188" t="s">
        <v>192</v>
      </c>
      <c r="E3255" s="205" t="s">
        <v>18</v>
      </c>
      <c r="F3255" s="324" t="s">
        <v>1420</v>
      </c>
      <c r="G3255" s="325"/>
      <c r="H3255" s="326">
        <v>4.62</v>
      </c>
      <c r="I3255" s="325"/>
      <c r="J3255" s="325"/>
      <c r="K3255" s="204"/>
      <c r="L3255" s="208"/>
      <c r="M3255" s="209"/>
      <c r="N3255" s="210"/>
      <c r="O3255" s="210"/>
      <c r="P3255" s="210"/>
      <c r="Q3255" s="210"/>
      <c r="R3255" s="210"/>
      <c r="S3255" s="210"/>
      <c r="T3255" s="211"/>
      <c r="AT3255" s="212" t="s">
        <v>192</v>
      </c>
      <c r="AU3255" s="212" t="s">
        <v>78</v>
      </c>
      <c r="AV3255" s="14" t="s">
        <v>78</v>
      </c>
      <c r="AW3255" s="14" t="s">
        <v>30</v>
      </c>
      <c r="AX3255" s="14" t="s">
        <v>69</v>
      </c>
      <c r="AY3255" s="212" t="s">
        <v>179</v>
      </c>
    </row>
    <row r="3256" spans="2:51" s="14" customFormat="1">
      <c r="B3256" s="203"/>
      <c r="C3256" s="204"/>
      <c r="D3256" s="188" t="s">
        <v>192</v>
      </c>
      <c r="E3256" s="205" t="s">
        <v>18</v>
      </c>
      <c r="F3256" s="324" t="s">
        <v>1422</v>
      </c>
      <c r="G3256" s="325"/>
      <c r="H3256" s="326">
        <v>4.4000000000000004</v>
      </c>
      <c r="I3256" s="325"/>
      <c r="J3256" s="325"/>
      <c r="K3256" s="204"/>
      <c r="L3256" s="208"/>
      <c r="M3256" s="209"/>
      <c r="N3256" s="210"/>
      <c r="O3256" s="210"/>
      <c r="P3256" s="210"/>
      <c r="Q3256" s="210"/>
      <c r="R3256" s="210"/>
      <c r="S3256" s="210"/>
      <c r="T3256" s="211"/>
      <c r="AT3256" s="212" t="s">
        <v>192</v>
      </c>
      <c r="AU3256" s="212" t="s">
        <v>78</v>
      </c>
      <c r="AV3256" s="14" t="s">
        <v>78</v>
      </c>
      <c r="AW3256" s="14" t="s">
        <v>30</v>
      </c>
      <c r="AX3256" s="14" t="s">
        <v>69</v>
      </c>
      <c r="AY3256" s="212" t="s">
        <v>179</v>
      </c>
    </row>
    <row r="3257" spans="2:51" s="13" customFormat="1">
      <c r="B3257" s="194"/>
      <c r="C3257" s="195"/>
      <c r="D3257" s="188" t="s">
        <v>192</v>
      </c>
      <c r="E3257" s="196" t="s">
        <v>18</v>
      </c>
      <c r="F3257" s="334" t="s">
        <v>481</v>
      </c>
      <c r="G3257" s="335"/>
      <c r="H3257" s="336" t="s">
        <v>18</v>
      </c>
      <c r="I3257" s="335"/>
      <c r="J3257" s="335"/>
      <c r="K3257" s="195"/>
      <c r="L3257" s="198"/>
      <c r="M3257" s="199"/>
      <c r="N3257" s="200"/>
      <c r="O3257" s="200"/>
      <c r="P3257" s="200"/>
      <c r="Q3257" s="200"/>
      <c r="R3257" s="200"/>
      <c r="S3257" s="200"/>
      <c r="T3257" s="201"/>
      <c r="AT3257" s="202" t="s">
        <v>192</v>
      </c>
      <c r="AU3257" s="202" t="s">
        <v>78</v>
      </c>
      <c r="AV3257" s="13" t="s">
        <v>76</v>
      </c>
      <c r="AW3257" s="13" t="s">
        <v>30</v>
      </c>
      <c r="AX3257" s="13" t="s">
        <v>69</v>
      </c>
      <c r="AY3257" s="202" t="s">
        <v>179</v>
      </c>
    </row>
    <row r="3258" spans="2:51" s="14" customFormat="1">
      <c r="B3258" s="203"/>
      <c r="C3258" s="204"/>
      <c r="D3258" s="188" t="s">
        <v>192</v>
      </c>
      <c r="E3258" s="205" t="s">
        <v>18</v>
      </c>
      <c r="F3258" s="324" t="s">
        <v>2554</v>
      </c>
      <c r="G3258" s="325"/>
      <c r="H3258" s="326">
        <v>-3.7</v>
      </c>
      <c r="I3258" s="325"/>
      <c r="J3258" s="325"/>
      <c r="K3258" s="204"/>
      <c r="L3258" s="208"/>
      <c r="M3258" s="209"/>
      <c r="N3258" s="210"/>
      <c r="O3258" s="210"/>
      <c r="P3258" s="210"/>
      <c r="Q3258" s="210"/>
      <c r="R3258" s="210"/>
      <c r="S3258" s="210"/>
      <c r="T3258" s="211"/>
      <c r="AT3258" s="212" t="s">
        <v>192</v>
      </c>
      <c r="AU3258" s="212" t="s">
        <v>78</v>
      </c>
      <c r="AV3258" s="14" t="s">
        <v>78</v>
      </c>
      <c r="AW3258" s="14" t="s">
        <v>30</v>
      </c>
      <c r="AX3258" s="14" t="s">
        <v>69</v>
      </c>
      <c r="AY3258" s="212" t="s">
        <v>179</v>
      </c>
    </row>
    <row r="3259" spans="2:51" s="14" customFormat="1">
      <c r="B3259" s="203"/>
      <c r="C3259" s="204"/>
      <c r="D3259" s="188" t="s">
        <v>192</v>
      </c>
      <c r="E3259" s="205" t="s">
        <v>18</v>
      </c>
      <c r="F3259" s="324" t="s">
        <v>2571</v>
      </c>
      <c r="G3259" s="325"/>
      <c r="H3259" s="326">
        <v>-2.9</v>
      </c>
      <c r="I3259" s="325"/>
      <c r="J3259" s="325"/>
      <c r="K3259" s="204"/>
      <c r="L3259" s="208"/>
      <c r="M3259" s="209"/>
      <c r="N3259" s="210"/>
      <c r="O3259" s="210"/>
      <c r="P3259" s="210"/>
      <c r="Q3259" s="210"/>
      <c r="R3259" s="210"/>
      <c r="S3259" s="210"/>
      <c r="T3259" s="211"/>
      <c r="AT3259" s="212" t="s">
        <v>192</v>
      </c>
      <c r="AU3259" s="212" t="s">
        <v>78</v>
      </c>
      <c r="AV3259" s="14" t="s">
        <v>78</v>
      </c>
      <c r="AW3259" s="14" t="s">
        <v>30</v>
      </c>
      <c r="AX3259" s="14" t="s">
        <v>69</v>
      </c>
      <c r="AY3259" s="212" t="s">
        <v>179</v>
      </c>
    </row>
    <row r="3260" spans="2:51" s="14" customFormat="1">
      <c r="B3260" s="203"/>
      <c r="C3260" s="204"/>
      <c r="D3260" s="188" t="s">
        <v>192</v>
      </c>
      <c r="E3260" s="205" t="s">
        <v>18</v>
      </c>
      <c r="F3260" s="324" t="s">
        <v>3109</v>
      </c>
      <c r="G3260" s="325"/>
      <c r="H3260" s="326">
        <v>2.6</v>
      </c>
      <c r="I3260" s="325"/>
      <c r="J3260" s="325"/>
      <c r="K3260" s="204"/>
      <c r="L3260" s="208"/>
      <c r="M3260" s="209"/>
      <c r="N3260" s="210"/>
      <c r="O3260" s="210"/>
      <c r="P3260" s="210"/>
      <c r="Q3260" s="210"/>
      <c r="R3260" s="210"/>
      <c r="S3260" s="210"/>
      <c r="T3260" s="211"/>
      <c r="AT3260" s="212" t="s">
        <v>192</v>
      </c>
      <c r="AU3260" s="212" t="s">
        <v>78</v>
      </c>
      <c r="AV3260" s="14" t="s">
        <v>78</v>
      </c>
      <c r="AW3260" s="14" t="s">
        <v>30</v>
      </c>
      <c r="AX3260" s="14" t="s">
        <v>69</v>
      </c>
      <c r="AY3260" s="212" t="s">
        <v>179</v>
      </c>
    </row>
    <row r="3261" spans="2:51" s="14" customFormat="1">
      <c r="B3261" s="203"/>
      <c r="C3261" s="204"/>
      <c r="D3261" s="188" t="s">
        <v>192</v>
      </c>
      <c r="E3261" s="205" t="s">
        <v>18</v>
      </c>
      <c r="F3261" s="324" t="s">
        <v>3110</v>
      </c>
      <c r="G3261" s="325"/>
      <c r="H3261" s="326">
        <v>1.74</v>
      </c>
      <c r="I3261" s="325"/>
      <c r="J3261" s="325"/>
      <c r="K3261" s="204"/>
      <c r="L3261" s="208"/>
      <c r="M3261" s="209"/>
      <c r="N3261" s="210"/>
      <c r="O3261" s="210"/>
      <c r="P3261" s="210"/>
      <c r="Q3261" s="210"/>
      <c r="R3261" s="210"/>
      <c r="S3261" s="210"/>
      <c r="T3261" s="211"/>
      <c r="AT3261" s="212" t="s">
        <v>192</v>
      </c>
      <c r="AU3261" s="212" t="s">
        <v>78</v>
      </c>
      <c r="AV3261" s="14" t="s">
        <v>78</v>
      </c>
      <c r="AW3261" s="14" t="s">
        <v>30</v>
      </c>
      <c r="AX3261" s="14" t="s">
        <v>69</v>
      </c>
      <c r="AY3261" s="212" t="s">
        <v>179</v>
      </c>
    </row>
    <row r="3262" spans="2:51" s="14" customFormat="1">
      <c r="B3262" s="203"/>
      <c r="C3262" s="204"/>
      <c r="D3262" s="188" t="s">
        <v>192</v>
      </c>
      <c r="E3262" s="205" t="s">
        <v>18</v>
      </c>
      <c r="F3262" s="324" t="s">
        <v>2574</v>
      </c>
      <c r="G3262" s="325"/>
      <c r="H3262" s="326">
        <v>0.2</v>
      </c>
      <c r="I3262" s="325"/>
      <c r="J3262" s="325"/>
      <c r="K3262" s="204"/>
      <c r="L3262" s="208"/>
      <c r="M3262" s="209"/>
      <c r="N3262" s="210"/>
      <c r="O3262" s="210"/>
      <c r="P3262" s="210"/>
      <c r="Q3262" s="210"/>
      <c r="R3262" s="210"/>
      <c r="S3262" s="210"/>
      <c r="T3262" s="211"/>
      <c r="AT3262" s="212" t="s">
        <v>192</v>
      </c>
      <c r="AU3262" s="212" t="s">
        <v>78</v>
      </c>
      <c r="AV3262" s="14" t="s">
        <v>78</v>
      </c>
      <c r="AW3262" s="14" t="s">
        <v>30</v>
      </c>
      <c r="AX3262" s="14" t="s">
        <v>69</v>
      </c>
      <c r="AY3262" s="212" t="s">
        <v>179</v>
      </c>
    </row>
    <row r="3263" spans="2:51" s="14" customFormat="1">
      <c r="B3263" s="203"/>
      <c r="C3263" s="204"/>
      <c r="D3263" s="188" t="s">
        <v>192</v>
      </c>
      <c r="E3263" s="205" t="s">
        <v>18</v>
      </c>
      <c r="F3263" s="324" t="s">
        <v>2560</v>
      </c>
      <c r="G3263" s="325"/>
      <c r="H3263" s="326">
        <v>2.7</v>
      </c>
      <c r="I3263" s="325"/>
      <c r="J3263" s="325"/>
      <c r="K3263" s="204"/>
      <c r="L3263" s="208"/>
      <c r="M3263" s="209"/>
      <c r="N3263" s="210"/>
      <c r="O3263" s="210"/>
      <c r="P3263" s="210"/>
      <c r="Q3263" s="210"/>
      <c r="R3263" s="210"/>
      <c r="S3263" s="210"/>
      <c r="T3263" s="211"/>
      <c r="AT3263" s="212" t="s">
        <v>192</v>
      </c>
      <c r="AU3263" s="212" t="s">
        <v>78</v>
      </c>
      <c r="AV3263" s="14" t="s">
        <v>78</v>
      </c>
      <c r="AW3263" s="14" t="s">
        <v>30</v>
      </c>
      <c r="AX3263" s="14" t="s">
        <v>69</v>
      </c>
      <c r="AY3263" s="212" t="s">
        <v>179</v>
      </c>
    </row>
    <row r="3264" spans="2:51" s="13" customFormat="1">
      <c r="B3264" s="194"/>
      <c r="C3264" s="195"/>
      <c r="D3264" s="188" t="s">
        <v>192</v>
      </c>
      <c r="E3264" s="196" t="s">
        <v>18</v>
      </c>
      <c r="F3264" s="334" t="s">
        <v>1097</v>
      </c>
      <c r="G3264" s="335"/>
      <c r="H3264" s="336" t="s">
        <v>18</v>
      </c>
      <c r="I3264" s="335"/>
      <c r="J3264" s="335"/>
      <c r="K3264" s="195"/>
      <c r="L3264" s="198"/>
      <c r="M3264" s="199"/>
      <c r="N3264" s="200"/>
      <c r="O3264" s="200"/>
      <c r="P3264" s="200"/>
      <c r="Q3264" s="200"/>
      <c r="R3264" s="200"/>
      <c r="S3264" s="200"/>
      <c r="T3264" s="201"/>
      <c r="AT3264" s="202" t="s">
        <v>192</v>
      </c>
      <c r="AU3264" s="202" t="s">
        <v>78</v>
      </c>
      <c r="AV3264" s="13" t="s">
        <v>76</v>
      </c>
      <c r="AW3264" s="13" t="s">
        <v>30</v>
      </c>
      <c r="AX3264" s="13" t="s">
        <v>69</v>
      </c>
      <c r="AY3264" s="202" t="s">
        <v>179</v>
      </c>
    </row>
    <row r="3265" spans="1:65" s="14" customFormat="1">
      <c r="B3265" s="203"/>
      <c r="C3265" s="204"/>
      <c r="D3265" s="188" t="s">
        <v>192</v>
      </c>
      <c r="E3265" s="205" t="s">
        <v>18</v>
      </c>
      <c r="F3265" s="324" t="s">
        <v>3111</v>
      </c>
      <c r="G3265" s="325"/>
      <c r="H3265" s="326">
        <v>-0.76</v>
      </c>
      <c r="I3265" s="325"/>
      <c r="J3265" s="325"/>
      <c r="K3265" s="204"/>
      <c r="L3265" s="208"/>
      <c r="M3265" s="209"/>
      <c r="N3265" s="210"/>
      <c r="O3265" s="210"/>
      <c r="P3265" s="210"/>
      <c r="Q3265" s="210"/>
      <c r="R3265" s="210"/>
      <c r="S3265" s="210"/>
      <c r="T3265" s="211"/>
      <c r="AT3265" s="212" t="s">
        <v>192</v>
      </c>
      <c r="AU3265" s="212" t="s">
        <v>78</v>
      </c>
      <c r="AV3265" s="14" t="s">
        <v>78</v>
      </c>
      <c r="AW3265" s="14" t="s">
        <v>30</v>
      </c>
      <c r="AX3265" s="14" t="s">
        <v>69</v>
      </c>
      <c r="AY3265" s="212" t="s">
        <v>179</v>
      </c>
    </row>
    <row r="3266" spans="1:65" s="14" customFormat="1">
      <c r="B3266" s="203"/>
      <c r="C3266" s="204"/>
      <c r="D3266" s="188" t="s">
        <v>192</v>
      </c>
      <c r="E3266" s="205" t="s">
        <v>18</v>
      </c>
      <c r="F3266" s="324" t="s">
        <v>2562</v>
      </c>
      <c r="G3266" s="325"/>
      <c r="H3266" s="326">
        <v>0.18</v>
      </c>
      <c r="I3266" s="325"/>
      <c r="J3266" s="325"/>
      <c r="K3266" s="204"/>
      <c r="L3266" s="208"/>
      <c r="M3266" s="209"/>
      <c r="N3266" s="210"/>
      <c r="O3266" s="210"/>
      <c r="P3266" s="210"/>
      <c r="Q3266" s="210"/>
      <c r="R3266" s="210"/>
      <c r="S3266" s="210"/>
      <c r="T3266" s="211"/>
      <c r="AT3266" s="212" t="s">
        <v>192</v>
      </c>
      <c r="AU3266" s="212" t="s">
        <v>78</v>
      </c>
      <c r="AV3266" s="14" t="s">
        <v>78</v>
      </c>
      <c r="AW3266" s="14" t="s">
        <v>30</v>
      </c>
      <c r="AX3266" s="14" t="s">
        <v>69</v>
      </c>
      <c r="AY3266" s="212" t="s">
        <v>179</v>
      </c>
    </row>
    <row r="3267" spans="1:65" s="14" customFormat="1">
      <c r="B3267" s="203"/>
      <c r="C3267" s="204"/>
      <c r="D3267" s="188" t="s">
        <v>192</v>
      </c>
      <c r="E3267" s="205" t="s">
        <v>18</v>
      </c>
      <c r="F3267" s="324" t="s">
        <v>2576</v>
      </c>
      <c r="G3267" s="325"/>
      <c r="H3267" s="326">
        <v>1.5</v>
      </c>
      <c r="I3267" s="325"/>
      <c r="J3267" s="325"/>
      <c r="K3267" s="204"/>
      <c r="L3267" s="208"/>
      <c r="M3267" s="209"/>
      <c r="N3267" s="210"/>
      <c r="O3267" s="210"/>
      <c r="P3267" s="210"/>
      <c r="Q3267" s="210"/>
      <c r="R3267" s="210"/>
      <c r="S3267" s="210"/>
      <c r="T3267" s="211"/>
      <c r="AT3267" s="212" t="s">
        <v>192</v>
      </c>
      <c r="AU3267" s="212" t="s">
        <v>78</v>
      </c>
      <c r="AV3267" s="14" t="s">
        <v>78</v>
      </c>
      <c r="AW3267" s="14" t="s">
        <v>30</v>
      </c>
      <c r="AX3267" s="14" t="s">
        <v>69</v>
      </c>
      <c r="AY3267" s="212" t="s">
        <v>179</v>
      </c>
    </row>
    <row r="3268" spans="1:65" s="14" customFormat="1">
      <c r="B3268" s="203"/>
      <c r="C3268" s="204"/>
      <c r="D3268" s="188" t="s">
        <v>192</v>
      </c>
      <c r="E3268" s="205" t="s">
        <v>18</v>
      </c>
      <c r="F3268" s="324" t="s">
        <v>2577</v>
      </c>
      <c r="G3268" s="325"/>
      <c r="H3268" s="326">
        <v>-5.5</v>
      </c>
      <c r="I3268" s="325"/>
      <c r="J3268" s="325"/>
      <c r="K3268" s="204"/>
      <c r="L3268" s="208"/>
      <c r="M3268" s="209"/>
      <c r="N3268" s="210"/>
      <c r="O3268" s="210"/>
      <c r="P3268" s="210"/>
      <c r="Q3268" s="210"/>
      <c r="R3268" s="210"/>
      <c r="S3268" s="210"/>
      <c r="T3268" s="211"/>
      <c r="AT3268" s="212" t="s">
        <v>192</v>
      </c>
      <c r="AU3268" s="212" t="s">
        <v>78</v>
      </c>
      <c r="AV3268" s="14" t="s">
        <v>78</v>
      </c>
      <c r="AW3268" s="14" t="s">
        <v>30</v>
      </c>
      <c r="AX3268" s="14" t="s">
        <v>69</v>
      </c>
      <c r="AY3268" s="212" t="s">
        <v>179</v>
      </c>
    </row>
    <row r="3269" spans="1:65" s="14" customFormat="1">
      <c r="B3269" s="203"/>
      <c r="C3269" s="204"/>
      <c r="D3269" s="188" t="s">
        <v>192</v>
      </c>
      <c r="E3269" s="205" t="s">
        <v>18</v>
      </c>
      <c r="F3269" s="324" t="s">
        <v>2578</v>
      </c>
      <c r="G3269" s="325"/>
      <c r="H3269" s="326">
        <v>2.4</v>
      </c>
      <c r="I3269" s="325"/>
      <c r="J3269" s="325"/>
      <c r="K3269" s="204"/>
      <c r="L3269" s="208"/>
      <c r="M3269" s="209"/>
      <c r="N3269" s="210"/>
      <c r="O3269" s="210"/>
      <c r="P3269" s="210"/>
      <c r="Q3269" s="210"/>
      <c r="R3269" s="210"/>
      <c r="S3269" s="210"/>
      <c r="T3269" s="211"/>
      <c r="AT3269" s="212" t="s">
        <v>192</v>
      </c>
      <c r="AU3269" s="212" t="s">
        <v>78</v>
      </c>
      <c r="AV3269" s="14" t="s">
        <v>78</v>
      </c>
      <c r="AW3269" s="14" t="s">
        <v>30</v>
      </c>
      <c r="AX3269" s="14" t="s">
        <v>69</v>
      </c>
      <c r="AY3269" s="212" t="s">
        <v>179</v>
      </c>
    </row>
    <row r="3270" spans="1:65" s="14" customFormat="1">
      <c r="B3270" s="203"/>
      <c r="C3270" s="204"/>
      <c r="D3270" s="188" t="s">
        <v>192</v>
      </c>
      <c r="E3270" s="205" t="s">
        <v>18</v>
      </c>
      <c r="F3270" s="324" t="s">
        <v>2579</v>
      </c>
      <c r="G3270" s="325"/>
      <c r="H3270" s="326">
        <v>0.2</v>
      </c>
      <c r="I3270" s="325"/>
      <c r="J3270" s="325"/>
      <c r="K3270" s="204"/>
      <c r="L3270" s="208"/>
      <c r="M3270" s="209"/>
      <c r="N3270" s="210"/>
      <c r="O3270" s="210"/>
      <c r="P3270" s="210"/>
      <c r="Q3270" s="210"/>
      <c r="R3270" s="210"/>
      <c r="S3270" s="210"/>
      <c r="T3270" s="211"/>
      <c r="AT3270" s="212" t="s">
        <v>192</v>
      </c>
      <c r="AU3270" s="212" t="s">
        <v>78</v>
      </c>
      <c r="AV3270" s="14" t="s">
        <v>78</v>
      </c>
      <c r="AW3270" s="14" t="s">
        <v>30</v>
      </c>
      <c r="AX3270" s="14" t="s">
        <v>69</v>
      </c>
      <c r="AY3270" s="212" t="s">
        <v>179</v>
      </c>
    </row>
    <row r="3271" spans="1:65" s="14" customFormat="1">
      <c r="B3271" s="203"/>
      <c r="C3271" s="204"/>
      <c r="D3271" s="188" t="s">
        <v>192</v>
      </c>
      <c r="E3271" s="205" t="s">
        <v>18</v>
      </c>
      <c r="F3271" s="324" t="s">
        <v>2563</v>
      </c>
      <c r="G3271" s="325"/>
      <c r="H3271" s="326">
        <v>1.2</v>
      </c>
      <c r="I3271" s="325"/>
      <c r="J3271" s="325"/>
      <c r="K3271" s="204"/>
      <c r="L3271" s="208"/>
      <c r="M3271" s="209"/>
      <c r="N3271" s="210"/>
      <c r="O3271" s="210"/>
      <c r="P3271" s="210"/>
      <c r="Q3271" s="210"/>
      <c r="R3271" s="210"/>
      <c r="S3271" s="210"/>
      <c r="T3271" s="211"/>
      <c r="AT3271" s="212" t="s">
        <v>192</v>
      </c>
      <c r="AU3271" s="212" t="s">
        <v>78</v>
      </c>
      <c r="AV3271" s="14" t="s">
        <v>78</v>
      </c>
      <c r="AW3271" s="14" t="s">
        <v>30</v>
      </c>
      <c r="AX3271" s="14" t="s">
        <v>69</v>
      </c>
      <c r="AY3271" s="212" t="s">
        <v>179</v>
      </c>
    </row>
    <row r="3272" spans="1:65" s="14" customFormat="1">
      <c r="B3272" s="203"/>
      <c r="C3272" s="204"/>
      <c r="D3272" s="188" t="s">
        <v>192</v>
      </c>
      <c r="E3272" s="205" t="s">
        <v>18</v>
      </c>
      <c r="F3272" s="324" t="s">
        <v>2564</v>
      </c>
      <c r="G3272" s="325"/>
      <c r="H3272" s="326">
        <v>-9.6999999999999993</v>
      </c>
      <c r="I3272" s="325"/>
      <c r="J3272" s="325"/>
      <c r="K3272" s="204"/>
      <c r="L3272" s="208"/>
      <c r="M3272" s="209"/>
      <c r="N3272" s="210"/>
      <c r="O3272" s="210"/>
      <c r="P3272" s="210"/>
      <c r="Q3272" s="210"/>
      <c r="R3272" s="210"/>
      <c r="S3272" s="210"/>
      <c r="T3272" s="211"/>
      <c r="AT3272" s="212" t="s">
        <v>192</v>
      </c>
      <c r="AU3272" s="212" t="s">
        <v>78</v>
      </c>
      <c r="AV3272" s="14" t="s">
        <v>78</v>
      </c>
      <c r="AW3272" s="14" t="s">
        <v>30</v>
      </c>
      <c r="AX3272" s="14" t="s">
        <v>69</v>
      </c>
      <c r="AY3272" s="212" t="s">
        <v>179</v>
      </c>
    </row>
    <row r="3273" spans="1:65" s="2" customFormat="1" ht="24.2" customHeight="1">
      <c r="A3273" s="33"/>
      <c r="B3273" s="34"/>
      <c r="C3273" s="213" t="s">
        <v>3207</v>
      </c>
      <c r="D3273" s="213" t="s">
        <v>286</v>
      </c>
      <c r="E3273" s="214" t="s">
        <v>3142</v>
      </c>
      <c r="F3273" s="340" t="s">
        <v>3143</v>
      </c>
      <c r="G3273" s="341" t="s">
        <v>357</v>
      </c>
      <c r="H3273" s="342">
        <v>163.95599999999999</v>
      </c>
      <c r="I3273" s="343"/>
      <c r="J3273" s="343">
        <f>ROUND(I3273*H3273,2)</f>
        <v>0</v>
      </c>
      <c r="K3273" s="215" t="s">
        <v>185</v>
      </c>
      <c r="L3273" s="219"/>
      <c r="M3273" s="220" t="s">
        <v>18</v>
      </c>
      <c r="N3273" s="221" t="s">
        <v>40</v>
      </c>
      <c r="O3273" s="184">
        <v>0</v>
      </c>
      <c r="P3273" s="184">
        <f>O3273*H3273</f>
        <v>0</v>
      </c>
      <c r="Q3273" s="184">
        <v>2.1999999999999999E-2</v>
      </c>
      <c r="R3273" s="184">
        <f>Q3273*H3273</f>
        <v>3.6070319999999993</v>
      </c>
      <c r="S3273" s="184">
        <v>0</v>
      </c>
      <c r="T3273" s="185">
        <f>S3273*H3273</f>
        <v>0</v>
      </c>
      <c r="U3273" s="33"/>
      <c r="V3273" s="33"/>
      <c r="W3273" s="33"/>
      <c r="X3273" s="33"/>
      <c r="Y3273" s="33"/>
      <c r="Z3273" s="33"/>
      <c r="AA3273" s="33"/>
      <c r="AB3273" s="33"/>
      <c r="AC3273" s="33"/>
      <c r="AD3273" s="33"/>
      <c r="AE3273" s="33"/>
      <c r="AR3273" s="186" t="s">
        <v>442</v>
      </c>
      <c r="AT3273" s="186" t="s">
        <v>286</v>
      </c>
      <c r="AU3273" s="186" t="s">
        <v>78</v>
      </c>
      <c r="AY3273" s="19" t="s">
        <v>179</v>
      </c>
      <c r="BE3273" s="187">
        <f>IF(N3273="základní",J3273,0)</f>
        <v>0</v>
      </c>
      <c r="BF3273" s="187">
        <f>IF(N3273="snížená",J3273,0)</f>
        <v>0</v>
      </c>
      <c r="BG3273" s="187">
        <f>IF(N3273="zákl. přenesená",J3273,0)</f>
        <v>0</v>
      </c>
      <c r="BH3273" s="187">
        <f>IF(N3273="sníž. přenesená",J3273,0)</f>
        <v>0</v>
      </c>
      <c r="BI3273" s="187">
        <f>IF(N3273="nulová",J3273,0)</f>
        <v>0</v>
      </c>
      <c r="BJ3273" s="19" t="s">
        <v>76</v>
      </c>
      <c r="BK3273" s="187">
        <f>ROUND(I3273*H3273,2)</f>
        <v>0</v>
      </c>
      <c r="BL3273" s="19" t="s">
        <v>311</v>
      </c>
      <c r="BM3273" s="186" t="s">
        <v>3208</v>
      </c>
    </row>
    <row r="3274" spans="1:65" s="2" customFormat="1" ht="19.5">
      <c r="A3274" s="33"/>
      <c r="B3274" s="34"/>
      <c r="C3274" s="35"/>
      <c r="D3274" s="188" t="s">
        <v>188</v>
      </c>
      <c r="E3274" s="35"/>
      <c r="F3274" s="331" t="s">
        <v>3143</v>
      </c>
      <c r="G3274" s="332"/>
      <c r="H3274" s="332"/>
      <c r="I3274" s="332"/>
      <c r="J3274" s="332"/>
      <c r="K3274" s="35"/>
      <c r="L3274" s="38"/>
      <c r="M3274" s="190"/>
      <c r="N3274" s="191"/>
      <c r="O3274" s="63"/>
      <c r="P3274" s="63"/>
      <c r="Q3274" s="63"/>
      <c r="R3274" s="63"/>
      <c r="S3274" s="63"/>
      <c r="T3274" s="64"/>
      <c r="U3274" s="33"/>
      <c r="V3274" s="33"/>
      <c r="W3274" s="33"/>
      <c r="X3274" s="33"/>
      <c r="Y3274" s="33"/>
      <c r="Z3274" s="33"/>
      <c r="AA3274" s="33"/>
      <c r="AB3274" s="33"/>
      <c r="AC3274" s="33"/>
      <c r="AD3274" s="33"/>
      <c r="AE3274" s="33"/>
      <c r="AT3274" s="19" t="s">
        <v>188</v>
      </c>
      <c r="AU3274" s="19" t="s">
        <v>78</v>
      </c>
    </row>
    <row r="3275" spans="1:65" s="14" customFormat="1">
      <c r="B3275" s="203"/>
      <c r="C3275" s="204"/>
      <c r="D3275" s="188" t="s">
        <v>192</v>
      </c>
      <c r="E3275" s="204"/>
      <c r="F3275" s="324" t="s">
        <v>3209</v>
      </c>
      <c r="G3275" s="325"/>
      <c r="H3275" s="326">
        <v>163.95599999999999</v>
      </c>
      <c r="I3275" s="325"/>
      <c r="J3275" s="325"/>
      <c r="K3275" s="204"/>
      <c r="L3275" s="208"/>
      <c r="M3275" s="209"/>
      <c r="N3275" s="210"/>
      <c r="O3275" s="210"/>
      <c r="P3275" s="210"/>
      <c r="Q3275" s="210"/>
      <c r="R3275" s="210"/>
      <c r="S3275" s="210"/>
      <c r="T3275" s="211"/>
      <c r="AT3275" s="212" t="s">
        <v>192</v>
      </c>
      <c r="AU3275" s="212" t="s">
        <v>78</v>
      </c>
      <c r="AV3275" s="14" t="s">
        <v>78</v>
      </c>
      <c r="AW3275" s="14" t="s">
        <v>4</v>
      </c>
      <c r="AX3275" s="14" t="s">
        <v>76</v>
      </c>
      <c r="AY3275" s="212" t="s">
        <v>179</v>
      </c>
    </row>
    <row r="3276" spans="1:65" s="2" customFormat="1" ht="37.9" customHeight="1">
      <c r="A3276" s="33"/>
      <c r="B3276" s="34"/>
      <c r="C3276" s="176" t="s">
        <v>3210</v>
      </c>
      <c r="D3276" s="176" t="s">
        <v>181</v>
      </c>
      <c r="E3276" s="177" t="s">
        <v>3211</v>
      </c>
      <c r="F3276" s="327" t="s">
        <v>3212</v>
      </c>
      <c r="G3276" s="328" t="s">
        <v>357</v>
      </c>
      <c r="H3276" s="329">
        <v>8.1</v>
      </c>
      <c r="I3276" s="330"/>
      <c r="J3276" s="330">
        <f>ROUND(I3276*H3276,2)</f>
        <v>0</v>
      </c>
      <c r="K3276" s="178" t="s">
        <v>185</v>
      </c>
      <c r="L3276" s="38"/>
      <c r="M3276" s="182" t="s">
        <v>18</v>
      </c>
      <c r="N3276" s="183" t="s">
        <v>40</v>
      </c>
      <c r="O3276" s="184">
        <v>1.8089999999999999</v>
      </c>
      <c r="P3276" s="184">
        <f>O3276*H3276</f>
        <v>14.652899999999999</v>
      </c>
      <c r="Q3276" s="184">
        <v>9.1310000000000002E-3</v>
      </c>
      <c r="R3276" s="184">
        <f>Q3276*H3276</f>
        <v>7.3961100000000002E-2</v>
      </c>
      <c r="S3276" s="184">
        <v>0</v>
      </c>
      <c r="T3276" s="185">
        <f>S3276*H3276</f>
        <v>0</v>
      </c>
      <c r="U3276" s="33"/>
      <c r="V3276" s="33"/>
      <c r="W3276" s="33"/>
      <c r="X3276" s="33"/>
      <c r="Y3276" s="33"/>
      <c r="Z3276" s="33"/>
      <c r="AA3276" s="33"/>
      <c r="AB3276" s="33"/>
      <c r="AC3276" s="33"/>
      <c r="AD3276" s="33"/>
      <c r="AE3276" s="33"/>
      <c r="AR3276" s="186" t="s">
        <v>311</v>
      </c>
      <c r="AT3276" s="186" t="s">
        <v>181</v>
      </c>
      <c r="AU3276" s="186" t="s">
        <v>78</v>
      </c>
      <c r="AY3276" s="19" t="s">
        <v>179</v>
      </c>
      <c r="BE3276" s="187">
        <f>IF(N3276="základní",J3276,0)</f>
        <v>0</v>
      </c>
      <c r="BF3276" s="187">
        <f>IF(N3276="snížená",J3276,0)</f>
        <v>0</v>
      </c>
      <c r="BG3276" s="187">
        <f>IF(N3276="zákl. přenesená",J3276,0)</f>
        <v>0</v>
      </c>
      <c r="BH3276" s="187">
        <f>IF(N3276="sníž. přenesená",J3276,0)</f>
        <v>0</v>
      </c>
      <c r="BI3276" s="187">
        <f>IF(N3276="nulová",J3276,0)</f>
        <v>0</v>
      </c>
      <c r="BJ3276" s="19" t="s">
        <v>76</v>
      </c>
      <c r="BK3276" s="187">
        <f>ROUND(I3276*H3276,2)</f>
        <v>0</v>
      </c>
      <c r="BL3276" s="19" t="s">
        <v>311</v>
      </c>
      <c r="BM3276" s="186" t="s">
        <v>3213</v>
      </c>
    </row>
    <row r="3277" spans="1:65" s="2" customFormat="1" ht="29.25">
      <c r="A3277" s="33"/>
      <c r="B3277" s="34"/>
      <c r="C3277" s="35"/>
      <c r="D3277" s="188" t="s">
        <v>188</v>
      </c>
      <c r="E3277" s="35"/>
      <c r="F3277" s="331" t="s">
        <v>3214</v>
      </c>
      <c r="G3277" s="332"/>
      <c r="H3277" s="332"/>
      <c r="I3277" s="332"/>
      <c r="J3277" s="332"/>
      <c r="K3277" s="35"/>
      <c r="L3277" s="38"/>
      <c r="M3277" s="190"/>
      <c r="N3277" s="191"/>
      <c r="O3277" s="63"/>
      <c r="P3277" s="63"/>
      <c r="Q3277" s="63"/>
      <c r="R3277" s="63"/>
      <c r="S3277" s="63"/>
      <c r="T3277" s="64"/>
      <c r="U3277" s="33"/>
      <c r="V3277" s="33"/>
      <c r="W3277" s="33"/>
      <c r="X3277" s="33"/>
      <c r="Y3277" s="33"/>
      <c r="Z3277" s="33"/>
      <c r="AA3277" s="33"/>
      <c r="AB3277" s="33"/>
      <c r="AC3277" s="33"/>
      <c r="AD3277" s="33"/>
      <c r="AE3277" s="33"/>
      <c r="AT3277" s="19" t="s">
        <v>188</v>
      </c>
      <c r="AU3277" s="19" t="s">
        <v>78</v>
      </c>
    </row>
    <row r="3278" spans="1:65" s="2" customFormat="1">
      <c r="A3278" s="33"/>
      <c r="B3278" s="34"/>
      <c r="C3278" s="35"/>
      <c r="D3278" s="192" t="s">
        <v>190</v>
      </c>
      <c r="E3278" s="35"/>
      <c r="F3278" s="333" t="s">
        <v>3215</v>
      </c>
      <c r="G3278" s="332"/>
      <c r="H3278" s="332"/>
      <c r="I3278" s="332"/>
      <c r="J3278" s="332"/>
      <c r="K3278" s="35"/>
      <c r="L3278" s="38"/>
      <c r="M3278" s="190"/>
      <c r="N3278" s="191"/>
      <c r="O3278" s="63"/>
      <c r="P3278" s="63"/>
      <c r="Q3278" s="63"/>
      <c r="R3278" s="63"/>
      <c r="S3278" s="63"/>
      <c r="T3278" s="64"/>
      <c r="U3278" s="33"/>
      <c r="V3278" s="33"/>
      <c r="W3278" s="33"/>
      <c r="X3278" s="33"/>
      <c r="Y3278" s="33"/>
      <c r="Z3278" s="33"/>
      <c r="AA3278" s="33"/>
      <c r="AB3278" s="33"/>
      <c r="AC3278" s="33"/>
      <c r="AD3278" s="33"/>
      <c r="AE3278" s="33"/>
      <c r="AT3278" s="19" t="s">
        <v>190</v>
      </c>
      <c r="AU3278" s="19" t="s">
        <v>78</v>
      </c>
    </row>
    <row r="3279" spans="1:65" s="13" customFormat="1">
      <c r="B3279" s="194"/>
      <c r="C3279" s="195"/>
      <c r="D3279" s="188" t="s">
        <v>192</v>
      </c>
      <c r="E3279" s="196" t="s">
        <v>18</v>
      </c>
      <c r="F3279" s="334" t="s">
        <v>323</v>
      </c>
      <c r="G3279" s="335"/>
      <c r="H3279" s="336" t="s">
        <v>18</v>
      </c>
      <c r="I3279" s="335"/>
      <c r="J3279" s="335"/>
      <c r="K3279" s="195"/>
      <c r="L3279" s="198"/>
      <c r="M3279" s="199"/>
      <c r="N3279" s="200"/>
      <c r="O3279" s="200"/>
      <c r="P3279" s="200"/>
      <c r="Q3279" s="200"/>
      <c r="R3279" s="200"/>
      <c r="S3279" s="200"/>
      <c r="T3279" s="201"/>
      <c r="AT3279" s="202" t="s">
        <v>192</v>
      </c>
      <c r="AU3279" s="202" t="s">
        <v>78</v>
      </c>
      <c r="AV3279" s="13" t="s">
        <v>76</v>
      </c>
      <c r="AW3279" s="13" t="s">
        <v>30</v>
      </c>
      <c r="AX3279" s="13" t="s">
        <v>69</v>
      </c>
      <c r="AY3279" s="202" t="s">
        <v>179</v>
      </c>
    </row>
    <row r="3280" spans="1:65" s="14" customFormat="1">
      <c r="B3280" s="203"/>
      <c r="C3280" s="204"/>
      <c r="D3280" s="188" t="s">
        <v>192</v>
      </c>
      <c r="E3280" s="205" t="s">
        <v>18</v>
      </c>
      <c r="F3280" s="324" t="s">
        <v>3108</v>
      </c>
      <c r="G3280" s="325"/>
      <c r="H3280" s="326">
        <v>8.1</v>
      </c>
      <c r="I3280" s="325"/>
      <c r="J3280" s="325"/>
      <c r="K3280" s="204"/>
      <c r="L3280" s="208"/>
      <c r="M3280" s="209"/>
      <c r="N3280" s="210"/>
      <c r="O3280" s="210"/>
      <c r="P3280" s="210"/>
      <c r="Q3280" s="210"/>
      <c r="R3280" s="210"/>
      <c r="S3280" s="210"/>
      <c r="T3280" s="211"/>
      <c r="AT3280" s="212" t="s">
        <v>192</v>
      </c>
      <c r="AU3280" s="212" t="s">
        <v>78</v>
      </c>
      <c r="AV3280" s="14" t="s">
        <v>78</v>
      </c>
      <c r="AW3280" s="14" t="s">
        <v>30</v>
      </c>
      <c r="AX3280" s="14" t="s">
        <v>69</v>
      </c>
      <c r="AY3280" s="212" t="s">
        <v>179</v>
      </c>
    </row>
    <row r="3281" spans="1:65" s="2" customFormat="1" ht="33" customHeight="1">
      <c r="A3281" s="33"/>
      <c r="B3281" s="34"/>
      <c r="C3281" s="213" t="s">
        <v>3216</v>
      </c>
      <c r="D3281" s="213" t="s">
        <v>286</v>
      </c>
      <c r="E3281" s="214" t="s">
        <v>3217</v>
      </c>
      <c r="F3281" s="340" t="s">
        <v>3218</v>
      </c>
      <c r="G3281" s="341" t="s">
        <v>357</v>
      </c>
      <c r="H3281" s="342">
        <v>9.3149999999999995</v>
      </c>
      <c r="I3281" s="343"/>
      <c r="J3281" s="343">
        <f>ROUND(I3281*H3281,2)</f>
        <v>0</v>
      </c>
      <c r="K3281" s="215" t="s">
        <v>185</v>
      </c>
      <c r="L3281" s="219"/>
      <c r="M3281" s="220" t="s">
        <v>18</v>
      </c>
      <c r="N3281" s="221" t="s">
        <v>40</v>
      </c>
      <c r="O3281" s="184">
        <v>0</v>
      </c>
      <c r="P3281" s="184">
        <f>O3281*H3281</f>
        <v>0</v>
      </c>
      <c r="Q3281" s="184">
        <v>4.2000000000000003E-2</v>
      </c>
      <c r="R3281" s="184">
        <f>Q3281*H3281</f>
        <v>0.39123000000000002</v>
      </c>
      <c r="S3281" s="184">
        <v>0</v>
      </c>
      <c r="T3281" s="185">
        <f>S3281*H3281</f>
        <v>0</v>
      </c>
      <c r="U3281" s="33"/>
      <c r="V3281" s="33"/>
      <c r="W3281" s="33"/>
      <c r="X3281" s="33"/>
      <c r="Y3281" s="33"/>
      <c r="Z3281" s="33"/>
      <c r="AA3281" s="33"/>
      <c r="AB3281" s="33"/>
      <c r="AC3281" s="33"/>
      <c r="AD3281" s="33"/>
      <c r="AE3281" s="33"/>
      <c r="AR3281" s="186" t="s">
        <v>442</v>
      </c>
      <c r="AT3281" s="186" t="s">
        <v>286</v>
      </c>
      <c r="AU3281" s="186" t="s">
        <v>78</v>
      </c>
      <c r="AY3281" s="19" t="s">
        <v>179</v>
      </c>
      <c r="BE3281" s="187">
        <f>IF(N3281="základní",J3281,0)</f>
        <v>0</v>
      </c>
      <c r="BF3281" s="187">
        <f>IF(N3281="snížená",J3281,0)</f>
        <v>0</v>
      </c>
      <c r="BG3281" s="187">
        <f>IF(N3281="zákl. přenesená",J3281,0)</f>
        <v>0</v>
      </c>
      <c r="BH3281" s="187">
        <f>IF(N3281="sníž. přenesená",J3281,0)</f>
        <v>0</v>
      </c>
      <c r="BI3281" s="187">
        <f>IF(N3281="nulová",J3281,0)</f>
        <v>0</v>
      </c>
      <c r="BJ3281" s="19" t="s">
        <v>76</v>
      </c>
      <c r="BK3281" s="187">
        <f>ROUND(I3281*H3281,2)</f>
        <v>0</v>
      </c>
      <c r="BL3281" s="19" t="s">
        <v>311</v>
      </c>
      <c r="BM3281" s="186" t="s">
        <v>3219</v>
      </c>
    </row>
    <row r="3282" spans="1:65" s="2" customFormat="1" ht="19.5">
      <c r="A3282" s="33"/>
      <c r="B3282" s="34"/>
      <c r="C3282" s="35"/>
      <c r="D3282" s="188" t="s">
        <v>188</v>
      </c>
      <c r="E3282" s="35"/>
      <c r="F3282" s="331" t="s">
        <v>3218</v>
      </c>
      <c r="G3282" s="332"/>
      <c r="H3282" s="332"/>
      <c r="I3282" s="332"/>
      <c r="J3282" s="332"/>
      <c r="K3282" s="35"/>
      <c r="L3282" s="38"/>
      <c r="M3282" s="190"/>
      <c r="N3282" s="191"/>
      <c r="O3282" s="63"/>
      <c r="P3282" s="63"/>
      <c r="Q3282" s="63"/>
      <c r="R3282" s="63"/>
      <c r="S3282" s="63"/>
      <c r="T3282" s="64"/>
      <c r="U3282" s="33"/>
      <c r="V3282" s="33"/>
      <c r="W3282" s="33"/>
      <c r="X3282" s="33"/>
      <c r="Y3282" s="33"/>
      <c r="Z3282" s="33"/>
      <c r="AA3282" s="33"/>
      <c r="AB3282" s="33"/>
      <c r="AC3282" s="33"/>
      <c r="AD3282" s="33"/>
      <c r="AE3282" s="33"/>
      <c r="AT3282" s="19" t="s">
        <v>188</v>
      </c>
      <c r="AU3282" s="19" t="s">
        <v>78</v>
      </c>
    </row>
    <row r="3283" spans="1:65" s="14" customFormat="1">
      <c r="B3283" s="203"/>
      <c r="C3283" s="204"/>
      <c r="D3283" s="188" t="s">
        <v>192</v>
      </c>
      <c r="E3283" s="204"/>
      <c r="F3283" s="324" t="s">
        <v>3220</v>
      </c>
      <c r="G3283" s="325"/>
      <c r="H3283" s="326">
        <v>9.3149999999999995</v>
      </c>
      <c r="I3283" s="325"/>
      <c r="J3283" s="325"/>
      <c r="K3283" s="204"/>
      <c r="L3283" s="208"/>
      <c r="M3283" s="209"/>
      <c r="N3283" s="210"/>
      <c r="O3283" s="210"/>
      <c r="P3283" s="210"/>
      <c r="Q3283" s="210"/>
      <c r="R3283" s="210"/>
      <c r="S3283" s="210"/>
      <c r="T3283" s="211"/>
      <c r="AT3283" s="212" t="s">
        <v>192</v>
      </c>
      <c r="AU3283" s="212" t="s">
        <v>78</v>
      </c>
      <c r="AV3283" s="14" t="s">
        <v>78</v>
      </c>
      <c r="AW3283" s="14" t="s">
        <v>4</v>
      </c>
      <c r="AX3283" s="14" t="s">
        <v>76</v>
      </c>
      <c r="AY3283" s="212" t="s">
        <v>179</v>
      </c>
    </row>
    <row r="3284" spans="1:65" s="2" customFormat="1" ht="24.2" customHeight="1">
      <c r="A3284" s="33"/>
      <c r="B3284" s="34"/>
      <c r="C3284" s="176" t="s">
        <v>3221</v>
      </c>
      <c r="D3284" s="176" t="s">
        <v>181</v>
      </c>
      <c r="E3284" s="177" t="s">
        <v>3222</v>
      </c>
      <c r="F3284" s="327" t="s">
        <v>3223</v>
      </c>
      <c r="G3284" s="328" t="s">
        <v>357</v>
      </c>
      <c r="H3284" s="329">
        <v>23.09</v>
      </c>
      <c r="I3284" s="330"/>
      <c r="J3284" s="330">
        <f>ROUND(I3284*H3284,2)</f>
        <v>0</v>
      </c>
      <c r="K3284" s="178" t="s">
        <v>185</v>
      </c>
      <c r="L3284" s="38"/>
      <c r="M3284" s="182" t="s">
        <v>18</v>
      </c>
      <c r="N3284" s="183" t="s">
        <v>40</v>
      </c>
      <c r="O3284" s="184">
        <v>0.27800000000000002</v>
      </c>
      <c r="P3284" s="184">
        <f>O3284*H3284</f>
        <v>6.4190200000000006</v>
      </c>
      <c r="Q3284" s="184">
        <v>1.5E-3</v>
      </c>
      <c r="R3284" s="184">
        <f>Q3284*H3284</f>
        <v>3.4634999999999999E-2</v>
      </c>
      <c r="S3284" s="184">
        <v>0</v>
      </c>
      <c r="T3284" s="185">
        <f>S3284*H3284</f>
        <v>0</v>
      </c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R3284" s="186" t="s">
        <v>311</v>
      </c>
      <c r="AT3284" s="186" t="s">
        <v>181</v>
      </c>
      <c r="AU3284" s="186" t="s">
        <v>78</v>
      </c>
      <c r="AY3284" s="19" t="s">
        <v>179</v>
      </c>
      <c r="BE3284" s="187">
        <f>IF(N3284="základní",J3284,0)</f>
        <v>0</v>
      </c>
      <c r="BF3284" s="187">
        <f>IF(N3284="snížená",J3284,0)</f>
        <v>0</v>
      </c>
      <c r="BG3284" s="187">
        <f>IF(N3284="zákl. přenesená",J3284,0)</f>
        <v>0</v>
      </c>
      <c r="BH3284" s="187">
        <f>IF(N3284="sníž. přenesená",J3284,0)</f>
        <v>0</v>
      </c>
      <c r="BI3284" s="187">
        <f>IF(N3284="nulová",J3284,0)</f>
        <v>0</v>
      </c>
      <c r="BJ3284" s="19" t="s">
        <v>76</v>
      </c>
      <c r="BK3284" s="187">
        <f>ROUND(I3284*H3284,2)</f>
        <v>0</v>
      </c>
      <c r="BL3284" s="19" t="s">
        <v>311</v>
      </c>
      <c r="BM3284" s="186" t="s">
        <v>3224</v>
      </c>
    </row>
    <row r="3285" spans="1:65" s="2" customFormat="1">
      <c r="A3285" s="33"/>
      <c r="B3285" s="34"/>
      <c r="C3285" s="35"/>
      <c r="D3285" s="188" t="s">
        <v>188</v>
      </c>
      <c r="E3285" s="35"/>
      <c r="F3285" s="331" t="s">
        <v>3225</v>
      </c>
      <c r="G3285" s="332"/>
      <c r="H3285" s="332"/>
      <c r="I3285" s="332"/>
      <c r="J3285" s="332"/>
      <c r="K3285" s="35"/>
      <c r="L3285" s="38"/>
      <c r="M3285" s="190"/>
      <c r="N3285" s="191"/>
      <c r="O3285" s="63"/>
      <c r="P3285" s="63"/>
      <c r="Q3285" s="63"/>
      <c r="R3285" s="63"/>
      <c r="S3285" s="63"/>
      <c r="T3285" s="64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T3285" s="19" t="s">
        <v>188</v>
      </c>
      <c r="AU3285" s="19" t="s">
        <v>78</v>
      </c>
    </row>
    <row r="3286" spans="1:65" s="2" customFormat="1">
      <c r="A3286" s="33"/>
      <c r="B3286" s="34"/>
      <c r="C3286" s="35"/>
      <c r="D3286" s="192" t="s">
        <v>190</v>
      </c>
      <c r="E3286" s="35"/>
      <c r="F3286" s="333" t="s">
        <v>3226</v>
      </c>
      <c r="G3286" s="332"/>
      <c r="H3286" s="332"/>
      <c r="I3286" s="332"/>
      <c r="J3286" s="332"/>
      <c r="K3286" s="35"/>
      <c r="L3286" s="38"/>
      <c r="M3286" s="190"/>
      <c r="N3286" s="191"/>
      <c r="O3286" s="63"/>
      <c r="P3286" s="63"/>
      <c r="Q3286" s="63"/>
      <c r="R3286" s="63"/>
      <c r="S3286" s="63"/>
      <c r="T3286" s="64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33"/>
      <c r="AE3286" s="33"/>
      <c r="AT3286" s="19" t="s">
        <v>190</v>
      </c>
      <c r="AU3286" s="19" t="s">
        <v>78</v>
      </c>
    </row>
    <row r="3287" spans="1:65" s="13" customFormat="1">
      <c r="B3287" s="194"/>
      <c r="C3287" s="195"/>
      <c r="D3287" s="188" t="s">
        <v>192</v>
      </c>
      <c r="E3287" s="196" t="s">
        <v>18</v>
      </c>
      <c r="F3287" s="334" t="s">
        <v>323</v>
      </c>
      <c r="G3287" s="335"/>
      <c r="H3287" s="336" t="s">
        <v>18</v>
      </c>
      <c r="I3287" s="335"/>
      <c r="J3287" s="335"/>
      <c r="K3287" s="195"/>
      <c r="L3287" s="198"/>
      <c r="M3287" s="199"/>
      <c r="N3287" s="200"/>
      <c r="O3287" s="200"/>
      <c r="P3287" s="200"/>
      <c r="Q3287" s="200"/>
      <c r="R3287" s="200"/>
      <c r="S3287" s="200"/>
      <c r="T3287" s="201"/>
      <c r="AT3287" s="202" t="s">
        <v>192</v>
      </c>
      <c r="AU3287" s="202" t="s">
        <v>78</v>
      </c>
      <c r="AV3287" s="13" t="s">
        <v>76</v>
      </c>
      <c r="AW3287" s="13" t="s">
        <v>30</v>
      </c>
      <c r="AX3287" s="13" t="s">
        <v>69</v>
      </c>
      <c r="AY3287" s="202" t="s">
        <v>179</v>
      </c>
    </row>
    <row r="3288" spans="1:65" s="14" customFormat="1">
      <c r="B3288" s="203"/>
      <c r="C3288" s="204"/>
      <c r="D3288" s="188" t="s">
        <v>192</v>
      </c>
      <c r="E3288" s="205" t="s">
        <v>18</v>
      </c>
      <c r="F3288" s="324" t="s">
        <v>1385</v>
      </c>
      <c r="G3288" s="325"/>
      <c r="H3288" s="326">
        <v>4.0999999999999996</v>
      </c>
      <c r="I3288" s="325"/>
      <c r="J3288" s="325"/>
      <c r="K3288" s="204"/>
      <c r="L3288" s="208"/>
      <c r="M3288" s="209"/>
      <c r="N3288" s="210"/>
      <c r="O3288" s="210"/>
      <c r="P3288" s="210"/>
      <c r="Q3288" s="210"/>
      <c r="R3288" s="210"/>
      <c r="S3288" s="210"/>
      <c r="T3288" s="211"/>
      <c r="AT3288" s="212" t="s">
        <v>192</v>
      </c>
      <c r="AU3288" s="212" t="s">
        <v>78</v>
      </c>
      <c r="AV3288" s="14" t="s">
        <v>78</v>
      </c>
      <c r="AW3288" s="14" t="s">
        <v>30</v>
      </c>
      <c r="AX3288" s="14" t="s">
        <v>69</v>
      </c>
      <c r="AY3288" s="212" t="s">
        <v>179</v>
      </c>
    </row>
    <row r="3289" spans="1:65" s="14" customFormat="1">
      <c r="B3289" s="203"/>
      <c r="C3289" s="204"/>
      <c r="D3289" s="188" t="s">
        <v>192</v>
      </c>
      <c r="E3289" s="205" t="s">
        <v>18</v>
      </c>
      <c r="F3289" s="324" t="s">
        <v>1390</v>
      </c>
      <c r="G3289" s="325"/>
      <c r="H3289" s="326">
        <v>4.8</v>
      </c>
      <c r="I3289" s="325"/>
      <c r="J3289" s="325"/>
      <c r="K3289" s="204"/>
      <c r="L3289" s="208"/>
      <c r="M3289" s="209"/>
      <c r="N3289" s="210"/>
      <c r="O3289" s="210"/>
      <c r="P3289" s="210"/>
      <c r="Q3289" s="210"/>
      <c r="R3289" s="210"/>
      <c r="S3289" s="210"/>
      <c r="T3289" s="211"/>
      <c r="AT3289" s="212" t="s">
        <v>192</v>
      </c>
      <c r="AU3289" s="212" t="s">
        <v>78</v>
      </c>
      <c r="AV3289" s="14" t="s">
        <v>78</v>
      </c>
      <c r="AW3289" s="14" t="s">
        <v>30</v>
      </c>
      <c r="AX3289" s="14" t="s">
        <v>69</v>
      </c>
      <c r="AY3289" s="212" t="s">
        <v>179</v>
      </c>
    </row>
    <row r="3290" spans="1:65" s="13" customFormat="1">
      <c r="B3290" s="194"/>
      <c r="C3290" s="195"/>
      <c r="D3290" s="188" t="s">
        <v>192</v>
      </c>
      <c r="E3290" s="196" t="s">
        <v>18</v>
      </c>
      <c r="F3290" s="334" t="s">
        <v>481</v>
      </c>
      <c r="G3290" s="335"/>
      <c r="H3290" s="336" t="s">
        <v>18</v>
      </c>
      <c r="I3290" s="335"/>
      <c r="J3290" s="335"/>
      <c r="K3290" s="195"/>
      <c r="L3290" s="198"/>
      <c r="M3290" s="199"/>
      <c r="N3290" s="200"/>
      <c r="O3290" s="200"/>
      <c r="P3290" s="200"/>
      <c r="Q3290" s="200"/>
      <c r="R3290" s="200"/>
      <c r="S3290" s="200"/>
      <c r="T3290" s="201"/>
      <c r="AT3290" s="202" t="s">
        <v>192</v>
      </c>
      <c r="AU3290" s="202" t="s">
        <v>78</v>
      </c>
      <c r="AV3290" s="13" t="s">
        <v>76</v>
      </c>
      <c r="AW3290" s="13" t="s">
        <v>30</v>
      </c>
      <c r="AX3290" s="13" t="s">
        <v>69</v>
      </c>
      <c r="AY3290" s="202" t="s">
        <v>179</v>
      </c>
    </row>
    <row r="3291" spans="1:65" s="14" customFormat="1">
      <c r="B3291" s="203"/>
      <c r="C3291" s="204"/>
      <c r="D3291" s="188" t="s">
        <v>192</v>
      </c>
      <c r="E3291" s="205" t="s">
        <v>18</v>
      </c>
      <c r="F3291" s="324" t="s">
        <v>1399</v>
      </c>
      <c r="G3291" s="325"/>
      <c r="H3291" s="326">
        <v>2.8</v>
      </c>
      <c r="I3291" s="325"/>
      <c r="J3291" s="325"/>
      <c r="K3291" s="204"/>
      <c r="L3291" s="208"/>
      <c r="M3291" s="209"/>
      <c r="N3291" s="210"/>
      <c r="O3291" s="210"/>
      <c r="P3291" s="210"/>
      <c r="Q3291" s="210"/>
      <c r="R3291" s="210"/>
      <c r="S3291" s="210"/>
      <c r="T3291" s="211"/>
      <c r="AT3291" s="212" t="s">
        <v>192</v>
      </c>
      <c r="AU3291" s="212" t="s">
        <v>78</v>
      </c>
      <c r="AV3291" s="14" t="s">
        <v>78</v>
      </c>
      <c r="AW3291" s="14" t="s">
        <v>30</v>
      </c>
      <c r="AX3291" s="14" t="s">
        <v>69</v>
      </c>
      <c r="AY3291" s="212" t="s">
        <v>179</v>
      </c>
    </row>
    <row r="3292" spans="1:65" s="14" customFormat="1">
      <c r="B3292" s="203"/>
      <c r="C3292" s="204"/>
      <c r="D3292" s="188" t="s">
        <v>192</v>
      </c>
      <c r="E3292" s="205" t="s">
        <v>18</v>
      </c>
      <c r="F3292" s="324" t="s">
        <v>1400</v>
      </c>
      <c r="G3292" s="325"/>
      <c r="H3292" s="326">
        <v>3.25</v>
      </c>
      <c r="I3292" s="325"/>
      <c r="J3292" s="325"/>
      <c r="K3292" s="204"/>
      <c r="L3292" s="208"/>
      <c r="M3292" s="209"/>
      <c r="N3292" s="210"/>
      <c r="O3292" s="210"/>
      <c r="P3292" s="210"/>
      <c r="Q3292" s="210"/>
      <c r="R3292" s="210"/>
      <c r="S3292" s="210"/>
      <c r="T3292" s="211"/>
      <c r="AT3292" s="212" t="s">
        <v>192</v>
      </c>
      <c r="AU3292" s="212" t="s">
        <v>78</v>
      </c>
      <c r="AV3292" s="14" t="s">
        <v>78</v>
      </c>
      <c r="AW3292" s="14" t="s">
        <v>30</v>
      </c>
      <c r="AX3292" s="14" t="s">
        <v>69</v>
      </c>
      <c r="AY3292" s="212" t="s">
        <v>179</v>
      </c>
    </row>
    <row r="3293" spans="1:65" s="14" customFormat="1">
      <c r="B3293" s="203"/>
      <c r="C3293" s="204"/>
      <c r="D3293" s="188" t="s">
        <v>192</v>
      </c>
      <c r="E3293" s="205" t="s">
        <v>18</v>
      </c>
      <c r="F3293" s="324" t="s">
        <v>1402</v>
      </c>
      <c r="G3293" s="325"/>
      <c r="H3293" s="326">
        <v>8.6</v>
      </c>
      <c r="I3293" s="325"/>
      <c r="J3293" s="325"/>
      <c r="K3293" s="204"/>
      <c r="L3293" s="208"/>
      <c r="M3293" s="209"/>
      <c r="N3293" s="210"/>
      <c r="O3293" s="210"/>
      <c r="P3293" s="210"/>
      <c r="Q3293" s="210"/>
      <c r="R3293" s="210"/>
      <c r="S3293" s="210"/>
      <c r="T3293" s="211"/>
      <c r="AT3293" s="212" t="s">
        <v>192</v>
      </c>
      <c r="AU3293" s="212" t="s">
        <v>78</v>
      </c>
      <c r="AV3293" s="14" t="s">
        <v>78</v>
      </c>
      <c r="AW3293" s="14" t="s">
        <v>30</v>
      </c>
      <c r="AX3293" s="14" t="s">
        <v>69</v>
      </c>
      <c r="AY3293" s="212" t="s">
        <v>179</v>
      </c>
    </row>
    <row r="3294" spans="1:65" s="14" customFormat="1">
      <c r="B3294" s="203"/>
      <c r="C3294" s="204"/>
      <c r="D3294" s="188" t="s">
        <v>192</v>
      </c>
      <c r="E3294" s="205" t="s">
        <v>18</v>
      </c>
      <c r="F3294" s="324" t="s">
        <v>1408</v>
      </c>
      <c r="G3294" s="325"/>
      <c r="H3294" s="326">
        <v>1.3</v>
      </c>
      <c r="I3294" s="325"/>
      <c r="J3294" s="325"/>
      <c r="K3294" s="204"/>
      <c r="L3294" s="208"/>
      <c r="M3294" s="209"/>
      <c r="N3294" s="210"/>
      <c r="O3294" s="210"/>
      <c r="P3294" s="210"/>
      <c r="Q3294" s="210"/>
      <c r="R3294" s="210"/>
      <c r="S3294" s="210"/>
      <c r="T3294" s="211"/>
      <c r="AT3294" s="212" t="s">
        <v>192</v>
      </c>
      <c r="AU3294" s="212" t="s">
        <v>78</v>
      </c>
      <c r="AV3294" s="14" t="s">
        <v>78</v>
      </c>
      <c r="AW3294" s="14" t="s">
        <v>30</v>
      </c>
      <c r="AX3294" s="14" t="s">
        <v>69</v>
      </c>
      <c r="AY3294" s="212" t="s">
        <v>179</v>
      </c>
    </row>
    <row r="3295" spans="1:65" s="14" customFormat="1">
      <c r="B3295" s="203"/>
      <c r="C3295" s="204"/>
      <c r="D3295" s="188" t="s">
        <v>192</v>
      </c>
      <c r="E3295" s="205" t="s">
        <v>18</v>
      </c>
      <c r="F3295" s="324" t="s">
        <v>1409</v>
      </c>
      <c r="G3295" s="325"/>
      <c r="H3295" s="326">
        <v>1.5</v>
      </c>
      <c r="I3295" s="325"/>
      <c r="J3295" s="325"/>
      <c r="K3295" s="204"/>
      <c r="L3295" s="208"/>
      <c r="M3295" s="209"/>
      <c r="N3295" s="210"/>
      <c r="O3295" s="210"/>
      <c r="P3295" s="210"/>
      <c r="Q3295" s="210"/>
      <c r="R3295" s="210"/>
      <c r="S3295" s="210"/>
      <c r="T3295" s="211"/>
      <c r="AT3295" s="212" t="s">
        <v>192</v>
      </c>
      <c r="AU3295" s="212" t="s">
        <v>78</v>
      </c>
      <c r="AV3295" s="14" t="s">
        <v>78</v>
      </c>
      <c r="AW3295" s="14" t="s">
        <v>30</v>
      </c>
      <c r="AX3295" s="14" t="s">
        <v>69</v>
      </c>
      <c r="AY3295" s="212" t="s">
        <v>179</v>
      </c>
    </row>
    <row r="3296" spans="1:65" s="14" customFormat="1">
      <c r="B3296" s="203"/>
      <c r="C3296" s="204"/>
      <c r="D3296" s="188" t="s">
        <v>192</v>
      </c>
      <c r="E3296" s="205" t="s">
        <v>18</v>
      </c>
      <c r="F3296" s="324" t="s">
        <v>1410</v>
      </c>
      <c r="G3296" s="325"/>
      <c r="H3296" s="326">
        <v>4.5</v>
      </c>
      <c r="I3296" s="325"/>
      <c r="J3296" s="325"/>
      <c r="K3296" s="204"/>
      <c r="L3296" s="208"/>
      <c r="M3296" s="209"/>
      <c r="N3296" s="210"/>
      <c r="O3296" s="210"/>
      <c r="P3296" s="210"/>
      <c r="Q3296" s="210"/>
      <c r="R3296" s="210"/>
      <c r="S3296" s="210"/>
      <c r="T3296" s="211"/>
      <c r="AT3296" s="212" t="s">
        <v>192</v>
      </c>
      <c r="AU3296" s="212" t="s">
        <v>78</v>
      </c>
      <c r="AV3296" s="14" t="s">
        <v>78</v>
      </c>
      <c r="AW3296" s="14" t="s">
        <v>30</v>
      </c>
      <c r="AX3296" s="14" t="s">
        <v>69</v>
      </c>
      <c r="AY3296" s="212" t="s">
        <v>179</v>
      </c>
    </row>
    <row r="3297" spans="1:65" s="13" customFormat="1">
      <c r="B3297" s="194"/>
      <c r="C3297" s="195"/>
      <c r="D3297" s="188" t="s">
        <v>192</v>
      </c>
      <c r="E3297" s="196" t="s">
        <v>18</v>
      </c>
      <c r="F3297" s="334" t="s">
        <v>584</v>
      </c>
      <c r="G3297" s="335"/>
      <c r="H3297" s="336" t="s">
        <v>18</v>
      </c>
      <c r="I3297" s="335"/>
      <c r="J3297" s="335"/>
      <c r="K3297" s="195"/>
      <c r="L3297" s="198"/>
      <c r="M3297" s="199"/>
      <c r="N3297" s="200"/>
      <c r="O3297" s="200"/>
      <c r="P3297" s="200"/>
      <c r="Q3297" s="200"/>
      <c r="R3297" s="200"/>
      <c r="S3297" s="200"/>
      <c r="T3297" s="201"/>
      <c r="AT3297" s="202" t="s">
        <v>192</v>
      </c>
      <c r="AU3297" s="202" t="s">
        <v>78</v>
      </c>
      <c r="AV3297" s="13" t="s">
        <v>76</v>
      </c>
      <c r="AW3297" s="13" t="s">
        <v>30</v>
      </c>
      <c r="AX3297" s="13" t="s">
        <v>69</v>
      </c>
      <c r="AY3297" s="202" t="s">
        <v>179</v>
      </c>
    </row>
    <row r="3298" spans="1:65" s="13" customFormat="1">
      <c r="B3298" s="194"/>
      <c r="C3298" s="195"/>
      <c r="D3298" s="188" t="s">
        <v>192</v>
      </c>
      <c r="E3298" s="196" t="s">
        <v>18</v>
      </c>
      <c r="F3298" s="334" t="s">
        <v>323</v>
      </c>
      <c r="G3298" s="335"/>
      <c r="H3298" s="336" t="s">
        <v>18</v>
      </c>
      <c r="I3298" s="335"/>
      <c r="J3298" s="335"/>
      <c r="K3298" s="195"/>
      <c r="L3298" s="198"/>
      <c r="M3298" s="199"/>
      <c r="N3298" s="200"/>
      <c r="O3298" s="200"/>
      <c r="P3298" s="200"/>
      <c r="Q3298" s="200"/>
      <c r="R3298" s="200"/>
      <c r="S3298" s="200"/>
      <c r="T3298" s="201"/>
      <c r="AT3298" s="202" t="s">
        <v>192</v>
      </c>
      <c r="AU3298" s="202" t="s">
        <v>78</v>
      </c>
      <c r="AV3298" s="13" t="s">
        <v>76</v>
      </c>
      <c r="AW3298" s="13" t="s">
        <v>30</v>
      </c>
      <c r="AX3298" s="13" t="s">
        <v>69</v>
      </c>
      <c r="AY3298" s="202" t="s">
        <v>179</v>
      </c>
    </row>
    <row r="3299" spans="1:65" s="14" customFormat="1">
      <c r="B3299" s="203"/>
      <c r="C3299" s="204"/>
      <c r="D3299" s="188" t="s">
        <v>192</v>
      </c>
      <c r="E3299" s="205" t="s">
        <v>18</v>
      </c>
      <c r="F3299" s="324" t="s">
        <v>1419</v>
      </c>
      <c r="G3299" s="325"/>
      <c r="H3299" s="326">
        <v>0.1</v>
      </c>
      <c r="I3299" s="325"/>
      <c r="J3299" s="325"/>
      <c r="K3299" s="204"/>
      <c r="L3299" s="208"/>
      <c r="M3299" s="209"/>
      <c r="N3299" s="210"/>
      <c r="O3299" s="210"/>
      <c r="P3299" s="210"/>
      <c r="Q3299" s="210"/>
      <c r="R3299" s="210"/>
      <c r="S3299" s="210"/>
      <c r="T3299" s="211"/>
      <c r="AT3299" s="212" t="s">
        <v>192</v>
      </c>
      <c r="AU3299" s="212" t="s">
        <v>78</v>
      </c>
      <c r="AV3299" s="14" t="s">
        <v>78</v>
      </c>
      <c r="AW3299" s="14" t="s">
        <v>30</v>
      </c>
      <c r="AX3299" s="14" t="s">
        <v>69</v>
      </c>
      <c r="AY3299" s="212" t="s">
        <v>179</v>
      </c>
    </row>
    <row r="3300" spans="1:65" s="13" customFormat="1">
      <c r="B3300" s="194"/>
      <c r="C3300" s="195"/>
      <c r="D3300" s="188" t="s">
        <v>192</v>
      </c>
      <c r="E3300" s="196" t="s">
        <v>18</v>
      </c>
      <c r="F3300" s="334" t="s">
        <v>481</v>
      </c>
      <c r="G3300" s="335"/>
      <c r="H3300" s="336" t="s">
        <v>18</v>
      </c>
      <c r="I3300" s="335"/>
      <c r="J3300" s="335"/>
      <c r="K3300" s="195"/>
      <c r="L3300" s="198"/>
      <c r="M3300" s="199"/>
      <c r="N3300" s="200"/>
      <c r="O3300" s="200"/>
      <c r="P3300" s="200"/>
      <c r="Q3300" s="200"/>
      <c r="R3300" s="200"/>
      <c r="S3300" s="200"/>
      <c r="T3300" s="201"/>
      <c r="AT3300" s="202" t="s">
        <v>192</v>
      </c>
      <c r="AU3300" s="202" t="s">
        <v>78</v>
      </c>
      <c r="AV3300" s="13" t="s">
        <v>76</v>
      </c>
      <c r="AW3300" s="13" t="s">
        <v>30</v>
      </c>
      <c r="AX3300" s="13" t="s">
        <v>69</v>
      </c>
      <c r="AY3300" s="202" t="s">
        <v>179</v>
      </c>
    </row>
    <row r="3301" spans="1:65" s="14" customFormat="1">
      <c r="B3301" s="203"/>
      <c r="C3301" s="204"/>
      <c r="D3301" s="188" t="s">
        <v>192</v>
      </c>
      <c r="E3301" s="205" t="s">
        <v>18</v>
      </c>
      <c r="F3301" s="324" t="s">
        <v>2571</v>
      </c>
      <c r="G3301" s="325"/>
      <c r="H3301" s="326">
        <v>-2.9</v>
      </c>
      <c r="I3301" s="325"/>
      <c r="J3301" s="325"/>
      <c r="K3301" s="204"/>
      <c r="L3301" s="208"/>
      <c r="M3301" s="209"/>
      <c r="N3301" s="210"/>
      <c r="O3301" s="210"/>
      <c r="P3301" s="210"/>
      <c r="Q3301" s="210"/>
      <c r="R3301" s="210"/>
      <c r="S3301" s="210"/>
      <c r="T3301" s="211"/>
      <c r="AT3301" s="212" t="s">
        <v>192</v>
      </c>
      <c r="AU3301" s="212" t="s">
        <v>78</v>
      </c>
      <c r="AV3301" s="14" t="s">
        <v>78</v>
      </c>
      <c r="AW3301" s="14" t="s">
        <v>30</v>
      </c>
      <c r="AX3301" s="14" t="s">
        <v>69</v>
      </c>
      <c r="AY3301" s="212" t="s">
        <v>179</v>
      </c>
    </row>
    <row r="3302" spans="1:65" s="14" customFormat="1">
      <c r="B3302" s="203"/>
      <c r="C3302" s="204"/>
      <c r="D3302" s="188" t="s">
        <v>192</v>
      </c>
      <c r="E3302" s="205" t="s">
        <v>18</v>
      </c>
      <c r="F3302" s="324" t="s">
        <v>2572</v>
      </c>
      <c r="G3302" s="325"/>
      <c r="H3302" s="326">
        <v>-1.3</v>
      </c>
      <c r="I3302" s="325"/>
      <c r="J3302" s="325"/>
      <c r="K3302" s="204"/>
      <c r="L3302" s="208"/>
      <c r="M3302" s="209"/>
      <c r="N3302" s="210"/>
      <c r="O3302" s="210"/>
      <c r="P3302" s="210"/>
      <c r="Q3302" s="210"/>
      <c r="R3302" s="210"/>
      <c r="S3302" s="210"/>
      <c r="T3302" s="211"/>
      <c r="AT3302" s="212" t="s">
        <v>192</v>
      </c>
      <c r="AU3302" s="212" t="s">
        <v>78</v>
      </c>
      <c r="AV3302" s="14" t="s">
        <v>78</v>
      </c>
      <c r="AW3302" s="14" t="s">
        <v>30</v>
      </c>
      <c r="AX3302" s="14" t="s">
        <v>69</v>
      </c>
      <c r="AY3302" s="212" t="s">
        <v>179</v>
      </c>
    </row>
    <row r="3303" spans="1:65" s="14" customFormat="1">
      <c r="B3303" s="203"/>
      <c r="C3303" s="204"/>
      <c r="D3303" s="188" t="s">
        <v>192</v>
      </c>
      <c r="E3303" s="205" t="s">
        <v>18</v>
      </c>
      <c r="F3303" s="324" t="s">
        <v>2573</v>
      </c>
      <c r="G3303" s="325"/>
      <c r="H3303" s="326">
        <v>-1.5</v>
      </c>
      <c r="I3303" s="325"/>
      <c r="J3303" s="325"/>
      <c r="K3303" s="204"/>
      <c r="L3303" s="208"/>
      <c r="M3303" s="209"/>
      <c r="N3303" s="210"/>
      <c r="O3303" s="210"/>
      <c r="P3303" s="210"/>
      <c r="Q3303" s="210"/>
      <c r="R3303" s="210"/>
      <c r="S3303" s="210"/>
      <c r="T3303" s="211"/>
      <c r="AT3303" s="212" t="s">
        <v>192</v>
      </c>
      <c r="AU3303" s="212" t="s">
        <v>78</v>
      </c>
      <c r="AV3303" s="14" t="s">
        <v>78</v>
      </c>
      <c r="AW3303" s="14" t="s">
        <v>30</v>
      </c>
      <c r="AX3303" s="14" t="s">
        <v>69</v>
      </c>
      <c r="AY3303" s="212" t="s">
        <v>179</v>
      </c>
    </row>
    <row r="3304" spans="1:65" s="14" customFormat="1">
      <c r="B3304" s="203"/>
      <c r="C3304" s="204"/>
      <c r="D3304" s="188" t="s">
        <v>192</v>
      </c>
      <c r="E3304" s="205" t="s">
        <v>18</v>
      </c>
      <c r="F3304" s="324" t="s">
        <v>2574</v>
      </c>
      <c r="G3304" s="325"/>
      <c r="H3304" s="326">
        <v>0.2</v>
      </c>
      <c r="I3304" s="325"/>
      <c r="J3304" s="325"/>
      <c r="K3304" s="204"/>
      <c r="L3304" s="208"/>
      <c r="M3304" s="209"/>
      <c r="N3304" s="210"/>
      <c r="O3304" s="210"/>
      <c r="P3304" s="210"/>
      <c r="Q3304" s="210"/>
      <c r="R3304" s="210"/>
      <c r="S3304" s="210"/>
      <c r="T3304" s="211"/>
      <c r="AT3304" s="212" t="s">
        <v>192</v>
      </c>
      <c r="AU3304" s="212" t="s">
        <v>78</v>
      </c>
      <c r="AV3304" s="14" t="s">
        <v>78</v>
      </c>
      <c r="AW3304" s="14" t="s">
        <v>30</v>
      </c>
      <c r="AX3304" s="14" t="s">
        <v>69</v>
      </c>
      <c r="AY3304" s="212" t="s">
        <v>179</v>
      </c>
    </row>
    <row r="3305" spans="1:65" s="13" customFormat="1">
      <c r="B3305" s="194"/>
      <c r="C3305" s="195"/>
      <c r="D3305" s="188" t="s">
        <v>192</v>
      </c>
      <c r="E3305" s="196" t="s">
        <v>18</v>
      </c>
      <c r="F3305" s="334" t="s">
        <v>1097</v>
      </c>
      <c r="G3305" s="335"/>
      <c r="H3305" s="336" t="s">
        <v>18</v>
      </c>
      <c r="I3305" s="335"/>
      <c r="J3305" s="335"/>
      <c r="K3305" s="195"/>
      <c r="L3305" s="198"/>
      <c r="M3305" s="199"/>
      <c r="N3305" s="200"/>
      <c r="O3305" s="200"/>
      <c r="P3305" s="200"/>
      <c r="Q3305" s="200"/>
      <c r="R3305" s="200"/>
      <c r="S3305" s="200"/>
      <c r="T3305" s="201"/>
      <c r="AT3305" s="202" t="s">
        <v>192</v>
      </c>
      <c r="AU3305" s="202" t="s">
        <v>78</v>
      </c>
      <c r="AV3305" s="13" t="s">
        <v>76</v>
      </c>
      <c r="AW3305" s="13" t="s">
        <v>30</v>
      </c>
      <c r="AX3305" s="13" t="s">
        <v>69</v>
      </c>
      <c r="AY3305" s="202" t="s">
        <v>179</v>
      </c>
    </row>
    <row r="3306" spans="1:65" s="14" customFormat="1">
      <c r="B3306" s="203"/>
      <c r="C3306" s="204"/>
      <c r="D3306" s="188" t="s">
        <v>192</v>
      </c>
      <c r="E3306" s="205" t="s">
        <v>18</v>
      </c>
      <c r="F3306" s="324" t="s">
        <v>3111</v>
      </c>
      <c r="G3306" s="325"/>
      <c r="H3306" s="326">
        <v>-0.76</v>
      </c>
      <c r="I3306" s="325"/>
      <c r="J3306" s="325"/>
      <c r="K3306" s="204"/>
      <c r="L3306" s="208"/>
      <c r="M3306" s="209"/>
      <c r="N3306" s="210"/>
      <c r="O3306" s="210"/>
      <c r="P3306" s="210"/>
      <c r="Q3306" s="210"/>
      <c r="R3306" s="210"/>
      <c r="S3306" s="210"/>
      <c r="T3306" s="211"/>
      <c r="AT3306" s="212" t="s">
        <v>192</v>
      </c>
      <c r="AU3306" s="212" t="s">
        <v>78</v>
      </c>
      <c r="AV3306" s="14" t="s">
        <v>78</v>
      </c>
      <c r="AW3306" s="14" t="s">
        <v>30</v>
      </c>
      <c r="AX3306" s="14" t="s">
        <v>69</v>
      </c>
      <c r="AY3306" s="212" t="s">
        <v>179</v>
      </c>
    </row>
    <row r="3307" spans="1:65" s="14" customFormat="1">
      <c r="B3307" s="203"/>
      <c r="C3307" s="204"/>
      <c r="D3307" s="188" t="s">
        <v>192</v>
      </c>
      <c r="E3307" s="205" t="s">
        <v>18</v>
      </c>
      <c r="F3307" s="324" t="s">
        <v>2576</v>
      </c>
      <c r="G3307" s="325"/>
      <c r="H3307" s="326">
        <v>1.5</v>
      </c>
      <c r="I3307" s="325"/>
      <c r="J3307" s="325"/>
      <c r="K3307" s="204"/>
      <c r="L3307" s="208"/>
      <c r="M3307" s="209"/>
      <c r="N3307" s="210"/>
      <c r="O3307" s="210"/>
      <c r="P3307" s="210"/>
      <c r="Q3307" s="210"/>
      <c r="R3307" s="210"/>
      <c r="S3307" s="210"/>
      <c r="T3307" s="211"/>
      <c r="AT3307" s="212" t="s">
        <v>192</v>
      </c>
      <c r="AU3307" s="212" t="s">
        <v>78</v>
      </c>
      <c r="AV3307" s="14" t="s">
        <v>78</v>
      </c>
      <c r="AW3307" s="14" t="s">
        <v>30</v>
      </c>
      <c r="AX3307" s="14" t="s">
        <v>69</v>
      </c>
      <c r="AY3307" s="212" t="s">
        <v>179</v>
      </c>
    </row>
    <row r="3308" spans="1:65" s="14" customFormat="1">
      <c r="B3308" s="203"/>
      <c r="C3308" s="204"/>
      <c r="D3308" s="188" t="s">
        <v>192</v>
      </c>
      <c r="E3308" s="205" t="s">
        <v>18</v>
      </c>
      <c r="F3308" s="324" t="s">
        <v>2577</v>
      </c>
      <c r="G3308" s="325"/>
      <c r="H3308" s="326">
        <v>-5.5</v>
      </c>
      <c r="I3308" s="325"/>
      <c r="J3308" s="325"/>
      <c r="K3308" s="204"/>
      <c r="L3308" s="208"/>
      <c r="M3308" s="209"/>
      <c r="N3308" s="210"/>
      <c r="O3308" s="210"/>
      <c r="P3308" s="210"/>
      <c r="Q3308" s="210"/>
      <c r="R3308" s="210"/>
      <c r="S3308" s="210"/>
      <c r="T3308" s="211"/>
      <c r="AT3308" s="212" t="s">
        <v>192</v>
      </c>
      <c r="AU3308" s="212" t="s">
        <v>78</v>
      </c>
      <c r="AV3308" s="14" t="s">
        <v>78</v>
      </c>
      <c r="AW3308" s="14" t="s">
        <v>30</v>
      </c>
      <c r="AX3308" s="14" t="s">
        <v>69</v>
      </c>
      <c r="AY3308" s="212" t="s">
        <v>179</v>
      </c>
    </row>
    <row r="3309" spans="1:65" s="14" customFormat="1">
      <c r="B3309" s="203"/>
      <c r="C3309" s="204"/>
      <c r="D3309" s="188" t="s">
        <v>192</v>
      </c>
      <c r="E3309" s="205" t="s">
        <v>18</v>
      </c>
      <c r="F3309" s="324" t="s">
        <v>2578</v>
      </c>
      <c r="G3309" s="325"/>
      <c r="H3309" s="326">
        <v>2.4</v>
      </c>
      <c r="I3309" s="325"/>
      <c r="J3309" s="325"/>
      <c r="K3309" s="204"/>
      <c r="L3309" s="208"/>
      <c r="M3309" s="209"/>
      <c r="N3309" s="210"/>
      <c r="O3309" s="210"/>
      <c r="P3309" s="210"/>
      <c r="Q3309" s="210"/>
      <c r="R3309" s="210"/>
      <c r="S3309" s="210"/>
      <c r="T3309" s="211"/>
      <c r="AT3309" s="212" t="s">
        <v>192</v>
      </c>
      <c r="AU3309" s="212" t="s">
        <v>78</v>
      </c>
      <c r="AV3309" s="14" t="s">
        <v>78</v>
      </c>
      <c r="AW3309" s="14" t="s">
        <v>30</v>
      </c>
      <c r="AX3309" s="14" t="s">
        <v>69</v>
      </c>
      <c r="AY3309" s="212" t="s">
        <v>179</v>
      </c>
    </row>
    <row r="3310" spans="1:65" s="2" customFormat="1" ht="24.2" customHeight="1">
      <c r="A3310" s="33"/>
      <c r="B3310" s="34"/>
      <c r="C3310" s="176" t="s">
        <v>3227</v>
      </c>
      <c r="D3310" s="176" t="s">
        <v>181</v>
      </c>
      <c r="E3310" s="177" t="s">
        <v>3228</v>
      </c>
      <c r="F3310" s="327" t="s">
        <v>3229</v>
      </c>
      <c r="G3310" s="328" t="s">
        <v>2046</v>
      </c>
      <c r="H3310" s="329">
        <v>4714.8209999999999</v>
      </c>
      <c r="I3310" s="330"/>
      <c r="J3310" s="330">
        <f>ROUND(I3310*H3310,2)</f>
        <v>0</v>
      </c>
      <c r="K3310" s="178" t="s">
        <v>185</v>
      </c>
      <c r="L3310" s="38"/>
      <c r="M3310" s="182" t="s">
        <v>18</v>
      </c>
      <c r="N3310" s="183" t="s">
        <v>40</v>
      </c>
      <c r="O3310" s="184">
        <v>0</v>
      </c>
      <c r="P3310" s="184">
        <f>O3310*H3310</f>
        <v>0</v>
      </c>
      <c r="Q3310" s="184">
        <v>0</v>
      </c>
      <c r="R3310" s="184">
        <f>Q3310*H3310</f>
        <v>0</v>
      </c>
      <c r="S3310" s="184">
        <v>0</v>
      </c>
      <c r="T3310" s="185">
        <f>S3310*H3310</f>
        <v>0</v>
      </c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R3310" s="186" t="s">
        <v>311</v>
      </c>
      <c r="AT3310" s="186" t="s">
        <v>181</v>
      </c>
      <c r="AU3310" s="186" t="s">
        <v>78</v>
      </c>
      <c r="AY3310" s="19" t="s">
        <v>179</v>
      </c>
      <c r="BE3310" s="187">
        <f>IF(N3310="základní",J3310,0)</f>
        <v>0</v>
      </c>
      <c r="BF3310" s="187">
        <f>IF(N3310="snížená",J3310,0)</f>
        <v>0</v>
      </c>
      <c r="BG3310" s="187">
        <f>IF(N3310="zákl. přenesená",J3310,0)</f>
        <v>0</v>
      </c>
      <c r="BH3310" s="187">
        <f>IF(N3310="sníž. přenesená",J3310,0)</f>
        <v>0</v>
      </c>
      <c r="BI3310" s="187">
        <f>IF(N3310="nulová",J3310,0)</f>
        <v>0</v>
      </c>
      <c r="BJ3310" s="19" t="s">
        <v>76</v>
      </c>
      <c r="BK3310" s="187">
        <f>ROUND(I3310*H3310,2)</f>
        <v>0</v>
      </c>
      <c r="BL3310" s="19" t="s">
        <v>311</v>
      </c>
      <c r="BM3310" s="186" t="s">
        <v>3230</v>
      </c>
    </row>
    <row r="3311" spans="1:65" s="2" customFormat="1" ht="29.25">
      <c r="A3311" s="33"/>
      <c r="B3311" s="34"/>
      <c r="C3311" s="35"/>
      <c r="D3311" s="188" t="s">
        <v>188</v>
      </c>
      <c r="E3311" s="35"/>
      <c r="F3311" s="331" t="s">
        <v>3231</v>
      </c>
      <c r="G3311" s="332"/>
      <c r="H3311" s="332"/>
      <c r="I3311" s="332"/>
      <c r="J3311" s="332"/>
      <c r="K3311" s="35"/>
      <c r="L3311" s="38"/>
      <c r="M3311" s="190"/>
      <c r="N3311" s="191"/>
      <c r="O3311" s="63"/>
      <c r="P3311" s="63"/>
      <c r="Q3311" s="63"/>
      <c r="R3311" s="63"/>
      <c r="S3311" s="63"/>
      <c r="T3311" s="64"/>
      <c r="U3311" s="33"/>
      <c r="V3311" s="33"/>
      <c r="W3311" s="33"/>
      <c r="X3311" s="33"/>
      <c r="Y3311" s="33"/>
      <c r="Z3311" s="33"/>
      <c r="AA3311" s="33"/>
      <c r="AB3311" s="33"/>
      <c r="AC3311" s="33"/>
      <c r="AD3311" s="33"/>
      <c r="AE3311" s="33"/>
      <c r="AT3311" s="19" t="s">
        <v>188</v>
      </c>
      <c r="AU3311" s="19" t="s">
        <v>78</v>
      </c>
    </row>
    <row r="3312" spans="1:65" s="2" customFormat="1">
      <c r="A3312" s="33"/>
      <c r="B3312" s="34"/>
      <c r="C3312" s="35"/>
      <c r="D3312" s="192" t="s">
        <v>190</v>
      </c>
      <c r="E3312" s="35"/>
      <c r="F3312" s="333" t="s">
        <v>3232</v>
      </c>
      <c r="G3312" s="332"/>
      <c r="H3312" s="332"/>
      <c r="I3312" s="332"/>
      <c r="J3312" s="332"/>
      <c r="K3312" s="35"/>
      <c r="L3312" s="38"/>
      <c r="M3312" s="190"/>
      <c r="N3312" s="191"/>
      <c r="O3312" s="63"/>
      <c r="P3312" s="63"/>
      <c r="Q3312" s="63"/>
      <c r="R3312" s="63"/>
      <c r="S3312" s="63"/>
      <c r="T3312" s="64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T3312" s="19" t="s">
        <v>190</v>
      </c>
      <c r="AU3312" s="19" t="s">
        <v>78</v>
      </c>
    </row>
    <row r="3313" spans="1:65" s="12" customFormat="1" ht="22.9" customHeight="1">
      <c r="B3313" s="161"/>
      <c r="C3313" s="162"/>
      <c r="D3313" s="163" t="s">
        <v>68</v>
      </c>
      <c r="E3313" s="174" t="s">
        <v>3233</v>
      </c>
      <c r="F3313" s="337" t="s">
        <v>3234</v>
      </c>
      <c r="G3313" s="338"/>
      <c r="H3313" s="338"/>
      <c r="I3313" s="338"/>
      <c r="J3313" s="339">
        <f>BK3313</f>
        <v>0</v>
      </c>
      <c r="K3313" s="162"/>
      <c r="L3313" s="166"/>
      <c r="M3313" s="167"/>
      <c r="N3313" s="168"/>
      <c r="O3313" s="168"/>
      <c r="P3313" s="169">
        <f>SUM(P3314:P3564)</f>
        <v>264.00373999999999</v>
      </c>
      <c r="Q3313" s="168"/>
      <c r="R3313" s="169">
        <f>SUM(R3314:R3564)</f>
        <v>2.6714615340799996</v>
      </c>
      <c r="S3313" s="168"/>
      <c r="T3313" s="170">
        <f>SUM(T3314:T3564)</f>
        <v>0.53858399999999995</v>
      </c>
      <c r="AR3313" s="171" t="s">
        <v>78</v>
      </c>
      <c r="AT3313" s="172" t="s">
        <v>68</v>
      </c>
      <c r="AU3313" s="172" t="s">
        <v>76</v>
      </c>
      <c r="AY3313" s="171" t="s">
        <v>179</v>
      </c>
      <c r="BK3313" s="173">
        <f>SUM(BK3314:BK3564)</f>
        <v>0</v>
      </c>
    </row>
    <row r="3314" spans="1:65" s="2" customFormat="1" ht="24.2" customHeight="1">
      <c r="A3314" s="33"/>
      <c r="B3314" s="34"/>
      <c r="C3314" s="176" t="s">
        <v>3235</v>
      </c>
      <c r="D3314" s="176" t="s">
        <v>181</v>
      </c>
      <c r="E3314" s="177" t="s">
        <v>3236</v>
      </c>
      <c r="F3314" s="327" t="s">
        <v>3237</v>
      </c>
      <c r="G3314" s="328" t="s">
        <v>357</v>
      </c>
      <c r="H3314" s="329">
        <v>6.46</v>
      </c>
      <c r="I3314" s="330"/>
      <c r="J3314" s="330">
        <f>ROUND(I3314*H3314,2)</f>
        <v>0</v>
      </c>
      <c r="K3314" s="178" t="s">
        <v>185</v>
      </c>
      <c r="L3314" s="38"/>
      <c r="M3314" s="182" t="s">
        <v>18</v>
      </c>
      <c r="N3314" s="183" t="s">
        <v>40</v>
      </c>
      <c r="O3314" s="184">
        <v>3.5000000000000003E-2</v>
      </c>
      <c r="P3314" s="184">
        <f>O3314*H3314</f>
        <v>0.22610000000000002</v>
      </c>
      <c r="Q3314" s="184">
        <v>4.4799999999999999E-7</v>
      </c>
      <c r="R3314" s="184">
        <f>Q3314*H3314</f>
        <v>2.8940799999999998E-6</v>
      </c>
      <c r="S3314" s="184">
        <v>0</v>
      </c>
      <c r="T3314" s="185">
        <f>S3314*H3314</f>
        <v>0</v>
      </c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33"/>
      <c r="AE3314" s="33"/>
      <c r="AR3314" s="186" t="s">
        <v>311</v>
      </c>
      <c r="AT3314" s="186" t="s">
        <v>181</v>
      </c>
      <c r="AU3314" s="186" t="s">
        <v>78</v>
      </c>
      <c r="AY3314" s="19" t="s">
        <v>179</v>
      </c>
      <c r="BE3314" s="187">
        <f>IF(N3314="základní",J3314,0)</f>
        <v>0</v>
      </c>
      <c r="BF3314" s="187">
        <f>IF(N3314="snížená",J3314,0)</f>
        <v>0</v>
      </c>
      <c r="BG3314" s="187">
        <f>IF(N3314="zákl. přenesená",J3314,0)</f>
        <v>0</v>
      </c>
      <c r="BH3314" s="187">
        <f>IF(N3314="sníž. přenesená",J3314,0)</f>
        <v>0</v>
      </c>
      <c r="BI3314" s="187">
        <f>IF(N3314="nulová",J3314,0)</f>
        <v>0</v>
      </c>
      <c r="BJ3314" s="19" t="s">
        <v>76</v>
      </c>
      <c r="BK3314" s="187">
        <f>ROUND(I3314*H3314,2)</f>
        <v>0</v>
      </c>
      <c r="BL3314" s="19" t="s">
        <v>311</v>
      </c>
      <c r="BM3314" s="186" t="s">
        <v>3238</v>
      </c>
    </row>
    <row r="3315" spans="1:65" s="2" customFormat="1" ht="19.5">
      <c r="A3315" s="33"/>
      <c r="B3315" s="34"/>
      <c r="C3315" s="35"/>
      <c r="D3315" s="188" t="s">
        <v>188</v>
      </c>
      <c r="E3315" s="35"/>
      <c r="F3315" s="331" t="s">
        <v>3239</v>
      </c>
      <c r="G3315" s="332"/>
      <c r="H3315" s="332"/>
      <c r="I3315" s="332"/>
      <c r="J3315" s="332"/>
      <c r="K3315" s="35"/>
      <c r="L3315" s="38"/>
      <c r="M3315" s="190"/>
      <c r="N3315" s="191"/>
      <c r="O3315" s="63"/>
      <c r="P3315" s="63"/>
      <c r="Q3315" s="63"/>
      <c r="R3315" s="63"/>
      <c r="S3315" s="63"/>
      <c r="T3315" s="64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33"/>
      <c r="AE3315" s="33"/>
      <c r="AT3315" s="19" t="s">
        <v>188</v>
      </c>
      <c r="AU3315" s="19" t="s">
        <v>78</v>
      </c>
    </row>
    <row r="3316" spans="1:65" s="2" customFormat="1">
      <c r="A3316" s="33"/>
      <c r="B3316" s="34"/>
      <c r="C3316" s="35"/>
      <c r="D3316" s="192" t="s">
        <v>190</v>
      </c>
      <c r="E3316" s="35"/>
      <c r="F3316" s="333" t="s">
        <v>3240</v>
      </c>
      <c r="G3316" s="332"/>
      <c r="H3316" s="332"/>
      <c r="I3316" s="332"/>
      <c r="J3316" s="332"/>
      <c r="K3316" s="35"/>
      <c r="L3316" s="38"/>
      <c r="M3316" s="190"/>
      <c r="N3316" s="191"/>
      <c r="O3316" s="63"/>
      <c r="P3316" s="63"/>
      <c r="Q3316" s="63"/>
      <c r="R3316" s="63"/>
      <c r="S3316" s="63"/>
      <c r="T3316" s="64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33"/>
      <c r="AE3316" s="33"/>
      <c r="AT3316" s="19" t="s">
        <v>190</v>
      </c>
      <c r="AU3316" s="19" t="s">
        <v>78</v>
      </c>
    </row>
    <row r="3317" spans="1:65" s="13" customFormat="1">
      <c r="B3317" s="194"/>
      <c r="C3317" s="195"/>
      <c r="D3317" s="188" t="s">
        <v>192</v>
      </c>
      <c r="E3317" s="196" t="s">
        <v>18</v>
      </c>
      <c r="F3317" s="334" t="s">
        <v>323</v>
      </c>
      <c r="G3317" s="335"/>
      <c r="H3317" s="336" t="s">
        <v>18</v>
      </c>
      <c r="I3317" s="335"/>
      <c r="J3317" s="335"/>
      <c r="K3317" s="195"/>
      <c r="L3317" s="198"/>
      <c r="M3317" s="199"/>
      <c r="N3317" s="200"/>
      <c r="O3317" s="200"/>
      <c r="P3317" s="200"/>
      <c r="Q3317" s="200"/>
      <c r="R3317" s="200"/>
      <c r="S3317" s="200"/>
      <c r="T3317" s="201"/>
      <c r="AT3317" s="202" t="s">
        <v>192</v>
      </c>
      <c r="AU3317" s="202" t="s">
        <v>78</v>
      </c>
      <c r="AV3317" s="13" t="s">
        <v>76</v>
      </c>
      <c r="AW3317" s="13" t="s">
        <v>30</v>
      </c>
      <c r="AX3317" s="13" t="s">
        <v>69</v>
      </c>
      <c r="AY3317" s="202" t="s">
        <v>179</v>
      </c>
    </row>
    <row r="3318" spans="1:65" s="13" customFormat="1">
      <c r="B3318" s="194"/>
      <c r="C3318" s="195"/>
      <c r="D3318" s="188" t="s">
        <v>192</v>
      </c>
      <c r="E3318" s="196" t="s">
        <v>18</v>
      </c>
      <c r="F3318" s="334" t="s">
        <v>584</v>
      </c>
      <c r="G3318" s="335"/>
      <c r="H3318" s="336" t="s">
        <v>18</v>
      </c>
      <c r="I3318" s="335"/>
      <c r="J3318" s="335"/>
      <c r="K3318" s="195"/>
      <c r="L3318" s="198"/>
      <c r="M3318" s="199"/>
      <c r="N3318" s="200"/>
      <c r="O3318" s="200"/>
      <c r="P3318" s="200"/>
      <c r="Q3318" s="200"/>
      <c r="R3318" s="200"/>
      <c r="S3318" s="200"/>
      <c r="T3318" s="201"/>
      <c r="AT3318" s="202" t="s">
        <v>192</v>
      </c>
      <c r="AU3318" s="202" t="s">
        <v>78</v>
      </c>
      <c r="AV3318" s="13" t="s">
        <v>76</v>
      </c>
      <c r="AW3318" s="13" t="s">
        <v>30</v>
      </c>
      <c r="AX3318" s="13" t="s">
        <v>69</v>
      </c>
      <c r="AY3318" s="202" t="s">
        <v>179</v>
      </c>
    </row>
    <row r="3319" spans="1:65" s="14" customFormat="1">
      <c r="B3319" s="203"/>
      <c r="C3319" s="204"/>
      <c r="D3319" s="188" t="s">
        <v>192</v>
      </c>
      <c r="E3319" s="205" t="s">
        <v>18</v>
      </c>
      <c r="F3319" s="324" t="s">
        <v>2553</v>
      </c>
      <c r="G3319" s="325"/>
      <c r="H3319" s="326">
        <v>6.46</v>
      </c>
      <c r="I3319" s="325"/>
      <c r="J3319" s="325"/>
      <c r="K3319" s="204"/>
      <c r="L3319" s="208"/>
      <c r="M3319" s="209"/>
      <c r="N3319" s="210"/>
      <c r="O3319" s="210"/>
      <c r="P3319" s="210"/>
      <c r="Q3319" s="210"/>
      <c r="R3319" s="210"/>
      <c r="S3319" s="210"/>
      <c r="T3319" s="211"/>
      <c r="AT3319" s="212" t="s">
        <v>192</v>
      </c>
      <c r="AU3319" s="212" t="s">
        <v>78</v>
      </c>
      <c r="AV3319" s="14" t="s">
        <v>78</v>
      </c>
      <c r="AW3319" s="14" t="s">
        <v>30</v>
      </c>
      <c r="AX3319" s="14" t="s">
        <v>69</v>
      </c>
      <c r="AY3319" s="212" t="s">
        <v>179</v>
      </c>
    </row>
    <row r="3320" spans="1:65" s="2" customFormat="1" ht="16.5" customHeight="1">
      <c r="A3320" s="33"/>
      <c r="B3320" s="34"/>
      <c r="C3320" s="176" t="s">
        <v>3241</v>
      </c>
      <c r="D3320" s="176" t="s">
        <v>181</v>
      </c>
      <c r="E3320" s="177" t="s">
        <v>3242</v>
      </c>
      <c r="F3320" s="327" t="s">
        <v>3243</v>
      </c>
      <c r="G3320" s="328" t="s">
        <v>357</v>
      </c>
      <c r="H3320" s="329">
        <v>222.12</v>
      </c>
      <c r="I3320" s="330"/>
      <c r="J3320" s="330">
        <f>ROUND(I3320*H3320,2)</f>
        <v>0</v>
      </c>
      <c r="K3320" s="178" t="s">
        <v>185</v>
      </c>
      <c r="L3320" s="38"/>
      <c r="M3320" s="182" t="s">
        <v>18</v>
      </c>
      <c r="N3320" s="183" t="s">
        <v>40</v>
      </c>
      <c r="O3320" s="184">
        <v>2.4E-2</v>
      </c>
      <c r="P3320" s="184">
        <f>O3320*H3320</f>
        <v>5.3308800000000005</v>
      </c>
      <c r="Q3320" s="184">
        <v>0</v>
      </c>
      <c r="R3320" s="184">
        <f>Q3320*H3320</f>
        <v>0</v>
      </c>
      <c r="S3320" s="184">
        <v>0</v>
      </c>
      <c r="T3320" s="185">
        <f>S3320*H3320</f>
        <v>0</v>
      </c>
      <c r="U3320" s="33"/>
      <c r="V3320" s="33"/>
      <c r="W3320" s="33"/>
      <c r="X3320" s="33"/>
      <c r="Y3320" s="33"/>
      <c r="Z3320" s="33"/>
      <c r="AA3320" s="33"/>
      <c r="AB3320" s="33"/>
      <c r="AC3320" s="33"/>
      <c r="AD3320" s="33"/>
      <c r="AE3320" s="33"/>
      <c r="AR3320" s="186" t="s">
        <v>311</v>
      </c>
      <c r="AT3320" s="186" t="s">
        <v>181</v>
      </c>
      <c r="AU3320" s="186" t="s">
        <v>78</v>
      </c>
      <c r="AY3320" s="19" t="s">
        <v>179</v>
      </c>
      <c r="BE3320" s="187">
        <f>IF(N3320="základní",J3320,0)</f>
        <v>0</v>
      </c>
      <c r="BF3320" s="187">
        <f>IF(N3320="snížená",J3320,0)</f>
        <v>0</v>
      </c>
      <c r="BG3320" s="187">
        <f>IF(N3320="zákl. přenesená",J3320,0)</f>
        <v>0</v>
      </c>
      <c r="BH3320" s="187">
        <f>IF(N3320="sníž. přenesená",J3320,0)</f>
        <v>0</v>
      </c>
      <c r="BI3320" s="187">
        <f>IF(N3320="nulová",J3320,0)</f>
        <v>0</v>
      </c>
      <c r="BJ3320" s="19" t="s">
        <v>76</v>
      </c>
      <c r="BK3320" s="187">
        <f>ROUND(I3320*H3320,2)</f>
        <v>0</v>
      </c>
      <c r="BL3320" s="19" t="s">
        <v>311</v>
      </c>
      <c r="BM3320" s="186" t="s">
        <v>3244</v>
      </c>
    </row>
    <row r="3321" spans="1:65" s="2" customFormat="1">
      <c r="A3321" s="33"/>
      <c r="B3321" s="34"/>
      <c r="C3321" s="35"/>
      <c r="D3321" s="188" t="s">
        <v>188</v>
      </c>
      <c r="E3321" s="35"/>
      <c r="F3321" s="331" t="s">
        <v>3245</v>
      </c>
      <c r="G3321" s="332"/>
      <c r="H3321" s="332"/>
      <c r="I3321" s="332"/>
      <c r="J3321" s="332"/>
      <c r="K3321" s="35"/>
      <c r="L3321" s="38"/>
      <c r="M3321" s="190"/>
      <c r="N3321" s="191"/>
      <c r="O3321" s="63"/>
      <c r="P3321" s="63"/>
      <c r="Q3321" s="63"/>
      <c r="R3321" s="63"/>
      <c r="S3321" s="63"/>
      <c r="T3321" s="64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/>
      <c r="AE3321" s="33"/>
      <c r="AT3321" s="19" t="s">
        <v>188</v>
      </c>
      <c r="AU3321" s="19" t="s">
        <v>78</v>
      </c>
    </row>
    <row r="3322" spans="1:65" s="2" customFormat="1">
      <c r="A3322" s="33"/>
      <c r="B3322" s="34"/>
      <c r="C3322" s="35"/>
      <c r="D3322" s="192" t="s">
        <v>190</v>
      </c>
      <c r="E3322" s="35"/>
      <c r="F3322" s="333" t="s">
        <v>3246</v>
      </c>
      <c r="G3322" s="332"/>
      <c r="H3322" s="332"/>
      <c r="I3322" s="332"/>
      <c r="J3322" s="332"/>
      <c r="K3322" s="35"/>
      <c r="L3322" s="38"/>
      <c r="M3322" s="190"/>
      <c r="N3322" s="191"/>
      <c r="O3322" s="63"/>
      <c r="P3322" s="63"/>
      <c r="Q3322" s="63"/>
      <c r="R3322" s="63"/>
      <c r="S3322" s="63"/>
      <c r="T3322" s="64"/>
      <c r="U3322" s="33"/>
      <c r="V3322" s="33"/>
      <c r="W3322" s="33"/>
      <c r="X3322" s="33"/>
      <c r="Y3322" s="33"/>
      <c r="Z3322" s="33"/>
      <c r="AA3322" s="33"/>
      <c r="AB3322" s="33"/>
      <c r="AC3322" s="33"/>
      <c r="AD3322" s="33"/>
      <c r="AE3322" s="33"/>
      <c r="AT3322" s="19" t="s">
        <v>190</v>
      </c>
      <c r="AU3322" s="19" t="s">
        <v>78</v>
      </c>
    </row>
    <row r="3323" spans="1:65" s="13" customFormat="1">
      <c r="B3323" s="194"/>
      <c r="C3323" s="195"/>
      <c r="D3323" s="188" t="s">
        <v>192</v>
      </c>
      <c r="E3323" s="196" t="s">
        <v>18</v>
      </c>
      <c r="F3323" s="334" t="s">
        <v>323</v>
      </c>
      <c r="G3323" s="335"/>
      <c r="H3323" s="336" t="s">
        <v>18</v>
      </c>
      <c r="I3323" s="335"/>
      <c r="J3323" s="335"/>
      <c r="K3323" s="195"/>
      <c r="L3323" s="198"/>
      <c r="M3323" s="199"/>
      <c r="N3323" s="200"/>
      <c r="O3323" s="200"/>
      <c r="P3323" s="200"/>
      <c r="Q3323" s="200"/>
      <c r="R3323" s="200"/>
      <c r="S3323" s="200"/>
      <c r="T3323" s="201"/>
      <c r="AT3323" s="202" t="s">
        <v>192</v>
      </c>
      <c r="AU3323" s="202" t="s">
        <v>78</v>
      </c>
      <c r="AV3323" s="13" t="s">
        <v>76</v>
      </c>
      <c r="AW3323" s="13" t="s">
        <v>30</v>
      </c>
      <c r="AX3323" s="13" t="s">
        <v>69</v>
      </c>
      <c r="AY3323" s="202" t="s">
        <v>179</v>
      </c>
    </row>
    <row r="3324" spans="1:65" s="14" customFormat="1">
      <c r="B3324" s="203"/>
      <c r="C3324" s="204"/>
      <c r="D3324" s="188" t="s">
        <v>192</v>
      </c>
      <c r="E3324" s="205" t="s">
        <v>18</v>
      </c>
      <c r="F3324" s="324" t="s">
        <v>1388</v>
      </c>
      <c r="G3324" s="325"/>
      <c r="H3324" s="326">
        <v>15.7</v>
      </c>
      <c r="I3324" s="325"/>
      <c r="J3324" s="325"/>
      <c r="K3324" s="204"/>
      <c r="L3324" s="208"/>
      <c r="M3324" s="209"/>
      <c r="N3324" s="210"/>
      <c r="O3324" s="210"/>
      <c r="P3324" s="210"/>
      <c r="Q3324" s="210"/>
      <c r="R3324" s="210"/>
      <c r="S3324" s="210"/>
      <c r="T3324" s="211"/>
      <c r="AT3324" s="212" t="s">
        <v>192</v>
      </c>
      <c r="AU3324" s="212" t="s">
        <v>78</v>
      </c>
      <c r="AV3324" s="14" t="s">
        <v>78</v>
      </c>
      <c r="AW3324" s="14" t="s">
        <v>30</v>
      </c>
      <c r="AX3324" s="14" t="s">
        <v>69</v>
      </c>
      <c r="AY3324" s="212" t="s">
        <v>179</v>
      </c>
    </row>
    <row r="3325" spans="1:65" s="14" customFormat="1">
      <c r="B3325" s="203"/>
      <c r="C3325" s="204"/>
      <c r="D3325" s="188" t="s">
        <v>192</v>
      </c>
      <c r="E3325" s="205" t="s">
        <v>18</v>
      </c>
      <c r="F3325" s="324" t="s">
        <v>1389</v>
      </c>
      <c r="G3325" s="325"/>
      <c r="H3325" s="326">
        <v>25.7</v>
      </c>
      <c r="I3325" s="325"/>
      <c r="J3325" s="325"/>
      <c r="K3325" s="204"/>
      <c r="L3325" s="208"/>
      <c r="M3325" s="209"/>
      <c r="N3325" s="210"/>
      <c r="O3325" s="210"/>
      <c r="P3325" s="210"/>
      <c r="Q3325" s="210"/>
      <c r="R3325" s="210"/>
      <c r="S3325" s="210"/>
      <c r="T3325" s="211"/>
      <c r="AT3325" s="212" t="s">
        <v>192</v>
      </c>
      <c r="AU3325" s="212" t="s">
        <v>78</v>
      </c>
      <c r="AV3325" s="14" t="s">
        <v>78</v>
      </c>
      <c r="AW3325" s="14" t="s">
        <v>30</v>
      </c>
      <c r="AX3325" s="14" t="s">
        <v>69</v>
      </c>
      <c r="AY3325" s="212" t="s">
        <v>179</v>
      </c>
    </row>
    <row r="3326" spans="1:65" s="14" customFormat="1">
      <c r="B3326" s="203"/>
      <c r="C3326" s="204"/>
      <c r="D3326" s="188" t="s">
        <v>192</v>
      </c>
      <c r="E3326" s="205" t="s">
        <v>18</v>
      </c>
      <c r="F3326" s="324" t="s">
        <v>1391</v>
      </c>
      <c r="G3326" s="325"/>
      <c r="H3326" s="326">
        <v>14.2</v>
      </c>
      <c r="I3326" s="325"/>
      <c r="J3326" s="325"/>
      <c r="K3326" s="204"/>
      <c r="L3326" s="208"/>
      <c r="M3326" s="209"/>
      <c r="N3326" s="210"/>
      <c r="O3326" s="210"/>
      <c r="P3326" s="210"/>
      <c r="Q3326" s="210"/>
      <c r="R3326" s="210"/>
      <c r="S3326" s="210"/>
      <c r="T3326" s="211"/>
      <c r="AT3326" s="212" t="s">
        <v>192</v>
      </c>
      <c r="AU3326" s="212" t="s">
        <v>78</v>
      </c>
      <c r="AV3326" s="14" t="s">
        <v>78</v>
      </c>
      <c r="AW3326" s="14" t="s">
        <v>30</v>
      </c>
      <c r="AX3326" s="14" t="s">
        <v>69</v>
      </c>
      <c r="AY3326" s="212" t="s">
        <v>179</v>
      </c>
    </row>
    <row r="3327" spans="1:65" s="13" customFormat="1">
      <c r="B3327" s="194"/>
      <c r="C3327" s="195"/>
      <c r="D3327" s="188" t="s">
        <v>192</v>
      </c>
      <c r="E3327" s="196" t="s">
        <v>18</v>
      </c>
      <c r="F3327" s="334" t="s">
        <v>481</v>
      </c>
      <c r="G3327" s="335"/>
      <c r="H3327" s="336" t="s">
        <v>18</v>
      </c>
      <c r="I3327" s="335"/>
      <c r="J3327" s="335"/>
      <c r="K3327" s="195"/>
      <c r="L3327" s="198"/>
      <c r="M3327" s="199"/>
      <c r="N3327" s="200"/>
      <c r="O3327" s="200"/>
      <c r="P3327" s="200"/>
      <c r="Q3327" s="200"/>
      <c r="R3327" s="200"/>
      <c r="S3327" s="200"/>
      <c r="T3327" s="201"/>
      <c r="AT3327" s="202" t="s">
        <v>192</v>
      </c>
      <c r="AU3327" s="202" t="s">
        <v>78</v>
      </c>
      <c r="AV3327" s="13" t="s">
        <v>76</v>
      </c>
      <c r="AW3327" s="13" t="s">
        <v>30</v>
      </c>
      <c r="AX3327" s="13" t="s">
        <v>69</v>
      </c>
      <c r="AY3327" s="202" t="s">
        <v>179</v>
      </c>
    </row>
    <row r="3328" spans="1:65" s="14" customFormat="1">
      <c r="B3328" s="203"/>
      <c r="C3328" s="204"/>
      <c r="D3328" s="188" t="s">
        <v>192</v>
      </c>
      <c r="E3328" s="205" t="s">
        <v>18</v>
      </c>
      <c r="F3328" s="324" t="s">
        <v>1397</v>
      </c>
      <c r="G3328" s="325"/>
      <c r="H3328" s="326">
        <v>15</v>
      </c>
      <c r="I3328" s="325"/>
      <c r="J3328" s="325"/>
      <c r="K3328" s="204"/>
      <c r="L3328" s="208"/>
      <c r="M3328" s="209"/>
      <c r="N3328" s="210"/>
      <c r="O3328" s="210"/>
      <c r="P3328" s="210"/>
      <c r="Q3328" s="210"/>
      <c r="R3328" s="210"/>
      <c r="S3328" s="210"/>
      <c r="T3328" s="211"/>
      <c r="AT3328" s="212" t="s">
        <v>192</v>
      </c>
      <c r="AU3328" s="212" t="s">
        <v>78</v>
      </c>
      <c r="AV3328" s="14" t="s">
        <v>78</v>
      </c>
      <c r="AW3328" s="14" t="s">
        <v>30</v>
      </c>
      <c r="AX3328" s="14" t="s">
        <v>69</v>
      </c>
      <c r="AY3328" s="212" t="s">
        <v>179</v>
      </c>
    </row>
    <row r="3329" spans="2:51" s="14" customFormat="1">
      <c r="B3329" s="203"/>
      <c r="C3329" s="204"/>
      <c r="D3329" s="188" t="s">
        <v>192</v>
      </c>
      <c r="E3329" s="205" t="s">
        <v>18</v>
      </c>
      <c r="F3329" s="324" t="s">
        <v>1398</v>
      </c>
      <c r="G3329" s="325"/>
      <c r="H3329" s="326">
        <v>7.5</v>
      </c>
      <c r="I3329" s="325"/>
      <c r="J3329" s="325"/>
      <c r="K3329" s="204"/>
      <c r="L3329" s="208"/>
      <c r="M3329" s="209"/>
      <c r="N3329" s="210"/>
      <c r="O3329" s="210"/>
      <c r="P3329" s="210"/>
      <c r="Q3329" s="210"/>
      <c r="R3329" s="210"/>
      <c r="S3329" s="210"/>
      <c r="T3329" s="211"/>
      <c r="AT3329" s="212" t="s">
        <v>192</v>
      </c>
      <c r="AU3329" s="212" t="s">
        <v>78</v>
      </c>
      <c r="AV3329" s="14" t="s">
        <v>78</v>
      </c>
      <c r="AW3329" s="14" t="s">
        <v>30</v>
      </c>
      <c r="AX3329" s="14" t="s">
        <v>69</v>
      </c>
      <c r="AY3329" s="212" t="s">
        <v>179</v>
      </c>
    </row>
    <row r="3330" spans="2:51" s="14" customFormat="1">
      <c r="B3330" s="203"/>
      <c r="C3330" s="204"/>
      <c r="D3330" s="188" t="s">
        <v>192</v>
      </c>
      <c r="E3330" s="205" t="s">
        <v>18</v>
      </c>
      <c r="F3330" s="324" t="s">
        <v>1401</v>
      </c>
      <c r="G3330" s="325"/>
      <c r="H3330" s="326">
        <v>25.3</v>
      </c>
      <c r="I3330" s="325"/>
      <c r="J3330" s="325"/>
      <c r="K3330" s="204"/>
      <c r="L3330" s="208"/>
      <c r="M3330" s="209"/>
      <c r="N3330" s="210"/>
      <c r="O3330" s="210"/>
      <c r="P3330" s="210"/>
      <c r="Q3330" s="210"/>
      <c r="R3330" s="210"/>
      <c r="S3330" s="210"/>
      <c r="T3330" s="211"/>
      <c r="AT3330" s="212" t="s">
        <v>192</v>
      </c>
      <c r="AU3330" s="212" t="s">
        <v>78</v>
      </c>
      <c r="AV3330" s="14" t="s">
        <v>78</v>
      </c>
      <c r="AW3330" s="14" t="s">
        <v>30</v>
      </c>
      <c r="AX3330" s="14" t="s">
        <v>69</v>
      </c>
      <c r="AY3330" s="212" t="s">
        <v>179</v>
      </c>
    </row>
    <row r="3331" spans="2:51" s="14" customFormat="1">
      <c r="B3331" s="203"/>
      <c r="C3331" s="204"/>
      <c r="D3331" s="188" t="s">
        <v>192</v>
      </c>
      <c r="E3331" s="205" t="s">
        <v>18</v>
      </c>
      <c r="F3331" s="324" t="s">
        <v>1403</v>
      </c>
      <c r="G3331" s="325"/>
      <c r="H3331" s="326">
        <v>12</v>
      </c>
      <c r="I3331" s="325"/>
      <c r="J3331" s="325"/>
      <c r="K3331" s="204"/>
      <c r="L3331" s="208"/>
      <c r="M3331" s="209"/>
      <c r="N3331" s="210"/>
      <c r="O3331" s="210"/>
      <c r="P3331" s="210"/>
      <c r="Q3331" s="210"/>
      <c r="R3331" s="210"/>
      <c r="S3331" s="210"/>
      <c r="T3331" s="211"/>
      <c r="AT3331" s="212" t="s">
        <v>192</v>
      </c>
      <c r="AU3331" s="212" t="s">
        <v>78</v>
      </c>
      <c r="AV3331" s="14" t="s">
        <v>78</v>
      </c>
      <c r="AW3331" s="14" t="s">
        <v>30</v>
      </c>
      <c r="AX3331" s="14" t="s">
        <v>69</v>
      </c>
      <c r="AY3331" s="212" t="s">
        <v>179</v>
      </c>
    </row>
    <row r="3332" spans="2:51" s="14" customFormat="1">
      <c r="B3332" s="203"/>
      <c r="C3332" s="204"/>
      <c r="D3332" s="188" t="s">
        <v>192</v>
      </c>
      <c r="E3332" s="205" t="s">
        <v>18</v>
      </c>
      <c r="F3332" s="324" t="s">
        <v>1404</v>
      </c>
      <c r="G3332" s="325"/>
      <c r="H3332" s="326">
        <v>12.2</v>
      </c>
      <c r="I3332" s="325"/>
      <c r="J3332" s="325"/>
      <c r="K3332" s="204"/>
      <c r="L3332" s="208"/>
      <c r="M3332" s="209"/>
      <c r="N3332" s="210"/>
      <c r="O3332" s="210"/>
      <c r="P3332" s="210"/>
      <c r="Q3332" s="210"/>
      <c r="R3332" s="210"/>
      <c r="S3332" s="210"/>
      <c r="T3332" s="211"/>
      <c r="AT3332" s="212" t="s">
        <v>192</v>
      </c>
      <c r="AU3332" s="212" t="s">
        <v>78</v>
      </c>
      <c r="AV3332" s="14" t="s">
        <v>78</v>
      </c>
      <c r="AW3332" s="14" t="s">
        <v>30</v>
      </c>
      <c r="AX3332" s="14" t="s">
        <v>69</v>
      </c>
      <c r="AY3332" s="212" t="s">
        <v>179</v>
      </c>
    </row>
    <row r="3333" spans="2:51" s="14" customFormat="1">
      <c r="B3333" s="203"/>
      <c r="C3333" s="204"/>
      <c r="D3333" s="188" t="s">
        <v>192</v>
      </c>
      <c r="E3333" s="205" t="s">
        <v>18</v>
      </c>
      <c r="F3333" s="324" t="s">
        <v>1405</v>
      </c>
      <c r="G3333" s="325"/>
      <c r="H3333" s="326">
        <v>12</v>
      </c>
      <c r="I3333" s="325"/>
      <c r="J3333" s="325"/>
      <c r="K3333" s="204"/>
      <c r="L3333" s="208"/>
      <c r="M3333" s="209"/>
      <c r="N3333" s="210"/>
      <c r="O3333" s="210"/>
      <c r="P3333" s="210"/>
      <c r="Q3333" s="210"/>
      <c r="R3333" s="210"/>
      <c r="S3333" s="210"/>
      <c r="T3333" s="211"/>
      <c r="AT3333" s="212" t="s">
        <v>192</v>
      </c>
      <c r="AU3333" s="212" t="s">
        <v>78</v>
      </c>
      <c r="AV3333" s="14" t="s">
        <v>78</v>
      </c>
      <c r="AW3333" s="14" t="s">
        <v>30</v>
      </c>
      <c r="AX3333" s="14" t="s">
        <v>69</v>
      </c>
      <c r="AY3333" s="212" t="s">
        <v>179</v>
      </c>
    </row>
    <row r="3334" spans="2:51" s="14" customFormat="1">
      <c r="B3334" s="203"/>
      <c r="C3334" s="204"/>
      <c r="D3334" s="188" t="s">
        <v>192</v>
      </c>
      <c r="E3334" s="205" t="s">
        <v>18</v>
      </c>
      <c r="F3334" s="324" t="s">
        <v>1406</v>
      </c>
      <c r="G3334" s="325"/>
      <c r="H3334" s="326">
        <v>22.6</v>
      </c>
      <c r="I3334" s="325"/>
      <c r="J3334" s="325"/>
      <c r="K3334" s="204"/>
      <c r="L3334" s="208"/>
      <c r="M3334" s="209"/>
      <c r="N3334" s="210"/>
      <c r="O3334" s="210"/>
      <c r="P3334" s="210"/>
      <c r="Q3334" s="210"/>
      <c r="R3334" s="210"/>
      <c r="S3334" s="210"/>
      <c r="T3334" s="211"/>
      <c r="AT3334" s="212" t="s">
        <v>192</v>
      </c>
      <c r="AU3334" s="212" t="s">
        <v>78</v>
      </c>
      <c r="AV3334" s="14" t="s">
        <v>78</v>
      </c>
      <c r="AW3334" s="14" t="s">
        <v>30</v>
      </c>
      <c r="AX3334" s="14" t="s">
        <v>69</v>
      </c>
      <c r="AY3334" s="212" t="s">
        <v>179</v>
      </c>
    </row>
    <row r="3335" spans="2:51" s="14" customFormat="1">
      <c r="B3335" s="203"/>
      <c r="C3335" s="204"/>
      <c r="D3335" s="188" t="s">
        <v>192</v>
      </c>
      <c r="E3335" s="205" t="s">
        <v>18</v>
      </c>
      <c r="F3335" s="324" t="s">
        <v>1407</v>
      </c>
      <c r="G3335" s="325"/>
      <c r="H3335" s="326">
        <v>10</v>
      </c>
      <c r="I3335" s="325"/>
      <c r="J3335" s="325"/>
      <c r="K3335" s="204"/>
      <c r="L3335" s="208"/>
      <c r="M3335" s="209"/>
      <c r="N3335" s="210"/>
      <c r="O3335" s="210"/>
      <c r="P3335" s="210"/>
      <c r="Q3335" s="210"/>
      <c r="R3335" s="210"/>
      <c r="S3335" s="210"/>
      <c r="T3335" s="211"/>
      <c r="AT3335" s="212" t="s">
        <v>192</v>
      </c>
      <c r="AU3335" s="212" t="s">
        <v>78</v>
      </c>
      <c r="AV3335" s="14" t="s">
        <v>78</v>
      </c>
      <c r="AW3335" s="14" t="s">
        <v>30</v>
      </c>
      <c r="AX3335" s="14" t="s">
        <v>69</v>
      </c>
      <c r="AY3335" s="212" t="s">
        <v>179</v>
      </c>
    </row>
    <row r="3336" spans="2:51" s="14" customFormat="1">
      <c r="B3336" s="203"/>
      <c r="C3336" s="204"/>
      <c r="D3336" s="188" t="s">
        <v>192</v>
      </c>
      <c r="E3336" s="205" t="s">
        <v>18</v>
      </c>
      <c r="F3336" s="324" t="s">
        <v>1411</v>
      </c>
      <c r="G3336" s="325"/>
      <c r="H3336" s="326">
        <v>12.1</v>
      </c>
      <c r="I3336" s="325"/>
      <c r="J3336" s="325"/>
      <c r="K3336" s="204"/>
      <c r="L3336" s="208"/>
      <c r="M3336" s="209"/>
      <c r="N3336" s="210"/>
      <c r="O3336" s="210"/>
      <c r="P3336" s="210"/>
      <c r="Q3336" s="210"/>
      <c r="R3336" s="210"/>
      <c r="S3336" s="210"/>
      <c r="T3336" s="211"/>
      <c r="AT3336" s="212" t="s">
        <v>192</v>
      </c>
      <c r="AU3336" s="212" t="s">
        <v>78</v>
      </c>
      <c r="AV3336" s="14" t="s">
        <v>78</v>
      </c>
      <c r="AW3336" s="14" t="s">
        <v>30</v>
      </c>
      <c r="AX3336" s="14" t="s">
        <v>69</v>
      </c>
      <c r="AY3336" s="212" t="s">
        <v>179</v>
      </c>
    </row>
    <row r="3337" spans="2:51" s="14" customFormat="1">
      <c r="B3337" s="203"/>
      <c r="C3337" s="204"/>
      <c r="D3337" s="188" t="s">
        <v>192</v>
      </c>
      <c r="E3337" s="205" t="s">
        <v>18</v>
      </c>
      <c r="F3337" s="324" t="s">
        <v>1412</v>
      </c>
      <c r="G3337" s="325"/>
      <c r="H3337" s="326">
        <v>12.1</v>
      </c>
      <c r="I3337" s="325"/>
      <c r="J3337" s="325"/>
      <c r="K3337" s="204"/>
      <c r="L3337" s="208"/>
      <c r="M3337" s="209"/>
      <c r="N3337" s="210"/>
      <c r="O3337" s="210"/>
      <c r="P3337" s="210"/>
      <c r="Q3337" s="210"/>
      <c r="R3337" s="210"/>
      <c r="S3337" s="210"/>
      <c r="T3337" s="211"/>
      <c r="AT3337" s="212" t="s">
        <v>192</v>
      </c>
      <c r="AU3337" s="212" t="s">
        <v>78</v>
      </c>
      <c r="AV3337" s="14" t="s">
        <v>78</v>
      </c>
      <c r="AW3337" s="14" t="s">
        <v>30</v>
      </c>
      <c r="AX3337" s="14" t="s">
        <v>69</v>
      </c>
      <c r="AY3337" s="212" t="s">
        <v>179</v>
      </c>
    </row>
    <row r="3338" spans="2:51" s="14" customFormat="1">
      <c r="B3338" s="203"/>
      <c r="C3338" s="204"/>
      <c r="D3338" s="188" t="s">
        <v>192</v>
      </c>
      <c r="E3338" s="205" t="s">
        <v>18</v>
      </c>
      <c r="F3338" s="324" t="s">
        <v>1413</v>
      </c>
      <c r="G3338" s="325"/>
      <c r="H3338" s="326">
        <v>12.4</v>
      </c>
      <c r="I3338" s="325"/>
      <c r="J3338" s="325"/>
      <c r="K3338" s="204"/>
      <c r="L3338" s="208"/>
      <c r="M3338" s="209"/>
      <c r="N3338" s="210"/>
      <c r="O3338" s="210"/>
      <c r="P3338" s="210"/>
      <c r="Q3338" s="210"/>
      <c r="R3338" s="210"/>
      <c r="S3338" s="210"/>
      <c r="T3338" s="211"/>
      <c r="AT3338" s="212" t="s">
        <v>192</v>
      </c>
      <c r="AU3338" s="212" t="s">
        <v>78</v>
      </c>
      <c r="AV3338" s="14" t="s">
        <v>78</v>
      </c>
      <c r="AW3338" s="14" t="s">
        <v>30</v>
      </c>
      <c r="AX3338" s="14" t="s">
        <v>69</v>
      </c>
      <c r="AY3338" s="212" t="s">
        <v>179</v>
      </c>
    </row>
    <row r="3339" spans="2:51" s="14" customFormat="1">
      <c r="B3339" s="203"/>
      <c r="C3339" s="204"/>
      <c r="D3339" s="188" t="s">
        <v>192</v>
      </c>
      <c r="E3339" s="205" t="s">
        <v>18</v>
      </c>
      <c r="F3339" s="324" t="s">
        <v>1414</v>
      </c>
      <c r="G3339" s="325"/>
      <c r="H3339" s="326">
        <v>12.4</v>
      </c>
      <c r="I3339" s="325"/>
      <c r="J3339" s="325"/>
      <c r="K3339" s="204"/>
      <c r="L3339" s="208"/>
      <c r="M3339" s="209"/>
      <c r="N3339" s="210"/>
      <c r="O3339" s="210"/>
      <c r="P3339" s="210"/>
      <c r="Q3339" s="210"/>
      <c r="R3339" s="210"/>
      <c r="S3339" s="210"/>
      <c r="T3339" s="211"/>
      <c r="AT3339" s="212" t="s">
        <v>192</v>
      </c>
      <c r="AU3339" s="212" t="s">
        <v>78</v>
      </c>
      <c r="AV3339" s="14" t="s">
        <v>78</v>
      </c>
      <c r="AW3339" s="14" t="s">
        <v>30</v>
      </c>
      <c r="AX3339" s="14" t="s">
        <v>69</v>
      </c>
      <c r="AY3339" s="212" t="s">
        <v>179</v>
      </c>
    </row>
    <row r="3340" spans="2:51" s="13" customFormat="1">
      <c r="B3340" s="194"/>
      <c r="C3340" s="195"/>
      <c r="D3340" s="188" t="s">
        <v>192</v>
      </c>
      <c r="E3340" s="196" t="s">
        <v>18</v>
      </c>
      <c r="F3340" s="334" t="s">
        <v>584</v>
      </c>
      <c r="G3340" s="335"/>
      <c r="H3340" s="336" t="s">
        <v>18</v>
      </c>
      <c r="I3340" s="335"/>
      <c r="J3340" s="335"/>
      <c r="K3340" s="195"/>
      <c r="L3340" s="198"/>
      <c r="M3340" s="199"/>
      <c r="N3340" s="200"/>
      <c r="O3340" s="200"/>
      <c r="P3340" s="200"/>
      <c r="Q3340" s="200"/>
      <c r="R3340" s="200"/>
      <c r="S3340" s="200"/>
      <c r="T3340" s="201"/>
      <c r="AT3340" s="202" t="s">
        <v>192</v>
      </c>
      <c r="AU3340" s="202" t="s">
        <v>78</v>
      </c>
      <c r="AV3340" s="13" t="s">
        <v>76</v>
      </c>
      <c r="AW3340" s="13" t="s">
        <v>30</v>
      </c>
      <c r="AX3340" s="13" t="s">
        <v>69</v>
      </c>
      <c r="AY3340" s="202" t="s">
        <v>179</v>
      </c>
    </row>
    <row r="3341" spans="2:51" s="13" customFormat="1">
      <c r="B3341" s="194"/>
      <c r="C3341" s="195"/>
      <c r="D3341" s="188" t="s">
        <v>192</v>
      </c>
      <c r="E3341" s="196" t="s">
        <v>18</v>
      </c>
      <c r="F3341" s="334" t="s">
        <v>323</v>
      </c>
      <c r="G3341" s="335"/>
      <c r="H3341" s="336" t="s">
        <v>18</v>
      </c>
      <c r="I3341" s="335"/>
      <c r="J3341" s="335"/>
      <c r="K3341" s="195"/>
      <c r="L3341" s="198"/>
      <c r="M3341" s="199"/>
      <c r="N3341" s="200"/>
      <c r="O3341" s="200"/>
      <c r="P3341" s="200"/>
      <c r="Q3341" s="200"/>
      <c r="R3341" s="200"/>
      <c r="S3341" s="200"/>
      <c r="T3341" s="201"/>
      <c r="AT3341" s="202" t="s">
        <v>192</v>
      </c>
      <c r="AU3341" s="202" t="s">
        <v>78</v>
      </c>
      <c r="AV3341" s="13" t="s">
        <v>76</v>
      </c>
      <c r="AW3341" s="13" t="s">
        <v>30</v>
      </c>
      <c r="AX3341" s="13" t="s">
        <v>69</v>
      </c>
      <c r="AY3341" s="202" t="s">
        <v>179</v>
      </c>
    </row>
    <row r="3342" spans="2:51" s="14" customFormat="1">
      <c r="B3342" s="203"/>
      <c r="C3342" s="204"/>
      <c r="D3342" s="188" t="s">
        <v>192</v>
      </c>
      <c r="E3342" s="205" t="s">
        <v>18</v>
      </c>
      <c r="F3342" s="324" t="s">
        <v>1417</v>
      </c>
      <c r="G3342" s="325"/>
      <c r="H3342" s="326">
        <v>3.99</v>
      </c>
      <c r="I3342" s="325"/>
      <c r="J3342" s="325"/>
      <c r="K3342" s="204"/>
      <c r="L3342" s="208"/>
      <c r="M3342" s="209"/>
      <c r="N3342" s="210"/>
      <c r="O3342" s="210"/>
      <c r="P3342" s="210"/>
      <c r="Q3342" s="210"/>
      <c r="R3342" s="210"/>
      <c r="S3342" s="210"/>
      <c r="T3342" s="211"/>
      <c r="AT3342" s="212" t="s">
        <v>192</v>
      </c>
      <c r="AU3342" s="212" t="s">
        <v>78</v>
      </c>
      <c r="AV3342" s="14" t="s">
        <v>78</v>
      </c>
      <c r="AW3342" s="14" t="s">
        <v>30</v>
      </c>
      <c r="AX3342" s="14" t="s">
        <v>69</v>
      </c>
      <c r="AY3342" s="212" t="s">
        <v>179</v>
      </c>
    </row>
    <row r="3343" spans="2:51" s="14" customFormat="1">
      <c r="B3343" s="203"/>
      <c r="C3343" s="204"/>
      <c r="D3343" s="188" t="s">
        <v>192</v>
      </c>
      <c r="E3343" s="205" t="s">
        <v>18</v>
      </c>
      <c r="F3343" s="324" t="s">
        <v>1418</v>
      </c>
      <c r="G3343" s="325"/>
      <c r="H3343" s="326">
        <v>-5.2</v>
      </c>
      <c r="I3343" s="325"/>
      <c r="J3343" s="325"/>
      <c r="K3343" s="204"/>
      <c r="L3343" s="208"/>
      <c r="M3343" s="209"/>
      <c r="N3343" s="210"/>
      <c r="O3343" s="210"/>
      <c r="P3343" s="210"/>
      <c r="Q3343" s="210"/>
      <c r="R3343" s="210"/>
      <c r="S3343" s="210"/>
      <c r="T3343" s="211"/>
      <c r="AT3343" s="212" t="s">
        <v>192</v>
      </c>
      <c r="AU3343" s="212" t="s">
        <v>78</v>
      </c>
      <c r="AV3343" s="14" t="s">
        <v>78</v>
      </c>
      <c r="AW3343" s="14" t="s">
        <v>30</v>
      </c>
      <c r="AX3343" s="14" t="s">
        <v>69</v>
      </c>
      <c r="AY3343" s="212" t="s">
        <v>179</v>
      </c>
    </row>
    <row r="3344" spans="2:51" s="14" customFormat="1">
      <c r="B3344" s="203"/>
      <c r="C3344" s="204"/>
      <c r="D3344" s="188" t="s">
        <v>192</v>
      </c>
      <c r="E3344" s="205" t="s">
        <v>18</v>
      </c>
      <c r="F3344" s="324" t="s">
        <v>3247</v>
      </c>
      <c r="G3344" s="325"/>
      <c r="H3344" s="326">
        <v>-1.94</v>
      </c>
      <c r="I3344" s="325"/>
      <c r="J3344" s="325"/>
      <c r="K3344" s="204"/>
      <c r="L3344" s="208"/>
      <c r="M3344" s="209"/>
      <c r="N3344" s="210"/>
      <c r="O3344" s="210"/>
      <c r="P3344" s="210"/>
      <c r="Q3344" s="210"/>
      <c r="R3344" s="210"/>
      <c r="S3344" s="210"/>
      <c r="T3344" s="211"/>
      <c r="AT3344" s="212" t="s">
        <v>192</v>
      </c>
      <c r="AU3344" s="212" t="s">
        <v>78</v>
      </c>
      <c r="AV3344" s="14" t="s">
        <v>78</v>
      </c>
      <c r="AW3344" s="14" t="s">
        <v>30</v>
      </c>
      <c r="AX3344" s="14" t="s">
        <v>69</v>
      </c>
      <c r="AY3344" s="212" t="s">
        <v>179</v>
      </c>
    </row>
    <row r="3345" spans="1:65" s="14" customFormat="1">
      <c r="B3345" s="203"/>
      <c r="C3345" s="204"/>
      <c r="D3345" s="188" t="s">
        <v>192</v>
      </c>
      <c r="E3345" s="205" t="s">
        <v>18</v>
      </c>
      <c r="F3345" s="324" t="s">
        <v>2553</v>
      </c>
      <c r="G3345" s="325"/>
      <c r="H3345" s="326">
        <v>6.46</v>
      </c>
      <c r="I3345" s="325"/>
      <c r="J3345" s="325"/>
      <c r="K3345" s="204"/>
      <c r="L3345" s="208"/>
      <c r="M3345" s="209"/>
      <c r="N3345" s="210"/>
      <c r="O3345" s="210"/>
      <c r="P3345" s="210"/>
      <c r="Q3345" s="210"/>
      <c r="R3345" s="210"/>
      <c r="S3345" s="210"/>
      <c r="T3345" s="211"/>
      <c r="AT3345" s="212" t="s">
        <v>192</v>
      </c>
      <c r="AU3345" s="212" t="s">
        <v>78</v>
      </c>
      <c r="AV3345" s="14" t="s">
        <v>78</v>
      </c>
      <c r="AW3345" s="14" t="s">
        <v>30</v>
      </c>
      <c r="AX3345" s="14" t="s">
        <v>69</v>
      </c>
      <c r="AY3345" s="212" t="s">
        <v>179</v>
      </c>
    </row>
    <row r="3346" spans="1:65" s="13" customFormat="1">
      <c r="B3346" s="194"/>
      <c r="C3346" s="195"/>
      <c r="D3346" s="188" t="s">
        <v>192</v>
      </c>
      <c r="E3346" s="196" t="s">
        <v>18</v>
      </c>
      <c r="F3346" s="334" t="s">
        <v>481</v>
      </c>
      <c r="G3346" s="335"/>
      <c r="H3346" s="336" t="s">
        <v>18</v>
      </c>
      <c r="I3346" s="335"/>
      <c r="J3346" s="335"/>
      <c r="K3346" s="195"/>
      <c r="L3346" s="198"/>
      <c r="M3346" s="199"/>
      <c r="N3346" s="200"/>
      <c r="O3346" s="200"/>
      <c r="P3346" s="200"/>
      <c r="Q3346" s="200"/>
      <c r="R3346" s="200"/>
      <c r="S3346" s="200"/>
      <c r="T3346" s="201"/>
      <c r="AT3346" s="202" t="s">
        <v>192</v>
      </c>
      <c r="AU3346" s="202" t="s">
        <v>78</v>
      </c>
      <c r="AV3346" s="13" t="s">
        <v>76</v>
      </c>
      <c r="AW3346" s="13" t="s">
        <v>30</v>
      </c>
      <c r="AX3346" s="13" t="s">
        <v>69</v>
      </c>
      <c r="AY3346" s="202" t="s">
        <v>179</v>
      </c>
    </row>
    <row r="3347" spans="1:65" s="14" customFormat="1">
      <c r="B3347" s="203"/>
      <c r="C3347" s="204"/>
      <c r="D3347" s="188" t="s">
        <v>192</v>
      </c>
      <c r="E3347" s="205" t="s">
        <v>18</v>
      </c>
      <c r="F3347" s="324" t="s">
        <v>3248</v>
      </c>
      <c r="G3347" s="325"/>
      <c r="H3347" s="326">
        <v>-7.24</v>
      </c>
      <c r="I3347" s="325"/>
      <c r="J3347" s="325"/>
      <c r="K3347" s="204"/>
      <c r="L3347" s="208"/>
      <c r="M3347" s="209"/>
      <c r="N3347" s="210"/>
      <c r="O3347" s="210"/>
      <c r="P3347" s="210"/>
      <c r="Q3347" s="210"/>
      <c r="R3347" s="210"/>
      <c r="S3347" s="210"/>
      <c r="T3347" s="211"/>
      <c r="AT3347" s="212" t="s">
        <v>192</v>
      </c>
      <c r="AU3347" s="212" t="s">
        <v>78</v>
      </c>
      <c r="AV3347" s="14" t="s">
        <v>78</v>
      </c>
      <c r="AW3347" s="14" t="s">
        <v>30</v>
      </c>
      <c r="AX3347" s="14" t="s">
        <v>69</v>
      </c>
      <c r="AY3347" s="212" t="s">
        <v>179</v>
      </c>
    </row>
    <row r="3348" spans="1:65" s="14" customFormat="1">
      <c r="B3348" s="203"/>
      <c r="C3348" s="204"/>
      <c r="D3348" s="188" t="s">
        <v>192</v>
      </c>
      <c r="E3348" s="205" t="s">
        <v>18</v>
      </c>
      <c r="F3348" s="324" t="s">
        <v>2556</v>
      </c>
      <c r="G3348" s="325"/>
      <c r="H3348" s="326">
        <v>-8.9</v>
      </c>
      <c r="I3348" s="325"/>
      <c r="J3348" s="325"/>
      <c r="K3348" s="204"/>
      <c r="L3348" s="208"/>
      <c r="M3348" s="209"/>
      <c r="N3348" s="210"/>
      <c r="O3348" s="210"/>
      <c r="P3348" s="210"/>
      <c r="Q3348" s="210"/>
      <c r="R3348" s="210"/>
      <c r="S3348" s="210"/>
      <c r="T3348" s="211"/>
      <c r="AT3348" s="212" t="s">
        <v>192</v>
      </c>
      <c r="AU3348" s="212" t="s">
        <v>78</v>
      </c>
      <c r="AV3348" s="14" t="s">
        <v>78</v>
      </c>
      <c r="AW3348" s="14" t="s">
        <v>30</v>
      </c>
      <c r="AX3348" s="14" t="s">
        <v>69</v>
      </c>
      <c r="AY3348" s="212" t="s">
        <v>179</v>
      </c>
    </row>
    <row r="3349" spans="1:65" s="14" customFormat="1">
      <c r="B3349" s="203"/>
      <c r="C3349" s="204"/>
      <c r="D3349" s="188" t="s">
        <v>192</v>
      </c>
      <c r="E3349" s="205" t="s">
        <v>18</v>
      </c>
      <c r="F3349" s="324" t="s">
        <v>2557</v>
      </c>
      <c r="G3349" s="325"/>
      <c r="H3349" s="326">
        <v>8.0500000000000007</v>
      </c>
      <c r="I3349" s="325"/>
      <c r="J3349" s="325"/>
      <c r="K3349" s="204"/>
      <c r="L3349" s="208"/>
      <c r="M3349" s="209"/>
      <c r="N3349" s="210"/>
      <c r="O3349" s="210"/>
      <c r="P3349" s="210"/>
      <c r="Q3349" s="210"/>
      <c r="R3349" s="210"/>
      <c r="S3349" s="210"/>
      <c r="T3349" s="211"/>
      <c r="AT3349" s="212" t="s">
        <v>192</v>
      </c>
      <c r="AU3349" s="212" t="s">
        <v>78</v>
      </c>
      <c r="AV3349" s="14" t="s">
        <v>78</v>
      </c>
      <c r="AW3349" s="14" t="s">
        <v>30</v>
      </c>
      <c r="AX3349" s="14" t="s">
        <v>69</v>
      </c>
      <c r="AY3349" s="212" t="s">
        <v>179</v>
      </c>
    </row>
    <row r="3350" spans="1:65" s="14" customFormat="1">
      <c r="B3350" s="203"/>
      <c r="C3350" s="204"/>
      <c r="D3350" s="188" t="s">
        <v>192</v>
      </c>
      <c r="E3350" s="205" t="s">
        <v>18</v>
      </c>
      <c r="F3350" s="324" t="s">
        <v>2561</v>
      </c>
      <c r="G3350" s="325"/>
      <c r="H3350" s="326">
        <v>5.7</v>
      </c>
      <c r="I3350" s="325"/>
      <c r="J3350" s="325"/>
      <c r="K3350" s="204"/>
      <c r="L3350" s="208"/>
      <c r="M3350" s="209"/>
      <c r="N3350" s="210"/>
      <c r="O3350" s="210"/>
      <c r="P3350" s="210"/>
      <c r="Q3350" s="210"/>
      <c r="R3350" s="210"/>
      <c r="S3350" s="210"/>
      <c r="T3350" s="211"/>
      <c r="AT3350" s="212" t="s">
        <v>192</v>
      </c>
      <c r="AU3350" s="212" t="s">
        <v>78</v>
      </c>
      <c r="AV3350" s="14" t="s">
        <v>78</v>
      </c>
      <c r="AW3350" s="14" t="s">
        <v>30</v>
      </c>
      <c r="AX3350" s="14" t="s">
        <v>69</v>
      </c>
      <c r="AY3350" s="212" t="s">
        <v>179</v>
      </c>
    </row>
    <row r="3351" spans="1:65" s="2" customFormat="1" ht="24.2" customHeight="1">
      <c r="A3351" s="33"/>
      <c r="B3351" s="34"/>
      <c r="C3351" s="176" t="s">
        <v>3249</v>
      </c>
      <c r="D3351" s="176" t="s">
        <v>181</v>
      </c>
      <c r="E3351" s="177" t="s">
        <v>3250</v>
      </c>
      <c r="F3351" s="327" t="s">
        <v>3251</v>
      </c>
      <c r="G3351" s="328" t="s">
        <v>357</v>
      </c>
      <c r="H3351" s="329">
        <v>222.12</v>
      </c>
      <c r="I3351" s="330"/>
      <c r="J3351" s="330">
        <f>ROUND(I3351*H3351,2)</f>
        <v>0</v>
      </c>
      <c r="K3351" s="178" t="s">
        <v>185</v>
      </c>
      <c r="L3351" s="38"/>
      <c r="M3351" s="182" t="s">
        <v>18</v>
      </c>
      <c r="N3351" s="183" t="s">
        <v>40</v>
      </c>
      <c r="O3351" s="184">
        <v>5.8000000000000003E-2</v>
      </c>
      <c r="P3351" s="184">
        <f>O3351*H3351</f>
        <v>12.882960000000001</v>
      </c>
      <c r="Q3351" s="184">
        <v>2.0000000000000001E-4</v>
      </c>
      <c r="R3351" s="184">
        <f>Q3351*H3351</f>
        <v>4.4424000000000005E-2</v>
      </c>
      <c r="S3351" s="184">
        <v>0</v>
      </c>
      <c r="T3351" s="185">
        <f>S3351*H3351</f>
        <v>0</v>
      </c>
      <c r="U3351" s="33"/>
      <c r="V3351" s="33"/>
      <c r="W3351" s="33"/>
      <c r="X3351" s="33"/>
      <c r="Y3351" s="33"/>
      <c r="Z3351" s="33"/>
      <c r="AA3351" s="33"/>
      <c r="AB3351" s="33"/>
      <c r="AC3351" s="33"/>
      <c r="AD3351" s="33"/>
      <c r="AE3351" s="33"/>
      <c r="AR3351" s="186" t="s">
        <v>311</v>
      </c>
      <c r="AT3351" s="186" t="s">
        <v>181</v>
      </c>
      <c r="AU3351" s="186" t="s">
        <v>78</v>
      </c>
      <c r="AY3351" s="19" t="s">
        <v>179</v>
      </c>
      <c r="BE3351" s="187">
        <f>IF(N3351="základní",J3351,0)</f>
        <v>0</v>
      </c>
      <c r="BF3351" s="187">
        <f>IF(N3351="snížená",J3351,0)</f>
        <v>0</v>
      </c>
      <c r="BG3351" s="187">
        <f>IF(N3351="zákl. přenesená",J3351,0)</f>
        <v>0</v>
      </c>
      <c r="BH3351" s="187">
        <f>IF(N3351="sníž. přenesená",J3351,0)</f>
        <v>0</v>
      </c>
      <c r="BI3351" s="187">
        <f>IF(N3351="nulová",J3351,0)</f>
        <v>0</v>
      </c>
      <c r="BJ3351" s="19" t="s">
        <v>76</v>
      </c>
      <c r="BK3351" s="187">
        <f>ROUND(I3351*H3351,2)</f>
        <v>0</v>
      </c>
      <c r="BL3351" s="19" t="s">
        <v>311</v>
      </c>
      <c r="BM3351" s="186" t="s">
        <v>3252</v>
      </c>
    </row>
    <row r="3352" spans="1:65" s="2" customFormat="1" ht="19.5">
      <c r="A3352" s="33"/>
      <c r="B3352" s="34"/>
      <c r="C3352" s="35"/>
      <c r="D3352" s="188" t="s">
        <v>188</v>
      </c>
      <c r="E3352" s="35"/>
      <c r="F3352" s="331" t="s">
        <v>3253</v>
      </c>
      <c r="G3352" s="332"/>
      <c r="H3352" s="332"/>
      <c r="I3352" s="332"/>
      <c r="J3352" s="332"/>
      <c r="K3352" s="35"/>
      <c r="L3352" s="38"/>
      <c r="M3352" s="190"/>
      <c r="N3352" s="191"/>
      <c r="O3352" s="63"/>
      <c r="P3352" s="63"/>
      <c r="Q3352" s="63"/>
      <c r="R3352" s="63"/>
      <c r="S3352" s="63"/>
      <c r="T3352" s="64"/>
      <c r="U3352" s="33"/>
      <c r="V3352" s="33"/>
      <c r="W3352" s="33"/>
      <c r="X3352" s="33"/>
      <c r="Y3352" s="33"/>
      <c r="Z3352" s="33"/>
      <c r="AA3352" s="33"/>
      <c r="AB3352" s="33"/>
      <c r="AC3352" s="33"/>
      <c r="AD3352" s="33"/>
      <c r="AE3352" s="33"/>
      <c r="AT3352" s="19" t="s">
        <v>188</v>
      </c>
      <c r="AU3352" s="19" t="s">
        <v>78</v>
      </c>
    </row>
    <row r="3353" spans="1:65" s="2" customFormat="1">
      <c r="A3353" s="33"/>
      <c r="B3353" s="34"/>
      <c r="C3353" s="35"/>
      <c r="D3353" s="192" t="s">
        <v>190</v>
      </c>
      <c r="E3353" s="35"/>
      <c r="F3353" s="333" t="s">
        <v>3254</v>
      </c>
      <c r="G3353" s="332"/>
      <c r="H3353" s="332"/>
      <c r="I3353" s="332"/>
      <c r="J3353" s="332"/>
      <c r="K3353" s="35"/>
      <c r="L3353" s="38"/>
      <c r="M3353" s="190"/>
      <c r="N3353" s="191"/>
      <c r="O3353" s="63"/>
      <c r="P3353" s="63"/>
      <c r="Q3353" s="63"/>
      <c r="R3353" s="63"/>
      <c r="S3353" s="63"/>
      <c r="T3353" s="64"/>
      <c r="U3353" s="33"/>
      <c r="V3353" s="33"/>
      <c r="W3353" s="33"/>
      <c r="X3353" s="33"/>
      <c r="Y3353" s="33"/>
      <c r="Z3353" s="33"/>
      <c r="AA3353" s="33"/>
      <c r="AB3353" s="33"/>
      <c r="AC3353" s="33"/>
      <c r="AD3353" s="33"/>
      <c r="AE3353" s="33"/>
      <c r="AT3353" s="19" t="s">
        <v>190</v>
      </c>
      <c r="AU3353" s="19" t="s">
        <v>78</v>
      </c>
    </row>
    <row r="3354" spans="1:65" s="13" customFormat="1">
      <c r="B3354" s="194"/>
      <c r="C3354" s="195"/>
      <c r="D3354" s="188" t="s">
        <v>192</v>
      </c>
      <c r="E3354" s="196" t="s">
        <v>18</v>
      </c>
      <c r="F3354" s="334" t="s">
        <v>323</v>
      </c>
      <c r="G3354" s="335"/>
      <c r="H3354" s="336" t="s">
        <v>18</v>
      </c>
      <c r="I3354" s="335"/>
      <c r="J3354" s="335"/>
      <c r="K3354" s="195"/>
      <c r="L3354" s="198"/>
      <c r="M3354" s="199"/>
      <c r="N3354" s="200"/>
      <c r="O3354" s="200"/>
      <c r="P3354" s="200"/>
      <c r="Q3354" s="200"/>
      <c r="R3354" s="200"/>
      <c r="S3354" s="200"/>
      <c r="T3354" s="201"/>
      <c r="AT3354" s="202" t="s">
        <v>192</v>
      </c>
      <c r="AU3354" s="202" t="s">
        <v>78</v>
      </c>
      <c r="AV3354" s="13" t="s">
        <v>76</v>
      </c>
      <c r="AW3354" s="13" t="s">
        <v>30</v>
      </c>
      <c r="AX3354" s="13" t="s">
        <v>69</v>
      </c>
      <c r="AY3354" s="202" t="s">
        <v>179</v>
      </c>
    </row>
    <row r="3355" spans="1:65" s="14" customFormat="1">
      <c r="B3355" s="203"/>
      <c r="C3355" s="204"/>
      <c r="D3355" s="188" t="s">
        <v>192</v>
      </c>
      <c r="E3355" s="205" t="s">
        <v>18</v>
      </c>
      <c r="F3355" s="324" t="s">
        <v>1388</v>
      </c>
      <c r="G3355" s="325"/>
      <c r="H3355" s="326">
        <v>15.7</v>
      </c>
      <c r="I3355" s="325"/>
      <c r="J3355" s="325"/>
      <c r="K3355" s="204"/>
      <c r="L3355" s="208"/>
      <c r="M3355" s="209"/>
      <c r="N3355" s="210"/>
      <c r="O3355" s="210"/>
      <c r="P3355" s="210"/>
      <c r="Q3355" s="210"/>
      <c r="R3355" s="210"/>
      <c r="S3355" s="210"/>
      <c r="T3355" s="211"/>
      <c r="AT3355" s="212" t="s">
        <v>192</v>
      </c>
      <c r="AU3355" s="212" t="s">
        <v>78</v>
      </c>
      <c r="AV3355" s="14" t="s">
        <v>78</v>
      </c>
      <c r="AW3355" s="14" t="s">
        <v>30</v>
      </c>
      <c r="AX3355" s="14" t="s">
        <v>69</v>
      </c>
      <c r="AY3355" s="212" t="s">
        <v>179</v>
      </c>
    </row>
    <row r="3356" spans="1:65" s="14" customFormat="1">
      <c r="B3356" s="203"/>
      <c r="C3356" s="204"/>
      <c r="D3356" s="188" t="s">
        <v>192</v>
      </c>
      <c r="E3356" s="205" t="s">
        <v>18</v>
      </c>
      <c r="F3356" s="324" t="s">
        <v>1389</v>
      </c>
      <c r="G3356" s="325"/>
      <c r="H3356" s="326">
        <v>25.7</v>
      </c>
      <c r="I3356" s="325"/>
      <c r="J3356" s="325"/>
      <c r="K3356" s="204"/>
      <c r="L3356" s="208"/>
      <c r="M3356" s="209"/>
      <c r="N3356" s="210"/>
      <c r="O3356" s="210"/>
      <c r="P3356" s="210"/>
      <c r="Q3356" s="210"/>
      <c r="R3356" s="210"/>
      <c r="S3356" s="210"/>
      <c r="T3356" s="211"/>
      <c r="AT3356" s="212" t="s">
        <v>192</v>
      </c>
      <c r="AU3356" s="212" t="s">
        <v>78</v>
      </c>
      <c r="AV3356" s="14" t="s">
        <v>78</v>
      </c>
      <c r="AW3356" s="14" t="s">
        <v>30</v>
      </c>
      <c r="AX3356" s="14" t="s">
        <v>69</v>
      </c>
      <c r="AY3356" s="212" t="s">
        <v>179</v>
      </c>
    </row>
    <row r="3357" spans="1:65" s="14" customFormat="1">
      <c r="B3357" s="203"/>
      <c r="C3357" s="204"/>
      <c r="D3357" s="188" t="s">
        <v>192</v>
      </c>
      <c r="E3357" s="205" t="s">
        <v>18</v>
      </c>
      <c r="F3357" s="324" t="s">
        <v>1391</v>
      </c>
      <c r="G3357" s="325"/>
      <c r="H3357" s="326">
        <v>14.2</v>
      </c>
      <c r="I3357" s="325"/>
      <c r="J3357" s="325"/>
      <c r="K3357" s="204"/>
      <c r="L3357" s="208"/>
      <c r="M3357" s="209"/>
      <c r="N3357" s="210"/>
      <c r="O3357" s="210"/>
      <c r="P3357" s="210"/>
      <c r="Q3357" s="210"/>
      <c r="R3357" s="210"/>
      <c r="S3357" s="210"/>
      <c r="T3357" s="211"/>
      <c r="AT3357" s="212" t="s">
        <v>192</v>
      </c>
      <c r="AU3357" s="212" t="s">
        <v>78</v>
      </c>
      <c r="AV3357" s="14" t="s">
        <v>78</v>
      </c>
      <c r="AW3357" s="14" t="s">
        <v>30</v>
      </c>
      <c r="AX3357" s="14" t="s">
        <v>69</v>
      </c>
      <c r="AY3357" s="212" t="s">
        <v>179</v>
      </c>
    </row>
    <row r="3358" spans="1:65" s="13" customFormat="1">
      <c r="B3358" s="194"/>
      <c r="C3358" s="195"/>
      <c r="D3358" s="188" t="s">
        <v>192</v>
      </c>
      <c r="E3358" s="196" t="s">
        <v>18</v>
      </c>
      <c r="F3358" s="334" t="s">
        <v>481</v>
      </c>
      <c r="G3358" s="335"/>
      <c r="H3358" s="336" t="s">
        <v>18</v>
      </c>
      <c r="I3358" s="335"/>
      <c r="J3358" s="335"/>
      <c r="K3358" s="195"/>
      <c r="L3358" s="198"/>
      <c r="M3358" s="199"/>
      <c r="N3358" s="200"/>
      <c r="O3358" s="200"/>
      <c r="P3358" s="200"/>
      <c r="Q3358" s="200"/>
      <c r="R3358" s="200"/>
      <c r="S3358" s="200"/>
      <c r="T3358" s="201"/>
      <c r="AT3358" s="202" t="s">
        <v>192</v>
      </c>
      <c r="AU3358" s="202" t="s">
        <v>78</v>
      </c>
      <c r="AV3358" s="13" t="s">
        <v>76</v>
      </c>
      <c r="AW3358" s="13" t="s">
        <v>30</v>
      </c>
      <c r="AX3358" s="13" t="s">
        <v>69</v>
      </c>
      <c r="AY3358" s="202" t="s">
        <v>179</v>
      </c>
    </row>
    <row r="3359" spans="1:65" s="14" customFormat="1">
      <c r="B3359" s="203"/>
      <c r="C3359" s="204"/>
      <c r="D3359" s="188" t="s">
        <v>192</v>
      </c>
      <c r="E3359" s="205" t="s">
        <v>18</v>
      </c>
      <c r="F3359" s="324" t="s">
        <v>1397</v>
      </c>
      <c r="G3359" s="325"/>
      <c r="H3359" s="326">
        <v>15</v>
      </c>
      <c r="I3359" s="325"/>
      <c r="J3359" s="325"/>
      <c r="K3359" s="204"/>
      <c r="L3359" s="208"/>
      <c r="M3359" s="209"/>
      <c r="N3359" s="210"/>
      <c r="O3359" s="210"/>
      <c r="P3359" s="210"/>
      <c r="Q3359" s="210"/>
      <c r="R3359" s="210"/>
      <c r="S3359" s="210"/>
      <c r="T3359" s="211"/>
      <c r="AT3359" s="212" t="s">
        <v>192</v>
      </c>
      <c r="AU3359" s="212" t="s">
        <v>78</v>
      </c>
      <c r="AV3359" s="14" t="s">
        <v>78</v>
      </c>
      <c r="AW3359" s="14" t="s">
        <v>30</v>
      </c>
      <c r="AX3359" s="14" t="s">
        <v>69</v>
      </c>
      <c r="AY3359" s="212" t="s">
        <v>179</v>
      </c>
    </row>
    <row r="3360" spans="1:65" s="14" customFormat="1">
      <c r="B3360" s="203"/>
      <c r="C3360" s="204"/>
      <c r="D3360" s="188" t="s">
        <v>192</v>
      </c>
      <c r="E3360" s="205" t="s">
        <v>18</v>
      </c>
      <c r="F3360" s="324" t="s">
        <v>1398</v>
      </c>
      <c r="G3360" s="325"/>
      <c r="H3360" s="326">
        <v>7.5</v>
      </c>
      <c r="I3360" s="325"/>
      <c r="J3360" s="325"/>
      <c r="K3360" s="204"/>
      <c r="L3360" s="208"/>
      <c r="M3360" s="209"/>
      <c r="N3360" s="210"/>
      <c r="O3360" s="210"/>
      <c r="P3360" s="210"/>
      <c r="Q3360" s="210"/>
      <c r="R3360" s="210"/>
      <c r="S3360" s="210"/>
      <c r="T3360" s="211"/>
      <c r="AT3360" s="212" t="s">
        <v>192</v>
      </c>
      <c r="AU3360" s="212" t="s">
        <v>78</v>
      </c>
      <c r="AV3360" s="14" t="s">
        <v>78</v>
      </c>
      <c r="AW3360" s="14" t="s">
        <v>30</v>
      </c>
      <c r="AX3360" s="14" t="s">
        <v>69</v>
      </c>
      <c r="AY3360" s="212" t="s">
        <v>179</v>
      </c>
    </row>
    <row r="3361" spans="2:51" s="14" customFormat="1">
      <c r="B3361" s="203"/>
      <c r="C3361" s="204"/>
      <c r="D3361" s="188" t="s">
        <v>192</v>
      </c>
      <c r="E3361" s="205" t="s">
        <v>18</v>
      </c>
      <c r="F3361" s="324" t="s">
        <v>1401</v>
      </c>
      <c r="G3361" s="325"/>
      <c r="H3361" s="326">
        <v>25.3</v>
      </c>
      <c r="I3361" s="325"/>
      <c r="J3361" s="325"/>
      <c r="K3361" s="204"/>
      <c r="L3361" s="208"/>
      <c r="M3361" s="209"/>
      <c r="N3361" s="210"/>
      <c r="O3361" s="210"/>
      <c r="P3361" s="210"/>
      <c r="Q3361" s="210"/>
      <c r="R3361" s="210"/>
      <c r="S3361" s="210"/>
      <c r="T3361" s="211"/>
      <c r="AT3361" s="212" t="s">
        <v>192</v>
      </c>
      <c r="AU3361" s="212" t="s">
        <v>78</v>
      </c>
      <c r="AV3361" s="14" t="s">
        <v>78</v>
      </c>
      <c r="AW3361" s="14" t="s">
        <v>30</v>
      </c>
      <c r="AX3361" s="14" t="s">
        <v>69</v>
      </c>
      <c r="AY3361" s="212" t="s">
        <v>179</v>
      </c>
    </row>
    <row r="3362" spans="2:51" s="14" customFormat="1">
      <c r="B3362" s="203"/>
      <c r="C3362" s="204"/>
      <c r="D3362" s="188" t="s">
        <v>192</v>
      </c>
      <c r="E3362" s="205" t="s">
        <v>18</v>
      </c>
      <c r="F3362" s="324" t="s">
        <v>1403</v>
      </c>
      <c r="G3362" s="325"/>
      <c r="H3362" s="326">
        <v>12</v>
      </c>
      <c r="I3362" s="325"/>
      <c r="J3362" s="325"/>
      <c r="K3362" s="204"/>
      <c r="L3362" s="208"/>
      <c r="M3362" s="209"/>
      <c r="N3362" s="210"/>
      <c r="O3362" s="210"/>
      <c r="P3362" s="210"/>
      <c r="Q3362" s="210"/>
      <c r="R3362" s="210"/>
      <c r="S3362" s="210"/>
      <c r="T3362" s="211"/>
      <c r="AT3362" s="212" t="s">
        <v>192</v>
      </c>
      <c r="AU3362" s="212" t="s">
        <v>78</v>
      </c>
      <c r="AV3362" s="14" t="s">
        <v>78</v>
      </c>
      <c r="AW3362" s="14" t="s">
        <v>30</v>
      </c>
      <c r="AX3362" s="14" t="s">
        <v>69</v>
      </c>
      <c r="AY3362" s="212" t="s">
        <v>179</v>
      </c>
    </row>
    <row r="3363" spans="2:51" s="14" customFormat="1">
      <c r="B3363" s="203"/>
      <c r="C3363" s="204"/>
      <c r="D3363" s="188" t="s">
        <v>192</v>
      </c>
      <c r="E3363" s="205" t="s">
        <v>18</v>
      </c>
      <c r="F3363" s="324" t="s">
        <v>1404</v>
      </c>
      <c r="G3363" s="325"/>
      <c r="H3363" s="326">
        <v>12.2</v>
      </c>
      <c r="I3363" s="325"/>
      <c r="J3363" s="325"/>
      <c r="K3363" s="204"/>
      <c r="L3363" s="208"/>
      <c r="M3363" s="209"/>
      <c r="N3363" s="210"/>
      <c r="O3363" s="210"/>
      <c r="P3363" s="210"/>
      <c r="Q3363" s="210"/>
      <c r="R3363" s="210"/>
      <c r="S3363" s="210"/>
      <c r="T3363" s="211"/>
      <c r="AT3363" s="212" t="s">
        <v>192</v>
      </c>
      <c r="AU3363" s="212" t="s">
        <v>78</v>
      </c>
      <c r="AV3363" s="14" t="s">
        <v>78</v>
      </c>
      <c r="AW3363" s="14" t="s">
        <v>30</v>
      </c>
      <c r="AX3363" s="14" t="s">
        <v>69</v>
      </c>
      <c r="AY3363" s="212" t="s">
        <v>179</v>
      </c>
    </row>
    <row r="3364" spans="2:51" s="14" customFormat="1">
      <c r="B3364" s="203"/>
      <c r="C3364" s="204"/>
      <c r="D3364" s="188" t="s">
        <v>192</v>
      </c>
      <c r="E3364" s="205" t="s">
        <v>18</v>
      </c>
      <c r="F3364" s="324" t="s">
        <v>1405</v>
      </c>
      <c r="G3364" s="325"/>
      <c r="H3364" s="326">
        <v>12</v>
      </c>
      <c r="I3364" s="325"/>
      <c r="J3364" s="325"/>
      <c r="K3364" s="204"/>
      <c r="L3364" s="208"/>
      <c r="M3364" s="209"/>
      <c r="N3364" s="210"/>
      <c r="O3364" s="210"/>
      <c r="P3364" s="210"/>
      <c r="Q3364" s="210"/>
      <c r="R3364" s="210"/>
      <c r="S3364" s="210"/>
      <c r="T3364" s="211"/>
      <c r="AT3364" s="212" t="s">
        <v>192</v>
      </c>
      <c r="AU3364" s="212" t="s">
        <v>78</v>
      </c>
      <c r="AV3364" s="14" t="s">
        <v>78</v>
      </c>
      <c r="AW3364" s="14" t="s">
        <v>30</v>
      </c>
      <c r="AX3364" s="14" t="s">
        <v>69</v>
      </c>
      <c r="AY3364" s="212" t="s">
        <v>179</v>
      </c>
    </row>
    <row r="3365" spans="2:51" s="14" customFormat="1">
      <c r="B3365" s="203"/>
      <c r="C3365" s="204"/>
      <c r="D3365" s="188" t="s">
        <v>192</v>
      </c>
      <c r="E3365" s="205" t="s">
        <v>18</v>
      </c>
      <c r="F3365" s="324" t="s">
        <v>1406</v>
      </c>
      <c r="G3365" s="325"/>
      <c r="H3365" s="326">
        <v>22.6</v>
      </c>
      <c r="I3365" s="325"/>
      <c r="J3365" s="325"/>
      <c r="K3365" s="204"/>
      <c r="L3365" s="208"/>
      <c r="M3365" s="209"/>
      <c r="N3365" s="210"/>
      <c r="O3365" s="210"/>
      <c r="P3365" s="210"/>
      <c r="Q3365" s="210"/>
      <c r="R3365" s="210"/>
      <c r="S3365" s="210"/>
      <c r="T3365" s="211"/>
      <c r="AT3365" s="212" t="s">
        <v>192</v>
      </c>
      <c r="AU3365" s="212" t="s">
        <v>78</v>
      </c>
      <c r="AV3365" s="14" t="s">
        <v>78</v>
      </c>
      <c r="AW3365" s="14" t="s">
        <v>30</v>
      </c>
      <c r="AX3365" s="14" t="s">
        <v>69</v>
      </c>
      <c r="AY3365" s="212" t="s">
        <v>179</v>
      </c>
    </row>
    <row r="3366" spans="2:51" s="14" customFormat="1">
      <c r="B3366" s="203"/>
      <c r="C3366" s="204"/>
      <c r="D3366" s="188" t="s">
        <v>192</v>
      </c>
      <c r="E3366" s="205" t="s">
        <v>18</v>
      </c>
      <c r="F3366" s="324" t="s">
        <v>1407</v>
      </c>
      <c r="G3366" s="325"/>
      <c r="H3366" s="326">
        <v>10</v>
      </c>
      <c r="I3366" s="325"/>
      <c r="J3366" s="325"/>
      <c r="K3366" s="204"/>
      <c r="L3366" s="208"/>
      <c r="M3366" s="209"/>
      <c r="N3366" s="210"/>
      <c r="O3366" s="210"/>
      <c r="P3366" s="210"/>
      <c r="Q3366" s="210"/>
      <c r="R3366" s="210"/>
      <c r="S3366" s="210"/>
      <c r="T3366" s="211"/>
      <c r="AT3366" s="212" t="s">
        <v>192</v>
      </c>
      <c r="AU3366" s="212" t="s">
        <v>78</v>
      </c>
      <c r="AV3366" s="14" t="s">
        <v>78</v>
      </c>
      <c r="AW3366" s="14" t="s">
        <v>30</v>
      </c>
      <c r="AX3366" s="14" t="s">
        <v>69</v>
      </c>
      <c r="AY3366" s="212" t="s">
        <v>179</v>
      </c>
    </row>
    <row r="3367" spans="2:51" s="14" customFormat="1">
      <c r="B3367" s="203"/>
      <c r="C3367" s="204"/>
      <c r="D3367" s="188" t="s">
        <v>192</v>
      </c>
      <c r="E3367" s="205" t="s">
        <v>18</v>
      </c>
      <c r="F3367" s="324" t="s">
        <v>1411</v>
      </c>
      <c r="G3367" s="325"/>
      <c r="H3367" s="326">
        <v>12.1</v>
      </c>
      <c r="I3367" s="325"/>
      <c r="J3367" s="325"/>
      <c r="K3367" s="204"/>
      <c r="L3367" s="208"/>
      <c r="M3367" s="209"/>
      <c r="N3367" s="210"/>
      <c r="O3367" s="210"/>
      <c r="P3367" s="210"/>
      <c r="Q3367" s="210"/>
      <c r="R3367" s="210"/>
      <c r="S3367" s="210"/>
      <c r="T3367" s="211"/>
      <c r="AT3367" s="212" t="s">
        <v>192</v>
      </c>
      <c r="AU3367" s="212" t="s">
        <v>78</v>
      </c>
      <c r="AV3367" s="14" t="s">
        <v>78</v>
      </c>
      <c r="AW3367" s="14" t="s">
        <v>30</v>
      </c>
      <c r="AX3367" s="14" t="s">
        <v>69</v>
      </c>
      <c r="AY3367" s="212" t="s">
        <v>179</v>
      </c>
    </row>
    <row r="3368" spans="2:51" s="14" customFormat="1">
      <c r="B3368" s="203"/>
      <c r="C3368" s="204"/>
      <c r="D3368" s="188" t="s">
        <v>192</v>
      </c>
      <c r="E3368" s="205" t="s">
        <v>18</v>
      </c>
      <c r="F3368" s="324" t="s">
        <v>1412</v>
      </c>
      <c r="G3368" s="325"/>
      <c r="H3368" s="326">
        <v>12.1</v>
      </c>
      <c r="I3368" s="325"/>
      <c r="J3368" s="325"/>
      <c r="K3368" s="204"/>
      <c r="L3368" s="208"/>
      <c r="M3368" s="209"/>
      <c r="N3368" s="210"/>
      <c r="O3368" s="210"/>
      <c r="P3368" s="210"/>
      <c r="Q3368" s="210"/>
      <c r="R3368" s="210"/>
      <c r="S3368" s="210"/>
      <c r="T3368" s="211"/>
      <c r="AT3368" s="212" t="s">
        <v>192</v>
      </c>
      <c r="AU3368" s="212" t="s">
        <v>78</v>
      </c>
      <c r="AV3368" s="14" t="s">
        <v>78</v>
      </c>
      <c r="AW3368" s="14" t="s">
        <v>30</v>
      </c>
      <c r="AX3368" s="14" t="s">
        <v>69</v>
      </c>
      <c r="AY3368" s="212" t="s">
        <v>179</v>
      </c>
    </row>
    <row r="3369" spans="2:51" s="14" customFormat="1">
      <c r="B3369" s="203"/>
      <c r="C3369" s="204"/>
      <c r="D3369" s="188" t="s">
        <v>192</v>
      </c>
      <c r="E3369" s="205" t="s">
        <v>18</v>
      </c>
      <c r="F3369" s="324" t="s">
        <v>1413</v>
      </c>
      <c r="G3369" s="325"/>
      <c r="H3369" s="326">
        <v>12.4</v>
      </c>
      <c r="I3369" s="325"/>
      <c r="J3369" s="325"/>
      <c r="K3369" s="204"/>
      <c r="L3369" s="208"/>
      <c r="M3369" s="209"/>
      <c r="N3369" s="210"/>
      <c r="O3369" s="210"/>
      <c r="P3369" s="210"/>
      <c r="Q3369" s="210"/>
      <c r="R3369" s="210"/>
      <c r="S3369" s="210"/>
      <c r="T3369" s="211"/>
      <c r="AT3369" s="212" t="s">
        <v>192</v>
      </c>
      <c r="AU3369" s="212" t="s">
        <v>78</v>
      </c>
      <c r="AV3369" s="14" t="s">
        <v>78</v>
      </c>
      <c r="AW3369" s="14" t="s">
        <v>30</v>
      </c>
      <c r="AX3369" s="14" t="s">
        <v>69</v>
      </c>
      <c r="AY3369" s="212" t="s">
        <v>179</v>
      </c>
    </row>
    <row r="3370" spans="2:51" s="14" customFormat="1">
      <c r="B3370" s="203"/>
      <c r="C3370" s="204"/>
      <c r="D3370" s="188" t="s">
        <v>192</v>
      </c>
      <c r="E3370" s="205" t="s">
        <v>18</v>
      </c>
      <c r="F3370" s="324" t="s">
        <v>1414</v>
      </c>
      <c r="G3370" s="325"/>
      <c r="H3370" s="326">
        <v>12.4</v>
      </c>
      <c r="I3370" s="325"/>
      <c r="J3370" s="325"/>
      <c r="K3370" s="204"/>
      <c r="L3370" s="208"/>
      <c r="M3370" s="209"/>
      <c r="N3370" s="210"/>
      <c r="O3370" s="210"/>
      <c r="P3370" s="210"/>
      <c r="Q3370" s="210"/>
      <c r="R3370" s="210"/>
      <c r="S3370" s="210"/>
      <c r="T3370" s="211"/>
      <c r="AT3370" s="212" t="s">
        <v>192</v>
      </c>
      <c r="AU3370" s="212" t="s">
        <v>78</v>
      </c>
      <c r="AV3370" s="14" t="s">
        <v>78</v>
      </c>
      <c r="AW3370" s="14" t="s">
        <v>30</v>
      </c>
      <c r="AX3370" s="14" t="s">
        <v>69</v>
      </c>
      <c r="AY3370" s="212" t="s">
        <v>179</v>
      </c>
    </row>
    <row r="3371" spans="2:51" s="13" customFormat="1">
      <c r="B3371" s="194"/>
      <c r="C3371" s="195"/>
      <c r="D3371" s="188" t="s">
        <v>192</v>
      </c>
      <c r="E3371" s="196" t="s">
        <v>18</v>
      </c>
      <c r="F3371" s="334" t="s">
        <v>584</v>
      </c>
      <c r="G3371" s="335"/>
      <c r="H3371" s="336" t="s">
        <v>18</v>
      </c>
      <c r="I3371" s="335"/>
      <c r="J3371" s="335"/>
      <c r="K3371" s="195"/>
      <c r="L3371" s="198"/>
      <c r="M3371" s="199"/>
      <c r="N3371" s="200"/>
      <c r="O3371" s="200"/>
      <c r="P3371" s="200"/>
      <c r="Q3371" s="200"/>
      <c r="R3371" s="200"/>
      <c r="S3371" s="200"/>
      <c r="T3371" s="201"/>
      <c r="AT3371" s="202" t="s">
        <v>192</v>
      </c>
      <c r="AU3371" s="202" t="s">
        <v>78</v>
      </c>
      <c r="AV3371" s="13" t="s">
        <v>76</v>
      </c>
      <c r="AW3371" s="13" t="s">
        <v>30</v>
      </c>
      <c r="AX3371" s="13" t="s">
        <v>69</v>
      </c>
      <c r="AY3371" s="202" t="s">
        <v>179</v>
      </c>
    </row>
    <row r="3372" spans="2:51" s="13" customFormat="1">
      <c r="B3372" s="194"/>
      <c r="C3372" s="195"/>
      <c r="D3372" s="188" t="s">
        <v>192</v>
      </c>
      <c r="E3372" s="196" t="s">
        <v>18</v>
      </c>
      <c r="F3372" s="334" t="s">
        <v>323</v>
      </c>
      <c r="G3372" s="335"/>
      <c r="H3372" s="336" t="s">
        <v>18</v>
      </c>
      <c r="I3372" s="335"/>
      <c r="J3372" s="335"/>
      <c r="K3372" s="195"/>
      <c r="L3372" s="198"/>
      <c r="M3372" s="199"/>
      <c r="N3372" s="200"/>
      <c r="O3372" s="200"/>
      <c r="P3372" s="200"/>
      <c r="Q3372" s="200"/>
      <c r="R3372" s="200"/>
      <c r="S3372" s="200"/>
      <c r="T3372" s="201"/>
      <c r="AT3372" s="202" t="s">
        <v>192</v>
      </c>
      <c r="AU3372" s="202" t="s">
        <v>78</v>
      </c>
      <c r="AV3372" s="13" t="s">
        <v>76</v>
      </c>
      <c r="AW3372" s="13" t="s">
        <v>30</v>
      </c>
      <c r="AX3372" s="13" t="s">
        <v>69</v>
      </c>
      <c r="AY3372" s="202" t="s">
        <v>179</v>
      </c>
    </row>
    <row r="3373" spans="2:51" s="14" customFormat="1">
      <c r="B3373" s="203"/>
      <c r="C3373" s="204"/>
      <c r="D3373" s="188" t="s">
        <v>192</v>
      </c>
      <c r="E3373" s="205" t="s">
        <v>18</v>
      </c>
      <c r="F3373" s="324" t="s">
        <v>1417</v>
      </c>
      <c r="G3373" s="325"/>
      <c r="H3373" s="326">
        <v>3.99</v>
      </c>
      <c r="I3373" s="325"/>
      <c r="J3373" s="325"/>
      <c r="K3373" s="204"/>
      <c r="L3373" s="208"/>
      <c r="M3373" s="209"/>
      <c r="N3373" s="210"/>
      <c r="O3373" s="210"/>
      <c r="P3373" s="210"/>
      <c r="Q3373" s="210"/>
      <c r="R3373" s="210"/>
      <c r="S3373" s="210"/>
      <c r="T3373" s="211"/>
      <c r="AT3373" s="212" t="s">
        <v>192</v>
      </c>
      <c r="AU3373" s="212" t="s">
        <v>78</v>
      </c>
      <c r="AV3373" s="14" t="s">
        <v>78</v>
      </c>
      <c r="AW3373" s="14" t="s">
        <v>30</v>
      </c>
      <c r="AX3373" s="14" t="s">
        <v>69</v>
      </c>
      <c r="AY3373" s="212" t="s">
        <v>179</v>
      </c>
    </row>
    <row r="3374" spans="2:51" s="14" customFormat="1">
      <c r="B3374" s="203"/>
      <c r="C3374" s="204"/>
      <c r="D3374" s="188" t="s">
        <v>192</v>
      </c>
      <c r="E3374" s="205" t="s">
        <v>18</v>
      </c>
      <c r="F3374" s="324" t="s">
        <v>1418</v>
      </c>
      <c r="G3374" s="325"/>
      <c r="H3374" s="326">
        <v>-5.2</v>
      </c>
      <c r="I3374" s="325"/>
      <c r="J3374" s="325"/>
      <c r="K3374" s="204"/>
      <c r="L3374" s="208"/>
      <c r="M3374" s="209"/>
      <c r="N3374" s="210"/>
      <c r="O3374" s="210"/>
      <c r="P3374" s="210"/>
      <c r="Q3374" s="210"/>
      <c r="R3374" s="210"/>
      <c r="S3374" s="210"/>
      <c r="T3374" s="211"/>
      <c r="AT3374" s="212" t="s">
        <v>192</v>
      </c>
      <c r="AU3374" s="212" t="s">
        <v>78</v>
      </c>
      <c r="AV3374" s="14" t="s">
        <v>78</v>
      </c>
      <c r="AW3374" s="14" t="s">
        <v>30</v>
      </c>
      <c r="AX3374" s="14" t="s">
        <v>69</v>
      </c>
      <c r="AY3374" s="212" t="s">
        <v>179</v>
      </c>
    </row>
    <row r="3375" spans="2:51" s="14" customFormat="1">
      <c r="B3375" s="203"/>
      <c r="C3375" s="204"/>
      <c r="D3375" s="188" t="s">
        <v>192</v>
      </c>
      <c r="E3375" s="205" t="s">
        <v>18</v>
      </c>
      <c r="F3375" s="324" t="s">
        <v>3247</v>
      </c>
      <c r="G3375" s="325"/>
      <c r="H3375" s="326">
        <v>-1.94</v>
      </c>
      <c r="I3375" s="325"/>
      <c r="J3375" s="325"/>
      <c r="K3375" s="204"/>
      <c r="L3375" s="208"/>
      <c r="M3375" s="209"/>
      <c r="N3375" s="210"/>
      <c r="O3375" s="210"/>
      <c r="P3375" s="210"/>
      <c r="Q3375" s="210"/>
      <c r="R3375" s="210"/>
      <c r="S3375" s="210"/>
      <c r="T3375" s="211"/>
      <c r="AT3375" s="212" t="s">
        <v>192</v>
      </c>
      <c r="AU3375" s="212" t="s">
        <v>78</v>
      </c>
      <c r="AV3375" s="14" t="s">
        <v>78</v>
      </c>
      <c r="AW3375" s="14" t="s">
        <v>30</v>
      </c>
      <c r="AX3375" s="14" t="s">
        <v>69</v>
      </c>
      <c r="AY3375" s="212" t="s">
        <v>179</v>
      </c>
    </row>
    <row r="3376" spans="2:51" s="14" customFormat="1">
      <c r="B3376" s="203"/>
      <c r="C3376" s="204"/>
      <c r="D3376" s="188" t="s">
        <v>192</v>
      </c>
      <c r="E3376" s="205" t="s">
        <v>18</v>
      </c>
      <c r="F3376" s="324" t="s">
        <v>2553</v>
      </c>
      <c r="G3376" s="325"/>
      <c r="H3376" s="326">
        <v>6.46</v>
      </c>
      <c r="I3376" s="325"/>
      <c r="J3376" s="325"/>
      <c r="K3376" s="204"/>
      <c r="L3376" s="208"/>
      <c r="M3376" s="209"/>
      <c r="N3376" s="210"/>
      <c r="O3376" s="210"/>
      <c r="P3376" s="210"/>
      <c r="Q3376" s="210"/>
      <c r="R3376" s="210"/>
      <c r="S3376" s="210"/>
      <c r="T3376" s="211"/>
      <c r="AT3376" s="212" t="s">
        <v>192</v>
      </c>
      <c r="AU3376" s="212" t="s">
        <v>78</v>
      </c>
      <c r="AV3376" s="14" t="s">
        <v>78</v>
      </c>
      <c r="AW3376" s="14" t="s">
        <v>30</v>
      </c>
      <c r="AX3376" s="14" t="s">
        <v>69</v>
      </c>
      <c r="AY3376" s="212" t="s">
        <v>179</v>
      </c>
    </row>
    <row r="3377" spans="1:65" s="13" customFormat="1">
      <c r="B3377" s="194"/>
      <c r="C3377" s="195"/>
      <c r="D3377" s="188" t="s">
        <v>192</v>
      </c>
      <c r="E3377" s="196" t="s">
        <v>18</v>
      </c>
      <c r="F3377" s="334" t="s">
        <v>481</v>
      </c>
      <c r="G3377" s="335"/>
      <c r="H3377" s="336" t="s">
        <v>18</v>
      </c>
      <c r="I3377" s="335"/>
      <c r="J3377" s="335"/>
      <c r="K3377" s="195"/>
      <c r="L3377" s="198"/>
      <c r="M3377" s="199"/>
      <c r="N3377" s="200"/>
      <c r="O3377" s="200"/>
      <c r="P3377" s="200"/>
      <c r="Q3377" s="200"/>
      <c r="R3377" s="200"/>
      <c r="S3377" s="200"/>
      <c r="T3377" s="201"/>
      <c r="AT3377" s="202" t="s">
        <v>192</v>
      </c>
      <c r="AU3377" s="202" t="s">
        <v>78</v>
      </c>
      <c r="AV3377" s="13" t="s">
        <v>76</v>
      </c>
      <c r="AW3377" s="13" t="s">
        <v>30</v>
      </c>
      <c r="AX3377" s="13" t="s">
        <v>69</v>
      </c>
      <c r="AY3377" s="202" t="s">
        <v>179</v>
      </c>
    </row>
    <row r="3378" spans="1:65" s="14" customFormat="1">
      <c r="B3378" s="203"/>
      <c r="C3378" s="204"/>
      <c r="D3378" s="188" t="s">
        <v>192</v>
      </c>
      <c r="E3378" s="205" t="s">
        <v>18</v>
      </c>
      <c r="F3378" s="324" t="s">
        <v>3248</v>
      </c>
      <c r="G3378" s="325"/>
      <c r="H3378" s="326">
        <v>-7.24</v>
      </c>
      <c r="I3378" s="325"/>
      <c r="J3378" s="325"/>
      <c r="K3378" s="204"/>
      <c r="L3378" s="208"/>
      <c r="M3378" s="209"/>
      <c r="N3378" s="210"/>
      <c r="O3378" s="210"/>
      <c r="P3378" s="210"/>
      <c r="Q3378" s="210"/>
      <c r="R3378" s="210"/>
      <c r="S3378" s="210"/>
      <c r="T3378" s="211"/>
      <c r="AT3378" s="212" t="s">
        <v>192</v>
      </c>
      <c r="AU3378" s="212" t="s">
        <v>78</v>
      </c>
      <c r="AV3378" s="14" t="s">
        <v>78</v>
      </c>
      <c r="AW3378" s="14" t="s">
        <v>30</v>
      </c>
      <c r="AX3378" s="14" t="s">
        <v>69</v>
      </c>
      <c r="AY3378" s="212" t="s">
        <v>179</v>
      </c>
    </row>
    <row r="3379" spans="1:65" s="14" customFormat="1">
      <c r="B3379" s="203"/>
      <c r="C3379" s="204"/>
      <c r="D3379" s="188" t="s">
        <v>192</v>
      </c>
      <c r="E3379" s="205" t="s">
        <v>18</v>
      </c>
      <c r="F3379" s="324" t="s">
        <v>2556</v>
      </c>
      <c r="G3379" s="325"/>
      <c r="H3379" s="326">
        <v>-8.9</v>
      </c>
      <c r="I3379" s="325"/>
      <c r="J3379" s="325"/>
      <c r="K3379" s="204"/>
      <c r="L3379" s="208"/>
      <c r="M3379" s="209"/>
      <c r="N3379" s="210"/>
      <c r="O3379" s="210"/>
      <c r="P3379" s="210"/>
      <c r="Q3379" s="210"/>
      <c r="R3379" s="210"/>
      <c r="S3379" s="210"/>
      <c r="T3379" s="211"/>
      <c r="AT3379" s="212" t="s">
        <v>192</v>
      </c>
      <c r="AU3379" s="212" t="s">
        <v>78</v>
      </c>
      <c r="AV3379" s="14" t="s">
        <v>78</v>
      </c>
      <c r="AW3379" s="14" t="s">
        <v>30</v>
      </c>
      <c r="AX3379" s="14" t="s">
        <v>69</v>
      </c>
      <c r="AY3379" s="212" t="s">
        <v>179</v>
      </c>
    </row>
    <row r="3380" spans="1:65" s="14" customFormat="1">
      <c r="B3380" s="203"/>
      <c r="C3380" s="204"/>
      <c r="D3380" s="188" t="s">
        <v>192</v>
      </c>
      <c r="E3380" s="205" t="s">
        <v>18</v>
      </c>
      <c r="F3380" s="324" t="s">
        <v>2557</v>
      </c>
      <c r="G3380" s="325"/>
      <c r="H3380" s="326">
        <v>8.0500000000000007</v>
      </c>
      <c r="I3380" s="325"/>
      <c r="J3380" s="325"/>
      <c r="K3380" s="204"/>
      <c r="L3380" s="208"/>
      <c r="M3380" s="209"/>
      <c r="N3380" s="210"/>
      <c r="O3380" s="210"/>
      <c r="P3380" s="210"/>
      <c r="Q3380" s="210"/>
      <c r="R3380" s="210"/>
      <c r="S3380" s="210"/>
      <c r="T3380" s="211"/>
      <c r="AT3380" s="212" t="s">
        <v>192</v>
      </c>
      <c r="AU3380" s="212" t="s">
        <v>78</v>
      </c>
      <c r="AV3380" s="14" t="s">
        <v>78</v>
      </c>
      <c r="AW3380" s="14" t="s">
        <v>30</v>
      </c>
      <c r="AX3380" s="14" t="s">
        <v>69</v>
      </c>
      <c r="AY3380" s="212" t="s">
        <v>179</v>
      </c>
    </row>
    <row r="3381" spans="1:65" s="14" customFormat="1">
      <c r="B3381" s="203"/>
      <c r="C3381" s="204"/>
      <c r="D3381" s="188" t="s">
        <v>192</v>
      </c>
      <c r="E3381" s="205" t="s">
        <v>18</v>
      </c>
      <c r="F3381" s="324" t="s">
        <v>2561</v>
      </c>
      <c r="G3381" s="325"/>
      <c r="H3381" s="326">
        <v>5.7</v>
      </c>
      <c r="I3381" s="325"/>
      <c r="J3381" s="325"/>
      <c r="K3381" s="204"/>
      <c r="L3381" s="208"/>
      <c r="M3381" s="209"/>
      <c r="N3381" s="210"/>
      <c r="O3381" s="210"/>
      <c r="P3381" s="210"/>
      <c r="Q3381" s="210"/>
      <c r="R3381" s="210"/>
      <c r="S3381" s="210"/>
      <c r="T3381" s="211"/>
      <c r="AT3381" s="212" t="s">
        <v>192</v>
      </c>
      <c r="AU3381" s="212" t="s">
        <v>78</v>
      </c>
      <c r="AV3381" s="14" t="s">
        <v>78</v>
      </c>
      <c r="AW3381" s="14" t="s">
        <v>30</v>
      </c>
      <c r="AX3381" s="14" t="s">
        <v>69</v>
      </c>
      <c r="AY3381" s="212" t="s">
        <v>179</v>
      </c>
    </row>
    <row r="3382" spans="1:65" s="2" customFormat="1" ht="33" customHeight="1">
      <c r="A3382" s="33"/>
      <c r="B3382" s="34"/>
      <c r="C3382" s="176" t="s">
        <v>3255</v>
      </c>
      <c r="D3382" s="176" t="s">
        <v>181</v>
      </c>
      <c r="E3382" s="177" t="s">
        <v>3256</v>
      </c>
      <c r="F3382" s="327" t="s">
        <v>3257</v>
      </c>
      <c r="G3382" s="328" t="s">
        <v>357</v>
      </c>
      <c r="H3382" s="329">
        <v>222.12</v>
      </c>
      <c r="I3382" s="330"/>
      <c r="J3382" s="330">
        <f>ROUND(I3382*H3382,2)</f>
        <v>0</v>
      </c>
      <c r="K3382" s="178" t="s">
        <v>185</v>
      </c>
      <c r="L3382" s="38"/>
      <c r="M3382" s="182" t="s">
        <v>18</v>
      </c>
      <c r="N3382" s="183" t="s">
        <v>40</v>
      </c>
      <c r="O3382" s="184">
        <v>0.245</v>
      </c>
      <c r="P3382" s="184">
        <f>O3382*H3382</f>
        <v>54.419400000000003</v>
      </c>
      <c r="Q3382" s="184">
        <v>7.4999999999999997E-3</v>
      </c>
      <c r="R3382" s="184">
        <f>Q3382*H3382</f>
        <v>1.6658999999999999</v>
      </c>
      <c r="S3382" s="184">
        <v>0</v>
      </c>
      <c r="T3382" s="185">
        <f>S3382*H3382</f>
        <v>0</v>
      </c>
      <c r="U3382" s="33"/>
      <c r="V3382" s="33"/>
      <c r="W3382" s="33"/>
      <c r="X3382" s="33"/>
      <c r="Y3382" s="33"/>
      <c r="Z3382" s="33"/>
      <c r="AA3382" s="33"/>
      <c r="AB3382" s="33"/>
      <c r="AC3382" s="33"/>
      <c r="AD3382" s="33"/>
      <c r="AE3382" s="33"/>
      <c r="AR3382" s="186" t="s">
        <v>311</v>
      </c>
      <c r="AT3382" s="186" t="s">
        <v>181</v>
      </c>
      <c r="AU3382" s="186" t="s">
        <v>78</v>
      </c>
      <c r="AY3382" s="19" t="s">
        <v>179</v>
      </c>
      <c r="BE3382" s="187">
        <f>IF(N3382="základní",J3382,0)</f>
        <v>0</v>
      </c>
      <c r="BF3382" s="187">
        <f>IF(N3382="snížená",J3382,0)</f>
        <v>0</v>
      </c>
      <c r="BG3382" s="187">
        <f>IF(N3382="zákl. přenesená",J3382,0)</f>
        <v>0</v>
      </c>
      <c r="BH3382" s="187">
        <f>IF(N3382="sníž. přenesená",J3382,0)</f>
        <v>0</v>
      </c>
      <c r="BI3382" s="187">
        <f>IF(N3382="nulová",J3382,0)</f>
        <v>0</v>
      </c>
      <c r="BJ3382" s="19" t="s">
        <v>76</v>
      </c>
      <c r="BK3382" s="187">
        <f>ROUND(I3382*H3382,2)</f>
        <v>0</v>
      </c>
      <c r="BL3382" s="19" t="s">
        <v>311</v>
      </c>
      <c r="BM3382" s="186" t="s">
        <v>3258</v>
      </c>
    </row>
    <row r="3383" spans="1:65" s="2" customFormat="1" ht="29.25">
      <c r="A3383" s="33"/>
      <c r="B3383" s="34"/>
      <c r="C3383" s="35"/>
      <c r="D3383" s="188" t="s">
        <v>188</v>
      </c>
      <c r="E3383" s="35"/>
      <c r="F3383" s="331" t="s">
        <v>3259</v>
      </c>
      <c r="G3383" s="332"/>
      <c r="H3383" s="332"/>
      <c r="I3383" s="332"/>
      <c r="J3383" s="332"/>
      <c r="K3383" s="35"/>
      <c r="L3383" s="38"/>
      <c r="M3383" s="190"/>
      <c r="N3383" s="191"/>
      <c r="O3383" s="63"/>
      <c r="P3383" s="63"/>
      <c r="Q3383" s="63"/>
      <c r="R3383" s="63"/>
      <c r="S3383" s="63"/>
      <c r="T3383" s="64"/>
      <c r="U3383" s="33"/>
      <c r="V3383" s="33"/>
      <c r="W3383" s="33"/>
      <c r="X3383" s="33"/>
      <c r="Y3383" s="33"/>
      <c r="Z3383" s="33"/>
      <c r="AA3383" s="33"/>
      <c r="AB3383" s="33"/>
      <c r="AC3383" s="33"/>
      <c r="AD3383" s="33"/>
      <c r="AE3383" s="33"/>
      <c r="AT3383" s="19" t="s">
        <v>188</v>
      </c>
      <c r="AU3383" s="19" t="s">
        <v>78</v>
      </c>
    </row>
    <row r="3384" spans="1:65" s="2" customFormat="1">
      <c r="A3384" s="33"/>
      <c r="B3384" s="34"/>
      <c r="C3384" s="35"/>
      <c r="D3384" s="192" t="s">
        <v>190</v>
      </c>
      <c r="E3384" s="35"/>
      <c r="F3384" s="333" t="s">
        <v>3260</v>
      </c>
      <c r="G3384" s="332"/>
      <c r="H3384" s="332"/>
      <c r="I3384" s="332"/>
      <c r="J3384" s="332"/>
      <c r="K3384" s="35"/>
      <c r="L3384" s="38"/>
      <c r="M3384" s="190"/>
      <c r="N3384" s="191"/>
      <c r="O3384" s="63"/>
      <c r="P3384" s="63"/>
      <c r="Q3384" s="63"/>
      <c r="R3384" s="63"/>
      <c r="S3384" s="63"/>
      <c r="T3384" s="64"/>
      <c r="U3384" s="33"/>
      <c r="V3384" s="33"/>
      <c r="W3384" s="33"/>
      <c r="X3384" s="33"/>
      <c r="Y3384" s="33"/>
      <c r="Z3384" s="33"/>
      <c r="AA3384" s="33"/>
      <c r="AB3384" s="33"/>
      <c r="AC3384" s="33"/>
      <c r="AD3384" s="33"/>
      <c r="AE3384" s="33"/>
      <c r="AT3384" s="19" t="s">
        <v>190</v>
      </c>
      <c r="AU3384" s="19" t="s">
        <v>78</v>
      </c>
    </row>
    <row r="3385" spans="1:65" s="13" customFormat="1">
      <c r="B3385" s="194"/>
      <c r="C3385" s="195"/>
      <c r="D3385" s="188" t="s">
        <v>192</v>
      </c>
      <c r="E3385" s="196" t="s">
        <v>18</v>
      </c>
      <c r="F3385" s="334" t="s">
        <v>323</v>
      </c>
      <c r="G3385" s="335"/>
      <c r="H3385" s="336" t="s">
        <v>18</v>
      </c>
      <c r="I3385" s="335"/>
      <c r="J3385" s="335"/>
      <c r="K3385" s="195"/>
      <c r="L3385" s="198"/>
      <c r="M3385" s="199"/>
      <c r="N3385" s="200"/>
      <c r="O3385" s="200"/>
      <c r="P3385" s="200"/>
      <c r="Q3385" s="200"/>
      <c r="R3385" s="200"/>
      <c r="S3385" s="200"/>
      <c r="T3385" s="201"/>
      <c r="AT3385" s="202" t="s">
        <v>192</v>
      </c>
      <c r="AU3385" s="202" t="s">
        <v>78</v>
      </c>
      <c r="AV3385" s="13" t="s">
        <v>76</v>
      </c>
      <c r="AW3385" s="13" t="s">
        <v>30</v>
      </c>
      <c r="AX3385" s="13" t="s">
        <v>69</v>
      </c>
      <c r="AY3385" s="202" t="s">
        <v>179</v>
      </c>
    </row>
    <row r="3386" spans="1:65" s="14" customFormat="1">
      <c r="B3386" s="203"/>
      <c r="C3386" s="204"/>
      <c r="D3386" s="188" t="s">
        <v>192</v>
      </c>
      <c r="E3386" s="205" t="s">
        <v>18</v>
      </c>
      <c r="F3386" s="324" t="s">
        <v>1388</v>
      </c>
      <c r="G3386" s="325"/>
      <c r="H3386" s="326">
        <v>15.7</v>
      </c>
      <c r="I3386" s="325"/>
      <c r="J3386" s="325"/>
      <c r="K3386" s="204"/>
      <c r="L3386" s="208"/>
      <c r="M3386" s="209"/>
      <c r="N3386" s="210"/>
      <c r="O3386" s="210"/>
      <c r="P3386" s="210"/>
      <c r="Q3386" s="210"/>
      <c r="R3386" s="210"/>
      <c r="S3386" s="210"/>
      <c r="T3386" s="211"/>
      <c r="AT3386" s="212" t="s">
        <v>192</v>
      </c>
      <c r="AU3386" s="212" t="s">
        <v>78</v>
      </c>
      <c r="AV3386" s="14" t="s">
        <v>78</v>
      </c>
      <c r="AW3386" s="14" t="s">
        <v>30</v>
      </c>
      <c r="AX3386" s="14" t="s">
        <v>69</v>
      </c>
      <c r="AY3386" s="212" t="s">
        <v>179</v>
      </c>
    </row>
    <row r="3387" spans="1:65" s="14" customFormat="1">
      <c r="B3387" s="203"/>
      <c r="C3387" s="204"/>
      <c r="D3387" s="188" t="s">
        <v>192</v>
      </c>
      <c r="E3387" s="205" t="s">
        <v>18</v>
      </c>
      <c r="F3387" s="324" t="s">
        <v>1389</v>
      </c>
      <c r="G3387" s="325"/>
      <c r="H3387" s="326">
        <v>25.7</v>
      </c>
      <c r="I3387" s="325"/>
      <c r="J3387" s="325"/>
      <c r="K3387" s="204"/>
      <c r="L3387" s="208"/>
      <c r="M3387" s="209"/>
      <c r="N3387" s="210"/>
      <c r="O3387" s="210"/>
      <c r="P3387" s="210"/>
      <c r="Q3387" s="210"/>
      <c r="R3387" s="210"/>
      <c r="S3387" s="210"/>
      <c r="T3387" s="211"/>
      <c r="AT3387" s="212" t="s">
        <v>192</v>
      </c>
      <c r="AU3387" s="212" t="s">
        <v>78</v>
      </c>
      <c r="AV3387" s="14" t="s">
        <v>78</v>
      </c>
      <c r="AW3387" s="14" t="s">
        <v>30</v>
      </c>
      <c r="AX3387" s="14" t="s">
        <v>69</v>
      </c>
      <c r="AY3387" s="212" t="s">
        <v>179</v>
      </c>
    </row>
    <row r="3388" spans="1:65" s="14" customFormat="1">
      <c r="B3388" s="203"/>
      <c r="C3388" s="204"/>
      <c r="D3388" s="188" t="s">
        <v>192</v>
      </c>
      <c r="E3388" s="205" t="s">
        <v>18</v>
      </c>
      <c r="F3388" s="324" t="s">
        <v>1391</v>
      </c>
      <c r="G3388" s="325"/>
      <c r="H3388" s="326">
        <v>14.2</v>
      </c>
      <c r="I3388" s="325"/>
      <c r="J3388" s="325"/>
      <c r="K3388" s="204"/>
      <c r="L3388" s="208"/>
      <c r="M3388" s="209"/>
      <c r="N3388" s="210"/>
      <c r="O3388" s="210"/>
      <c r="P3388" s="210"/>
      <c r="Q3388" s="210"/>
      <c r="R3388" s="210"/>
      <c r="S3388" s="210"/>
      <c r="T3388" s="211"/>
      <c r="AT3388" s="212" t="s">
        <v>192</v>
      </c>
      <c r="AU3388" s="212" t="s">
        <v>78</v>
      </c>
      <c r="AV3388" s="14" t="s">
        <v>78</v>
      </c>
      <c r="AW3388" s="14" t="s">
        <v>30</v>
      </c>
      <c r="AX3388" s="14" t="s">
        <v>69</v>
      </c>
      <c r="AY3388" s="212" t="s">
        <v>179</v>
      </c>
    </row>
    <row r="3389" spans="1:65" s="13" customFormat="1">
      <c r="B3389" s="194"/>
      <c r="C3389" s="195"/>
      <c r="D3389" s="188" t="s">
        <v>192</v>
      </c>
      <c r="E3389" s="196" t="s">
        <v>18</v>
      </c>
      <c r="F3389" s="334" t="s">
        <v>481</v>
      </c>
      <c r="G3389" s="335"/>
      <c r="H3389" s="336" t="s">
        <v>18</v>
      </c>
      <c r="I3389" s="335"/>
      <c r="J3389" s="335"/>
      <c r="K3389" s="195"/>
      <c r="L3389" s="198"/>
      <c r="M3389" s="199"/>
      <c r="N3389" s="200"/>
      <c r="O3389" s="200"/>
      <c r="P3389" s="200"/>
      <c r="Q3389" s="200"/>
      <c r="R3389" s="200"/>
      <c r="S3389" s="200"/>
      <c r="T3389" s="201"/>
      <c r="AT3389" s="202" t="s">
        <v>192</v>
      </c>
      <c r="AU3389" s="202" t="s">
        <v>78</v>
      </c>
      <c r="AV3389" s="13" t="s">
        <v>76</v>
      </c>
      <c r="AW3389" s="13" t="s">
        <v>30</v>
      </c>
      <c r="AX3389" s="13" t="s">
        <v>69</v>
      </c>
      <c r="AY3389" s="202" t="s">
        <v>179</v>
      </c>
    </row>
    <row r="3390" spans="1:65" s="14" customFormat="1">
      <c r="B3390" s="203"/>
      <c r="C3390" s="204"/>
      <c r="D3390" s="188" t="s">
        <v>192</v>
      </c>
      <c r="E3390" s="205" t="s">
        <v>18</v>
      </c>
      <c r="F3390" s="324" t="s">
        <v>1397</v>
      </c>
      <c r="G3390" s="325"/>
      <c r="H3390" s="326">
        <v>15</v>
      </c>
      <c r="I3390" s="325"/>
      <c r="J3390" s="325"/>
      <c r="K3390" s="204"/>
      <c r="L3390" s="208"/>
      <c r="M3390" s="209"/>
      <c r="N3390" s="210"/>
      <c r="O3390" s="210"/>
      <c r="P3390" s="210"/>
      <c r="Q3390" s="210"/>
      <c r="R3390" s="210"/>
      <c r="S3390" s="210"/>
      <c r="T3390" s="211"/>
      <c r="AT3390" s="212" t="s">
        <v>192</v>
      </c>
      <c r="AU3390" s="212" t="s">
        <v>78</v>
      </c>
      <c r="AV3390" s="14" t="s">
        <v>78</v>
      </c>
      <c r="AW3390" s="14" t="s">
        <v>30</v>
      </c>
      <c r="AX3390" s="14" t="s">
        <v>69</v>
      </c>
      <c r="AY3390" s="212" t="s">
        <v>179</v>
      </c>
    </row>
    <row r="3391" spans="1:65" s="14" customFormat="1">
      <c r="B3391" s="203"/>
      <c r="C3391" s="204"/>
      <c r="D3391" s="188" t="s">
        <v>192</v>
      </c>
      <c r="E3391" s="205" t="s">
        <v>18</v>
      </c>
      <c r="F3391" s="324" t="s">
        <v>1398</v>
      </c>
      <c r="G3391" s="325"/>
      <c r="H3391" s="326">
        <v>7.5</v>
      </c>
      <c r="I3391" s="325"/>
      <c r="J3391" s="325"/>
      <c r="K3391" s="204"/>
      <c r="L3391" s="208"/>
      <c r="M3391" s="209"/>
      <c r="N3391" s="210"/>
      <c r="O3391" s="210"/>
      <c r="P3391" s="210"/>
      <c r="Q3391" s="210"/>
      <c r="R3391" s="210"/>
      <c r="S3391" s="210"/>
      <c r="T3391" s="211"/>
      <c r="AT3391" s="212" t="s">
        <v>192</v>
      </c>
      <c r="AU3391" s="212" t="s">
        <v>78</v>
      </c>
      <c r="AV3391" s="14" t="s">
        <v>78</v>
      </c>
      <c r="AW3391" s="14" t="s">
        <v>30</v>
      </c>
      <c r="AX3391" s="14" t="s">
        <v>69</v>
      </c>
      <c r="AY3391" s="212" t="s">
        <v>179</v>
      </c>
    </row>
    <row r="3392" spans="1:65" s="14" customFormat="1">
      <c r="B3392" s="203"/>
      <c r="C3392" s="204"/>
      <c r="D3392" s="188" t="s">
        <v>192</v>
      </c>
      <c r="E3392" s="205" t="s">
        <v>18</v>
      </c>
      <c r="F3392" s="324" t="s">
        <v>1401</v>
      </c>
      <c r="G3392" s="325"/>
      <c r="H3392" s="326">
        <v>25.3</v>
      </c>
      <c r="I3392" s="325"/>
      <c r="J3392" s="325"/>
      <c r="K3392" s="204"/>
      <c r="L3392" s="208"/>
      <c r="M3392" s="209"/>
      <c r="N3392" s="210"/>
      <c r="O3392" s="210"/>
      <c r="P3392" s="210"/>
      <c r="Q3392" s="210"/>
      <c r="R3392" s="210"/>
      <c r="S3392" s="210"/>
      <c r="T3392" s="211"/>
      <c r="AT3392" s="212" t="s">
        <v>192</v>
      </c>
      <c r="AU3392" s="212" t="s">
        <v>78</v>
      </c>
      <c r="AV3392" s="14" t="s">
        <v>78</v>
      </c>
      <c r="AW3392" s="14" t="s">
        <v>30</v>
      </c>
      <c r="AX3392" s="14" t="s">
        <v>69</v>
      </c>
      <c r="AY3392" s="212" t="s">
        <v>179</v>
      </c>
    </row>
    <row r="3393" spans="2:51" s="14" customFormat="1">
      <c r="B3393" s="203"/>
      <c r="C3393" s="204"/>
      <c r="D3393" s="188" t="s">
        <v>192</v>
      </c>
      <c r="E3393" s="205" t="s">
        <v>18</v>
      </c>
      <c r="F3393" s="324" t="s">
        <v>1403</v>
      </c>
      <c r="G3393" s="325"/>
      <c r="H3393" s="326">
        <v>12</v>
      </c>
      <c r="I3393" s="325"/>
      <c r="J3393" s="325"/>
      <c r="K3393" s="204"/>
      <c r="L3393" s="208"/>
      <c r="M3393" s="209"/>
      <c r="N3393" s="210"/>
      <c r="O3393" s="210"/>
      <c r="P3393" s="210"/>
      <c r="Q3393" s="210"/>
      <c r="R3393" s="210"/>
      <c r="S3393" s="210"/>
      <c r="T3393" s="211"/>
      <c r="AT3393" s="212" t="s">
        <v>192</v>
      </c>
      <c r="AU3393" s="212" t="s">
        <v>78</v>
      </c>
      <c r="AV3393" s="14" t="s">
        <v>78</v>
      </c>
      <c r="AW3393" s="14" t="s">
        <v>30</v>
      </c>
      <c r="AX3393" s="14" t="s">
        <v>69</v>
      </c>
      <c r="AY3393" s="212" t="s">
        <v>179</v>
      </c>
    </row>
    <row r="3394" spans="2:51" s="14" customFormat="1">
      <c r="B3394" s="203"/>
      <c r="C3394" s="204"/>
      <c r="D3394" s="188" t="s">
        <v>192</v>
      </c>
      <c r="E3394" s="205" t="s">
        <v>18</v>
      </c>
      <c r="F3394" s="324" t="s">
        <v>1404</v>
      </c>
      <c r="G3394" s="325"/>
      <c r="H3394" s="326">
        <v>12.2</v>
      </c>
      <c r="I3394" s="325"/>
      <c r="J3394" s="325"/>
      <c r="K3394" s="204"/>
      <c r="L3394" s="208"/>
      <c r="M3394" s="209"/>
      <c r="N3394" s="210"/>
      <c r="O3394" s="210"/>
      <c r="P3394" s="210"/>
      <c r="Q3394" s="210"/>
      <c r="R3394" s="210"/>
      <c r="S3394" s="210"/>
      <c r="T3394" s="211"/>
      <c r="AT3394" s="212" t="s">
        <v>192</v>
      </c>
      <c r="AU3394" s="212" t="s">
        <v>78</v>
      </c>
      <c r="AV3394" s="14" t="s">
        <v>78</v>
      </c>
      <c r="AW3394" s="14" t="s">
        <v>30</v>
      </c>
      <c r="AX3394" s="14" t="s">
        <v>69</v>
      </c>
      <c r="AY3394" s="212" t="s">
        <v>179</v>
      </c>
    </row>
    <row r="3395" spans="2:51" s="14" customFormat="1">
      <c r="B3395" s="203"/>
      <c r="C3395" s="204"/>
      <c r="D3395" s="188" t="s">
        <v>192</v>
      </c>
      <c r="E3395" s="205" t="s">
        <v>18</v>
      </c>
      <c r="F3395" s="324" t="s">
        <v>1405</v>
      </c>
      <c r="G3395" s="325"/>
      <c r="H3395" s="326">
        <v>12</v>
      </c>
      <c r="I3395" s="325"/>
      <c r="J3395" s="325"/>
      <c r="K3395" s="204"/>
      <c r="L3395" s="208"/>
      <c r="M3395" s="209"/>
      <c r="N3395" s="210"/>
      <c r="O3395" s="210"/>
      <c r="P3395" s="210"/>
      <c r="Q3395" s="210"/>
      <c r="R3395" s="210"/>
      <c r="S3395" s="210"/>
      <c r="T3395" s="211"/>
      <c r="AT3395" s="212" t="s">
        <v>192</v>
      </c>
      <c r="AU3395" s="212" t="s">
        <v>78</v>
      </c>
      <c r="AV3395" s="14" t="s">
        <v>78</v>
      </c>
      <c r="AW3395" s="14" t="s">
        <v>30</v>
      </c>
      <c r="AX3395" s="14" t="s">
        <v>69</v>
      </c>
      <c r="AY3395" s="212" t="s">
        <v>179</v>
      </c>
    </row>
    <row r="3396" spans="2:51" s="14" customFormat="1">
      <c r="B3396" s="203"/>
      <c r="C3396" s="204"/>
      <c r="D3396" s="188" t="s">
        <v>192</v>
      </c>
      <c r="E3396" s="205" t="s">
        <v>18</v>
      </c>
      <c r="F3396" s="324" t="s">
        <v>1406</v>
      </c>
      <c r="G3396" s="325"/>
      <c r="H3396" s="326">
        <v>22.6</v>
      </c>
      <c r="I3396" s="325"/>
      <c r="J3396" s="325"/>
      <c r="K3396" s="204"/>
      <c r="L3396" s="208"/>
      <c r="M3396" s="209"/>
      <c r="N3396" s="210"/>
      <c r="O3396" s="210"/>
      <c r="P3396" s="210"/>
      <c r="Q3396" s="210"/>
      <c r="R3396" s="210"/>
      <c r="S3396" s="210"/>
      <c r="T3396" s="211"/>
      <c r="AT3396" s="212" t="s">
        <v>192</v>
      </c>
      <c r="AU3396" s="212" t="s">
        <v>78</v>
      </c>
      <c r="AV3396" s="14" t="s">
        <v>78</v>
      </c>
      <c r="AW3396" s="14" t="s">
        <v>30</v>
      </c>
      <c r="AX3396" s="14" t="s">
        <v>69</v>
      </c>
      <c r="AY3396" s="212" t="s">
        <v>179</v>
      </c>
    </row>
    <row r="3397" spans="2:51" s="14" customFormat="1">
      <c r="B3397" s="203"/>
      <c r="C3397" s="204"/>
      <c r="D3397" s="188" t="s">
        <v>192</v>
      </c>
      <c r="E3397" s="205" t="s">
        <v>18</v>
      </c>
      <c r="F3397" s="324" t="s">
        <v>1407</v>
      </c>
      <c r="G3397" s="325"/>
      <c r="H3397" s="326">
        <v>10</v>
      </c>
      <c r="I3397" s="325"/>
      <c r="J3397" s="325"/>
      <c r="K3397" s="204"/>
      <c r="L3397" s="208"/>
      <c r="M3397" s="209"/>
      <c r="N3397" s="210"/>
      <c r="O3397" s="210"/>
      <c r="P3397" s="210"/>
      <c r="Q3397" s="210"/>
      <c r="R3397" s="210"/>
      <c r="S3397" s="210"/>
      <c r="T3397" s="211"/>
      <c r="AT3397" s="212" t="s">
        <v>192</v>
      </c>
      <c r="AU3397" s="212" t="s">
        <v>78</v>
      </c>
      <c r="AV3397" s="14" t="s">
        <v>78</v>
      </c>
      <c r="AW3397" s="14" t="s">
        <v>30</v>
      </c>
      <c r="AX3397" s="14" t="s">
        <v>69</v>
      </c>
      <c r="AY3397" s="212" t="s">
        <v>179</v>
      </c>
    </row>
    <row r="3398" spans="2:51" s="14" customFormat="1">
      <c r="B3398" s="203"/>
      <c r="C3398" s="204"/>
      <c r="D3398" s="188" t="s">
        <v>192</v>
      </c>
      <c r="E3398" s="205" t="s">
        <v>18</v>
      </c>
      <c r="F3398" s="324" t="s">
        <v>1411</v>
      </c>
      <c r="G3398" s="325"/>
      <c r="H3398" s="326">
        <v>12.1</v>
      </c>
      <c r="I3398" s="325"/>
      <c r="J3398" s="325"/>
      <c r="K3398" s="204"/>
      <c r="L3398" s="208"/>
      <c r="M3398" s="209"/>
      <c r="N3398" s="210"/>
      <c r="O3398" s="210"/>
      <c r="P3398" s="210"/>
      <c r="Q3398" s="210"/>
      <c r="R3398" s="210"/>
      <c r="S3398" s="210"/>
      <c r="T3398" s="211"/>
      <c r="AT3398" s="212" t="s">
        <v>192</v>
      </c>
      <c r="AU3398" s="212" t="s">
        <v>78</v>
      </c>
      <c r="AV3398" s="14" t="s">
        <v>78</v>
      </c>
      <c r="AW3398" s="14" t="s">
        <v>30</v>
      </c>
      <c r="AX3398" s="14" t="s">
        <v>69</v>
      </c>
      <c r="AY3398" s="212" t="s">
        <v>179</v>
      </c>
    </row>
    <row r="3399" spans="2:51" s="14" customFormat="1">
      <c r="B3399" s="203"/>
      <c r="C3399" s="204"/>
      <c r="D3399" s="188" t="s">
        <v>192</v>
      </c>
      <c r="E3399" s="205" t="s">
        <v>18</v>
      </c>
      <c r="F3399" s="324" t="s">
        <v>1412</v>
      </c>
      <c r="G3399" s="325"/>
      <c r="H3399" s="326">
        <v>12.1</v>
      </c>
      <c r="I3399" s="325"/>
      <c r="J3399" s="325"/>
      <c r="K3399" s="204"/>
      <c r="L3399" s="208"/>
      <c r="M3399" s="209"/>
      <c r="N3399" s="210"/>
      <c r="O3399" s="210"/>
      <c r="P3399" s="210"/>
      <c r="Q3399" s="210"/>
      <c r="R3399" s="210"/>
      <c r="S3399" s="210"/>
      <c r="T3399" s="211"/>
      <c r="AT3399" s="212" t="s">
        <v>192</v>
      </c>
      <c r="AU3399" s="212" t="s">
        <v>78</v>
      </c>
      <c r="AV3399" s="14" t="s">
        <v>78</v>
      </c>
      <c r="AW3399" s="14" t="s">
        <v>30</v>
      </c>
      <c r="AX3399" s="14" t="s">
        <v>69</v>
      </c>
      <c r="AY3399" s="212" t="s">
        <v>179</v>
      </c>
    </row>
    <row r="3400" spans="2:51" s="14" customFormat="1">
      <c r="B3400" s="203"/>
      <c r="C3400" s="204"/>
      <c r="D3400" s="188" t="s">
        <v>192</v>
      </c>
      <c r="E3400" s="205" t="s">
        <v>18</v>
      </c>
      <c r="F3400" s="324" t="s">
        <v>1413</v>
      </c>
      <c r="G3400" s="325"/>
      <c r="H3400" s="326">
        <v>12.4</v>
      </c>
      <c r="I3400" s="325"/>
      <c r="J3400" s="325"/>
      <c r="K3400" s="204"/>
      <c r="L3400" s="208"/>
      <c r="M3400" s="209"/>
      <c r="N3400" s="210"/>
      <c r="O3400" s="210"/>
      <c r="P3400" s="210"/>
      <c r="Q3400" s="210"/>
      <c r="R3400" s="210"/>
      <c r="S3400" s="210"/>
      <c r="T3400" s="211"/>
      <c r="AT3400" s="212" t="s">
        <v>192</v>
      </c>
      <c r="AU3400" s="212" t="s">
        <v>78</v>
      </c>
      <c r="AV3400" s="14" t="s">
        <v>78</v>
      </c>
      <c r="AW3400" s="14" t="s">
        <v>30</v>
      </c>
      <c r="AX3400" s="14" t="s">
        <v>69</v>
      </c>
      <c r="AY3400" s="212" t="s">
        <v>179</v>
      </c>
    </row>
    <row r="3401" spans="2:51" s="14" customFormat="1">
      <c r="B3401" s="203"/>
      <c r="C3401" s="204"/>
      <c r="D3401" s="188" t="s">
        <v>192</v>
      </c>
      <c r="E3401" s="205" t="s">
        <v>18</v>
      </c>
      <c r="F3401" s="324" t="s">
        <v>1414</v>
      </c>
      <c r="G3401" s="325"/>
      <c r="H3401" s="326">
        <v>12.4</v>
      </c>
      <c r="I3401" s="325"/>
      <c r="J3401" s="325"/>
      <c r="K3401" s="204"/>
      <c r="L3401" s="208"/>
      <c r="M3401" s="209"/>
      <c r="N3401" s="210"/>
      <c r="O3401" s="210"/>
      <c r="P3401" s="210"/>
      <c r="Q3401" s="210"/>
      <c r="R3401" s="210"/>
      <c r="S3401" s="210"/>
      <c r="T3401" s="211"/>
      <c r="AT3401" s="212" t="s">
        <v>192</v>
      </c>
      <c r="AU3401" s="212" t="s">
        <v>78</v>
      </c>
      <c r="AV3401" s="14" t="s">
        <v>78</v>
      </c>
      <c r="AW3401" s="14" t="s">
        <v>30</v>
      </c>
      <c r="AX3401" s="14" t="s">
        <v>69</v>
      </c>
      <c r="AY3401" s="212" t="s">
        <v>179</v>
      </c>
    </row>
    <row r="3402" spans="2:51" s="13" customFormat="1">
      <c r="B3402" s="194"/>
      <c r="C3402" s="195"/>
      <c r="D3402" s="188" t="s">
        <v>192</v>
      </c>
      <c r="E3402" s="196" t="s">
        <v>18</v>
      </c>
      <c r="F3402" s="334" t="s">
        <v>584</v>
      </c>
      <c r="G3402" s="335"/>
      <c r="H3402" s="336" t="s">
        <v>18</v>
      </c>
      <c r="I3402" s="335"/>
      <c r="J3402" s="335"/>
      <c r="K3402" s="195"/>
      <c r="L3402" s="198"/>
      <c r="M3402" s="199"/>
      <c r="N3402" s="200"/>
      <c r="O3402" s="200"/>
      <c r="P3402" s="200"/>
      <c r="Q3402" s="200"/>
      <c r="R3402" s="200"/>
      <c r="S3402" s="200"/>
      <c r="T3402" s="201"/>
      <c r="AT3402" s="202" t="s">
        <v>192</v>
      </c>
      <c r="AU3402" s="202" t="s">
        <v>78</v>
      </c>
      <c r="AV3402" s="13" t="s">
        <v>76</v>
      </c>
      <c r="AW3402" s="13" t="s">
        <v>30</v>
      </c>
      <c r="AX3402" s="13" t="s">
        <v>69</v>
      </c>
      <c r="AY3402" s="202" t="s">
        <v>179</v>
      </c>
    </row>
    <row r="3403" spans="2:51" s="13" customFormat="1">
      <c r="B3403" s="194"/>
      <c r="C3403" s="195"/>
      <c r="D3403" s="188" t="s">
        <v>192</v>
      </c>
      <c r="E3403" s="196" t="s">
        <v>18</v>
      </c>
      <c r="F3403" s="334" t="s">
        <v>323</v>
      </c>
      <c r="G3403" s="335"/>
      <c r="H3403" s="336" t="s">
        <v>18</v>
      </c>
      <c r="I3403" s="335"/>
      <c r="J3403" s="335"/>
      <c r="K3403" s="195"/>
      <c r="L3403" s="198"/>
      <c r="M3403" s="199"/>
      <c r="N3403" s="200"/>
      <c r="O3403" s="200"/>
      <c r="P3403" s="200"/>
      <c r="Q3403" s="200"/>
      <c r="R3403" s="200"/>
      <c r="S3403" s="200"/>
      <c r="T3403" s="201"/>
      <c r="AT3403" s="202" t="s">
        <v>192</v>
      </c>
      <c r="AU3403" s="202" t="s">
        <v>78</v>
      </c>
      <c r="AV3403" s="13" t="s">
        <v>76</v>
      </c>
      <c r="AW3403" s="13" t="s">
        <v>30</v>
      </c>
      <c r="AX3403" s="13" t="s">
        <v>69</v>
      </c>
      <c r="AY3403" s="202" t="s">
        <v>179</v>
      </c>
    </row>
    <row r="3404" spans="2:51" s="14" customFormat="1">
      <c r="B3404" s="203"/>
      <c r="C3404" s="204"/>
      <c r="D3404" s="188" t="s">
        <v>192</v>
      </c>
      <c r="E3404" s="205" t="s">
        <v>18</v>
      </c>
      <c r="F3404" s="324" t="s">
        <v>1417</v>
      </c>
      <c r="G3404" s="325"/>
      <c r="H3404" s="326">
        <v>3.99</v>
      </c>
      <c r="I3404" s="325"/>
      <c r="J3404" s="325"/>
      <c r="K3404" s="204"/>
      <c r="L3404" s="208"/>
      <c r="M3404" s="209"/>
      <c r="N3404" s="210"/>
      <c r="O3404" s="210"/>
      <c r="P3404" s="210"/>
      <c r="Q3404" s="210"/>
      <c r="R3404" s="210"/>
      <c r="S3404" s="210"/>
      <c r="T3404" s="211"/>
      <c r="AT3404" s="212" t="s">
        <v>192</v>
      </c>
      <c r="AU3404" s="212" t="s">
        <v>78</v>
      </c>
      <c r="AV3404" s="14" t="s">
        <v>78</v>
      </c>
      <c r="AW3404" s="14" t="s">
        <v>30</v>
      </c>
      <c r="AX3404" s="14" t="s">
        <v>69</v>
      </c>
      <c r="AY3404" s="212" t="s">
        <v>179</v>
      </c>
    </row>
    <row r="3405" spans="2:51" s="14" customFormat="1">
      <c r="B3405" s="203"/>
      <c r="C3405" s="204"/>
      <c r="D3405" s="188" t="s">
        <v>192</v>
      </c>
      <c r="E3405" s="205" t="s">
        <v>18</v>
      </c>
      <c r="F3405" s="324" t="s">
        <v>1418</v>
      </c>
      <c r="G3405" s="325"/>
      <c r="H3405" s="326">
        <v>-5.2</v>
      </c>
      <c r="I3405" s="325"/>
      <c r="J3405" s="325"/>
      <c r="K3405" s="204"/>
      <c r="L3405" s="208"/>
      <c r="M3405" s="209"/>
      <c r="N3405" s="210"/>
      <c r="O3405" s="210"/>
      <c r="P3405" s="210"/>
      <c r="Q3405" s="210"/>
      <c r="R3405" s="210"/>
      <c r="S3405" s="210"/>
      <c r="T3405" s="211"/>
      <c r="AT3405" s="212" t="s">
        <v>192</v>
      </c>
      <c r="AU3405" s="212" t="s">
        <v>78</v>
      </c>
      <c r="AV3405" s="14" t="s">
        <v>78</v>
      </c>
      <c r="AW3405" s="14" t="s">
        <v>30</v>
      </c>
      <c r="AX3405" s="14" t="s">
        <v>69</v>
      </c>
      <c r="AY3405" s="212" t="s">
        <v>179</v>
      </c>
    </row>
    <row r="3406" spans="2:51" s="14" customFormat="1">
      <c r="B3406" s="203"/>
      <c r="C3406" s="204"/>
      <c r="D3406" s="188" t="s">
        <v>192</v>
      </c>
      <c r="E3406" s="205" t="s">
        <v>18</v>
      </c>
      <c r="F3406" s="324" t="s">
        <v>3247</v>
      </c>
      <c r="G3406" s="325"/>
      <c r="H3406" s="326">
        <v>-1.94</v>
      </c>
      <c r="I3406" s="325"/>
      <c r="J3406" s="325"/>
      <c r="K3406" s="204"/>
      <c r="L3406" s="208"/>
      <c r="M3406" s="209"/>
      <c r="N3406" s="210"/>
      <c r="O3406" s="210"/>
      <c r="P3406" s="210"/>
      <c r="Q3406" s="210"/>
      <c r="R3406" s="210"/>
      <c r="S3406" s="210"/>
      <c r="T3406" s="211"/>
      <c r="AT3406" s="212" t="s">
        <v>192</v>
      </c>
      <c r="AU3406" s="212" t="s">
        <v>78</v>
      </c>
      <c r="AV3406" s="14" t="s">
        <v>78</v>
      </c>
      <c r="AW3406" s="14" t="s">
        <v>30</v>
      </c>
      <c r="AX3406" s="14" t="s">
        <v>69</v>
      </c>
      <c r="AY3406" s="212" t="s">
        <v>179</v>
      </c>
    </row>
    <row r="3407" spans="2:51" s="14" customFormat="1">
      <c r="B3407" s="203"/>
      <c r="C3407" s="204"/>
      <c r="D3407" s="188" t="s">
        <v>192</v>
      </c>
      <c r="E3407" s="205" t="s">
        <v>18</v>
      </c>
      <c r="F3407" s="324" t="s">
        <v>2553</v>
      </c>
      <c r="G3407" s="325"/>
      <c r="H3407" s="326">
        <v>6.46</v>
      </c>
      <c r="I3407" s="325"/>
      <c r="J3407" s="325"/>
      <c r="K3407" s="204"/>
      <c r="L3407" s="208"/>
      <c r="M3407" s="209"/>
      <c r="N3407" s="210"/>
      <c r="O3407" s="210"/>
      <c r="P3407" s="210"/>
      <c r="Q3407" s="210"/>
      <c r="R3407" s="210"/>
      <c r="S3407" s="210"/>
      <c r="T3407" s="211"/>
      <c r="AT3407" s="212" t="s">
        <v>192</v>
      </c>
      <c r="AU3407" s="212" t="s">
        <v>78</v>
      </c>
      <c r="AV3407" s="14" t="s">
        <v>78</v>
      </c>
      <c r="AW3407" s="14" t="s">
        <v>30</v>
      </c>
      <c r="AX3407" s="14" t="s">
        <v>69</v>
      </c>
      <c r="AY3407" s="212" t="s">
        <v>179</v>
      </c>
    </row>
    <row r="3408" spans="2:51" s="13" customFormat="1">
      <c r="B3408" s="194"/>
      <c r="C3408" s="195"/>
      <c r="D3408" s="188" t="s">
        <v>192</v>
      </c>
      <c r="E3408" s="196" t="s">
        <v>18</v>
      </c>
      <c r="F3408" s="334" t="s">
        <v>481</v>
      </c>
      <c r="G3408" s="335"/>
      <c r="H3408" s="336" t="s">
        <v>18</v>
      </c>
      <c r="I3408" s="335"/>
      <c r="J3408" s="335"/>
      <c r="K3408" s="195"/>
      <c r="L3408" s="198"/>
      <c r="M3408" s="199"/>
      <c r="N3408" s="200"/>
      <c r="O3408" s="200"/>
      <c r="P3408" s="200"/>
      <c r="Q3408" s="200"/>
      <c r="R3408" s="200"/>
      <c r="S3408" s="200"/>
      <c r="T3408" s="201"/>
      <c r="AT3408" s="202" t="s">
        <v>192</v>
      </c>
      <c r="AU3408" s="202" t="s">
        <v>78</v>
      </c>
      <c r="AV3408" s="13" t="s">
        <v>76</v>
      </c>
      <c r="AW3408" s="13" t="s">
        <v>30</v>
      </c>
      <c r="AX3408" s="13" t="s">
        <v>69</v>
      </c>
      <c r="AY3408" s="202" t="s">
        <v>179</v>
      </c>
    </row>
    <row r="3409" spans="1:65" s="14" customFormat="1">
      <c r="B3409" s="203"/>
      <c r="C3409" s="204"/>
      <c r="D3409" s="188" t="s">
        <v>192</v>
      </c>
      <c r="E3409" s="205" t="s">
        <v>18</v>
      </c>
      <c r="F3409" s="324" t="s">
        <v>3248</v>
      </c>
      <c r="G3409" s="325"/>
      <c r="H3409" s="326">
        <v>-7.24</v>
      </c>
      <c r="I3409" s="325"/>
      <c r="J3409" s="325"/>
      <c r="K3409" s="204"/>
      <c r="L3409" s="208"/>
      <c r="M3409" s="209"/>
      <c r="N3409" s="210"/>
      <c r="O3409" s="210"/>
      <c r="P3409" s="210"/>
      <c r="Q3409" s="210"/>
      <c r="R3409" s="210"/>
      <c r="S3409" s="210"/>
      <c r="T3409" s="211"/>
      <c r="AT3409" s="212" t="s">
        <v>192</v>
      </c>
      <c r="AU3409" s="212" t="s">
        <v>78</v>
      </c>
      <c r="AV3409" s="14" t="s">
        <v>78</v>
      </c>
      <c r="AW3409" s="14" t="s">
        <v>30</v>
      </c>
      <c r="AX3409" s="14" t="s">
        <v>69</v>
      </c>
      <c r="AY3409" s="212" t="s">
        <v>179</v>
      </c>
    </row>
    <row r="3410" spans="1:65" s="14" customFormat="1">
      <c r="B3410" s="203"/>
      <c r="C3410" s="204"/>
      <c r="D3410" s="188" t="s">
        <v>192</v>
      </c>
      <c r="E3410" s="205" t="s">
        <v>18</v>
      </c>
      <c r="F3410" s="324" t="s">
        <v>2556</v>
      </c>
      <c r="G3410" s="325"/>
      <c r="H3410" s="326">
        <v>-8.9</v>
      </c>
      <c r="I3410" s="325"/>
      <c r="J3410" s="325"/>
      <c r="K3410" s="204"/>
      <c r="L3410" s="208"/>
      <c r="M3410" s="209"/>
      <c r="N3410" s="210"/>
      <c r="O3410" s="210"/>
      <c r="P3410" s="210"/>
      <c r="Q3410" s="210"/>
      <c r="R3410" s="210"/>
      <c r="S3410" s="210"/>
      <c r="T3410" s="211"/>
      <c r="AT3410" s="212" t="s">
        <v>192</v>
      </c>
      <c r="AU3410" s="212" t="s">
        <v>78</v>
      </c>
      <c r="AV3410" s="14" t="s">
        <v>78</v>
      </c>
      <c r="AW3410" s="14" t="s">
        <v>30</v>
      </c>
      <c r="AX3410" s="14" t="s">
        <v>69</v>
      </c>
      <c r="AY3410" s="212" t="s">
        <v>179</v>
      </c>
    </row>
    <row r="3411" spans="1:65" s="14" customFormat="1">
      <c r="B3411" s="203"/>
      <c r="C3411" s="204"/>
      <c r="D3411" s="188" t="s">
        <v>192</v>
      </c>
      <c r="E3411" s="205" t="s">
        <v>18</v>
      </c>
      <c r="F3411" s="324" t="s">
        <v>2557</v>
      </c>
      <c r="G3411" s="325"/>
      <c r="H3411" s="326">
        <v>8.0500000000000007</v>
      </c>
      <c r="I3411" s="325"/>
      <c r="J3411" s="325"/>
      <c r="K3411" s="204"/>
      <c r="L3411" s="208"/>
      <c r="M3411" s="209"/>
      <c r="N3411" s="210"/>
      <c r="O3411" s="210"/>
      <c r="P3411" s="210"/>
      <c r="Q3411" s="210"/>
      <c r="R3411" s="210"/>
      <c r="S3411" s="210"/>
      <c r="T3411" s="211"/>
      <c r="AT3411" s="212" t="s">
        <v>192</v>
      </c>
      <c r="AU3411" s="212" t="s">
        <v>78</v>
      </c>
      <c r="AV3411" s="14" t="s">
        <v>78</v>
      </c>
      <c r="AW3411" s="14" t="s">
        <v>30</v>
      </c>
      <c r="AX3411" s="14" t="s">
        <v>69</v>
      </c>
      <c r="AY3411" s="212" t="s">
        <v>179</v>
      </c>
    </row>
    <row r="3412" spans="1:65" s="14" customFormat="1">
      <c r="B3412" s="203"/>
      <c r="C3412" s="204"/>
      <c r="D3412" s="188" t="s">
        <v>192</v>
      </c>
      <c r="E3412" s="205" t="s">
        <v>18</v>
      </c>
      <c r="F3412" s="324" t="s">
        <v>2561</v>
      </c>
      <c r="G3412" s="325"/>
      <c r="H3412" s="326">
        <v>5.7</v>
      </c>
      <c r="I3412" s="325"/>
      <c r="J3412" s="325"/>
      <c r="K3412" s="204"/>
      <c r="L3412" s="208"/>
      <c r="M3412" s="209"/>
      <c r="N3412" s="210"/>
      <c r="O3412" s="210"/>
      <c r="P3412" s="210"/>
      <c r="Q3412" s="210"/>
      <c r="R3412" s="210"/>
      <c r="S3412" s="210"/>
      <c r="T3412" s="211"/>
      <c r="AT3412" s="212" t="s">
        <v>192</v>
      </c>
      <c r="AU3412" s="212" t="s">
        <v>78</v>
      </c>
      <c r="AV3412" s="14" t="s">
        <v>78</v>
      </c>
      <c r="AW3412" s="14" t="s">
        <v>30</v>
      </c>
      <c r="AX3412" s="14" t="s">
        <v>69</v>
      </c>
      <c r="AY3412" s="212" t="s">
        <v>179</v>
      </c>
    </row>
    <row r="3413" spans="1:65" s="2" customFormat="1" ht="24.2" customHeight="1">
      <c r="A3413" s="33"/>
      <c r="B3413" s="34"/>
      <c r="C3413" s="176" t="s">
        <v>3261</v>
      </c>
      <c r="D3413" s="176" t="s">
        <v>181</v>
      </c>
      <c r="E3413" s="177" t="s">
        <v>3262</v>
      </c>
      <c r="F3413" s="327" t="s">
        <v>3263</v>
      </c>
      <c r="G3413" s="328" t="s">
        <v>357</v>
      </c>
      <c r="H3413" s="329">
        <v>179.52799999999999</v>
      </c>
      <c r="I3413" s="330"/>
      <c r="J3413" s="330">
        <f>ROUND(I3413*H3413,2)</f>
        <v>0</v>
      </c>
      <c r="K3413" s="178" t="s">
        <v>185</v>
      </c>
      <c r="L3413" s="38"/>
      <c r="M3413" s="182" t="s">
        <v>18</v>
      </c>
      <c r="N3413" s="183" t="s">
        <v>40</v>
      </c>
      <c r="O3413" s="184">
        <v>0.255</v>
      </c>
      <c r="P3413" s="184">
        <f>O3413*H3413</f>
        <v>45.779640000000001</v>
      </c>
      <c r="Q3413" s="184">
        <v>0</v>
      </c>
      <c r="R3413" s="184">
        <f>Q3413*H3413</f>
        <v>0</v>
      </c>
      <c r="S3413" s="184">
        <v>3.0000000000000001E-3</v>
      </c>
      <c r="T3413" s="185">
        <f>S3413*H3413</f>
        <v>0.53858399999999995</v>
      </c>
      <c r="U3413" s="33"/>
      <c r="V3413" s="33"/>
      <c r="W3413" s="33"/>
      <c r="X3413" s="33"/>
      <c r="Y3413" s="33"/>
      <c r="Z3413" s="33"/>
      <c r="AA3413" s="33"/>
      <c r="AB3413" s="33"/>
      <c r="AC3413" s="33"/>
      <c r="AD3413" s="33"/>
      <c r="AE3413" s="33"/>
      <c r="AR3413" s="186" t="s">
        <v>311</v>
      </c>
      <c r="AT3413" s="186" t="s">
        <v>181</v>
      </c>
      <c r="AU3413" s="186" t="s">
        <v>78</v>
      </c>
      <c r="AY3413" s="19" t="s">
        <v>179</v>
      </c>
      <c r="BE3413" s="187">
        <f>IF(N3413="základní",J3413,0)</f>
        <v>0</v>
      </c>
      <c r="BF3413" s="187">
        <f>IF(N3413="snížená",J3413,0)</f>
        <v>0</v>
      </c>
      <c r="BG3413" s="187">
        <f>IF(N3413="zákl. přenesená",J3413,0)</f>
        <v>0</v>
      </c>
      <c r="BH3413" s="187">
        <f>IF(N3413="sníž. přenesená",J3413,0)</f>
        <v>0</v>
      </c>
      <c r="BI3413" s="187">
        <f>IF(N3413="nulová",J3413,0)</f>
        <v>0</v>
      </c>
      <c r="BJ3413" s="19" t="s">
        <v>76</v>
      </c>
      <c r="BK3413" s="187">
        <f>ROUND(I3413*H3413,2)</f>
        <v>0</v>
      </c>
      <c r="BL3413" s="19" t="s">
        <v>311</v>
      </c>
      <c r="BM3413" s="186" t="s">
        <v>3264</v>
      </c>
    </row>
    <row r="3414" spans="1:65" s="2" customFormat="1">
      <c r="A3414" s="33"/>
      <c r="B3414" s="34"/>
      <c r="C3414" s="35"/>
      <c r="D3414" s="188" t="s">
        <v>188</v>
      </c>
      <c r="E3414" s="35"/>
      <c r="F3414" s="331" t="s">
        <v>3265</v>
      </c>
      <c r="G3414" s="332"/>
      <c r="H3414" s="332"/>
      <c r="I3414" s="332"/>
      <c r="J3414" s="332"/>
      <c r="K3414" s="35"/>
      <c r="L3414" s="38"/>
      <c r="M3414" s="190"/>
      <c r="N3414" s="191"/>
      <c r="O3414" s="63"/>
      <c r="P3414" s="63"/>
      <c r="Q3414" s="63"/>
      <c r="R3414" s="63"/>
      <c r="S3414" s="63"/>
      <c r="T3414" s="64"/>
      <c r="U3414" s="33"/>
      <c r="V3414" s="33"/>
      <c r="W3414" s="33"/>
      <c r="X3414" s="33"/>
      <c r="Y3414" s="33"/>
      <c r="Z3414" s="33"/>
      <c r="AA3414" s="33"/>
      <c r="AB3414" s="33"/>
      <c r="AC3414" s="33"/>
      <c r="AD3414" s="33"/>
      <c r="AE3414" s="33"/>
      <c r="AT3414" s="19" t="s">
        <v>188</v>
      </c>
      <c r="AU3414" s="19" t="s">
        <v>78</v>
      </c>
    </row>
    <row r="3415" spans="1:65" s="2" customFormat="1">
      <c r="A3415" s="33"/>
      <c r="B3415" s="34"/>
      <c r="C3415" s="35"/>
      <c r="D3415" s="192" t="s">
        <v>190</v>
      </c>
      <c r="E3415" s="35"/>
      <c r="F3415" s="333" t="s">
        <v>3266</v>
      </c>
      <c r="G3415" s="332"/>
      <c r="H3415" s="332"/>
      <c r="I3415" s="332"/>
      <c r="J3415" s="332"/>
      <c r="K3415" s="35"/>
      <c r="L3415" s="38"/>
      <c r="M3415" s="190"/>
      <c r="N3415" s="191"/>
      <c r="O3415" s="63"/>
      <c r="P3415" s="63"/>
      <c r="Q3415" s="63"/>
      <c r="R3415" s="63"/>
      <c r="S3415" s="63"/>
      <c r="T3415" s="64"/>
      <c r="U3415" s="33"/>
      <c r="V3415" s="33"/>
      <c r="W3415" s="33"/>
      <c r="X3415" s="33"/>
      <c r="Y3415" s="33"/>
      <c r="Z3415" s="33"/>
      <c r="AA3415" s="33"/>
      <c r="AB3415" s="33"/>
      <c r="AC3415" s="33"/>
      <c r="AD3415" s="33"/>
      <c r="AE3415" s="33"/>
      <c r="AT3415" s="19" t="s">
        <v>190</v>
      </c>
      <c r="AU3415" s="19" t="s">
        <v>78</v>
      </c>
    </row>
    <row r="3416" spans="1:65" s="13" customFormat="1">
      <c r="B3416" s="194"/>
      <c r="C3416" s="195"/>
      <c r="D3416" s="188" t="s">
        <v>192</v>
      </c>
      <c r="E3416" s="196" t="s">
        <v>18</v>
      </c>
      <c r="F3416" s="334" t="s">
        <v>230</v>
      </c>
      <c r="G3416" s="335"/>
      <c r="H3416" s="336" t="s">
        <v>18</v>
      </c>
      <c r="I3416" s="335"/>
      <c r="J3416" s="335"/>
      <c r="K3416" s="195"/>
      <c r="L3416" s="198"/>
      <c r="M3416" s="199"/>
      <c r="N3416" s="200"/>
      <c r="O3416" s="200"/>
      <c r="P3416" s="200"/>
      <c r="Q3416" s="200"/>
      <c r="R3416" s="200"/>
      <c r="S3416" s="200"/>
      <c r="T3416" s="201"/>
      <c r="AT3416" s="202" t="s">
        <v>192</v>
      </c>
      <c r="AU3416" s="202" t="s">
        <v>78</v>
      </c>
      <c r="AV3416" s="13" t="s">
        <v>76</v>
      </c>
      <c r="AW3416" s="13" t="s">
        <v>30</v>
      </c>
      <c r="AX3416" s="13" t="s">
        <v>69</v>
      </c>
      <c r="AY3416" s="202" t="s">
        <v>179</v>
      </c>
    </row>
    <row r="3417" spans="1:65" s="14" customFormat="1">
      <c r="B3417" s="203"/>
      <c r="C3417" s="204"/>
      <c r="D3417" s="188" t="s">
        <v>192</v>
      </c>
      <c r="E3417" s="205" t="s">
        <v>18</v>
      </c>
      <c r="F3417" s="324" t="s">
        <v>2003</v>
      </c>
      <c r="G3417" s="325"/>
      <c r="H3417" s="326">
        <v>11.8</v>
      </c>
      <c r="I3417" s="325"/>
      <c r="J3417" s="325"/>
      <c r="K3417" s="204"/>
      <c r="L3417" s="208"/>
      <c r="M3417" s="209"/>
      <c r="N3417" s="210"/>
      <c r="O3417" s="210"/>
      <c r="P3417" s="210"/>
      <c r="Q3417" s="210"/>
      <c r="R3417" s="210"/>
      <c r="S3417" s="210"/>
      <c r="T3417" s="211"/>
      <c r="AT3417" s="212" t="s">
        <v>192</v>
      </c>
      <c r="AU3417" s="212" t="s">
        <v>78</v>
      </c>
      <c r="AV3417" s="14" t="s">
        <v>78</v>
      </c>
      <c r="AW3417" s="14" t="s">
        <v>30</v>
      </c>
      <c r="AX3417" s="14" t="s">
        <v>69</v>
      </c>
      <c r="AY3417" s="212" t="s">
        <v>179</v>
      </c>
    </row>
    <row r="3418" spans="1:65" s="14" customFormat="1">
      <c r="B3418" s="203"/>
      <c r="C3418" s="204"/>
      <c r="D3418" s="188" t="s">
        <v>192</v>
      </c>
      <c r="E3418" s="205" t="s">
        <v>18</v>
      </c>
      <c r="F3418" s="324" t="s">
        <v>2004</v>
      </c>
      <c r="G3418" s="325"/>
      <c r="H3418" s="326">
        <v>28.8</v>
      </c>
      <c r="I3418" s="325"/>
      <c r="J3418" s="325"/>
      <c r="K3418" s="204"/>
      <c r="L3418" s="208"/>
      <c r="M3418" s="209"/>
      <c r="N3418" s="210"/>
      <c r="O3418" s="210"/>
      <c r="P3418" s="210"/>
      <c r="Q3418" s="210"/>
      <c r="R3418" s="210"/>
      <c r="S3418" s="210"/>
      <c r="T3418" s="211"/>
      <c r="AT3418" s="212" t="s">
        <v>192</v>
      </c>
      <c r="AU3418" s="212" t="s">
        <v>78</v>
      </c>
      <c r="AV3418" s="14" t="s">
        <v>78</v>
      </c>
      <c r="AW3418" s="14" t="s">
        <v>30</v>
      </c>
      <c r="AX3418" s="14" t="s">
        <v>69</v>
      </c>
      <c r="AY3418" s="212" t="s">
        <v>179</v>
      </c>
    </row>
    <row r="3419" spans="1:65" s="14" customFormat="1">
      <c r="B3419" s="203"/>
      <c r="C3419" s="204"/>
      <c r="D3419" s="188" t="s">
        <v>192</v>
      </c>
      <c r="E3419" s="205" t="s">
        <v>18</v>
      </c>
      <c r="F3419" s="324" t="s">
        <v>1792</v>
      </c>
      <c r="G3419" s="325"/>
      <c r="H3419" s="326">
        <v>15.1</v>
      </c>
      <c r="I3419" s="325"/>
      <c r="J3419" s="325"/>
      <c r="K3419" s="204"/>
      <c r="L3419" s="208"/>
      <c r="M3419" s="209"/>
      <c r="N3419" s="210"/>
      <c r="O3419" s="210"/>
      <c r="P3419" s="210"/>
      <c r="Q3419" s="210"/>
      <c r="R3419" s="210"/>
      <c r="S3419" s="210"/>
      <c r="T3419" s="211"/>
      <c r="AT3419" s="212" t="s">
        <v>192</v>
      </c>
      <c r="AU3419" s="212" t="s">
        <v>78</v>
      </c>
      <c r="AV3419" s="14" t="s">
        <v>78</v>
      </c>
      <c r="AW3419" s="14" t="s">
        <v>30</v>
      </c>
      <c r="AX3419" s="14" t="s">
        <v>69</v>
      </c>
      <c r="AY3419" s="212" t="s">
        <v>179</v>
      </c>
    </row>
    <row r="3420" spans="1:65" s="14" customFormat="1">
      <c r="B3420" s="203"/>
      <c r="C3420" s="204"/>
      <c r="D3420" s="188" t="s">
        <v>192</v>
      </c>
      <c r="E3420" s="205" t="s">
        <v>18</v>
      </c>
      <c r="F3420" s="324" t="s">
        <v>2007</v>
      </c>
      <c r="G3420" s="325"/>
      <c r="H3420" s="326">
        <v>10.728</v>
      </c>
      <c r="I3420" s="325"/>
      <c r="J3420" s="325"/>
      <c r="K3420" s="204"/>
      <c r="L3420" s="208"/>
      <c r="M3420" s="209"/>
      <c r="N3420" s="210"/>
      <c r="O3420" s="210"/>
      <c r="P3420" s="210"/>
      <c r="Q3420" s="210"/>
      <c r="R3420" s="210"/>
      <c r="S3420" s="210"/>
      <c r="T3420" s="211"/>
      <c r="AT3420" s="212" t="s">
        <v>192</v>
      </c>
      <c r="AU3420" s="212" t="s">
        <v>78</v>
      </c>
      <c r="AV3420" s="14" t="s">
        <v>78</v>
      </c>
      <c r="AW3420" s="14" t="s">
        <v>30</v>
      </c>
      <c r="AX3420" s="14" t="s">
        <v>69</v>
      </c>
      <c r="AY3420" s="212" t="s">
        <v>179</v>
      </c>
    </row>
    <row r="3421" spans="1:65" s="13" customFormat="1">
      <c r="B3421" s="194"/>
      <c r="C3421" s="195"/>
      <c r="D3421" s="188" t="s">
        <v>192</v>
      </c>
      <c r="E3421" s="196" t="s">
        <v>18</v>
      </c>
      <c r="F3421" s="334" t="s">
        <v>581</v>
      </c>
      <c r="G3421" s="335"/>
      <c r="H3421" s="336" t="s">
        <v>18</v>
      </c>
      <c r="I3421" s="335"/>
      <c r="J3421" s="335"/>
      <c r="K3421" s="195"/>
      <c r="L3421" s="198"/>
      <c r="M3421" s="199"/>
      <c r="N3421" s="200"/>
      <c r="O3421" s="200"/>
      <c r="P3421" s="200"/>
      <c r="Q3421" s="200"/>
      <c r="R3421" s="200"/>
      <c r="S3421" s="200"/>
      <c r="T3421" s="201"/>
      <c r="AT3421" s="202" t="s">
        <v>192</v>
      </c>
      <c r="AU3421" s="202" t="s">
        <v>78</v>
      </c>
      <c r="AV3421" s="13" t="s">
        <v>76</v>
      </c>
      <c r="AW3421" s="13" t="s">
        <v>30</v>
      </c>
      <c r="AX3421" s="13" t="s">
        <v>69</v>
      </c>
      <c r="AY3421" s="202" t="s">
        <v>179</v>
      </c>
    </row>
    <row r="3422" spans="1:65" s="14" customFormat="1">
      <c r="B3422" s="203"/>
      <c r="C3422" s="204"/>
      <c r="D3422" s="188" t="s">
        <v>192</v>
      </c>
      <c r="E3422" s="205" t="s">
        <v>18</v>
      </c>
      <c r="F3422" s="324" t="s">
        <v>1798</v>
      </c>
      <c r="G3422" s="325"/>
      <c r="H3422" s="326">
        <v>8</v>
      </c>
      <c r="I3422" s="325"/>
      <c r="J3422" s="325"/>
      <c r="K3422" s="204"/>
      <c r="L3422" s="208"/>
      <c r="M3422" s="209"/>
      <c r="N3422" s="210"/>
      <c r="O3422" s="210"/>
      <c r="P3422" s="210"/>
      <c r="Q3422" s="210"/>
      <c r="R3422" s="210"/>
      <c r="S3422" s="210"/>
      <c r="T3422" s="211"/>
      <c r="AT3422" s="212" t="s">
        <v>192</v>
      </c>
      <c r="AU3422" s="212" t="s">
        <v>78</v>
      </c>
      <c r="AV3422" s="14" t="s">
        <v>78</v>
      </c>
      <c r="AW3422" s="14" t="s">
        <v>30</v>
      </c>
      <c r="AX3422" s="14" t="s">
        <v>69</v>
      </c>
      <c r="AY3422" s="212" t="s">
        <v>179</v>
      </c>
    </row>
    <row r="3423" spans="1:65" s="14" customFormat="1">
      <c r="B3423" s="203"/>
      <c r="C3423" s="204"/>
      <c r="D3423" s="188" t="s">
        <v>192</v>
      </c>
      <c r="E3423" s="205" t="s">
        <v>18</v>
      </c>
      <c r="F3423" s="324" t="s">
        <v>1797</v>
      </c>
      <c r="G3423" s="325"/>
      <c r="H3423" s="326">
        <v>84.9</v>
      </c>
      <c r="I3423" s="325"/>
      <c r="J3423" s="325"/>
      <c r="K3423" s="204"/>
      <c r="L3423" s="208"/>
      <c r="M3423" s="209"/>
      <c r="N3423" s="210"/>
      <c r="O3423" s="210"/>
      <c r="P3423" s="210"/>
      <c r="Q3423" s="210"/>
      <c r="R3423" s="210"/>
      <c r="S3423" s="210"/>
      <c r="T3423" s="211"/>
      <c r="AT3423" s="212" t="s">
        <v>192</v>
      </c>
      <c r="AU3423" s="212" t="s">
        <v>78</v>
      </c>
      <c r="AV3423" s="14" t="s">
        <v>78</v>
      </c>
      <c r="AW3423" s="14" t="s">
        <v>30</v>
      </c>
      <c r="AX3423" s="14" t="s">
        <v>69</v>
      </c>
      <c r="AY3423" s="212" t="s">
        <v>179</v>
      </c>
    </row>
    <row r="3424" spans="1:65" s="14" customFormat="1">
      <c r="B3424" s="203"/>
      <c r="C3424" s="204"/>
      <c r="D3424" s="188" t="s">
        <v>192</v>
      </c>
      <c r="E3424" s="205" t="s">
        <v>18</v>
      </c>
      <c r="F3424" s="324" t="s">
        <v>1799</v>
      </c>
      <c r="G3424" s="325"/>
      <c r="H3424" s="326">
        <v>20.2</v>
      </c>
      <c r="I3424" s="325"/>
      <c r="J3424" s="325"/>
      <c r="K3424" s="204"/>
      <c r="L3424" s="208"/>
      <c r="M3424" s="209"/>
      <c r="N3424" s="210"/>
      <c r="O3424" s="210"/>
      <c r="P3424" s="210"/>
      <c r="Q3424" s="210"/>
      <c r="R3424" s="210"/>
      <c r="S3424" s="210"/>
      <c r="T3424" s="211"/>
      <c r="AT3424" s="212" t="s">
        <v>192</v>
      </c>
      <c r="AU3424" s="212" t="s">
        <v>78</v>
      </c>
      <c r="AV3424" s="14" t="s">
        <v>78</v>
      </c>
      <c r="AW3424" s="14" t="s">
        <v>30</v>
      </c>
      <c r="AX3424" s="14" t="s">
        <v>69</v>
      </c>
      <c r="AY3424" s="212" t="s">
        <v>179</v>
      </c>
    </row>
    <row r="3425" spans="1:65" s="2" customFormat="1" ht="16.5" customHeight="1">
      <c r="A3425" s="33"/>
      <c r="B3425" s="34"/>
      <c r="C3425" s="176" t="s">
        <v>3267</v>
      </c>
      <c r="D3425" s="176" t="s">
        <v>181</v>
      </c>
      <c r="E3425" s="177" t="s">
        <v>3268</v>
      </c>
      <c r="F3425" s="327" t="s">
        <v>3269</v>
      </c>
      <c r="G3425" s="328" t="s">
        <v>357</v>
      </c>
      <c r="H3425" s="329">
        <v>222.12</v>
      </c>
      <c r="I3425" s="330"/>
      <c r="J3425" s="330">
        <f>ROUND(I3425*H3425,2)</f>
        <v>0</v>
      </c>
      <c r="K3425" s="178" t="s">
        <v>185</v>
      </c>
      <c r="L3425" s="38"/>
      <c r="M3425" s="182" t="s">
        <v>18</v>
      </c>
      <c r="N3425" s="183" t="s">
        <v>40</v>
      </c>
      <c r="O3425" s="184">
        <v>0.23300000000000001</v>
      </c>
      <c r="P3425" s="184">
        <f>O3425*H3425</f>
        <v>51.753960000000006</v>
      </c>
      <c r="Q3425" s="184">
        <v>2.9999999999999997E-4</v>
      </c>
      <c r="R3425" s="184">
        <f>Q3425*H3425</f>
        <v>6.6636000000000001E-2</v>
      </c>
      <c r="S3425" s="184">
        <v>0</v>
      </c>
      <c r="T3425" s="185">
        <f>S3425*H3425</f>
        <v>0</v>
      </c>
      <c r="U3425" s="33"/>
      <c r="V3425" s="33"/>
      <c r="W3425" s="33"/>
      <c r="X3425" s="33"/>
      <c r="Y3425" s="33"/>
      <c r="Z3425" s="33"/>
      <c r="AA3425" s="33"/>
      <c r="AB3425" s="33"/>
      <c r="AC3425" s="33"/>
      <c r="AD3425" s="33"/>
      <c r="AE3425" s="33"/>
      <c r="AR3425" s="186" t="s">
        <v>311</v>
      </c>
      <c r="AT3425" s="186" t="s">
        <v>181</v>
      </c>
      <c r="AU3425" s="186" t="s">
        <v>78</v>
      </c>
      <c r="AY3425" s="19" t="s">
        <v>179</v>
      </c>
      <c r="BE3425" s="187">
        <f>IF(N3425="základní",J3425,0)</f>
        <v>0</v>
      </c>
      <c r="BF3425" s="187">
        <f>IF(N3425="snížená",J3425,0)</f>
        <v>0</v>
      </c>
      <c r="BG3425" s="187">
        <f>IF(N3425="zákl. přenesená",J3425,0)</f>
        <v>0</v>
      </c>
      <c r="BH3425" s="187">
        <f>IF(N3425="sníž. přenesená",J3425,0)</f>
        <v>0</v>
      </c>
      <c r="BI3425" s="187">
        <f>IF(N3425="nulová",J3425,0)</f>
        <v>0</v>
      </c>
      <c r="BJ3425" s="19" t="s">
        <v>76</v>
      </c>
      <c r="BK3425" s="187">
        <f>ROUND(I3425*H3425,2)</f>
        <v>0</v>
      </c>
      <c r="BL3425" s="19" t="s">
        <v>311</v>
      </c>
      <c r="BM3425" s="186" t="s">
        <v>3270</v>
      </c>
    </row>
    <row r="3426" spans="1:65" s="2" customFormat="1">
      <c r="A3426" s="33"/>
      <c r="B3426" s="34"/>
      <c r="C3426" s="35"/>
      <c r="D3426" s="188" t="s">
        <v>188</v>
      </c>
      <c r="E3426" s="35"/>
      <c r="F3426" s="331" t="s">
        <v>3271</v>
      </c>
      <c r="G3426" s="332"/>
      <c r="H3426" s="332"/>
      <c r="I3426" s="332"/>
      <c r="J3426" s="332"/>
      <c r="K3426" s="35"/>
      <c r="L3426" s="38"/>
      <c r="M3426" s="190"/>
      <c r="N3426" s="191"/>
      <c r="O3426" s="63"/>
      <c r="P3426" s="63"/>
      <c r="Q3426" s="63"/>
      <c r="R3426" s="63"/>
      <c r="S3426" s="63"/>
      <c r="T3426" s="64"/>
      <c r="U3426" s="33"/>
      <c r="V3426" s="33"/>
      <c r="W3426" s="33"/>
      <c r="X3426" s="33"/>
      <c r="Y3426" s="33"/>
      <c r="Z3426" s="33"/>
      <c r="AA3426" s="33"/>
      <c r="AB3426" s="33"/>
      <c r="AC3426" s="33"/>
      <c r="AD3426" s="33"/>
      <c r="AE3426" s="33"/>
      <c r="AT3426" s="19" t="s">
        <v>188</v>
      </c>
      <c r="AU3426" s="19" t="s">
        <v>78</v>
      </c>
    </row>
    <row r="3427" spans="1:65" s="2" customFormat="1">
      <c r="A3427" s="33"/>
      <c r="B3427" s="34"/>
      <c r="C3427" s="35"/>
      <c r="D3427" s="192" t="s">
        <v>190</v>
      </c>
      <c r="E3427" s="35"/>
      <c r="F3427" s="333" t="s">
        <v>3272</v>
      </c>
      <c r="G3427" s="332"/>
      <c r="H3427" s="332"/>
      <c r="I3427" s="332"/>
      <c r="J3427" s="332"/>
      <c r="K3427" s="35"/>
      <c r="L3427" s="38"/>
      <c r="M3427" s="190"/>
      <c r="N3427" s="191"/>
      <c r="O3427" s="63"/>
      <c r="P3427" s="63"/>
      <c r="Q3427" s="63"/>
      <c r="R3427" s="63"/>
      <c r="S3427" s="63"/>
      <c r="T3427" s="64"/>
      <c r="U3427" s="33"/>
      <c r="V3427" s="33"/>
      <c r="W3427" s="33"/>
      <c r="X3427" s="33"/>
      <c r="Y3427" s="33"/>
      <c r="Z3427" s="33"/>
      <c r="AA3427" s="33"/>
      <c r="AB3427" s="33"/>
      <c r="AC3427" s="33"/>
      <c r="AD3427" s="33"/>
      <c r="AE3427" s="33"/>
      <c r="AT3427" s="19" t="s">
        <v>190</v>
      </c>
      <c r="AU3427" s="19" t="s">
        <v>78</v>
      </c>
    </row>
    <row r="3428" spans="1:65" s="13" customFormat="1">
      <c r="B3428" s="194"/>
      <c r="C3428" s="195"/>
      <c r="D3428" s="188" t="s">
        <v>192</v>
      </c>
      <c r="E3428" s="196" t="s">
        <v>18</v>
      </c>
      <c r="F3428" s="334" t="s">
        <v>323</v>
      </c>
      <c r="G3428" s="335"/>
      <c r="H3428" s="336" t="s">
        <v>18</v>
      </c>
      <c r="I3428" s="335"/>
      <c r="J3428" s="335"/>
      <c r="K3428" s="195"/>
      <c r="L3428" s="198"/>
      <c r="M3428" s="199"/>
      <c r="N3428" s="200"/>
      <c r="O3428" s="200"/>
      <c r="P3428" s="200"/>
      <c r="Q3428" s="200"/>
      <c r="R3428" s="200"/>
      <c r="S3428" s="200"/>
      <c r="T3428" s="201"/>
      <c r="AT3428" s="202" t="s">
        <v>192</v>
      </c>
      <c r="AU3428" s="202" t="s">
        <v>78</v>
      </c>
      <c r="AV3428" s="13" t="s">
        <v>76</v>
      </c>
      <c r="AW3428" s="13" t="s">
        <v>30</v>
      </c>
      <c r="AX3428" s="13" t="s">
        <v>69</v>
      </c>
      <c r="AY3428" s="202" t="s">
        <v>179</v>
      </c>
    </row>
    <row r="3429" spans="1:65" s="14" customFormat="1">
      <c r="B3429" s="203"/>
      <c r="C3429" s="204"/>
      <c r="D3429" s="188" t="s">
        <v>192</v>
      </c>
      <c r="E3429" s="205" t="s">
        <v>18</v>
      </c>
      <c r="F3429" s="324" t="s">
        <v>1388</v>
      </c>
      <c r="G3429" s="325"/>
      <c r="H3429" s="326">
        <v>15.7</v>
      </c>
      <c r="I3429" s="325"/>
      <c r="J3429" s="325"/>
      <c r="K3429" s="204"/>
      <c r="L3429" s="208"/>
      <c r="M3429" s="209"/>
      <c r="N3429" s="210"/>
      <c r="O3429" s="210"/>
      <c r="P3429" s="210"/>
      <c r="Q3429" s="210"/>
      <c r="R3429" s="210"/>
      <c r="S3429" s="210"/>
      <c r="T3429" s="211"/>
      <c r="AT3429" s="212" t="s">
        <v>192</v>
      </c>
      <c r="AU3429" s="212" t="s">
        <v>78</v>
      </c>
      <c r="AV3429" s="14" t="s">
        <v>78</v>
      </c>
      <c r="AW3429" s="14" t="s">
        <v>30</v>
      </c>
      <c r="AX3429" s="14" t="s">
        <v>69</v>
      </c>
      <c r="AY3429" s="212" t="s">
        <v>179</v>
      </c>
    </row>
    <row r="3430" spans="1:65" s="14" customFormat="1">
      <c r="B3430" s="203"/>
      <c r="C3430" s="204"/>
      <c r="D3430" s="188" t="s">
        <v>192</v>
      </c>
      <c r="E3430" s="205" t="s">
        <v>18</v>
      </c>
      <c r="F3430" s="324" t="s">
        <v>1389</v>
      </c>
      <c r="G3430" s="325"/>
      <c r="H3430" s="326">
        <v>25.7</v>
      </c>
      <c r="I3430" s="325"/>
      <c r="J3430" s="325"/>
      <c r="K3430" s="204"/>
      <c r="L3430" s="208"/>
      <c r="M3430" s="209"/>
      <c r="N3430" s="210"/>
      <c r="O3430" s="210"/>
      <c r="P3430" s="210"/>
      <c r="Q3430" s="210"/>
      <c r="R3430" s="210"/>
      <c r="S3430" s="210"/>
      <c r="T3430" s="211"/>
      <c r="AT3430" s="212" t="s">
        <v>192</v>
      </c>
      <c r="AU3430" s="212" t="s">
        <v>78</v>
      </c>
      <c r="AV3430" s="14" t="s">
        <v>78</v>
      </c>
      <c r="AW3430" s="14" t="s">
        <v>30</v>
      </c>
      <c r="AX3430" s="14" t="s">
        <v>69</v>
      </c>
      <c r="AY3430" s="212" t="s">
        <v>179</v>
      </c>
    </row>
    <row r="3431" spans="1:65" s="14" customFormat="1">
      <c r="B3431" s="203"/>
      <c r="C3431" s="204"/>
      <c r="D3431" s="188" t="s">
        <v>192</v>
      </c>
      <c r="E3431" s="205" t="s">
        <v>18</v>
      </c>
      <c r="F3431" s="324" t="s">
        <v>1391</v>
      </c>
      <c r="G3431" s="325"/>
      <c r="H3431" s="326">
        <v>14.2</v>
      </c>
      <c r="I3431" s="325"/>
      <c r="J3431" s="325"/>
      <c r="K3431" s="204"/>
      <c r="L3431" s="208"/>
      <c r="M3431" s="209"/>
      <c r="N3431" s="210"/>
      <c r="O3431" s="210"/>
      <c r="P3431" s="210"/>
      <c r="Q3431" s="210"/>
      <c r="R3431" s="210"/>
      <c r="S3431" s="210"/>
      <c r="T3431" s="211"/>
      <c r="AT3431" s="212" t="s">
        <v>192</v>
      </c>
      <c r="AU3431" s="212" t="s">
        <v>78</v>
      </c>
      <c r="AV3431" s="14" t="s">
        <v>78</v>
      </c>
      <c r="AW3431" s="14" t="s">
        <v>30</v>
      </c>
      <c r="AX3431" s="14" t="s">
        <v>69</v>
      </c>
      <c r="AY3431" s="212" t="s">
        <v>179</v>
      </c>
    </row>
    <row r="3432" spans="1:65" s="13" customFormat="1">
      <c r="B3432" s="194"/>
      <c r="C3432" s="195"/>
      <c r="D3432" s="188" t="s">
        <v>192</v>
      </c>
      <c r="E3432" s="196" t="s">
        <v>18</v>
      </c>
      <c r="F3432" s="334" t="s">
        <v>481</v>
      </c>
      <c r="G3432" s="335"/>
      <c r="H3432" s="336" t="s">
        <v>18</v>
      </c>
      <c r="I3432" s="335"/>
      <c r="J3432" s="335"/>
      <c r="K3432" s="195"/>
      <c r="L3432" s="198"/>
      <c r="M3432" s="199"/>
      <c r="N3432" s="200"/>
      <c r="O3432" s="200"/>
      <c r="P3432" s="200"/>
      <c r="Q3432" s="200"/>
      <c r="R3432" s="200"/>
      <c r="S3432" s="200"/>
      <c r="T3432" s="201"/>
      <c r="AT3432" s="202" t="s">
        <v>192</v>
      </c>
      <c r="AU3432" s="202" t="s">
        <v>78</v>
      </c>
      <c r="AV3432" s="13" t="s">
        <v>76</v>
      </c>
      <c r="AW3432" s="13" t="s">
        <v>30</v>
      </c>
      <c r="AX3432" s="13" t="s">
        <v>69</v>
      </c>
      <c r="AY3432" s="202" t="s">
        <v>179</v>
      </c>
    </row>
    <row r="3433" spans="1:65" s="14" customFormat="1">
      <c r="B3433" s="203"/>
      <c r="C3433" s="204"/>
      <c r="D3433" s="188" t="s">
        <v>192</v>
      </c>
      <c r="E3433" s="205" t="s">
        <v>18</v>
      </c>
      <c r="F3433" s="324" t="s">
        <v>1397</v>
      </c>
      <c r="G3433" s="325"/>
      <c r="H3433" s="326">
        <v>15</v>
      </c>
      <c r="I3433" s="325"/>
      <c r="J3433" s="325"/>
      <c r="K3433" s="204"/>
      <c r="L3433" s="208"/>
      <c r="M3433" s="209"/>
      <c r="N3433" s="210"/>
      <c r="O3433" s="210"/>
      <c r="P3433" s="210"/>
      <c r="Q3433" s="210"/>
      <c r="R3433" s="210"/>
      <c r="S3433" s="210"/>
      <c r="T3433" s="211"/>
      <c r="AT3433" s="212" t="s">
        <v>192</v>
      </c>
      <c r="AU3433" s="212" t="s">
        <v>78</v>
      </c>
      <c r="AV3433" s="14" t="s">
        <v>78</v>
      </c>
      <c r="AW3433" s="14" t="s">
        <v>30</v>
      </c>
      <c r="AX3433" s="14" t="s">
        <v>69</v>
      </c>
      <c r="AY3433" s="212" t="s">
        <v>179</v>
      </c>
    </row>
    <row r="3434" spans="1:65" s="14" customFormat="1">
      <c r="B3434" s="203"/>
      <c r="C3434" s="204"/>
      <c r="D3434" s="188" t="s">
        <v>192</v>
      </c>
      <c r="E3434" s="205" t="s">
        <v>18</v>
      </c>
      <c r="F3434" s="324" t="s">
        <v>1398</v>
      </c>
      <c r="G3434" s="325"/>
      <c r="H3434" s="326">
        <v>7.5</v>
      </c>
      <c r="I3434" s="325"/>
      <c r="J3434" s="325"/>
      <c r="K3434" s="204"/>
      <c r="L3434" s="208"/>
      <c r="M3434" s="209"/>
      <c r="N3434" s="210"/>
      <c r="O3434" s="210"/>
      <c r="P3434" s="210"/>
      <c r="Q3434" s="210"/>
      <c r="R3434" s="210"/>
      <c r="S3434" s="210"/>
      <c r="T3434" s="211"/>
      <c r="AT3434" s="212" t="s">
        <v>192</v>
      </c>
      <c r="AU3434" s="212" t="s">
        <v>78</v>
      </c>
      <c r="AV3434" s="14" t="s">
        <v>78</v>
      </c>
      <c r="AW3434" s="14" t="s">
        <v>30</v>
      </c>
      <c r="AX3434" s="14" t="s">
        <v>69</v>
      </c>
      <c r="AY3434" s="212" t="s">
        <v>179</v>
      </c>
    </row>
    <row r="3435" spans="1:65" s="14" customFormat="1">
      <c r="B3435" s="203"/>
      <c r="C3435" s="204"/>
      <c r="D3435" s="188" t="s">
        <v>192</v>
      </c>
      <c r="E3435" s="205" t="s">
        <v>18</v>
      </c>
      <c r="F3435" s="324" t="s">
        <v>1401</v>
      </c>
      <c r="G3435" s="325"/>
      <c r="H3435" s="326">
        <v>25.3</v>
      </c>
      <c r="I3435" s="325"/>
      <c r="J3435" s="325"/>
      <c r="K3435" s="204"/>
      <c r="L3435" s="208"/>
      <c r="M3435" s="209"/>
      <c r="N3435" s="210"/>
      <c r="O3435" s="210"/>
      <c r="P3435" s="210"/>
      <c r="Q3435" s="210"/>
      <c r="R3435" s="210"/>
      <c r="S3435" s="210"/>
      <c r="T3435" s="211"/>
      <c r="AT3435" s="212" t="s">
        <v>192</v>
      </c>
      <c r="AU3435" s="212" t="s">
        <v>78</v>
      </c>
      <c r="AV3435" s="14" t="s">
        <v>78</v>
      </c>
      <c r="AW3435" s="14" t="s">
        <v>30</v>
      </c>
      <c r="AX3435" s="14" t="s">
        <v>69</v>
      </c>
      <c r="AY3435" s="212" t="s">
        <v>179</v>
      </c>
    </row>
    <row r="3436" spans="1:65" s="14" customFormat="1">
      <c r="B3436" s="203"/>
      <c r="C3436" s="204"/>
      <c r="D3436" s="188" t="s">
        <v>192</v>
      </c>
      <c r="E3436" s="205" t="s">
        <v>18</v>
      </c>
      <c r="F3436" s="324" t="s">
        <v>1403</v>
      </c>
      <c r="G3436" s="325"/>
      <c r="H3436" s="326">
        <v>12</v>
      </c>
      <c r="I3436" s="325"/>
      <c r="J3436" s="325"/>
      <c r="K3436" s="204"/>
      <c r="L3436" s="208"/>
      <c r="M3436" s="209"/>
      <c r="N3436" s="210"/>
      <c r="O3436" s="210"/>
      <c r="P3436" s="210"/>
      <c r="Q3436" s="210"/>
      <c r="R3436" s="210"/>
      <c r="S3436" s="210"/>
      <c r="T3436" s="211"/>
      <c r="AT3436" s="212" t="s">
        <v>192</v>
      </c>
      <c r="AU3436" s="212" t="s">
        <v>78</v>
      </c>
      <c r="AV3436" s="14" t="s">
        <v>78</v>
      </c>
      <c r="AW3436" s="14" t="s">
        <v>30</v>
      </c>
      <c r="AX3436" s="14" t="s">
        <v>69</v>
      </c>
      <c r="AY3436" s="212" t="s">
        <v>179</v>
      </c>
    </row>
    <row r="3437" spans="1:65" s="14" customFormat="1">
      <c r="B3437" s="203"/>
      <c r="C3437" s="204"/>
      <c r="D3437" s="188" t="s">
        <v>192</v>
      </c>
      <c r="E3437" s="205" t="s">
        <v>18</v>
      </c>
      <c r="F3437" s="324" t="s">
        <v>1404</v>
      </c>
      <c r="G3437" s="325"/>
      <c r="H3437" s="326">
        <v>12.2</v>
      </c>
      <c r="I3437" s="325"/>
      <c r="J3437" s="325"/>
      <c r="K3437" s="204"/>
      <c r="L3437" s="208"/>
      <c r="M3437" s="209"/>
      <c r="N3437" s="210"/>
      <c r="O3437" s="210"/>
      <c r="P3437" s="210"/>
      <c r="Q3437" s="210"/>
      <c r="R3437" s="210"/>
      <c r="S3437" s="210"/>
      <c r="T3437" s="211"/>
      <c r="AT3437" s="212" t="s">
        <v>192</v>
      </c>
      <c r="AU3437" s="212" t="s">
        <v>78</v>
      </c>
      <c r="AV3437" s="14" t="s">
        <v>78</v>
      </c>
      <c r="AW3437" s="14" t="s">
        <v>30</v>
      </c>
      <c r="AX3437" s="14" t="s">
        <v>69</v>
      </c>
      <c r="AY3437" s="212" t="s">
        <v>179</v>
      </c>
    </row>
    <row r="3438" spans="1:65" s="14" customFormat="1">
      <c r="B3438" s="203"/>
      <c r="C3438" s="204"/>
      <c r="D3438" s="188" t="s">
        <v>192</v>
      </c>
      <c r="E3438" s="205" t="s">
        <v>18</v>
      </c>
      <c r="F3438" s="324" t="s">
        <v>1405</v>
      </c>
      <c r="G3438" s="325"/>
      <c r="H3438" s="326">
        <v>12</v>
      </c>
      <c r="I3438" s="325"/>
      <c r="J3438" s="325"/>
      <c r="K3438" s="204"/>
      <c r="L3438" s="208"/>
      <c r="M3438" s="209"/>
      <c r="N3438" s="210"/>
      <c r="O3438" s="210"/>
      <c r="P3438" s="210"/>
      <c r="Q3438" s="210"/>
      <c r="R3438" s="210"/>
      <c r="S3438" s="210"/>
      <c r="T3438" s="211"/>
      <c r="AT3438" s="212" t="s">
        <v>192</v>
      </c>
      <c r="AU3438" s="212" t="s">
        <v>78</v>
      </c>
      <c r="AV3438" s="14" t="s">
        <v>78</v>
      </c>
      <c r="AW3438" s="14" t="s">
        <v>30</v>
      </c>
      <c r="AX3438" s="14" t="s">
        <v>69</v>
      </c>
      <c r="AY3438" s="212" t="s">
        <v>179</v>
      </c>
    </row>
    <row r="3439" spans="1:65" s="14" customFormat="1">
      <c r="B3439" s="203"/>
      <c r="C3439" s="204"/>
      <c r="D3439" s="188" t="s">
        <v>192</v>
      </c>
      <c r="E3439" s="205" t="s">
        <v>18</v>
      </c>
      <c r="F3439" s="324" t="s">
        <v>1406</v>
      </c>
      <c r="G3439" s="325"/>
      <c r="H3439" s="326">
        <v>22.6</v>
      </c>
      <c r="I3439" s="325"/>
      <c r="J3439" s="325"/>
      <c r="K3439" s="204"/>
      <c r="L3439" s="208"/>
      <c r="M3439" s="209"/>
      <c r="N3439" s="210"/>
      <c r="O3439" s="210"/>
      <c r="P3439" s="210"/>
      <c r="Q3439" s="210"/>
      <c r="R3439" s="210"/>
      <c r="S3439" s="210"/>
      <c r="T3439" s="211"/>
      <c r="AT3439" s="212" t="s">
        <v>192</v>
      </c>
      <c r="AU3439" s="212" t="s">
        <v>78</v>
      </c>
      <c r="AV3439" s="14" t="s">
        <v>78</v>
      </c>
      <c r="AW3439" s="14" t="s">
        <v>30</v>
      </c>
      <c r="AX3439" s="14" t="s">
        <v>69</v>
      </c>
      <c r="AY3439" s="212" t="s">
        <v>179</v>
      </c>
    </row>
    <row r="3440" spans="1:65" s="14" customFormat="1">
      <c r="B3440" s="203"/>
      <c r="C3440" s="204"/>
      <c r="D3440" s="188" t="s">
        <v>192</v>
      </c>
      <c r="E3440" s="205" t="s">
        <v>18</v>
      </c>
      <c r="F3440" s="324" t="s">
        <v>1407</v>
      </c>
      <c r="G3440" s="325"/>
      <c r="H3440" s="326">
        <v>10</v>
      </c>
      <c r="I3440" s="325"/>
      <c r="J3440" s="325"/>
      <c r="K3440" s="204"/>
      <c r="L3440" s="208"/>
      <c r="M3440" s="209"/>
      <c r="N3440" s="210"/>
      <c r="O3440" s="210"/>
      <c r="P3440" s="210"/>
      <c r="Q3440" s="210"/>
      <c r="R3440" s="210"/>
      <c r="S3440" s="210"/>
      <c r="T3440" s="211"/>
      <c r="AT3440" s="212" t="s">
        <v>192</v>
      </c>
      <c r="AU3440" s="212" t="s">
        <v>78</v>
      </c>
      <c r="AV3440" s="14" t="s">
        <v>78</v>
      </c>
      <c r="AW3440" s="14" t="s">
        <v>30</v>
      </c>
      <c r="AX3440" s="14" t="s">
        <v>69</v>
      </c>
      <c r="AY3440" s="212" t="s">
        <v>179</v>
      </c>
    </row>
    <row r="3441" spans="1:65" s="14" customFormat="1">
      <c r="B3441" s="203"/>
      <c r="C3441" s="204"/>
      <c r="D3441" s="188" t="s">
        <v>192</v>
      </c>
      <c r="E3441" s="205" t="s">
        <v>18</v>
      </c>
      <c r="F3441" s="324" t="s">
        <v>1411</v>
      </c>
      <c r="G3441" s="325"/>
      <c r="H3441" s="326">
        <v>12.1</v>
      </c>
      <c r="I3441" s="325"/>
      <c r="J3441" s="325"/>
      <c r="K3441" s="204"/>
      <c r="L3441" s="208"/>
      <c r="M3441" s="209"/>
      <c r="N3441" s="210"/>
      <c r="O3441" s="210"/>
      <c r="P3441" s="210"/>
      <c r="Q3441" s="210"/>
      <c r="R3441" s="210"/>
      <c r="S3441" s="210"/>
      <c r="T3441" s="211"/>
      <c r="AT3441" s="212" t="s">
        <v>192</v>
      </c>
      <c r="AU3441" s="212" t="s">
        <v>78</v>
      </c>
      <c r="AV3441" s="14" t="s">
        <v>78</v>
      </c>
      <c r="AW3441" s="14" t="s">
        <v>30</v>
      </c>
      <c r="AX3441" s="14" t="s">
        <v>69</v>
      </c>
      <c r="AY3441" s="212" t="s">
        <v>179</v>
      </c>
    </row>
    <row r="3442" spans="1:65" s="14" customFormat="1">
      <c r="B3442" s="203"/>
      <c r="C3442" s="204"/>
      <c r="D3442" s="188" t="s">
        <v>192</v>
      </c>
      <c r="E3442" s="205" t="s">
        <v>18</v>
      </c>
      <c r="F3442" s="324" t="s">
        <v>1412</v>
      </c>
      <c r="G3442" s="325"/>
      <c r="H3442" s="326">
        <v>12.1</v>
      </c>
      <c r="I3442" s="325"/>
      <c r="J3442" s="325"/>
      <c r="K3442" s="204"/>
      <c r="L3442" s="208"/>
      <c r="M3442" s="209"/>
      <c r="N3442" s="210"/>
      <c r="O3442" s="210"/>
      <c r="P3442" s="210"/>
      <c r="Q3442" s="210"/>
      <c r="R3442" s="210"/>
      <c r="S3442" s="210"/>
      <c r="T3442" s="211"/>
      <c r="AT3442" s="212" t="s">
        <v>192</v>
      </c>
      <c r="AU3442" s="212" t="s">
        <v>78</v>
      </c>
      <c r="AV3442" s="14" t="s">
        <v>78</v>
      </c>
      <c r="AW3442" s="14" t="s">
        <v>30</v>
      </c>
      <c r="AX3442" s="14" t="s">
        <v>69</v>
      </c>
      <c r="AY3442" s="212" t="s">
        <v>179</v>
      </c>
    </row>
    <row r="3443" spans="1:65" s="14" customFormat="1">
      <c r="B3443" s="203"/>
      <c r="C3443" s="204"/>
      <c r="D3443" s="188" t="s">
        <v>192</v>
      </c>
      <c r="E3443" s="205" t="s">
        <v>18</v>
      </c>
      <c r="F3443" s="324" t="s">
        <v>1413</v>
      </c>
      <c r="G3443" s="325"/>
      <c r="H3443" s="326">
        <v>12.4</v>
      </c>
      <c r="I3443" s="325"/>
      <c r="J3443" s="325"/>
      <c r="K3443" s="204"/>
      <c r="L3443" s="208"/>
      <c r="M3443" s="209"/>
      <c r="N3443" s="210"/>
      <c r="O3443" s="210"/>
      <c r="P3443" s="210"/>
      <c r="Q3443" s="210"/>
      <c r="R3443" s="210"/>
      <c r="S3443" s="210"/>
      <c r="T3443" s="211"/>
      <c r="AT3443" s="212" t="s">
        <v>192</v>
      </c>
      <c r="AU3443" s="212" t="s">
        <v>78</v>
      </c>
      <c r="AV3443" s="14" t="s">
        <v>78</v>
      </c>
      <c r="AW3443" s="14" t="s">
        <v>30</v>
      </c>
      <c r="AX3443" s="14" t="s">
        <v>69</v>
      </c>
      <c r="AY3443" s="212" t="s">
        <v>179</v>
      </c>
    </row>
    <row r="3444" spans="1:65" s="14" customFormat="1">
      <c r="B3444" s="203"/>
      <c r="C3444" s="204"/>
      <c r="D3444" s="188" t="s">
        <v>192</v>
      </c>
      <c r="E3444" s="205" t="s">
        <v>18</v>
      </c>
      <c r="F3444" s="324" t="s">
        <v>1414</v>
      </c>
      <c r="G3444" s="325"/>
      <c r="H3444" s="326">
        <v>12.4</v>
      </c>
      <c r="I3444" s="325"/>
      <c r="J3444" s="325"/>
      <c r="K3444" s="204"/>
      <c r="L3444" s="208"/>
      <c r="M3444" s="209"/>
      <c r="N3444" s="210"/>
      <c r="O3444" s="210"/>
      <c r="P3444" s="210"/>
      <c r="Q3444" s="210"/>
      <c r="R3444" s="210"/>
      <c r="S3444" s="210"/>
      <c r="T3444" s="211"/>
      <c r="AT3444" s="212" t="s">
        <v>192</v>
      </c>
      <c r="AU3444" s="212" t="s">
        <v>78</v>
      </c>
      <c r="AV3444" s="14" t="s">
        <v>78</v>
      </c>
      <c r="AW3444" s="14" t="s">
        <v>30</v>
      </c>
      <c r="AX3444" s="14" t="s">
        <v>69</v>
      </c>
      <c r="AY3444" s="212" t="s">
        <v>179</v>
      </c>
    </row>
    <row r="3445" spans="1:65" s="13" customFormat="1">
      <c r="B3445" s="194"/>
      <c r="C3445" s="195"/>
      <c r="D3445" s="188" t="s">
        <v>192</v>
      </c>
      <c r="E3445" s="196" t="s">
        <v>18</v>
      </c>
      <c r="F3445" s="334" t="s">
        <v>584</v>
      </c>
      <c r="G3445" s="335"/>
      <c r="H3445" s="336" t="s">
        <v>18</v>
      </c>
      <c r="I3445" s="335"/>
      <c r="J3445" s="335"/>
      <c r="K3445" s="195"/>
      <c r="L3445" s="198"/>
      <c r="M3445" s="199"/>
      <c r="N3445" s="200"/>
      <c r="O3445" s="200"/>
      <c r="P3445" s="200"/>
      <c r="Q3445" s="200"/>
      <c r="R3445" s="200"/>
      <c r="S3445" s="200"/>
      <c r="T3445" s="201"/>
      <c r="AT3445" s="202" t="s">
        <v>192</v>
      </c>
      <c r="AU3445" s="202" t="s">
        <v>78</v>
      </c>
      <c r="AV3445" s="13" t="s">
        <v>76</v>
      </c>
      <c r="AW3445" s="13" t="s">
        <v>30</v>
      </c>
      <c r="AX3445" s="13" t="s">
        <v>69</v>
      </c>
      <c r="AY3445" s="202" t="s">
        <v>179</v>
      </c>
    </row>
    <row r="3446" spans="1:65" s="13" customFormat="1">
      <c r="B3446" s="194"/>
      <c r="C3446" s="195"/>
      <c r="D3446" s="188" t="s">
        <v>192</v>
      </c>
      <c r="E3446" s="196" t="s">
        <v>18</v>
      </c>
      <c r="F3446" s="334" t="s">
        <v>323</v>
      </c>
      <c r="G3446" s="335"/>
      <c r="H3446" s="336" t="s">
        <v>18</v>
      </c>
      <c r="I3446" s="335"/>
      <c r="J3446" s="335"/>
      <c r="K3446" s="195"/>
      <c r="L3446" s="198"/>
      <c r="M3446" s="199"/>
      <c r="N3446" s="200"/>
      <c r="O3446" s="200"/>
      <c r="P3446" s="200"/>
      <c r="Q3446" s="200"/>
      <c r="R3446" s="200"/>
      <c r="S3446" s="200"/>
      <c r="T3446" s="201"/>
      <c r="AT3446" s="202" t="s">
        <v>192</v>
      </c>
      <c r="AU3446" s="202" t="s">
        <v>78</v>
      </c>
      <c r="AV3446" s="13" t="s">
        <v>76</v>
      </c>
      <c r="AW3446" s="13" t="s">
        <v>30</v>
      </c>
      <c r="AX3446" s="13" t="s">
        <v>69</v>
      </c>
      <c r="AY3446" s="202" t="s">
        <v>179</v>
      </c>
    </row>
    <row r="3447" spans="1:65" s="14" customFormat="1">
      <c r="B3447" s="203"/>
      <c r="C3447" s="204"/>
      <c r="D3447" s="188" t="s">
        <v>192</v>
      </c>
      <c r="E3447" s="205" t="s">
        <v>18</v>
      </c>
      <c r="F3447" s="324" t="s">
        <v>1417</v>
      </c>
      <c r="G3447" s="325"/>
      <c r="H3447" s="326">
        <v>3.99</v>
      </c>
      <c r="I3447" s="325"/>
      <c r="J3447" s="325"/>
      <c r="K3447" s="204"/>
      <c r="L3447" s="208"/>
      <c r="M3447" s="209"/>
      <c r="N3447" s="210"/>
      <c r="O3447" s="210"/>
      <c r="P3447" s="210"/>
      <c r="Q3447" s="210"/>
      <c r="R3447" s="210"/>
      <c r="S3447" s="210"/>
      <c r="T3447" s="211"/>
      <c r="AT3447" s="212" t="s">
        <v>192</v>
      </c>
      <c r="AU3447" s="212" t="s">
        <v>78</v>
      </c>
      <c r="AV3447" s="14" t="s">
        <v>78</v>
      </c>
      <c r="AW3447" s="14" t="s">
        <v>30</v>
      </c>
      <c r="AX3447" s="14" t="s">
        <v>69</v>
      </c>
      <c r="AY3447" s="212" t="s">
        <v>179</v>
      </c>
    </row>
    <row r="3448" spans="1:65" s="14" customFormat="1">
      <c r="B3448" s="203"/>
      <c r="C3448" s="204"/>
      <c r="D3448" s="188" t="s">
        <v>192</v>
      </c>
      <c r="E3448" s="205" t="s">
        <v>18</v>
      </c>
      <c r="F3448" s="324" t="s">
        <v>1418</v>
      </c>
      <c r="G3448" s="325"/>
      <c r="H3448" s="326">
        <v>-5.2</v>
      </c>
      <c r="I3448" s="325"/>
      <c r="J3448" s="325"/>
      <c r="K3448" s="204"/>
      <c r="L3448" s="208"/>
      <c r="M3448" s="209"/>
      <c r="N3448" s="210"/>
      <c r="O3448" s="210"/>
      <c r="P3448" s="210"/>
      <c r="Q3448" s="210"/>
      <c r="R3448" s="210"/>
      <c r="S3448" s="210"/>
      <c r="T3448" s="211"/>
      <c r="AT3448" s="212" t="s">
        <v>192</v>
      </c>
      <c r="AU3448" s="212" t="s">
        <v>78</v>
      </c>
      <c r="AV3448" s="14" t="s">
        <v>78</v>
      </c>
      <c r="AW3448" s="14" t="s">
        <v>30</v>
      </c>
      <c r="AX3448" s="14" t="s">
        <v>69</v>
      </c>
      <c r="AY3448" s="212" t="s">
        <v>179</v>
      </c>
    </row>
    <row r="3449" spans="1:65" s="14" customFormat="1">
      <c r="B3449" s="203"/>
      <c r="C3449" s="204"/>
      <c r="D3449" s="188" t="s">
        <v>192</v>
      </c>
      <c r="E3449" s="205" t="s">
        <v>18</v>
      </c>
      <c r="F3449" s="324" t="s">
        <v>3247</v>
      </c>
      <c r="G3449" s="325"/>
      <c r="H3449" s="326">
        <v>-1.94</v>
      </c>
      <c r="I3449" s="325"/>
      <c r="J3449" s="325"/>
      <c r="K3449" s="204"/>
      <c r="L3449" s="208"/>
      <c r="M3449" s="209"/>
      <c r="N3449" s="210"/>
      <c r="O3449" s="210"/>
      <c r="P3449" s="210"/>
      <c r="Q3449" s="210"/>
      <c r="R3449" s="210"/>
      <c r="S3449" s="210"/>
      <c r="T3449" s="211"/>
      <c r="AT3449" s="212" t="s">
        <v>192</v>
      </c>
      <c r="AU3449" s="212" t="s">
        <v>78</v>
      </c>
      <c r="AV3449" s="14" t="s">
        <v>78</v>
      </c>
      <c r="AW3449" s="14" t="s">
        <v>30</v>
      </c>
      <c r="AX3449" s="14" t="s">
        <v>69</v>
      </c>
      <c r="AY3449" s="212" t="s">
        <v>179</v>
      </c>
    </row>
    <row r="3450" spans="1:65" s="14" customFormat="1">
      <c r="B3450" s="203"/>
      <c r="C3450" s="204"/>
      <c r="D3450" s="188" t="s">
        <v>192</v>
      </c>
      <c r="E3450" s="205" t="s">
        <v>18</v>
      </c>
      <c r="F3450" s="324" t="s">
        <v>2553</v>
      </c>
      <c r="G3450" s="325"/>
      <c r="H3450" s="326">
        <v>6.46</v>
      </c>
      <c r="I3450" s="325"/>
      <c r="J3450" s="325"/>
      <c r="K3450" s="204"/>
      <c r="L3450" s="208"/>
      <c r="M3450" s="209"/>
      <c r="N3450" s="210"/>
      <c r="O3450" s="210"/>
      <c r="P3450" s="210"/>
      <c r="Q3450" s="210"/>
      <c r="R3450" s="210"/>
      <c r="S3450" s="210"/>
      <c r="T3450" s="211"/>
      <c r="AT3450" s="212" t="s">
        <v>192</v>
      </c>
      <c r="AU3450" s="212" t="s">
        <v>78</v>
      </c>
      <c r="AV3450" s="14" t="s">
        <v>78</v>
      </c>
      <c r="AW3450" s="14" t="s">
        <v>30</v>
      </c>
      <c r="AX3450" s="14" t="s">
        <v>69</v>
      </c>
      <c r="AY3450" s="212" t="s">
        <v>179</v>
      </c>
    </row>
    <row r="3451" spans="1:65" s="13" customFormat="1">
      <c r="B3451" s="194"/>
      <c r="C3451" s="195"/>
      <c r="D3451" s="188" t="s">
        <v>192</v>
      </c>
      <c r="E3451" s="196" t="s">
        <v>18</v>
      </c>
      <c r="F3451" s="334" t="s">
        <v>481</v>
      </c>
      <c r="G3451" s="335"/>
      <c r="H3451" s="336" t="s">
        <v>18</v>
      </c>
      <c r="I3451" s="335"/>
      <c r="J3451" s="335"/>
      <c r="K3451" s="195"/>
      <c r="L3451" s="198"/>
      <c r="M3451" s="199"/>
      <c r="N3451" s="200"/>
      <c r="O3451" s="200"/>
      <c r="P3451" s="200"/>
      <c r="Q3451" s="200"/>
      <c r="R3451" s="200"/>
      <c r="S3451" s="200"/>
      <c r="T3451" s="201"/>
      <c r="AT3451" s="202" t="s">
        <v>192</v>
      </c>
      <c r="AU3451" s="202" t="s">
        <v>78</v>
      </c>
      <c r="AV3451" s="13" t="s">
        <v>76</v>
      </c>
      <c r="AW3451" s="13" t="s">
        <v>30</v>
      </c>
      <c r="AX3451" s="13" t="s">
        <v>69</v>
      </c>
      <c r="AY3451" s="202" t="s">
        <v>179</v>
      </c>
    </row>
    <row r="3452" spans="1:65" s="14" customFormat="1">
      <c r="B3452" s="203"/>
      <c r="C3452" s="204"/>
      <c r="D3452" s="188" t="s">
        <v>192</v>
      </c>
      <c r="E3452" s="205" t="s">
        <v>18</v>
      </c>
      <c r="F3452" s="324" t="s">
        <v>3248</v>
      </c>
      <c r="G3452" s="325"/>
      <c r="H3452" s="326">
        <v>-7.24</v>
      </c>
      <c r="I3452" s="325"/>
      <c r="J3452" s="325"/>
      <c r="K3452" s="204"/>
      <c r="L3452" s="208"/>
      <c r="M3452" s="209"/>
      <c r="N3452" s="210"/>
      <c r="O3452" s="210"/>
      <c r="P3452" s="210"/>
      <c r="Q3452" s="210"/>
      <c r="R3452" s="210"/>
      <c r="S3452" s="210"/>
      <c r="T3452" s="211"/>
      <c r="AT3452" s="212" t="s">
        <v>192</v>
      </c>
      <c r="AU3452" s="212" t="s">
        <v>78</v>
      </c>
      <c r="AV3452" s="14" t="s">
        <v>78</v>
      </c>
      <c r="AW3452" s="14" t="s">
        <v>30</v>
      </c>
      <c r="AX3452" s="14" t="s">
        <v>69</v>
      </c>
      <c r="AY3452" s="212" t="s">
        <v>179</v>
      </c>
    </row>
    <row r="3453" spans="1:65" s="14" customFormat="1">
      <c r="B3453" s="203"/>
      <c r="C3453" s="204"/>
      <c r="D3453" s="188" t="s">
        <v>192</v>
      </c>
      <c r="E3453" s="205" t="s">
        <v>18</v>
      </c>
      <c r="F3453" s="324" t="s">
        <v>2556</v>
      </c>
      <c r="G3453" s="325"/>
      <c r="H3453" s="326">
        <v>-8.9</v>
      </c>
      <c r="I3453" s="325"/>
      <c r="J3453" s="325"/>
      <c r="K3453" s="204"/>
      <c r="L3453" s="208"/>
      <c r="M3453" s="209"/>
      <c r="N3453" s="210"/>
      <c r="O3453" s="210"/>
      <c r="P3453" s="210"/>
      <c r="Q3453" s="210"/>
      <c r="R3453" s="210"/>
      <c r="S3453" s="210"/>
      <c r="T3453" s="211"/>
      <c r="AT3453" s="212" t="s">
        <v>192</v>
      </c>
      <c r="AU3453" s="212" t="s">
        <v>78</v>
      </c>
      <c r="AV3453" s="14" t="s">
        <v>78</v>
      </c>
      <c r="AW3453" s="14" t="s">
        <v>30</v>
      </c>
      <c r="AX3453" s="14" t="s">
        <v>69</v>
      </c>
      <c r="AY3453" s="212" t="s">
        <v>179</v>
      </c>
    </row>
    <row r="3454" spans="1:65" s="14" customFormat="1">
      <c r="B3454" s="203"/>
      <c r="C3454" s="204"/>
      <c r="D3454" s="188" t="s">
        <v>192</v>
      </c>
      <c r="E3454" s="205" t="s">
        <v>18</v>
      </c>
      <c r="F3454" s="324" t="s">
        <v>2557</v>
      </c>
      <c r="G3454" s="325"/>
      <c r="H3454" s="326">
        <v>8.0500000000000007</v>
      </c>
      <c r="I3454" s="325"/>
      <c r="J3454" s="325"/>
      <c r="K3454" s="204"/>
      <c r="L3454" s="208"/>
      <c r="M3454" s="209"/>
      <c r="N3454" s="210"/>
      <c r="O3454" s="210"/>
      <c r="P3454" s="210"/>
      <c r="Q3454" s="210"/>
      <c r="R3454" s="210"/>
      <c r="S3454" s="210"/>
      <c r="T3454" s="211"/>
      <c r="AT3454" s="212" t="s">
        <v>192</v>
      </c>
      <c r="AU3454" s="212" t="s">
        <v>78</v>
      </c>
      <c r="AV3454" s="14" t="s">
        <v>78</v>
      </c>
      <c r="AW3454" s="14" t="s">
        <v>30</v>
      </c>
      <c r="AX3454" s="14" t="s">
        <v>69</v>
      </c>
      <c r="AY3454" s="212" t="s">
        <v>179</v>
      </c>
    </row>
    <row r="3455" spans="1:65" s="14" customFormat="1">
      <c r="B3455" s="203"/>
      <c r="C3455" s="204"/>
      <c r="D3455" s="188" t="s">
        <v>192</v>
      </c>
      <c r="E3455" s="205" t="s">
        <v>18</v>
      </c>
      <c r="F3455" s="324" t="s">
        <v>2561</v>
      </c>
      <c r="G3455" s="325"/>
      <c r="H3455" s="326">
        <v>5.7</v>
      </c>
      <c r="I3455" s="325"/>
      <c r="J3455" s="325"/>
      <c r="K3455" s="204"/>
      <c r="L3455" s="208"/>
      <c r="M3455" s="209"/>
      <c r="N3455" s="210"/>
      <c r="O3455" s="210"/>
      <c r="P3455" s="210"/>
      <c r="Q3455" s="210"/>
      <c r="R3455" s="210"/>
      <c r="S3455" s="210"/>
      <c r="T3455" s="211"/>
      <c r="AT3455" s="212" t="s">
        <v>192</v>
      </c>
      <c r="AU3455" s="212" t="s">
        <v>78</v>
      </c>
      <c r="AV3455" s="14" t="s">
        <v>78</v>
      </c>
      <c r="AW3455" s="14" t="s">
        <v>30</v>
      </c>
      <c r="AX3455" s="14" t="s">
        <v>69</v>
      </c>
      <c r="AY3455" s="212" t="s">
        <v>179</v>
      </c>
    </row>
    <row r="3456" spans="1:65" s="2" customFormat="1" ht="33" customHeight="1">
      <c r="A3456" s="33"/>
      <c r="B3456" s="34"/>
      <c r="C3456" s="213" t="s">
        <v>3273</v>
      </c>
      <c r="D3456" s="213" t="s">
        <v>286</v>
      </c>
      <c r="E3456" s="214" t="s">
        <v>3274</v>
      </c>
      <c r="F3456" s="340" t="s">
        <v>3275</v>
      </c>
      <c r="G3456" s="341" t="s">
        <v>357</v>
      </c>
      <c r="H3456" s="342">
        <v>244.33199999999999</v>
      </c>
      <c r="I3456" s="343"/>
      <c r="J3456" s="343">
        <f>ROUND(I3456*H3456,2)</f>
        <v>0</v>
      </c>
      <c r="K3456" s="215" t="s">
        <v>185</v>
      </c>
      <c r="L3456" s="219"/>
      <c r="M3456" s="220" t="s">
        <v>18</v>
      </c>
      <c r="N3456" s="221" t="s">
        <v>40</v>
      </c>
      <c r="O3456" s="184">
        <v>0</v>
      </c>
      <c r="P3456" s="184">
        <f>O3456*H3456</f>
        <v>0</v>
      </c>
      <c r="Q3456" s="184">
        <v>3.2000000000000002E-3</v>
      </c>
      <c r="R3456" s="184">
        <f>Q3456*H3456</f>
        <v>0.78186240000000007</v>
      </c>
      <c r="S3456" s="184">
        <v>0</v>
      </c>
      <c r="T3456" s="185">
        <f>S3456*H3456</f>
        <v>0</v>
      </c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R3456" s="186" t="s">
        <v>442</v>
      </c>
      <c r="AT3456" s="186" t="s">
        <v>286</v>
      </c>
      <c r="AU3456" s="186" t="s">
        <v>78</v>
      </c>
      <c r="AY3456" s="19" t="s">
        <v>179</v>
      </c>
      <c r="BE3456" s="187">
        <f>IF(N3456="základní",J3456,0)</f>
        <v>0</v>
      </c>
      <c r="BF3456" s="187">
        <f>IF(N3456="snížená",J3456,0)</f>
        <v>0</v>
      </c>
      <c r="BG3456" s="187">
        <f>IF(N3456="zákl. přenesená",J3456,0)</f>
        <v>0</v>
      </c>
      <c r="BH3456" s="187">
        <f>IF(N3456="sníž. přenesená",J3456,0)</f>
        <v>0</v>
      </c>
      <c r="BI3456" s="187">
        <f>IF(N3456="nulová",J3456,0)</f>
        <v>0</v>
      </c>
      <c r="BJ3456" s="19" t="s">
        <v>76</v>
      </c>
      <c r="BK3456" s="187">
        <f>ROUND(I3456*H3456,2)</f>
        <v>0</v>
      </c>
      <c r="BL3456" s="19" t="s">
        <v>311</v>
      </c>
      <c r="BM3456" s="186" t="s">
        <v>3276</v>
      </c>
    </row>
    <row r="3457" spans="1:65" s="2" customFormat="1" ht="19.5">
      <c r="A3457" s="33"/>
      <c r="B3457" s="34"/>
      <c r="C3457" s="35"/>
      <c r="D3457" s="188" t="s">
        <v>188</v>
      </c>
      <c r="E3457" s="35"/>
      <c r="F3457" s="331" t="s">
        <v>3275</v>
      </c>
      <c r="G3457" s="332"/>
      <c r="H3457" s="332"/>
      <c r="I3457" s="332"/>
      <c r="J3457" s="332"/>
      <c r="K3457" s="35"/>
      <c r="L3457" s="38"/>
      <c r="M3457" s="190"/>
      <c r="N3457" s="191"/>
      <c r="O3457" s="63"/>
      <c r="P3457" s="63"/>
      <c r="Q3457" s="63"/>
      <c r="R3457" s="63"/>
      <c r="S3457" s="63"/>
      <c r="T3457" s="64"/>
      <c r="U3457" s="33"/>
      <c r="V3457" s="33"/>
      <c r="W3457" s="33"/>
      <c r="X3457" s="33"/>
      <c r="Y3457" s="33"/>
      <c r="Z3457" s="33"/>
      <c r="AA3457" s="33"/>
      <c r="AB3457" s="33"/>
      <c r="AC3457" s="33"/>
      <c r="AD3457" s="33"/>
      <c r="AE3457" s="33"/>
      <c r="AT3457" s="19" t="s">
        <v>188</v>
      </c>
      <c r="AU3457" s="19" t="s">
        <v>78</v>
      </c>
    </row>
    <row r="3458" spans="1:65" s="14" customFormat="1">
      <c r="B3458" s="203"/>
      <c r="C3458" s="204"/>
      <c r="D3458" s="188" t="s">
        <v>192</v>
      </c>
      <c r="E3458" s="204"/>
      <c r="F3458" s="324" t="s">
        <v>3277</v>
      </c>
      <c r="G3458" s="325"/>
      <c r="H3458" s="326">
        <v>244.33199999999999</v>
      </c>
      <c r="I3458" s="325"/>
      <c r="J3458" s="325"/>
      <c r="K3458" s="204"/>
      <c r="L3458" s="208"/>
      <c r="M3458" s="209"/>
      <c r="N3458" s="210"/>
      <c r="O3458" s="210"/>
      <c r="P3458" s="210"/>
      <c r="Q3458" s="210"/>
      <c r="R3458" s="210"/>
      <c r="S3458" s="210"/>
      <c r="T3458" s="211"/>
      <c r="AT3458" s="212" t="s">
        <v>192</v>
      </c>
      <c r="AU3458" s="212" t="s">
        <v>78</v>
      </c>
      <c r="AV3458" s="14" t="s">
        <v>78</v>
      </c>
      <c r="AW3458" s="14" t="s">
        <v>4</v>
      </c>
      <c r="AX3458" s="14" t="s">
        <v>76</v>
      </c>
      <c r="AY3458" s="212" t="s">
        <v>179</v>
      </c>
    </row>
    <row r="3459" spans="1:65" s="2" customFormat="1" ht="24.2" customHeight="1">
      <c r="A3459" s="33"/>
      <c r="B3459" s="34"/>
      <c r="C3459" s="176" t="s">
        <v>3278</v>
      </c>
      <c r="D3459" s="176" t="s">
        <v>181</v>
      </c>
      <c r="E3459" s="177" t="s">
        <v>3279</v>
      </c>
      <c r="F3459" s="327" t="s">
        <v>3280</v>
      </c>
      <c r="G3459" s="328" t="s">
        <v>289</v>
      </c>
      <c r="H3459" s="329">
        <v>233.96</v>
      </c>
      <c r="I3459" s="330"/>
      <c r="J3459" s="330">
        <f>ROUND(I3459*H3459,2)</f>
        <v>0</v>
      </c>
      <c r="K3459" s="178" t="s">
        <v>185</v>
      </c>
      <c r="L3459" s="38"/>
      <c r="M3459" s="182" t="s">
        <v>18</v>
      </c>
      <c r="N3459" s="183" t="s">
        <v>40</v>
      </c>
      <c r="O3459" s="184">
        <v>0.33</v>
      </c>
      <c r="P3459" s="184">
        <f>O3459*H3459</f>
        <v>77.206800000000001</v>
      </c>
      <c r="Q3459" s="184">
        <v>5.3999999999999998E-5</v>
      </c>
      <c r="R3459" s="184">
        <f>Q3459*H3459</f>
        <v>1.263384E-2</v>
      </c>
      <c r="S3459" s="184">
        <v>0</v>
      </c>
      <c r="T3459" s="185">
        <f>S3459*H3459</f>
        <v>0</v>
      </c>
      <c r="U3459" s="33"/>
      <c r="V3459" s="33"/>
      <c r="W3459" s="33"/>
      <c r="X3459" s="33"/>
      <c r="Y3459" s="33"/>
      <c r="Z3459" s="33"/>
      <c r="AA3459" s="33"/>
      <c r="AB3459" s="33"/>
      <c r="AC3459" s="33"/>
      <c r="AD3459" s="33"/>
      <c r="AE3459" s="33"/>
      <c r="AR3459" s="186" t="s">
        <v>311</v>
      </c>
      <c r="AT3459" s="186" t="s">
        <v>181</v>
      </c>
      <c r="AU3459" s="186" t="s">
        <v>78</v>
      </c>
      <c r="AY3459" s="19" t="s">
        <v>179</v>
      </c>
      <c r="BE3459" s="187">
        <f>IF(N3459="základní",J3459,0)</f>
        <v>0</v>
      </c>
      <c r="BF3459" s="187">
        <f>IF(N3459="snížená",J3459,0)</f>
        <v>0</v>
      </c>
      <c r="BG3459" s="187">
        <f>IF(N3459="zákl. přenesená",J3459,0)</f>
        <v>0</v>
      </c>
      <c r="BH3459" s="187">
        <f>IF(N3459="sníž. přenesená",J3459,0)</f>
        <v>0</v>
      </c>
      <c r="BI3459" s="187">
        <f>IF(N3459="nulová",J3459,0)</f>
        <v>0</v>
      </c>
      <c r="BJ3459" s="19" t="s">
        <v>76</v>
      </c>
      <c r="BK3459" s="187">
        <f>ROUND(I3459*H3459,2)</f>
        <v>0</v>
      </c>
      <c r="BL3459" s="19" t="s">
        <v>311</v>
      </c>
      <c r="BM3459" s="186" t="s">
        <v>3281</v>
      </c>
    </row>
    <row r="3460" spans="1:65" s="2" customFormat="1" ht="19.5">
      <c r="A3460" s="33"/>
      <c r="B3460" s="34"/>
      <c r="C3460" s="35"/>
      <c r="D3460" s="188" t="s">
        <v>188</v>
      </c>
      <c r="E3460" s="35"/>
      <c r="F3460" s="331" t="s">
        <v>3282</v>
      </c>
      <c r="G3460" s="332"/>
      <c r="H3460" s="332"/>
      <c r="I3460" s="332"/>
      <c r="J3460" s="332"/>
      <c r="K3460" s="35"/>
      <c r="L3460" s="38"/>
      <c r="M3460" s="190"/>
      <c r="N3460" s="191"/>
      <c r="O3460" s="63"/>
      <c r="P3460" s="63"/>
      <c r="Q3460" s="63"/>
      <c r="R3460" s="63"/>
      <c r="S3460" s="63"/>
      <c r="T3460" s="64"/>
      <c r="U3460" s="33"/>
      <c r="V3460" s="33"/>
      <c r="W3460" s="33"/>
      <c r="X3460" s="33"/>
      <c r="Y3460" s="33"/>
      <c r="Z3460" s="33"/>
      <c r="AA3460" s="33"/>
      <c r="AB3460" s="33"/>
      <c r="AC3460" s="33"/>
      <c r="AD3460" s="33"/>
      <c r="AE3460" s="33"/>
      <c r="AT3460" s="19" t="s">
        <v>188</v>
      </c>
      <c r="AU3460" s="19" t="s">
        <v>78</v>
      </c>
    </row>
    <row r="3461" spans="1:65" s="2" customFormat="1">
      <c r="A3461" s="33"/>
      <c r="B3461" s="34"/>
      <c r="C3461" s="35"/>
      <c r="D3461" s="192" t="s">
        <v>190</v>
      </c>
      <c r="E3461" s="35"/>
      <c r="F3461" s="333" t="s">
        <v>3283</v>
      </c>
      <c r="G3461" s="332"/>
      <c r="H3461" s="332"/>
      <c r="I3461" s="332"/>
      <c r="J3461" s="332"/>
      <c r="K3461" s="35"/>
      <c r="L3461" s="38"/>
      <c r="M3461" s="190"/>
      <c r="N3461" s="191"/>
      <c r="O3461" s="63"/>
      <c r="P3461" s="63"/>
      <c r="Q3461" s="63"/>
      <c r="R3461" s="63"/>
      <c r="S3461" s="63"/>
      <c r="T3461" s="64"/>
      <c r="U3461" s="33"/>
      <c r="V3461" s="33"/>
      <c r="W3461" s="33"/>
      <c r="X3461" s="33"/>
      <c r="Y3461" s="33"/>
      <c r="Z3461" s="33"/>
      <c r="AA3461" s="33"/>
      <c r="AB3461" s="33"/>
      <c r="AC3461" s="33"/>
      <c r="AD3461" s="33"/>
      <c r="AE3461" s="33"/>
      <c r="AT3461" s="19" t="s">
        <v>190</v>
      </c>
      <c r="AU3461" s="19" t="s">
        <v>78</v>
      </c>
    </row>
    <row r="3462" spans="1:65" s="13" customFormat="1">
      <c r="B3462" s="194"/>
      <c r="C3462" s="195"/>
      <c r="D3462" s="188" t="s">
        <v>192</v>
      </c>
      <c r="E3462" s="196" t="s">
        <v>18</v>
      </c>
      <c r="F3462" s="334" t="s">
        <v>323</v>
      </c>
      <c r="G3462" s="335"/>
      <c r="H3462" s="336" t="s">
        <v>18</v>
      </c>
      <c r="I3462" s="335"/>
      <c r="J3462" s="335"/>
      <c r="K3462" s="195"/>
      <c r="L3462" s="198"/>
      <c r="M3462" s="199"/>
      <c r="N3462" s="200"/>
      <c r="O3462" s="200"/>
      <c r="P3462" s="200"/>
      <c r="Q3462" s="200"/>
      <c r="R3462" s="200"/>
      <c r="S3462" s="200"/>
      <c r="T3462" s="201"/>
      <c r="AT3462" s="202" t="s">
        <v>192</v>
      </c>
      <c r="AU3462" s="202" t="s">
        <v>78</v>
      </c>
      <c r="AV3462" s="13" t="s">
        <v>76</v>
      </c>
      <c r="AW3462" s="13" t="s">
        <v>30</v>
      </c>
      <c r="AX3462" s="13" t="s">
        <v>69</v>
      </c>
      <c r="AY3462" s="202" t="s">
        <v>179</v>
      </c>
    </row>
    <row r="3463" spans="1:65" s="14" customFormat="1" ht="33.75">
      <c r="B3463" s="203"/>
      <c r="C3463" s="204"/>
      <c r="D3463" s="188" t="s">
        <v>192</v>
      </c>
      <c r="E3463" s="205" t="s">
        <v>18</v>
      </c>
      <c r="F3463" s="324" t="s">
        <v>3284</v>
      </c>
      <c r="G3463" s="325"/>
      <c r="H3463" s="326">
        <v>16.34</v>
      </c>
      <c r="I3463" s="325"/>
      <c r="J3463" s="325"/>
      <c r="K3463" s="204"/>
      <c r="L3463" s="208"/>
      <c r="M3463" s="209"/>
      <c r="N3463" s="210"/>
      <c r="O3463" s="210"/>
      <c r="P3463" s="210"/>
      <c r="Q3463" s="210"/>
      <c r="R3463" s="210"/>
      <c r="S3463" s="210"/>
      <c r="T3463" s="211"/>
      <c r="AT3463" s="212" t="s">
        <v>192</v>
      </c>
      <c r="AU3463" s="212" t="s">
        <v>78</v>
      </c>
      <c r="AV3463" s="14" t="s">
        <v>78</v>
      </c>
      <c r="AW3463" s="14" t="s">
        <v>30</v>
      </c>
      <c r="AX3463" s="14" t="s">
        <v>69</v>
      </c>
      <c r="AY3463" s="212" t="s">
        <v>179</v>
      </c>
    </row>
    <row r="3464" spans="1:65" s="14" customFormat="1">
      <c r="B3464" s="203"/>
      <c r="C3464" s="204"/>
      <c r="D3464" s="188" t="s">
        <v>192</v>
      </c>
      <c r="E3464" s="205" t="s">
        <v>18</v>
      </c>
      <c r="F3464" s="324" t="s">
        <v>3285</v>
      </c>
      <c r="G3464" s="325"/>
      <c r="H3464" s="326">
        <v>21.54</v>
      </c>
      <c r="I3464" s="325"/>
      <c r="J3464" s="325"/>
      <c r="K3464" s="204"/>
      <c r="L3464" s="208"/>
      <c r="M3464" s="209"/>
      <c r="N3464" s="210"/>
      <c r="O3464" s="210"/>
      <c r="P3464" s="210"/>
      <c r="Q3464" s="210"/>
      <c r="R3464" s="210"/>
      <c r="S3464" s="210"/>
      <c r="T3464" s="211"/>
      <c r="AT3464" s="212" t="s">
        <v>192</v>
      </c>
      <c r="AU3464" s="212" t="s">
        <v>78</v>
      </c>
      <c r="AV3464" s="14" t="s">
        <v>78</v>
      </c>
      <c r="AW3464" s="14" t="s">
        <v>30</v>
      </c>
      <c r="AX3464" s="14" t="s">
        <v>69</v>
      </c>
      <c r="AY3464" s="212" t="s">
        <v>179</v>
      </c>
    </row>
    <row r="3465" spans="1:65" s="14" customFormat="1" ht="33.75">
      <c r="B3465" s="203"/>
      <c r="C3465" s="204"/>
      <c r="D3465" s="188" t="s">
        <v>192</v>
      </c>
      <c r="E3465" s="205" t="s">
        <v>18</v>
      </c>
      <c r="F3465" s="324" t="s">
        <v>3286</v>
      </c>
      <c r="G3465" s="325"/>
      <c r="H3465" s="326">
        <v>17.454999999999998</v>
      </c>
      <c r="I3465" s="325"/>
      <c r="J3465" s="325"/>
      <c r="K3465" s="204"/>
      <c r="L3465" s="208"/>
      <c r="M3465" s="209"/>
      <c r="N3465" s="210"/>
      <c r="O3465" s="210"/>
      <c r="P3465" s="210"/>
      <c r="Q3465" s="210"/>
      <c r="R3465" s="210"/>
      <c r="S3465" s="210"/>
      <c r="T3465" s="211"/>
      <c r="AT3465" s="212" t="s">
        <v>192</v>
      </c>
      <c r="AU3465" s="212" t="s">
        <v>78</v>
      </c>
      <c r="AV3465" s="14" t="s">
        <v>78</v>
      </c>
      <c r="AW3465" s="14" t="s">
        <v>30</v>
      </c>
      <c r="AX3465" s="14" t="s">
        <v>69</v>
      </c>
      <c r="AY3465" s="212" t="s">
        <v>179</v>
      </c>
    </row>
    <row r="3466" spans="1:65" s="13" customFormat="1">
      <c r="B3466" s="194"/>
      <c r="C3466" s="195"/>
      <c r="D3466" s="188" t="s">
        <v>192</v>
      </c>
      <c r="E3466" s="196" t="s">
        <v>18</v>
      </c>
      <c r="F3466" s="334" t="s">
        <v>481</v>
      </c>
      <c r="G3466" s="335"/>
      <c r="H3466" s="336" t="s">
        <v>18</v>
      </c>
      <c r="I3466" s="335"/>
      <c r="J3466" s="335"/>
      <c r="K3466" s="195"/>
      <c r="L3466" s="198"/>
      <c r="M3466" s="199"/>
      <c r="N3466" s="200"/>
      <c r="O3466" s="200"/>
      <c r="P3466" s="200"/>
      <c r="Q3466" s="200"/>
      <c r="R3466" s="200"/>
      <c r="S3466" s="200"/>
      <c r="T3466" s="201"/>
      <c r="AT3466" s="202" t="s">
        <v>192</v>
      </c>
      <c r="AU3466" s="202" t="s">
        <v>78</v>
      </c>
      <c r="AV3466" s="13" t="s">
        <v>76</v>
      </c>
      <c r="AW3466" s="13" t="s">
        <v>30</v>
      </c>
      <c r="AX3466" s="13" t="s">
        <v>69</v>
      </c>
      <c r="AY3466" s="202" t="s">
        <v>179</v>
      </c>
    </row>
    <row r="3467" spans="1:65" s="14" customFormat="1">
      <c r="B3467" s="203"/>
      <c r="C3467" s="204"/>
      <c r="D3467" s="188" t="s">
        <v>192</v>
      </c>
      <c r="E3467" s="205" t="s">
        <v>18</v>
      </c>
      <c r="F3467" s="324" t="s">
        <v>3287</v>
      </c>
      <c r="G3467" s="325"/>
      <c r="H3467" s="326">
        <v>14.38</v>
      </c>
      <c r="I3467" s="325"/>
      <c r="J3467" s="325"/>
      <c r="K3467" s="204"/>
      <c r="L3467" s="208"/>
      <c r="M3467" s="209"/>
      <c r="N3467" s="210"/>
      <c r="O3467" s="210"/>
      <c r="P3467" s="210"/>
      <c r="Q3467" s="210"/>
      <c r="R3467" s="210"/>
      <c r="S3467" s="210"/>
      <c r="T3467" s="211"/>
      <c r="AT3467" s="212" t="s">
        <v>192</v>
      </c>
      <c r="AU3467" s="212" t="s">
        <v>78</v>
      </c>
      <c r="AV3467" s="14" t="s">
        <v>78</v>
      </c>
      <c r="AW3467" s="14" t="s">
        <v>30</v>
      </c>
      <c r="AX3467" s="14" t="s">
        <v>69</v>
      </c>
      <c r="AY3467" s="212" t="s">
        <v>179</v>
      </c>
    </row>
    <row r="3468" spans="1:65" s="14" customFormat="1">
      <c r="B3468" s="203"/>
      <c r="C3468" s="204"/>
      <c r="D3468" s="188" t="s">
        <v>192</v>
      </c>
      <c r="E3468" s="205" t="s">
        <v>18</v>
      </c>
      <c r="F3468" s="324" t="s">
        <v>3288</v>
      </c>
      <c r="G3468" s="325"/>
      <c r="H3468" s="326">
        <v>10.31</v>
      </c>
      <c r="I3468" s="325"/>
      <c r="J3468" s="325"/>
      <c r="K3468" s="204"/>
      <c r="L3468" s="208"/>
      <c r="M3468" s="209"/>
      <c r="N3468" s="210"/>
      <c r="O3468" s="210"/>
      <c r="P3468" s="210"/>
      <c r="Q3468" s="210"/>
      <c r="R3468" s="210"/>
      <c r="S3468" s="210"/>
      <c r="T3468" s="211"/>
      <c r="AT3468" s="212" t="s">
        <v>192</v>
      </c>
      <c r="AU3468" s="212" t="s">
        <v>78</v>
      </c>
      <c r="AV3468" s="14" t="s">
        <v>78</v>
      </c>
      <c r="AW3468" s="14" t="s">
        <v>30</v>
      </c>
      <c r="AX3468" s="14" t="s">
        <v>69</v>
      </c>
      <c r="AY3468" s="212" t="s">
        <v>179</v>
      </c>
    </row>
    <row r="3469" spans="1:65" s="14" customFormat="1" ht="22.5">
      <c r="B3469" s="203"/>
      <c r="C3469" s="204"/>
      <c r="D3469" s="188" t="s">
        <v>192</v>
      </c>
      <c r="E3469" s="205" t="s">
        <v>18</v>
      </c>
      <c r="F3469" s="324" t="s">
        <v>3289</v>
      </c>
      <c r="G3469" s="325"/>
      <c r="H3469" s="326">
        <v>14.62</v>
      </c>
      <c r="I3469" s="325"/>
      <c r="J3469" s="325"/>
      <c r="K3469" s="204"/>
      <c r="L3469" s="208"/>
      <c r="M3469" s="209"/>
      <c r="N3469" s="210"/>
      <c r="O3469" s="210"/>
      <c r="P3469" s="210"/>
      <c r="Q3469" s="210"/>
      <c r="R3469" s="210"/>
      <c r="S3469" s="210"/>
      <c r="T3469" s="211"/>
      <c r="AT3469" s="212" t="s">
        <v>192</v>
      </c>
      <c r="AU3469" s="212" t="s">
        <v>78</v>
      </c>
      <c r="AV3469" s="14" t="s">
        <v>78</v>
      </c>
      <c r="AW3469" s="14" t="s">
        <v>30</v>
      </c>
      <c r="AX3469" s="14" t="s">
        <v>69</v>
      </c>
      <c r="AY3469" s="212" t="s">
        <v>179</v>
      </c>
    </row>
    <row r="3470" spans="1:65" s="14" customFormat="1">
      <c r="B3470" s="203"/>
      <c r="C3470" s="204"/>
      <c r="D3470" s="188" t="s">
        <v>192</v>
      </c>
      <c r="E3470" s="205" t="s">
        <v>18</v>
      </c>
      <c r="F3470" s="324" t="s">
        <v>3290</v>
      </c>
      <c r="G3470" s="325"/>
      <c r="H3470" s="326">
        <v>12.91</v>
      </c>
      <c r="I3470" s="325"/>
      <c r="J3470" s="325"/>
      <c r="K3470" s="204"/>
      <c r="L3470" s="208"/>
      <c r="M3470" s="209"/>
      <c r="N3470" s="210"/>
      <c r="O3470" s="210"/>
      <c r="P3470" s="210"/>
      <c r="Q3470" s="210"/>
      <c r="R3470" s="210"/>
      <c r="S3470" s="210"/>
      <c r="T3470" s="211"/>
      <c r="AT3470" s="212" t="s">
        <v>192</v>
      </c>
      <c r="AU3470" s="212" t="s">
        <v>78</v>
      </c>
      <c r="AV3470" s="14" t="s">
        <v>78</v>
      </c>
      <c r="AW3470" s="14" t="s">
        <v>30</v>
      </c>
      <c r="AX3470" s="14" t="s">
        <v>69</v>
      </c>
      <c r="AY3470" s="212" t="s">
        <v>179</v>
      </c>
    </row>
    <row r="3471" spans="1:65" s="14" customFormat="1">
      <c r="B3471" s="203"/>
      <c r="C3471" s="204"/>
      <c r="D3471" s="188" t="s">
        <v>192</v>
      </c>
      <c r="E3471" s="205" t="s">
        <v>18</v>
      </c>
      <c r="F3471" s="324" t="s">
        <v>3291</v>
      </c>
      <c r="G3471" s="325"/>
      <c r="H3471" s="326">
        <v>13.4</v>
      </c>
      <c r="I3471" s="325"/>
      <c r="J3471" s="325"/>
      <c r="K3471" s="204"/>
      <c r="L3471" s="208"/>
      <c r="M3471" s="209"/>
      <c r="N3471" s="210"/>
      <c r="O3471" s="210"/>
      <c r="P3471" s="210"/>
      <c r="Q3471" s="210"/>
      <c r="R3471" s="210"/>
      <c r="S3471" s="210"/>
      <c r="T3471" s="211"/>
      <c r="AT3471" s="212" t="s">
        <v>192</v>
      </c>
      <c r="AU3471" s="212" t="s">
        <v>78</v>
      </c>
      <c r="AV3471" s="14" t="s">
        <v>78</v>
      </c>
      <c r="AW3471" s="14" t="s">
        <v>30</v>
      </c>
      <c r="AX3471" s="14" t="s">
        <v>69</v>
      </c>
      <c r="AY3471" s="212" t="s">
        <v>179</v>
      </c>
    </row>
    <row r="3472" spans="1:65" s="14" customFormat="1">
      <c r="B3472" s="203"/>
      <c r="C3472" s="204"/>
      <c r="D3472" s="188" t="s">
        <v>192</v>
      </c>
      <c r="E3472" s="205" t="s">
        <v>18</v>
      </c>
      <c r="F3472" s="324" t="s">
        <v>3292</v>
      </c>
      <c r="G3472" s="325"/>
      <c r="H3472" s="326">
        <v>12.9</v>
      </c>
      <c r="I3472" s="325"/>
      <c r="J3472" s="325"/>
      <c r="K3472" s="204"/>
      <c r="L3472" s="208"/>
      <c r="M3472" s="209"/>
      <c r="N3472" s="210"/>
      <c r="O3472" s="210"/>
      <c r="P3472" s="210"/>
      <c r="Q3472" s="210"/>
      <c r="R3472" s="210"/>
      <c r="S3472" s="210"/>
      <c r="T3472" s="211"/>
      <c r="AT3472" s="212" t="s">
        <v>192</v>
      </c>
      <c r="AU3472" s="212" t="s">
        <v>78</v>
      </c>
      <c r="AV3472" s="14" t="s">
        <v>78</v>
      </c>
      <c r="AW3472" s="14" t="s">
        <v>30</v>
      </c>
      <c r="AX3472" s="14" t="s">
        <v>69</v>
      </c>
      <c r="AY3472" s="212" t="s">
        <v>179</v>
      </c>
    </row>
    <row r="3473" spans="2:51" s="14" customFormat="1" ht="33.75">
      <c r="B3473" s="203"/>
      <c r="C3473" s="204"/>
      <c r="D3473" s="188" t="s">
        <v>192</v>
      </c>
      <c r="E3473" s="205" t="s">
        <v>18</v>
      </c>
      <c r="F3473" s="324" t="s">
        <v>3293</v>
      </c>
      <c r="G3473" s="325"/>
      <c r="H3473" s="326">
        <v>30.14</v>
      </c>
      <c r="I3473" s="325"/>
      <c r="J3473" s="325"/>
      <c r="K3473" s="204"/>
      <c r="L3473" s="208"/>
      <c r="M3473" s="209"/>
      <c r="N3473" s="210"/>
      <c r="O3473" s="210"/>
      <c r="P3473" s="210"/>
      <c r="Q3473" s="210"/>
      <c r="R3473" s="210"/>
      <c r="S3473" s="210"/>
      <c r="T3473" s="211"/>
      <c r="AT3473" s="212" t="s">
        <v>192</v>
      </c>
      <c r="AU3473" s="212" t="s">
        <v>78</v>
      </c>
      <c r="AV3473" s="14" t="s">
        <v>78</v>
      </c>
      <c r="AW3473" s="14" t="s">
        <v>30</v>
      </c>
      <c r="AX3473" s="14" t="s">
        <v>69</v>
      </c>
      <c r="AY3473" s="212" t="s">
        <v>179</v>
      </c>
    </row>
    <row r="3474" spans="2:51" s="14" customFormat="1">
      <c r="B3474" s="203"/>
      <c r="C3474" s="204"/>
      <c r="D3474" s="188" t="s">
        <v>192</v>
      </c>
      <c r="E3474" s="205" t="s">
        <v>18</v>
      </c>
      <c r="F3474" s="324" t="s">
        <v>3294</v>
      </c>
      <c r="G3474" s="325"/>
      <c r="H3474" s="326">
        <v>13.51</v>
      </c>
      <c r="I3474" s="325"/>
      <c r="J3474" s="325"/>
      <c r="K3474" s="204"/>
      <c r="L3474" s="208"/>
      <c r="M3474" s="209"/>
      <c r="N3474" s="210"/>
      <c r="O3474" s="210"/>
      <c r="P3474" s="210"/>
      <c r="Q3474" s="210"/>
      <c r="R3474" s="210"/>
      <c r="S3474" s="210"/>
      <c r="T3474" s="211"/>
      <c r="AT3474" s="212" t="s">
        <v>192</v>
      </c>
      <c r="AU3474" s="212" t="s">
        <v>78</v>
      </c>
      <c r="AV3474" s="14" t="s">
        <v>78</v>
      </c>
      <c r="AW3474" s="14" t="s">
        <v>30</v>
      </c>
      <c r="AX3474" s="14" t="s">
        <v>69</v>
      </c>
      <c r="AY3474" s="212" t="s">
        <v>179</v>
      </c>
    </row>
    <row r="3475" spans="2:51" s="14" customFormat="1">
      <c r="B3475" s="203"/>
      <c r="C3475" s="204"/>
      <c r="D3475" s="188" t="s">
        <v>192</v>
      </c>
      <c r="E3475" s="205" t="s">
        <v>18</v>
      </c>
      <c r="F3475" s="324" t="s">
        <v>3295</v>
      </c>
      <c r="G3475" s="325"/>
      <c r="H3475" s="326">
        <v>13.51</v>
      </c>
      <c r="I3475" s="325"/>
      <c r="J3475" s="325"/>
      <c r="K3475" s="204"/>
      <c r="L3475" s="208"/>
      <c r="M3475" s="209"/>
      <c r="N3475" s="210"/>
      <c r="O3475" s="210"/>
      <c r="P3475" s="210"/>
      <c r="Q3475" s="210"/>
      <c r="R3475" s="210"/>
      <c r="S3475" s="210"/>
      <c r="T3475" s="211"/>
      <c r="AT3475" s="212" t="s">
        <v>192</v>
      </c>
      <c r="AU3475" s="212" t="s">
        <v>78</v>
      </c>
      <c r="AV3475" s="14" t="s">
        <v>78</v>
      </c>
      <c r="AW3475" s="14" t="s">
        <v>30</v>
      </c>
      <c r="AX3475" s="14" t="s">
        <v>69</v>
      </c>
      <c r="AY3475" s="212" t="s">
        <v>179</v>
      </c>
    </row>
    <row r="3476" spans="2:51" s="14" customFormat="1">
      <c r="B3476" s="203"/>
      <c r="C3476" s="204"/>
      <c r="D3476" s="188" t="s">
        <v>192</v>
      </c>
      <c r="E3476" s="205" t="s">
        <v>18</v>
      </c>
      <c r="F3476" s="324" t="s">
        <v>3296</v>
      </c>
      <c r="G3476" s="325"/>
      <c r="H3476" s="326">
        <v>12.99</v>
      </c>
      <c r="I3476" s="325"/>
      <c r="J3476" s="325"/>
      <c r="K3476" s="204"/>
      <c r="L3476" s="208"/>
      <c r="M3476" s="209"/>
      <c r="N3476" s="210"/>
      <c r="O3476" s="210"/>
      <c r="P3476" s="210"/>
      <c r="Q3476" s="210"/>
      <c r="R3476" s="210"/>
      <c r="S3476" s="210"/>
      <c r="T3476" s="211"/>
      <c r="AT3476" s="212" t="s">
        <v>192</v>
      </c>
      <c r="AU3476" s="212" t="s">
        <v>78</v>
      </c>
      <c r="AV3476" s="14" t="s">
        <v>78</v>
      </c>
      <c r="AW3476" s="14" t="s">
        <v>30</v>
      </c>
      <c r="AX3476" s="14" t="s">
        <v>69</v>
      </c>
      <c r="AY3476" s="212" t="s">
        <v>179</v>
      </c>
    </row>
    <row r="3477" spans="2:51" s="14" customFormat="1">
      <c r="B3477" s="203"/>
      <c r="C3477" s="204"/>
      <c r="D3477" s="188" t="s">
        <v>192</v>
      </c>
      <c r="E3477" s="205" t="s">
        <v>18</v>
      </c>
      <c r="F3477" s="324" t="s">
        <v>3297</v>
      </c>
      <c r="G3477" s="325"/>
      <c r="H3477" s="326">
        <v>12.99</v>
      </c>
      <c r="I3477" s="325"/>
      <c r="J3477" s="325"/>
      <c r="K3477" s="204"/>
      <c r="L3477" s="208"/>
      <c r="M3477" s="209"/>
      <c r="N3477" s="210"/>
      <c r="O3477" s="210"/>
      <c r="P3477" s="210"/>
      <c r="Q3477" s="210"/>
      <c r="R3477" s="210"/>
      <c r="S3477" s="210"/>
      <c r="T3477" s="211"/>
      <c r="AT3477" s="212" t="s">
        <v>192</v>
      </c>
      <c r="AU3477" s="212" t="s">
        <v>78</v>
      </c>
      <c r="AV3477" s="14" t="s">
        <v>78</v>
      </c>
      <c r="AW3477" s="14" t="s">
        <v>30</v>
      </c>
      <c r="AX3477" s="14" t="s">
        <v>69</v>
      </c>
      <c r="AY3477" s="212" t="s">
        <v>179</v>
      </c>
    </row>
    <row r="3478" spans="2:51" s="13" customFormat="1">
      <c r="B3478" s="194"/>
      <c r="C3478" s="195"/>
      <c r="D3478" s="188" t="s">
        <v>192</v>
      </c>
      <c r="E3478" s="196" t="s">
        <v>18</v>
      </c>
      <c r="F3478" s="334" t="s">
        <v>584</v>
      </c>
      <c r="G3478" s="335"/>
      <c r="H3478" s="336" t="s">
        <v>18</v>
      </c>
      <c r="I3478" s="335"/>
      <c r="J3478" s="335"/>
      <c r="K3478" s="195"/>
      <c r="L3478" s="198"/>
      <c r="M3478" s="199"/>
      <c r="N3478" s="200"/>
      <c r="O3478" s="200"/>
      <c r="P3478" s="200"/>
      <c r="Q3478" s="200"/>
      <c r="R3478" s="200"/>
      <c r="S3478" s="200"/>
      <c r="T3478" s="201"/>
      <c r="AT3478" s="202" t="s">
        <v>192</v>
      </c>
      <c r="AU3478" s="202" t="s">
        <v>78</v>
      </c>
      <c r="AV3478" s="13" t="s">
        <v>76</v>
      </c>
      <c r="AW3478" s="13" t="s">
        <v>30</v>
      </c>
      <c r="AX3478" s="13" t="s">
        <v>69</v>
      </c>
      <c r="AY3478" s="202" t="s">
        <v>179</v>
      </c>
    </row>
    <row r="3479" spans="2:51" s="13" customFormat="1">
      <c r="B3479" s="194"/>
      <c r="C3479" s="195"/>
      <c r="D3479" s="188" t="s">
        <v>192</v>
      </c>
      <c r="E3479" s="196" t="s">
        <v>18</v>
      </c>
      <c r="F3479" s="334" t="s">
        <v>323</v>
      </c>
      <c r="G3479" s="335"/>
      <c r="H3479" s="336" t="s">
        <v>18</v>
      </c>
      <c r="I3479" s="335"/>
      <c r="J3479" s="335"/>
      <c r="K3479" s="195"/>
      <c r="L3479" s="198"/>
      <c r="M3479" s="199"/>
      <c r="N3479" s="200"/>
      <c r="O3479" s="200"/>
      <c r="P3479" s="200"/>
      <c r="Q3479" s="200"/>
      <c r="R3479" s="200"/>
      <c r="S3479" s="200"/>
      <c r="T3479" s="201"/>
      <c r="AT3479" s="202" t="s">
        <v>192</v>
      </c>
      <c r="AU3479" s="202" t="s">
        <v>78</v>
      </c>
      <c r="AV3479" s="13" t="s">
        <v>76</v>
      </c>
      <c r="AW3479" s="13" t="s">
        <v>30</v>
      </c>
      <c r="AX3479" s="13" t="s">
        <v>69</v>
      </c>
      <c r="AY3479" s="202" t="s">
        <v>179</v>
      </c>
    </row>
    <row r="3480" spans="2:51" s="14" customFormat="1" ht="33.75">
      <c r="B3480" s="203"/>
      <c r="C3480" s="204"/>
      <c r="D3480" s="188" t="s">
        <v>192</v>
      </c>
      <c r="E3480" s="205" t="s">
        <v>18</v>
      </c>
      <c r="F3480" s="324" t="s">
        <v>3298</v>
      </c>
      <c r="G3480" s="325"/>
      <c r="H3480" s="326">
        <v>-16.34</v>
      </c>
      <c r="I3480" s="325"/>
      <c r="J3480" s="325"/>
      <c r="K3480" s="204"/>
      <c r="L3480" s="208"/>
      <c r="M3480" s="209"/>
      <c r="N3480" s="210"/>
      <c r="O3480" s="210"/>
      <c r="P3480" s="210"/>
      <c r="Q3480" s="210"/>
      <c r="R3480" s="210"/>
      <c r="S3480" s="210"/>
      <c r="T3480" s="211"/>
      <c r="AT3480" s="212" t="s">
        <v>192</v>
      </c>
      <c r="AU3480" s="212" t="s">
        <v>78</v>
      </c>
      <c r="AV3480" s="14" t="s">
        <v>78</v>
      </c>
      <c r="AW3480" s="14" t="s">
        <v>30</v>
      </c>
      <c r="AX3480" s="14" t="s">
        <v>69</v>
      </c>
      <c r="AY3480" s="212" t="s">
        <v>179</v>
      </c>
    </row>
    <row r="3481" spans="2:51" s="14" customFormat="1" ht="33.75">
      <c r="B3481" s="203"/>
      <c r="C3481" s="204"/>
      <c r="D3481" s="188" t="s">
        <v>192</v>
      </c>
      <c r="E3481" s="205" t="s">
        <v>18</v>
      </c>
      <c r="F3481" s="324" t="s">
        <v>3299</v>
      </c>
      <c r="G3481" s="325"/>
      <c r="H3481" s="326">
        <v>21.344999999999999</v>
      </c>
      <c r="I3481" s="325"/>
      <c r="J3481" s="325"/>
      <c r="K3481" s="204"/>
      <c r="L3481" s="208"/>
      <c r="M3481" s="209"/>
      <c r="N3481" s="210"/>
      <c r="O3481" s="210"/>
      <c r="P3481" s="210"/>
      <c r="Q3481" s="210"/>
      <c r="R3481" s="210"/>
      <c r="S3481" s="210"/>
      <c r="T3481" s="211"/>
      <c r="AT3481" s="212" t="s">
        <v>192</v>
      </c>
      <c r="AU3481" s="212" t="s">
        <v>78</v>
      </c>
      <c r="AV3481" s="14" t="s">
        <v>78</v>
      </c>
      <c r="AW3481" s="14" t="s">
        <v>30</v>
      </c>
      <c r="AX3481" s="14" t="s">
        <v>69</v>
      </c>
      <c r="AY3481" s="212" t="s">
        <v>179</v>
      </c>
    </row>
    <row r="3482" spans="2:51" s="14" customFormat="1" ht="22.5">
      <c r="B3482" s="203"/>
      <c r="C3482" s="204"/>
      <c r="D3482" s="188" t="s">
        <v>192</v>
      </c>
      <c r="E3482" s="205" t="s">
        <v>18</v>
      </c>
      <c r="F3482" s="324" t="s">
        <v>3300</v>
      </c>
      <c r="G3482" s="325"/>
      <c r="H3482" s="326">
        <v>-4.57</v>
      </c>
      <c r="I3482" s="325"/>
      <c r="J3482" s="325"/>
      <c r="K3482" s="204"/>
      <c r="L3482" s="208"/>
      <c r="M3482" s="209"/>
      <c r="N3482" s="210"/>
      <c r="O3482" s="210"/>
      <c r="P3482" s="210"/>
      <c r="Q3482" s="210"/>
      <c r="R3482" s="210"/>
      <c r="S3482" s="210"/>
      <c r="T3482" s="211"/>
      <c r="AT3482" s="212" t="s">
        <v>192</v>
      </c>
      <c r="AU3482" s="212" t="s">
        <v>78</v>
      </c>
      <c r="AV3482" s="14" t="s">
        <v>78</v>
      </c>
      <c r="AW3482" s="14" t="s">
        <v>30</v>
      </c>
      <c r="AX3482" s="14" t="s">
        <v>69</v>
      </c>
      <c r="AY3482" s="212" t="s">
        <v>179</v>
      </c>
    </row>
    <row r="3483" spans="2:51" s="14" customFormat="1" ht="33.75">
      <c r="B3483" s="203"/>
      <c r="C3483" s="204"/>
      <c r="D3483" s="188" t="s">
        <v>192</v>
      </c>
      <c r="E3483" s="205" t="s">
        <v>18</v>
      </c>
      <c r="F3483" s="324" t="s">
        <v>3301</v>
      </c>
      <c r="G3483" s="325"/>
      <c r="H3483" s="326">
        <v>-4.3150000000000004</v>
      </c>
      <c r="I3483" s="325"/>
      <c r="J3483" s="325"/>
      <c r="K3483" s="204"/>
      <c r="L3483" s="208"/>
      <c r="M3483" s="209"/>
      <c r="N3483" s="210"/>
      <c r="O3483" s="210"/>
      <c r="P3483" s="210"/>
      <c r="Q3483" s="210"/>
      <c r="R3483" s="210"/>
      <c r="S3483" s="210"/>
      <c r="T3483" s="211"/>
      <c r="AT3483" s="212" t="s">
        <v>192</v>
      </c>
      <c r="AU3483" s="212" t="s">
        <v>78</v>
      </c>
      <c r="AV3483" s="14" t="s">
        <v>78</v>
      </c>
      <c r="AW3483" s="14" t="s">
        <v>30</v>
      </c>
      <c r="AX3483" s="14" t="s">
        <v>69</v>
      </c>
      <c r="AY3483" s="212" t="s">
        <v>179</v>
      </c>
    </row>
    <row r="3484" spans="2:51" s="14" customFormat="1">
      <c r="B3484" s="203"/>
      <c r="C3484" s="204"/>
      <c r="D3484" s="188" t="s">
        <v>192</v>
      </c>
      <c r="E3484" s="205" t="s">
        <v>18</v>
      </c>
      <c r="F3484" s="324" t="s">
        <v>3302</v>
      </c>
      <c r="G3484" s="325"/>
      <c r="H3484" s="326">
        <v>8.34</v>
      </c>
      <c r="I3484" s="325"/>
      <c r="J3484" s="325"/>
      <c r="K3484" s="204"/>
      <c r="L3484" s="208"/>
      <c r="M3484" s="209"/>
      <c r="N3484" s="210"/>
      <c r="O3484" s="210"/>
      <c r="P3484" s="210"/>
      <c r="Q3484" s="210"/>
      <c r="R3484" s="210"/>
      <c r="S3484" s="210"/>
      <c r="T3484" s="211"/>
      <c r="AT3484" s="212" t="s">
        <v>192</v>
      </c>
      <c r="AU3484" s="212" t="s">
        <v>78</v>
      </c>
      <c r="AV3484" s="14" t="s">
        <v>78</v>
      </c>
      <c r="AW3484" s="14" t="s">
        <v>30</v>
      </c>
      <c r="AX3484" s="14" t="s">
        <v>69</v>
      </c>
      <c r="AY3484" s="212" t="s">
        <v>179</v>
      </c>
    </row>
    <row r="3485" spans="2:51" s="13" customFormat="1">
      <c r="B3485" s="194"/>
      <c r="C3485" s="195"/>
      <c r="D3485" s="188" t="s">
        <v>192</v>
      </c>
      <c r="E3485" s="196" t="s">
        <v>18</v>
      </c>
      <c r="F3485" s="334" t="s">
        <v>481</v>
      </c>
      <c r="G3485" s="335"/>
      <c r="H3485" s="336" t="s">
        <v>18</v>
      </c>
      <c r="I3485" s="335"/>
      <c r="J3485" s="335"/>
      <c r="K3485" s="195"/>
      <c r="L3485" s="198"/>
      <c r="M3485" s="199"/>
      <c r="N3485" s="200"/>
      <c r="O3485" s="200"/>
      <c r="P3485" s="200"/>
      <c r="Q3485" s="200"/>
      <c r="R3485" s="200"/>
      <c r="S3485" s="200"/>
      <c r="T3485" s="201"/>
      <c r="AT3485" s="202" t="s">
        <v>192</v>
      </c>
      <c r="AU3485" s="202" t="s">
        <v>78</v>
      </c>
      <c r="AV3485" s="13" t="s">
        <v>76</v>
      </c>
      <c r="AW3485" s="13" t="s">
        <v>30</v>
      </c>
      <c r="AX3485" s="13" t="s">
        <v>69</v>
      </c>
      <c r="AY3485" s="202" t="s">
        <v>179</v>
      </c>
    </row>
    <row r="3486" spans="2:51" s="14" customFormat="1" ht="45">
      <c r="B3486" s="203"/>
      <c r="C3486" s="204"/>
      <c r="D3486" s="188" t="s">
        <v>192</v>
      </c>
      <c r="E3486" s="205" t="s">
        <v>18</v>
      </c>
      <c r="F3486" s="324" t="s">
        <v>3303</v>
      </c>
      <c r="G3486" s="325"/>
      <c r="H3486" s="326">
        <v>2.3450000000000002</v>
      </c>
      <c r="I3486" s="325"/>
      <c r="J3486" s="325"/>
      <c r="K3486" s="204"/>
      <c r="L3486" s="208"/>
      <c r="M3486" s="209"/>
      <c r="N3486" s="210"/>
      <c r="O3486" s="210"/>
      <c r="P3486" s="210"/>
      <c r="Q3486" s="210"/>
      <c r="R3486" s="210"/>
      <c r="S3486" s="210"/>
      <c r="T3486" s="211"/>
      <c r="AT3486" s="212" t="s">
        <v>192</v>
      </c>
      <c r="AU3486" s="212" t="s">
        <v>78</v>
      </c>
      <c r="AV3486" s="14" t="s">
        <v>78</v>
      </c>
      <c r="AW3486" s="14" t="s">
        <v>30</v>
      </c>
      <c r="AX3486" s="14" t="s">
        <v>69</v>
      </c>
      <c r="AY3486" s="212" t="s">
        <v>179</v>
      </c>
    </row>
    <row r="3487" spans="2:51" s="14" customFormat="1" ht="33.75">
      <c r="B3487" s="203"/>
      <c r="C3487" s="204"/>
      <c r="D3487" s="188" t="s">
        <v>192</v>
      </c>
      <c r="E3487" s="205" t="s">
        <v>18</v>
      </c>
      <c r="F3487" s="324" t="s">
        <v>3304</v>
      </c>
      <c r="G3487" s="325"/>
      <c r="H3487" s="326">
        <v>-30.14</v>
      </c>
      <c r="I3487" s="325"/>
      <c r="J3487" s="325"/>
      <c r="K3487" s="204"/>
      <c r="L3487" s="208"/>
      <c r="M3487" s="209"/>
      <c r="N3487" s="210"/>
      <c r="O3487" s="210"/>
      <c r="P3487" s="210"/>
      <c r="Q3487" s="210"/>
      <c r="R3487" s="210"/>
      <c r="S3487" s="210"/>
      <c r="T3487" s="211"/>
      <c r="AT3487" s="212" t="s">
        <v>192</v>
      </c>
      <c r="AU3487" s="212" t="s">
        <v>78</v>
      </c>
      <c r="AV3487" s="14" t="s">
        <v>78</v>
      </c>
      <c r="AW3487" s="14" t="s">
        <v>30</v>
      </c>
      <c r="AX3487" s="14" t="s">
        <v>69</v>
      </c>
      <c r="AY3487" s="212" t="s">
        <v>179</v>
      </c>
    </row>
    <row r="3488" spans="2:51" s="14" customFormat="1">
      <c r="B3488" s="203"/>
      <c r="C3488" s="204"/>
      <c r="D3488" s="188" t="s">
        <v>192</v>
      </c>
      <c r="E3488" s="205" t="s">
        <v>18</v>
      </c>
      <c r="F3488" s="324" t="s">
        <v>3305</v>
      </c>
      <c r="G3488" s="325"/>
      <c r="H3488" s="326">
        <v>14.63</v>
      </c>
      <c r="I3488" s="325"/>
      <c r="J3488" s="325"/>
      <c r="K3488" s="204"/>
      <c r="L3488" s="208"/>
      <c r="M3488" s="209"/>
      <c r="N3488" s="210"/>
      <c r="O3488" s="210"/>
      <c r="P3488" s="210"/>
      <c r="Q3488" s="210"/>
      <c r="R3488" s="210"/>
      <c r="S3488" s="210"/>
      <c r="T3488" s="211"/>
      <c r="AT3488" s="212" t="s">
        <v>192</v>
      </c>
      <c r="AU3488" s="212" t="s">
        <v>78</v>
      </c>
      <c r="AV3488" s="14" t="s">
        <v>78</v>
      </c>
      <c r="AW3488" s="14" t="s">
        <v>30</v>
      </c>
      <c r="AX3488" s="14" t="s">
        <v>69</v>
      </c>
      <c r="AY3488" s="212" t="s">
        <v>179</v>
      </c>
    </row>
    <row r="3489" spans="1:65" s="14" customFormat="1" ht="22.5">
      <c r="B3489" s="203"/>
      <c r="C3489" s="204"/>
      <c r="D3489" s="188" t="s">
        <v>192</v>
      </c>
      <c r="E3489" s="205" t="s">
        <v>18</v>
      </c>
      <c r="F3489" s="324" t="s">
        <v>3306</v>
      </c>
      <c r="G3489" s="325"/>
      <c r="H3489" s="326">
        <v>17.739999999999998</v>
      </c>
      <c r="I3489" s="325"/>
      <c r="J3489" s="325"/>
      <c r="K3489" s="204"/>
      <c r="L3489" s="208"/>
      <c r="M3489" s="209"/>
      <c r="N3489" s="210"/>
      <c r="O3489" s="210"/>
      <c r="P3489" s="210"/>
      <c r="Q3489" s="210"/>
      <c r="R3489" s="210"/>
      <c r="S3489" s="210"/>
      <c r="T3489" s="211"/>
      <c r="AT3489" s="212" t="s">
        <v>192</v>
      </c>
      <c r="AU3489" s="212" t="s">
        <v>78</v>
      </c>
      <c r="AV3489" s="14" t="s">
        <v>78</v>
      </c>
      <c r="AW3489" s="14" t="s">
        <v>30</v>
      </c>
      <c r="AX3489" s="14" t="s">
        <v>69</v>
      </c>
      <c r="AY3489" s="212" t="s">
        <v>179</v>
      </c>
    </row>
    <row r="3490" spans="1:65" s="14" customFormat="1">
      <c r="B3490" s="203"/>
      <c r="C3490" s="204"/>
      <c r="D3490" s="188" t="s">
        <v>192</v>
      </c>
      <c r="E3490" s="205" t="s">
        <v>18</v>
      </c>
      <c r="F3490" s="324" t="s">
        <v>3307</v>
      </c>
      <c r="G3490" s="325"/>
      <c r="H3490" s="326">
        <v>7.93</v>
      </c>
      <c r="I3490" s="325"/>
      <c r="J3490" s="325"/>
      <c r="K3490" s="204"/>
      <c r="L3490" s="208"/>
      <c r="M3490" s="209"/>
      <c r="N3490" s="210"/>
      <c r="O3490" s="210"/>
      <c r="P3490" s="210"/>
      <c r="Q3490" s="210"/>
      <c r="R3490" s="210"/>
      <c r="S3490" s="210"/>
      <c r="T3490" s="211"/>
      <c r="AT3490" s="212" t="s">
        <v>192</v>
      </c>
      <c r="AU3490" s="212" t="s">
        <v>78</v>
      </c>
      <c r="AV3490" s="14" t="s">
        <v>78</v>
      </c>
      <c r="AW3490" s="14" t="s">
        <v>30</v>
      </c>
      <c r="AX3490" s="14" t="s">
        <v>69</v>
      </c>
      <c r="AY3490" s="212" t="s">
        <v>179</v>
      </c>
    </row>
    <row r="3491" spans="1:65" s="2" customFormat="1" ht="33" customHeight="1">
      <c r="A3491" s="33"/>
      <c r="B3491" s="34"/>
      <c r="C3491" s="213" t="s">
        <v>3308</v>
      </c>
      <c r="D3491" s="213" t="s">
        <v>286</v>
      </c>
      <c r="E3491" s="214" t="s">
        <v>3274</v>
      </c>
      <c r="F3491" s="340" t="s">
        <v>3275</v>
      </c>
      <c r="G3491" s="341" t="s">
        <v>357</v>
      </c>
      <c r="H3491" s="342">
        <v>26.905000000000001</v>
      </c>
      <c r="I3491" s="343"/>
      <c r="J3491" s="343">
        <f>ROUND(I3491*H3491,2)</f>
        <v>0</v>
      </c>
      <c r="K3491" s="215" t="s">
        <v>185</v>
      </c>
      <c r="L3491" s="219"/>
      <c r="M3491" s="220" t="s">
        <v>18</v>
      </c>
      <c r="N3491" s="221" t="s">
        <v>40</v>
      </c>
      <c r="O3491" s="184">
        <v>0</v>
      </c>
      <c r="P3491" s="184">
        <f>O3491*H3491</f>
        <v>0</v>
      </c>
      <c r="Q3491" s="184">
        <v>3.2000000000000002E-3</v>
      </c>
      <c r="R3491" s="184">
        <f>Q3491*H3491</f>
        <v>8.6096000000000006E-2</v>
      </c>
      <c r="S3491" s="184">
        <v>0</v>
      </c>
      <c r="T3491" s="185">
        <f>S3491*H3491</f>
        <v>0</v>
      </c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R3491" s="186" t="s">
        <v>442</v>
      </c>
      <c r="AT3491" s="186" t="s">
        <v>286</v>
      </c>
      <c r="AU3491" s="186" t="s">
        <v>78</v>
      </c>
      <c r="AY3491" s="19" t="s">
        <v>179</v>
      </c>
      <c r="BE3491" s="187">
        <f>IF(N3491="základní",J3491,0)</f>
        <v>0</v>
      </c>
      <c r="BF3491" s="187">
        <f>IF(N3491="snížená",J3491,0)</f>
        <v>0</v>
      </c>
      <c r="BG3491" s="187">
        <f>IF(N3491="zákl. přenesená",J3491,0)</f>
        <v>0</v>
      </c>
      <c r="BH3491" s="187">
        <f>IF(N3491="sníž. přenesená",J3491,0)</f>
        <v>0</v>
      </c>
      <c r="BI3491" s="187">
        <f>IF(N3491="nulová",J3491,0)</f>
        <v>0</v>
      </c>
      <c r="BJ3491" s="19" t="s">
        <v>76</v>
      </c>
      <c r="BK3491" s="187">
        <f>ROUND(I3491*H3491,2)</f>
        <v>0</v>
      </c>
      <c r="BL3491" s="19" t="s">
        <v>311</v>
      </c>
      <c r="BM3491" s="186" t="s">
        <v>3309</v>
      </c>
    </row>
    <row r="3492" spans="1:65" s="2" customFormat="1" ht="19.5">
      <c r="A3492" s="33"/>
      <c r="B3492" s="34"/>
      <c r="C3492" s="35"/>
      <c r="D3492" s="188" t="s">
        <v>188</v>
      </c>
      <c r="E3492" s="35"/>
      <c r="F3492" s="331" t="s">
        <v>3275</v>
      </c>
      <c r="G3492" s="332"/>
      <c r="H3492" s="332"/>
      <c r="I3492" s="332"/>
      <c r="J3492" s="332"/>
      <c r="K3492" s="35"/>
      <c r="L3492" s="38"/>
      <c r="M3492" s="190"/>
      <c r="N3492" s="191"/>
      <c r="O3492" s="63"/>
      <c r="P3492" s="63"/>
      <c r="Q3492" s="63"/>
      <c r="R3492" s="63"/>
      <c r="S3492" s="63"/>
      <c r="T3492" s="64"/>
      <c r="U3492" s="33"/>
      <c r="V3492" s="33"/>
      <c r="W3492" s="33"/>
      <c r="X3492" s="33"/>
      <c r="Y3492" s="33"/>
      <c r="Z3492" s="33"/>
      <c r="AA3492" s="33"/>
      <c r="AB3492" s="33"/>
      <c r="AC3492" s="33"/>
      <c r="AD3492" s="33"/>
      <c r="AE3492" s="33"/>
      <c r="AT3492" s="19" t="s">
        <v>188</v>
      </c>
      <c r="AU3492" s="19" t="s">
        <v>78</v>
      </c>
    </row>
    <row r="3493" spans="1:65" s="14" customFormat="1">
      <c r="B3493" s="203"/>
      <c r="C3493" s="204"/>
      <c r="D3493" s="188" t="s">
        <v>192</v>
      </c>
      <c r="E3493" s="204"/>
      <c r="F3493" s="324" t="s">
        <v>3310</v>
      </c>
      <c r="G3493" s="325"/>
      <c r="H3493" s="326">
        <v>26.905000000000001</v>
      </c>
      <c r="I3493" s="325"/>
      <c r="J3493" s="325"/>
      <c r="K3493" s="204"/>
      <c r="L3493" s="208"/>
      <c r="M3493" s="209"/>
      <c r="N3493" s="210"/>
      <c r="O3493" s="210"/>
      <c r="P3493" s="210"/>
      <c r="Q3493" s="210"/>
      <c r="R3493" s="210"/>
      <c r="S3493" s="210"/>
      <c r="T3493" s="211"/>
      <c r="AT3493" s="212" t="s">
        <v>192</v>
      </c>
      <c r="AU3493" s="212" t="s">
        <v>78</v>
      </c>
      <c r="AV3493" s="14" t="s">
        <v>78</v>
      </c>
      <c r="AW3493" s="14" t="s">
        <v>4</v>
      </c>
      <c r="AX3493" s="14" t="s">
        <v>76</v>
      </c>
      <c r="AY3493" s="212" t="s">
        <v>179</v>
      </c>
    </row>
    <row r="3494" spans="1:65" s="2" customFormat="1" ht="16.5" customHeight="1">
      <c r="A3494" s="33"/>
      <c r="B3494" s="34"/>
      <c r="C3494" s="176" t="s">
        <v>3311</v>
      </c>
      <c r="D3494" s="176" t="s">
        <v>181</v>
      </c>
      <c r="E3494" s="177" t="s">
        <v>3312</v>
      </c>
      <c r="F3494" s="327" t="s">
        <v>3313</v>
      </c>
      <c r="G3494" s="328" t="s">
        <v>281</v>
      </c>
      <c r="H3494" s="329">
        <v>87</v>
      </c>
      <c r="I3494" s="330"/>
      <c r="J3494" s="330">
        <f>ROUND(I3494*H3494,2)</f>
        <v>0</v>
      </c>
      <c r="K3494" s="178" t="s">
        <v>185</v>
      </c>
      <c r="L3494" s="38"/>
      <c r="M3494" s="182" t="s">
        <v>18</v>
      </c>
      <c r="N3494" s="183" t="s">
        <v>40</v>
      </c>
      <c r="O3494" s="184">
        <v>0.14199999999999999</v>
      </c>
      <c r="P3494" s="184">
        <f>O3494*H3494</f>
        <v>12.353999999999999</v>
      </c>
      <c r="Q3494" s="184">
        <v>3.0000000000000001E-5</v>
      </c>
      <c r="R3494" s="184">
        <f>Q3494*H3494</f>
        <v>2.6099999999999999E-3</v>
      </c>
      <c r="S3494" s="184">
        <v>0</v>
      </c>
      <c r="T3494" s="185">
        <f>S3494*H3494</f>
        <v>0</v>
      </c>
      <c r="U3494" s="33"/>
      <c r="V3494" s="33"/>
      <c r="W3494" s="33"/>
      <c r="X3494" s="33"/>
      <c r="Y3494" s="33"/>
      <c r="Z3494" s="33"/>
      <c r="AA3494" s="33"/>
      <c r="AB3494" s="33"/>
      <c r="AC3494" s="33"/>
      <c r="AD3494" s="33"/>
      <c r="AE3494" s="33"/>
      <c r="AR3494" s="186" t="s">
        <v>311</v>
      </c>
      <c r="AT3494" s="186" t="s">
        <v>181</v>
      </c>
      <c r="AU3494" s="186" t="s">
        <v>78</v>
      </c>
      <c r="AY3494" s="19" t="s">
        <v>179</v>
      </c>
      <c r="BE3494" s="187">
        <f>IF(N3494="základní",J3494,0)</f>
        <v>0</v>
      </c>
      <c r="BF3494" s="187">
        <f>IF(N3494="snížená",J3494,0)</f>
        <v>0</v>
      </c>
      <c r="BG3494" s="187">
        <f>IF(N3494="zákl. přenesená",J3494,0)</f>
        <v>0</v>
      </c>
      <c r="BH3494" s="187">
        <f>IF(N3494="sníž. přenesená",J3494,0)</f>
        <v>0</v>
      </c>
      <c r="BI3494" s="187">
        <f>IF(N3494="nulová",J3494,0)</f>
        <v>0</v>
      </c>
      <c r="BJ3494" s="19" t="s">
        <v>76</v>
      </c>
      <c r="BK3494" s="187">
        <f>ROUND(I3494*H3494,2)</f>
        <v>0</v>
      </c>
      <c r="BL3494" s="19" t="s">
        <v>311</v>
      </c>
      <c r="BM3494" s="186" t="s">
        <v>3314</v>
      </c>
    </row>
    <row r="3495" spans="1:65" s="2" customFormat="1">
      <c r="A3495" s="33"/>
      <c r="B3495" s="34"/>
      <c r="C3495" s="35"/>
      <c r="D3495" s="188" t="s">
        <v>188</v>
      </c>
      <c r="E3495" s="35"/>
      <c r="F3495" s="331" t="s">
        <v>3315</v>
      </c>
      <c r="G3495" s="332"/>
      <c r="H3495" s="332"/>
      <c r="I3495" s="332"/>
      <c r="J3495" s="332"/>
      <c r="K3495" s="35"/>
      <c r="L3495" s="38"/>
      <c r="M3495" s="190"/>
      <c r="N3495" s="191"/>
      <c r="O3495" s="63"/>
      <c r="P3495" s="63"/>
      <c r="Q3495" s="63"/>
      <c r="R3495" s="63"/>
      <c r="S3495" s="63"/>
      <c r="T3495" s="64"/>
      <c r="U3495" s="33"/>
      <c r="V3495" s="33"/>
      <c r="W3495" s="33"/>
      <c r="X3495" s="33"/>
      <c r="Y3495" s="33"/>
      <c r="Z3495" s="33"/>
      <c r="AA3495" s="33"/>
      <c r="AB3495" s="33"/>
      <c r="AC3495" s="33"/>
      <c r="AD3495" s="33"/>
      <c r="AE3495" s="33"/>
      <c r="AT3495" s="19" t="s">
        <v>188</v>
      </c>
      <c r="AU3495" s="19" t="s">
        <v>78</v>
      </c>
    </row>
    <row r="3496" spans="1:65" s="2" customFormat="1">
      <c r="A3496" s="33"/>
      <c r="B3496" s="34"/>
      <c r="C3496" s="35"/>
      <c r="D3496" s="192" t="s">
        <v>190</v>
      </c>
      <c r="E3496" s="35"/>
      <c r="F3496" s="333" t="s">
        <v>3316</v>
      </c>
      <c r="G3496" s="332"/>
      <c r="H3496" s="332"/>
      <c r="I3496" s="332"/>
      <c r="J3496" s="332"/>
      <c r="K3496" s="35"/>
      <c r="L3496" s="38"/>
      <c r="M3496" s="190"/>
      <c r="N3496" s="191"/>
      <c r="O3496" s="63"/>
      <c r="P3496" s="63"/>
      <c r="Q3496" s="63"/>
      <c r="R3496" s="63"/>
      <c r="S3496" s="63"/>
      <c r="T3496" s="64"/>
      <c r="U3496" s="33"/>
      <c r="V3496" s="33"/>
      <c r="W3496" s="33"/>
      <c r="X3496" s="33"/>
      <c r="Y3496" s="33"/>
      <c r="Z3496" s="33"/>
      <c r="AA3496" s="33"/>
      <c r="AB3496" s="33"/>
      <c r="AC3496" s="33"/>
      <c r="AD3496" s="33"/>
      <c r="AE3496" s="33"/>
      <c r="AT3496" s="19" t="s">
        <v>190</v>
      </c>
      <c r="AU3496" s="19" t="s">
        <v>78</v>
      </c>
    </row>
    <row r="3497" spans="1:65" s="13" customFormat="1">
      <c r="B3497" s="194"/>
      <c r="C3497" s="195"/>
      <c r="D3497" s="188" t="s">
        <v>192</v>
      </c>
      <c r="E3497" s="196" t="s">
        <v>18</v>
      </c>
      <c r="F3497" s="334" t="s">
        <v>323</v>
      </c>
      <c r="G3497" s="335"/>
      <c r="H3497" s="336" t="s">
        <v>18</v>
      </c>
      <c r="I3497" s="335"/>
      <c r="J3497" s="335"/>
      <c r="K3497" s="195"/>
      <c r="L3497" s="198"/>
      <c r="M3497" s="199"/>
      <c r="N3497" s="200"/>
      <c r="O3497" s="200"/>
      <c r="P3497" s="200"/>
      <c r="Q3497" s="200"/>
      <c r="R3497" s="200"/>
      <c r="S3497" s="200"/>
      <c r="T3497" s="201"/>
      <c r="AT3497" s="202" t="s">
        <v>192</v>
      </c>
      <c r="AU3497" s="202" t="s">
        <v>78</v>
      </c>
      <c r="AV3497" s="13" t="s">
        <v>76</v>
      </c>
      <c r="AW3497" s="13" t="s">
        <v>30</v>
      </c>
      <c r="AX3497" s="13" t="s">
        <v>69</v>
      </c>
      <c r="AY3497" s="202" t="s">
        <v>179</v>
      </c>
    </row>
    <row r="3498" spans="1:65" s="14" customFormat="1">
      <c r="B3498" s="203"/>
      <c r="C3498" s="204"/>
      <c r="D3498" s="188" t="s">
        <v>192</v>
      </c>
      <c r="E3498" s="205" t="s">
        <v>18</v>
      </c>
      <c r="F3498" s="324" t="s">
        <v>3317</v>
      </c>
      <c r="G3498" s="325"/>
      <c r="H3498" s="326">
        <v>10</v>
      </c>
      <c r="I3498" s="325"/>
      <c r="J3498" s="325"/>
      <c r="K3498" s="204"/>
      <c r="L3498" s="208"/>
      <c r="M3498" s="209"/>
      <c r="N3498" s="210"/>
      <c r="O3498" s="210"/>
      <c r="P3498" s="210"/>
      <c r="Q3498" s="210"/>
      <c r="R3498" s="210"/>
      <c r="S3498" s="210"/>
      <c r="T3498" s="211"/>
      <c r="AT3498" s="212" t="s">
        <v>192</v>
      </c>
      <c r="AU3498" s="212" t="s">
        <v>78</v>
      </c>
      <c r="AV3498" s="14" t="s">
        <v>78</v>
      </c>
      <c r="AW3498" s="14" t="s">
        <v>30</v>
      </c>
      <c r="AX3498" s="14" t="s">
        <v>69</v>
      </c>
      <c r="AY3498" s="212" t="s">
        <v>179</v>
      </c>
    </row>
    <row r="3499" spans="1:65" s="14" customFormat="1">
      <c r="B3499" s="203"/>
      <c r="C3499" s="204"/>
      <c r="D3499" s="188" t="s">
        <v>192</v>
      </c>
      <c r="E3499" s="205" t="s">
        <v>18</v>
      </c>
      <c r="F3499" s="324" t="s">
        <v>3318</v>
      </c>
      <c r="G3499" s="325"/>
      <c r="H3499" s="326">
        <v>6</v>
      </c>
      <c r="I3499" s="325"/>
      <c r="J3499" s="325"/>
      <c r="K3499" s="204"/>
      <c r="L3499" s="208"/>
      <c r="M3499" s="209"/>
      <c r="N3499" s="210"/>
      <c r="O3499" s="210"/>
      <c r="P3499" s="210"/>
      <c r="Q3499" s="210"/>
      <c r="R3499" s="210"/>
      <c r="S3499" s="210"/>
      <c r="T3499" s="211"/>
      <c r="AT3499" s="212" t="s">
        <v>192</v>
      </c>
      <c r="AU3499" s="212" t="s">
        <v>78</v>
      </c>
      <c r="AV3499" s="14" t="s">
        <v>78</v>
      </c>
      <c r="AW3499" s="14" t="s">
        <v>30</v>
      </c>
      <c r="AX3499" s="14" t="s">
        <v>69</v>
      </c>
      <c r="AY3499" s="212" t="s">
        <v>179</v>
      </c>
    </row>
    <row r="3500" spans="1:65" s="14" customFormat="1">
      <c r="B3500" s="203"/>
      <c r="C3500" s="204"/>
      <c r="D3500" s="188" t="s">
        <v>192</v>
      </c>
      <c r="E3500" s="205" t="s">
        <v>18</v>
      </c>
      <c r="F3500" s="324" t="s">
        <v>3319</v>
      </c>
      <c r="G3500" s="325"/>
      <c r="H3500" s="326">
        <v>10</v>
      </c>
      <c r="I3500" s="325"/>
      <c r="J3500" s="325"/>
      <c r="K3500" s="204"/>
      <c r="L3500" s="208"/>
      <c r="M3500" s="209"/>
      <c r="N3500" s="210"/>
      <c r="O3500" s="210"/>
      <c r="P3500" s="210"/>
      <c r="Q3500" s="210"/>
      <c r="R3500" s="210"/>
      <c r="S3500" s="210"/>
      <c r="T3500" s="211"/>
      <c r="AT3500" s="212" t="s">
        <v>192</v>
      </c>
      <c r="AU3500" s="212" t="s">
        <v>78</v>
      </c>
      <c r="AV3500" s="14" t="s">
        <v>78</v>
      </c>
      <c r="AW3500" s="14" t="s">
        <v>30</v>
      </c>
      <c r="AX3500" s="14" t="s">
        <v>69</v>
      </c>
      <c r="AY3500" s="212" t="s">
        <v>179</v>
      </c>
    </row>
    <row r="3501" spans="1:65" s="13" customFormat="1">
      <c r="B3501" s="194"/>
      <c r="C3501" s="195"/>
      <c r="D3501" s="188" t="s">
        <v>192</v>
      </c>
      <c r="E3501" s="196" t="s">
        <v>18</v>
      </c>
      <c r="F3501" s="334" t="s">
        <v>481</v>
      </c>
      <c r="G3501" s="335"/>
      <c r="H3501" s="336" t="s">
        <v>18</v>
      </c>
      <c r="I3501" s="335"/>
      <c r="J3501" s="335"/>
      <c r="K3501" s="195"/>
      <c r="L3501" s="198"/>
      <c r="M3501" s="199"/>
      <c r="N3501" s="200"/>
      <c r="O3501" s="200"/>
      <c r="P3501" s="200"/>
      <c r="Q3501" s="200"/>
      <c r="R3501" s="200"/>
      <c r="S3501" s="200"/>
      <c r="T3501" s="201"/>
      <c r="AT3501" s="202" t="s">
        <v>192</v>
      </c>
      <c r="AU3501" s="202" t="s">
        <v>78</v>
      </c>
      <c r="AV3501" s="13" t="s">
        <v>76</v>
      </c>
      <c r="AW3501" s="13" t="s">
        <v>30</v>
      </c>
      <c r="AX3501" s="13" t="s">
        <v>69</v>
      </c>
      <c r="AY3501" s="202" t="s">
        <v>179</v>
      </c>
    </row>
    <row r="3502" spans="1:65" s="14" customFormat="1">
      <c r="B3502" s="203"/>
      <c r="C3502" s="204"/>
      <c r="D3502" s="188" t="s">
        <v>192</v>
      </c>
      <c r="E3502" s="205" t="s">
        <v>18</v>
      </c>
      <c r="F3502" s="324" t="s">
        <v>3320</v>
      </c>
      <c r="G3502" s="325"/>
      <c r="H3502" s="326">
        <v>6</v>
      </c>
      <c r="I3502" s="325"/>
      <c r="J3502" s="325"/>
      <c r="K3502" s="204"/>
      <c r="L3502" s="208"/>
      <c r="M3502" s="209"/>
      <c r="N3502" s="210"/>
      <c r="O3502" s="210"/>
      <c r="P3502" s="210"/>
      <c r="Q3502" s="210"/>
      <c r="R3502" s="210"/>
      <c r="S3502" s="210"/>
      <c r="T3502" s="211"/>
      <c r="AT3502" s="212" t="s">
        <v>192</v>
      </c>
      <c r="AU3502" s="212" t="s">
        <v>78</v>
      </c>
      <c r="AV3502" s="14" t="s">
        <v>78</v>
      </c>
      <c r="AW3502" s="14" t="s">
        <v>30</v>
      </c>
      <c r="AX3502" s="14" t="s">
        <v>69</v>
      </c>
      <c r="AY3502" s="212" t="s">
        <v>179</v>
      </c>
    </row>
    <row r="3503" spans="1:65" s="14" customFormat="1">
      <c r="B3503" s="203"/>
      <c r="C3503" s="204"/>
      <c r="D3503" s="188" t="s">
        <v>192</v>
      </c>
      <c r="E3503" s="205" t="s">
        <v>18</v>
      </c>
      <c r="F3503" s="324" t="s">
        <v>3321</v>
      </c>
      <c r="G3503" s="325"/>
      <c r="H3503" s="326">
        <v>7</v>
      </c>
      <c r="I3503" s="325"/>
      <c r="J3503" s="325"/>
      <c r="K3503" s="204"/>
      <c r="L3503" s="208"/>
      <c r="M3503" s="209"/>
      <c r="N3503" s="210"/>
      <c r="O3503" s="210"/>
      <c r="P3503" s="210"/>
      <c r="Q3503" s="210"/>
      <c r="R3503" s="210"/>
      <c r="S3503" s="210"/>
      <c r="T3503" s="211"/>
      <c r="AT3503" s="212" t="s">
        <v>192</v>
      </c>
      <c r="AU3503" s="212" t="s">
        <v>78</v>
      </c>
      <c r="AV3503" s="14" t="s">
        <v>78</v>
      </c>
      <c r="AW3503" s="14" t="s">
        <v>30</v>
      </c>
      <c r="AX3503" s="14" t="s">
        <v>69</v>
      </c>
      <c r="AY3503" s="212" t="s">
        <v>179</v>
      </c>
    </row>
    <row r="3504" spans="1:65" s="14" customFormat="1">
      <c r="B3504" s="203"/>
      <c r="C3504" s="204"/>
      <c r="D3504" s="188" t="s">
        <v>192</v>
      </c>
      <c r="E3504" s="205" t="s">
        <v>18</v>
      </c>
      <c r="F3504" s="324" t="s">
        <v>3322</v>
      </c>
      <c r="G3504" s="325"/>
      <c r="H3504" s="326">
        <v>8</v>
      </c>
      <c r="I3504" s="325"/>
      <c r="J3504" s="325"/>
      <c r="K3504" s="204"/>
      <c r="L3504" s="208"/>
      <c r="M3504" s="209"/>
      <c r="N3504" s="210"/>
      <c r="O3504" s="210"/>
      <c r="P3504" s="210"/>
      <c r="Q3504" s="210"/>
      <c r="R3504" s="210"/>
      <c r="S3504" s="210"/>
      <c r="T3504" s="211"/>
      <c r="AT3504" s="212" t="s">
        <v>192</v>
      </c>
      <c r="AU3504" s="212" t="s">
        <v>78</v>
      </c>
      <c r="AV3504" s="14" t="s">
        <v>78</v>
      </c>
      <c r="AW3504" s="14" t="s">
        <v>30</v>
      </c>
      <c r="AX3504" s="14" t="s">
        <v>69</v>
      </c>
      <c r="AY3504" s="212" t="s">
        <v>179</v>
      </c>
    </row>
    <row r="3505" spans="2:51" s="14" customFormat="1">
      <c r="B3505" s="203"/>
      <c r="C3505" s="204"/>
      <c r="D3505" s="188" t="s">
        <v>192</v>
      </c>
      <c r="E3505" s="205" t="s">
        <v>18</v>
      </c>
      <c r="F3505" s="324" t="s">
        <v>3323</v>
      </c>
      <c r="G3505" s="325"/>
      <c r="H3505" s="326">
        <v>4</v>
      </c>
      <c r="I3505" s="325"/>
      <c r="J3505" s="325"/>
      <c r="K3505" s="204"/>
      <c r="L3505" s="208"/>
      <c r="M3505" s="209"/>
      <c r="N3505" s="210"/>
      <c r="O3505" s="210"/>
      <c r="P3505" s="210"/>
      <c r="Q3505" s="210"/>
      <c r="R3505" s="210"/>
      <c r="S3505" s="210"/>
      <c r="T3505" s="211"/>
      <c r="AT3505" s="212" t="s">
        <v>192</v>
      </c>
      <c r="AU3505" s="212" t="s">
        <v>78</v>
      </c>
      <c r="AV3505" s="14" t="s">
        <v>78</v>
      </c>
      <c r="AW3505" s="14" t="s">
        <v>30</v>
      </c>
      <c r="AX3505" s="14" t="s">
        <v>69</v>
      </c>
      <c r="AY3505" s="212" t="s">
        <v>179</v>
      </c>
    </row>
    <row r="3506" spans="2:51" s="14" customFormat="1">
      <c r="B3506" s="203"/>
      <c r="C3506" s="204"/>
      <c r="D3506" s="188" t="s">
        <v>192</v>
      </c>
      <c r="E3506" s="205" t="s">
        <v>18</v>
      </c>
      <c r="F3506" s="324" t="s">
        <v>3324</v>
      </c>
      <c r="G3506" s="325"/>
      <c r="H3506" s="326">
        <v>4</v>
      </c>
      <c r="I3506" s="325"/>
      <c r="J3506" s="325"/>
      <c r="K3506" s="204"/>
      <c r="L3506" s="208"/>
      <c r="M3506" s="209"/>
      <c r="N3506" s="210"/>
      <c r="O3506" s="210"/>
      <c r="P3506" s="210"/>
      <c r="Q3506" s="210"/>
      <c r="R3506" s="210"/>
      <c r="S3506" s="210"/>
      <c r="T3506" s="211"/>
      <c r="AT3506" s="212" t="s">
        <v>192</v>
      </c>
      <c r="AU3506" s="212" t="s">
        <v>78</v>
      </c>
      <c r="AV3506" s="14" t="s">
        <v>78</v>
      </c>
      <c r="AW3506" s="14" t="s">
        <v>30</v>
      </c>
      <c r="AX3506" s="14" t="s">
        <v>69</v>
      </c>
      <c r="AY3506" s="212" t="s">
        <v>179</v>
      </c>
    </row>
    <row r="3507" spans="2:51" s="14" customFormat="1">
      <c r="B3507" s="203"/>
      <c r="C3507" s="204"/>
      <c r="D3507" s="188" t="s">
        <v>192</v>
      </c>
      <c r="E3507" s="205" t="s">
        <v>18</v>
      </c>
      <c r="F3507" s="324" t="s">
        <v>3325</v>
      </c>
      <c r="G3507" s="325"/>
      <c r="H3507" s="326">
        <v>4</v>
      </c>
      <c r="I3507" s="325"/>
      <c r="J3507" s="325"/>
      <c r="K3507" s="204"/>
      <c r="L3507" s="208"/>
      <c r="M3507" s="209"/>
      <c r="N3507" s="210"/>
      <c r="O3507" s="210"/>
      <c r="P3507" s="210"/>
      <c r="Q3507" s="210"/>
      <c r="R3507" s="210"/>
      <c r="S3507" s="210"/>
      <c r="T3507" s="211"/>
      <c r="AT3507" s="212" t="s">
        <v>192</v>
      </c>
      <c r="AU3507" s="212" t="s">
        <v>78</v>
      </c>
      <c r="AV3507" s="14" t="s">
        <v>78</v>
      </c>
      <c r="AW3507" s="14" t="s">
        <v>30</v>
      </c>
      <c r="AX3507" s="14" t="s">
        <v>69</v>
      </c>
      <c r="AY3507" s="212" t="s">
        <v>179</v>
      </c>
    </row>
    <row r="3508" spans="2:51" s="14" customFormat="1">
      <c r="B3508" s="203"/>
      <c r="C3508" s="204"/>
      <c r="D3508" s="188" t="s">
        <v>192</v>
      </c>
      <c r="E3508" s="205" t="s">
        <v>18</v>
      </c>
      <c r="F3508" s="324" t="s">
        <v>3326</v>
      </c>
      <c r="G3508" s="325"/>
      <c r="H3508" s="326">
        <v>13</v>
      </c>
      <c r="I3508" s="325"/>
      <c r="J3508" s="325"/>
      <c r="K3508" s="204"/>
      <c r="L3508" s="208"/>
      <c r="M3508" s="209"/>
      <c r="N3508" s="210"/>
      <c r="O3508" s="210"/>
      <c r="P3508" s="210"/>
      <c r="Q3508" s="210"/>
      <c r="R3508" s="210"/>
      <c r="S3508" s="210"/>
      <c r="T3508" s="211"/>
      <c r="AT3508" s="212" t="s">
        <v>192</v>
      </c>
      <c r="AU3508" s="212" t="s">
        <v>78</v>
      </c>
      <c r="AV3508" s="14" t="s">
        <v>78</v>
      </c>
      <c r="AW3508" s="14" t="s">
        <v>30</v>
      </c>
      <c r="AX3508" s="14" t="s">
        <v>69</v>
      </c>
      <c r="AY3508" s="212" t="s">
        <v>179</v>
      </c>
    </row>
    <row r="3509" spans="2:51" s="14" customFormat="1">
      <c r="B3509" s="203"/>
      <c r="C3509" s="204"/>
      <c r="D3509" s="188" t="s">
        <v>192</v>
      </c>
      <c r="E3509" s="205" t="s">
        <v>18</v>
      </c>
      <c r="F3509" s="324" t="s">
        <v>3327</v>
      </c>
      <c r="G3509" s="325"/>
      <c r="H3509" s="326">
        <v>4</v>
      </c>
      <c r="I3509" s="325"/>
      <c r="J3509" s="325"/>
      <c r="K3509" s="204"/>
      <c r="L3509" s="208"/>
      <c r="M3509" s="209"/>
      <c r="N3509" s="210"/>
      <c r="O3509" s="210"/>
      <c r="P3509" s="210"/>
      <c r="Q3509" s="210"/>
      <c r="R3509" s="210"/>
      <c r="S3509" s="210"/>
      <c r="T3509" s="211"/>
      <c r="AT3509" s="212" t="s">
        <v>192</v>
      </c>
      <c r="AU3509" s="212" t="s">
        <v>78</v>
      </c>
      <c r="AV3509" s="14" t="s">
        <v>78</v>
      </c>
      <c r="AW3509" s="14" t="s">
        <v>30</v>
      </c>
      <c r="AX3509" s="14" t="s">
        <v>69</v>
      </c>
      <c r="AY3509" s="212" t="s">
        <v>179</v>
      </c>
    </row>
    <row r="3510" spans="2:51" s="14" customFormat="1">
      <c r="B3510" s="203"/>
      <c r="C3510" s="204"/>
      <c r="D3510" s="188" t="s">
        <v>192</v>
      </c>
      <c r="E3510" s="205" t="s">
        <v>18</v>
      </c>
      <c r="F3510" s="324" t="s">
        <v>3328</v>
      </c>
      <c r="G3510" s="325"/>
      <c r="H3510" s="326">
        <v>4</v>
      </c>
      <c r="I3510" s="325"/>
      <c r="J3510" s="325"/>
      <c r="K3510" s="204"/>
      <c r="L3510" s="208"/>
      <c r="M3510" s="209"/>
      <c r="N3510" s="210"/>
      <c r="O3510" s="210"/>
      <c r="P3510" s="210"/>
      <c r="Q3510" s="210"/>
      <c r="R3510" s="210"/>
      <c r="S3510" s="210"/>
      <c r="T3510" s="211"/>
      <c r="AT3510" s="212" t="s">
        <v>192</v>
      </c>
      <c r="AU3510" s="212" t="s">
        <v>78</v>
      </c>
      <c r="AV3510" s="14" t="s">
        <v>78</v>
      </c>
      <c r="AW3510" s="14" t="s">
        <v>30</v>
      </c>
      <c r="AX3510" s="14" t="s">
        <v>69</v>
      </c>
      <c r="AY3510" s="212" t="s">
        <v>179</v>
      </c>
    </row>
    <row r="3511" spans="2:51" s="14" customFormat="1">
      <c r="B3511" s="203"/>
      <c r="C3511" s="204"/>
      <c r="D3511" s="188" t="s">
        <v>192</v>
      </c>
      <c r="E3511" s="205" t="s">
        <v>18</v>
      </c>
      <c r="F3511" s="324" t="s">
        <v>3329</v>
      </c>
      <c r="G3511" s="325"/>
      <c r="H3511" s="326">
        <v>4</v>
      </c>
      <c r="I3511" s="325"/>
      <c r="J3511" s="325"/>
      <c r="K3511" s="204"/>
      <c r="L3511" s="208"/>
      <c r="M3511" s="209"/>
      <c r="N3511" s="210"/>
      <c r="O3511" s="210"/>
      <c r="P3511" s="210"/>
      <c r="Q3511" s="210"/>
      <c r="R3511" s="210"/>
      <c r="S3511" s="210"/>
      <c r="T3511" s="211"/>
      <c r="AT3511" s="212" t="s">
        <v>192</v>
      </c>
      <c r="AU3511" s="212" t="s">
        <v>78</v>
      </c>
      <c r="AV3511" s="14" t="s">
        <v>78</v>
      </c>
      <c r="AW3511" s="14" t="s">
        <v>30</v>
      </c>
      <c r="AX3511" s="14" t="s">
        <v>69</v>
      </c>
      <c r="AY3511" s="212" t="s">
        <v>179</v>
      </c>
    </row>
    <row r="3512" spans="2:51" s="14" customFormat="1">
      <c r="B3512" s="203"/>
      <c r="C3512" s="204"/>
      <c r="D3512" s="188" t="s">
        <v>192</v>
      </c>
      <c r="E3512" s="205" t="s">
        <v>18</v>
      </c>
      <c r="F3512" s="324" t="s">
        <v>3330</v>
      </c>
      <c r="G3512" s="325"/>
      <c r="H3512" s="326">
        <v>4</v>
      </c>
      <c r="I3512" s="325"/>
      <c r="J3512" s="325"/>
      <c r="K3512" s="204"/>
      <c r="L3512" s="208"/>
      <c r="M3512" s="209"/>
      <c r="N3512" s="210"/>
      <c r="O3512" s="210"/>
      <c r="P3512" s="210"/>
      <c r="Q3512" s="210"/>
      <c r="R3512" s="210"/>
      <c r="S3512" s="210"/>
      <c r="T3512" s="211"/>
      <c r="AT3512" s="212" t="s">
        <v>192</v>
      </c>
      <c r="AU3512" s="212" t="s">
        <v>78</v>
      </c>
      <c r="AV3512" s="14" t="s">
        <v>78</v>
      </c>
      <c r="AW3512" s="14" t="s">
        <v>30</v>
      </c>
      <c r="AX3512" s="14" t="s">
        <v>69</v>
      </c>
      <c r="AY3512" s="212" t="s">
        <v>179</v>
      </c>
    </row>
    <row r="3513" spans="2:51" s="13" customFormat="1">
      <c r="B3513" s="194"/>
      <c r="C3513" s="195"/>
      <c r="D3513" s="188" t="s">
        <v>192</v>
      </c>
      <c r="E3513" s="196" t="s">
        <v>18</v>
      </c>
      <c r="F3513" s="334" t="s">
        <v>584</v>
      </c>
      <c r="G3513" s="335"/>
      <c r="H3513" s="336" t="s">
        <v>18</v>
      </c>
      <c r="I3513" s="335"/>
      <c r="J3513" s="335"/>
      <c r="K3513" s="195"/>
      <c r="L3513" s="198"/>
      <c r="M3513" s="199"/>
      <c r="N3513" s="200"/>
      <c r="O3513" s="200"/>
      <c r="P3513" s="200"/>
      <c r="Q3513" s="200"/>
      <c r="R3513" s="200"/>
      <c r="S3513" s="200"/>
      <c r="T3513" s="201"/>
      <c r="AT3513" s="202" t="s">
        <v>192</v>
      </c>
      <c r="AU3513" s="202" t="s">
        <v>78</v>
      </c>
      <c r="AV3513" s="13" t="s">
        <v>76</v>
      </c>
      <c r="AW3513" s="13" t="s">
        <v>30</v>
      </c>
      <c r="AX3513" s="13" t="s">
        <v>69</v>
      </c>
      <c r="AY3513" s="202" t="s">
        <v>179</v>
      </c>
    </row>
    <row r="3514" spans="2:51" s="13" customFormat="1">
      <c r="B3514" s="194"/>
      <c r="C3514" s="195"/>
      <c r="D3514" s="188" t="s">
        <v>192</v>
      </c>
      <c r="E3514" s="196" t="s">
        <v>18</v>
      </c>
      <c r="F3514" s="334" t="s">
        <v>323</v>
      </c>
      <c r="G3514" s="335"/>
      <c r="H3514" s="336" t="s">
        <v>18</v>
      </c>
      <c r="I3514" s="335"/>
      <c r="J3514" s="335"/>
      <c r="K3514" s="195"/>
      <c r="L3514" s="198"/>
      <c r="M3514" s="199"/>
      <c r="N3514" s="200"/>
      <c r="O3514" s="200"/>
      <c r="P3514" s="200"/>
      <c r="Q3514" s="200"/>
      <c r="R3514" s="200"/>
      <c r="S3514" s="200"/>
      <c r="T3514" s="201"/>
      <c r="AT3514" s="202" t="s">
        <v>192</v>
      </c>
      <c r="AU3514" s="202" t="s">
        <v>78</v>
      </c>
      <c r="AV3514" s="13" t="s">
        <v>76</v>
      </c>
      <c r="AW3514" s="13" t="s">
        <v>30</v>
      </c>
      <c r="AX3514" s="13" t="s">
        <v>69</v>
      </c>
      <c r="AY3514" s="202" t="s">
        <v>179</v>
      </c>
    </row>
    <row r="3515" spans="2:51" s="14" customFormat="1">
      <c r="B3515" s="203"/>
      <c r="C3515" s="204"/>
      <c r="D3515" s="188" t="s">
        <v>192</v>
      </c>
      <c r="E3515" s="205" t="s">
        <v>18</v>
      </c>
      <c r="F3515" s="324" t="s">
        <v>3331</v>
      </c>
      <c r="G3515" s="325"/>
      <c r="H3515" s="326">
        <v>1</v>
      </c>
      <c r="I3515" s="325"/>
      <c r="J3515" s="325"/>
      <c r="K3515" s="204"/>
      <c r="L3515" s="208"/>
      <c r="M3515" s="209"/>
      <c r="N3515" s="210"/>
      <c r="O3515" s="210"/>
      <c r="P3515" s="210"/>
      <c r="Q3515" s="210"/>
      <c r="R3515" s="210"/>
      <c r="S3515" s="210"/>
      <c r="T3515" s="211"/>
      <c r="AT3515" s="212" t="s">
        <v>192</v>
      </c>
      <c r="AU3515" s="212" t="s">
        <v>78</v>
      </c>
      <c r="AV3515" s="14" t="s">
        <v>78</v>
      </c>
      <c r="AW3515" s="14" t="s">
        <v>30</v>
      </c>
      <c r="AX3515" s="14" t="s">
        <v>69</v>
      </c>
      <c r="AY3515" s="212" t="s">
        <v>179</v>
      </c>
    </row>
    <row r="3516" spans="2:51" s="14" customFormat="1">
      <c r="B3516" s="203"/>
      <c r="C3516" s="204"/>
      <c r="D3516" s="188" t="s">
        <v>192</v>
      </c>
      <c r="E3516" s="205" t="s">
        <v>18</v>
      </c>
      <c r="F3516" s="324" t="s">
        <v>3332</v>
      </c>
      <c r="G3516" s="325"/>
      <c r="H3516" s="326">
        <v>-2</v>
      </c>
      <c r="I3516" s="325"/>
      <c r="J3516" s="325"/>
      <c r="K3516" s="204"/>
      <c r="L3516" s="208"/>
      <c r="M3516" s="209"/>
      <c r="N3516" s="210"/>
      <c r="O3516" s="210"/>
      <c r="P3516" s="210"/>
      <c r="Q3516" s="210"/>
      <c r="R3516" s="210"/>
      <c r="S3516" s="210"/>
      <c r="T3516" s="211"/>
      <c r="AT3516" s="212" t="s">
        <v>192</v>
      </c>
      <c r="AU3516" s="212" t="s">
        <v>78</v>
      </c>
      <c r="AV3516" s="14" t="s">
        <v>78</v>
      </c>
      <c r="AW3516" s="14" t="s">
        <v>30</v>
      </c>
      <c r="AX3516" s="14" t="s">
        <v>69</v>
      </c>
      <c r="AY3516" s="212" t="s">
        <v>179</v>
      </c>
    </row>
    <row r="3517" spans="2:51" s="14" customFormat="1">
      <c r="B3517" s="203"/>
      <c r="C3517" s="204"/>
      <c r="D3517" s="188" t="s">
        <v>192</v>
      </c>
      <c r="E3517" s="205" t="s">
        <v>18</v>
      </c>
      <c r="F3517" s="324" t="s">
        <v>3333</v>
      </c>
      <c r="G3517" s="325"/>
      <c r="H3517" s="326">
        <v>-6</v>
      </c>
      <c r="I3517" s="325"/>
      <c r="J3517" s="325"/>
      <c r="K3517" s="204"/>
      <c r="L3517" s="208"/>
      <c r="M3517" s="209"/>
      <c r="N3517" s="210"/>
      <c r="O3517" s="210"/>
      <c r="P3517" s="210"/>
      <c r="Q3517" s="210"/>
      <c r="R3517" s="210"/>
      <c r="S3517" s="210"/>
      <c r="T3517" s="211"/>
      <c r="AT3517" s="212" t="s">
        <v>192</v>
      </c>
      <c r="AU3517" s="212" t="s">
        <v>78</v>
      </c>
      <c r="AV3517" s="14" t="s">
        <v>78</v>
      </c>
      <c r="AW3517" s="14" t="s">
        <v>30</v>
      </c>
      <c r="AX3517" s="14" t="s">
        <v>69</v>
      </c>
      <c r="AY3517" s="212" t="s">
        <v>179</v>
      </c>
    </row>
    <row r="3518" spans="2:51" s="14" customFormat="1">
      <c r="B3518" s="203"/>
      <c r="C3518" s="204"/>
      <c r="D3518" s="188" t="s">
        <v>192</v>
      </c>
      <c r="E3518" s="205" t="s">
        <v>18</v>
      </c>
      <c r="F3518" s="324" t="s">
        <v>3334</v>
      </c>
      <c r="G3518" s="325"/>
      <c r="H3518" s="326">
        <v>4</v>
      </c>
      <c r="I3518" s="325"/>
      <c r="J3518" s="325"/>
      <c r="K3518" s="204"/>
      <c r="L3518" s="208"/>
      <c r="M3518" s="209"/>
      <c r="N3518" s="210"/>
      <c r="O3518" s="210"/>
      <c r="P3518" s="210"/>
      <c r="Q3518" s="210"/>
      <c r="R3518" s="210"/>
      <c r="S3518" s="210"/>
      <c r="T3518" s="211"/>
      <c r="AT3518" s="212" t="s">
        <v>192</v>
      </c>
      <c r="AU3518" s="212" t="s">
        <v>78</v>
      </c>
      <c r="AV3518" s="14" t="s">
        <v>78</v>
      </c>
      <c r="AW3518" s="14" t="s">
        <v>30</v>
      </c>
      <c r="AX3518" s="14" t="s">
        <v>69</v>
      </c>
      <c r="AY3518" s="212" t="s">
        <v>179</v>
      </c>
    </row>
    <row r="3519" spans="2:51" s="13" customFormat="1">
      <c r="B3519" s="194"/>
      <c r="C3519" s="195"/>
      <c r="D3519" s="188" t="s">
        <v>192</v>
      </c>
      <c r="E3519" s="196" t="s">
        <v>18</v>
      </c>
      <c r="F3519" s="334" t="s">
        <v>481</v>
      </c>
      <c r="G3519" s="335"/>
      <c r="H3519" s="336" t="s">
        <v>18</v>
      </c>
      <c r="I3519" s="335"/>
      <c r="J3519" s="335"/>
      <c r="K3519" s="195"/>
      <c r="L3519" s="198"/>
      <c r="M3519" s="199"/>
      <c r="N3519" s="200"/>
      <c r="O3519" s="200"/>
      <c r="P3519" s="200"/>
      <c r="Q3519" s="200"/>
      <c r="R3519" s="200"/>
      <c r="S3519" s="200"/>
      <c r="T3519" s="201"/>
      <c r="AT3519" s="202" t="s">
        <v>192</v>
      </c>
      <c r="AU3519" s="202" t="s">
        <v>78</v>
      </c>
      <c r="AV3519" s="13" t="s">
        <v>76</v>
      </c>
      <c r="AW3519" s="13" t="s">
        <v>30</v>
      </c>
      <c r="AX3519" s="13" t="s">
        <v>69</v>
      </c>
      <c r="AY3519" s="202" t="s">
        <v>179</v>
      </c>
    </row>
    <row r="3520" spans="2:51" s="14" customFormat="1">
      <c r="B3520" s="203"/>
      <c r="C3520" s="204"/>
      <c r="D3520" s="188" t="s">
        <v>192</v>
      </c>
      <c r="E3520" s="205" t="s">
        <v>18</v>
      </c>
      <c r="F3520" s="324" t="s">
        <v>3335</v>
      </c>
      <c r="G3520" s="325"/>
      <c r="H3520" s="326">
        <v>-1</v>
      </c>
      <c r="I3520" s="325"/>
      <c r="J3520" s="325"/>
      <c r="K3520" s="204"/>
      <c r="L3520" s="208"/>
      <c r="M3520" s="209"/>
      <c r="N3520" s="210"/>
      <c r="O3520" s="210"/>
      <c r="P3520" s="210"/>
      <c r="Q3520" s="210"/>
      <c r="R3520" s="210"/>
      <c r="S3520" s="210"/>
      <c r="T3520" s="211"/>
      <c r="AT3520" s="212" t="s">
        <v>192</v>
      </c>
      <c r="AU3520" s="212" t="s">
        <v>78</v>
      </c>
      <c r="AV3520" s="14" t="s">
        <v>78</v>
      </c>
      <c r="AW3520" s="14" t="s">
        <v>30</v>
      </c>
      <c r="AX3520" s="14" t="s">
        <v>69</v>
      </c>
      <c r="AY3520" s="212" t="s">
        <v>179</v>
      </c>
    </row>
    <row r="3521" spans="1:65" s="14" customFormat="1">
      <c r="B3521" s="203"/>
      <c r="C3521" s="204"/>
      <c r="D3521" s="188" t="s">
        <v>192</v>
      </c>
      <c r="E3521" s="205" t="s">
        <v>18</v>
      </c>
      <c r="F3521" s="324" t="s">
        <v>3336</v>
      </c>
      <c r="G3521" s="325"/>
      <c r="H3521" s="326">
        <v>-13</v>
      </c>
      <c r="I3521" s="325"/>
      <c r="J3521" s="325"/>
      <c r="K3521" s="204"/>
      <c r="L3521" s="208"/>
      <c r="M3521" s="209"/>
      <c r="N3521" s="210"/>
      <c r="O3521" s="210"/>
      <c r="P3521" s="210"/>
      <c r="Q3521" s="210"/>
      <c r="R3521" s="210"/>
      <c r="S3521" s="210"/>
      <c r="T3521" s="211"/>
      <c r="AT3521" s="212" t="s">
        <v>192</v>
      </c>
      <c r="AU3521" s="212" t="s">
        <v>78</v>
      </c>
      <c r="AV3521" s="14" t="s">
        <v>78</v>
      </c>
      <c r="AW3521" s="14" t="s">
        <v>30</v>
      </c>
      <c r="AX3521" s="14" t="s">
        <v>69</v>
      </c>
      <c r="AY3521" s="212" t="s">
        <v>179</v>
      </c>
    </row>
    <row r="3522" spans="1:65" s="14" customFormat="1">
      <c r="B3522" s="203"/>
      <c r="C3522" s="204"/>
      <c r="D3522" s="188" t="s">
        <v>192</v>
      </c>
      <c r="E3522" s="205" t="s">
        <v>18</v>
      </c>
      <c r="F3522" s="324" t="s">
        <v>3337</v>
      </c>
      <c r="G3522" s="325"/>
      <c r="H3522" s="326">
        <v>5</v>
      </c>
      <c r="I3522" s="325"/>
      <c r="J3522" s="325"/>
      <c r="K3522" s="204"/>
      <c r="L3522" s="208"/>
      <c r="M3522" s="209"/>
      <c r="N3522" s="210"/>
      <c r="O3522" s="210"/>
      <c r="P3522" s="210"/>
      <c r="Q3522" s="210"/>
      <c r="R3522" s="210"/>
      <c r="S3522" s="210"/>
      <c r="T3522" s="211"/>
      <c r="AT3522" s="212" t="s">
        <v>192</v>
      </c>
      <c r="AU3522" s="212" t="s">
        <v>78</v>
      </c>
      <c r="AV3522" s="14" t="s">
        <v>78</v>
      </c>
      <c r="AW3522" s="14" t="s">
        <v>30</v>
      </c>
      <c r="AX3522" s="14" t="s">
        <v>69</v>
      </c>
      <c r="AY3522" s="212" t="s">
        <v>179</v>
      </c>
    </row>
    <row r="3523" spans="1:65" s="14" customFormat="1">
      <c r="B3523" s="203"/>
      <c r="C3523" s="204"/>
      <c r="D3523" s="188" t="s">
        <v>192</v>
      </c>
      <c r="E3523" s="205" t="s">
        <v>18</v>
      </c>
      <c r="F3523" s="324" t="s">
        <v>3338</v>
      </c>
      <c r="G3523" s="325"/>
      <c r="H3523" s="326">
        <v>7</v>
      </c>
      <c r="I3523" s="325"/>
      <c r="J3523" s="325"/>
      <c r="K3523" s="204"/>
      <c r="L3523" s="208"/>
      <c r="M3523" s="209"/>
      <c r="N3523" s="210"/>
      <c r="O3523" s="210"/>
      <c r="P3523" s="210"/>
      <c r="Q3523" s="210"/>
      <c r="R3523" s="210"/>
      <c r="S3523" s="210"/>
      <c r="T3523" s="211"/>
      <c r="AT3523" s="212" t="s">
        <v>192</v>
      </c>
      <c r="AU3523" s="212" t="s">
        <v>78</v>
      </c>
      <c r="AV3523" s="14" t="s">
        <v>78</v>
      </c>
      <c r="AW3523" s="14" t="s">
        <v>30</v>
      </c>
      <c r="AX3523" s="14" t="s">
        <v>69</v>
      </c>
      <c r="AY3523" s="212" t="s">
        <v>179</v>
      </c>
    </row>
    <row r="3524" spans="1:65" s="14" customFormat="1">
      <c r="B3524" s="203"/>
      <c r="C3524" s="204"/>
      <c r="D3524" s="188" t="s">
        <v>192</v>
      </c>
      <c r="E3524" s="205" t="s">
        <v>18</v>
      </c>
      <c r="F3524" s="324" t="s">
        <v>3339</v>
      </c>
      <c r="G3524" s="325"/>
      <c r="H3524" s="326">
        <v>4</v>
      </c>
      <c r="I3524" s="325"/>
      <c r="J3524" s="325"/>
      <c r="K3524" s="204"/>
      <c r="L3524" s="208"/>
      <c r="M3524" s="209"/>
      <c r="N3524" s="210"/>
      <c r="O3524" s="210"/>
      <c r="P3524" s="210"/>
      <c r="Q3524" s="210"/>
      <c r="R3524" s="210"/>
      <c r="S3524" s="210"/>
      <c r="T3524" s="211"/>
      <c r="AT3524" s="212" t="s">
        <v>192</v>
      </c>
      <c r="AU3524" s="212" t="s">
        <v>78</v>
      </c>
      <c r="AV3524" s="14" t="s">
        <v>78</v>
      </c>
      <c r="AW3524" s="14" t="s">
        <v>30</v>
      </c>
      <c r="AX3524" s="14" t="s">
        <v>69</v>
      </c>
      <c r="AY3524" s="212" t="s">
        <v>179</v>
      </c>
    </row>
    <row r="3525" spans="1:65" s="2" customFormat="1" ht="33" customHeight="1">
      <c r="A3525" s="33"/>
      <c r="B3525" s="34"/>
      <c r="C3525" s="213" t="s">
        <v>3340</v>
      </c>
      <c r="D3525" s="213" t="s">
        <v>286</v>
      </c>
      <c r="E3525" s="214" t="s">
        <v>3274</v>
      </c>
      <c r="F3525" s="340" t="s">
        <v>3275</v>
      </c>
      <c r="G3525" s="341" t="s">
        <v>357</v>
      </c>
      <c r="H3525" s="342">
        <v>2.5009999999999999</v>
      </c>
      <c r="I3525" s="343"/>
      <c r="J3525" s="343">
        <f>ROUND(I3525*H3525,2)</f>
        <v>0</v>
      </c>
      <c r="K3525" s="215" t="s">
        <v>185</v>
      </c>
      <c r="L3525" s="219"/>
      <c r="M3525" s="220" t="s">
        <v>18</v>
      </c>
      <c r="N3525" s="221" t="s">
        <v>40</v>
      </c>
      <c r="O3525" s="184">
        <v>0</v>
      </c>
      <c r="P3525" s="184">
        <f>O3525*H3525</f>
        <v>0</v>
      </c>
      <c r="Q3525" s="184">
        <v>3.2000000000000002E-3</v>
      </c>
      <c r="R3525" s="184">
        <f>Q3525*H3525</f>
        <v>8.0032000000000002E-3</v>
      </c>
      <c r="S3525" s="184">
        <v>0</v>
      </c>
      <c r="T3525" s="185">
        <f>S3525*H3525</f>
        <v>0</v>
      </c>
      <c r="U3525" s="33"/>
      <c r="V3525" s="33"/>
      <c r="W3525" s="33"/>
      <c r="X3525" s="33"/>
      <c r="Y3525" s="33"/>
      <c r="Z3525" s="33"/>
      <c r="AA3525" s="33"/>
      <c r="AB3525" s="33"/>
      <c r="AC3525" s="33"/>
      <c r="AD3525" s="33"/>
      <c r="AE3525" s="33"/>
      <c r="AR3525" s="186" t="s">
        <v>442</v>
      </c>
      <c r="AT3525" s="186" t="s">
        <v>286</v>
      </c>
      <c r="AU3525" s="186" t="s">
        <v>78</v>
      </c>
      <c r="AY3525" s="19" t="s">
        <v>179</v>
      </c>
      <c r="BE3525" s="187">
        <f>IF(N3525="základní",J3525,0)</f>
        <v>0</v>
      </c>
      <c r="BF3525" s="187">
        <f>IF(N3525="snížená",J3525,0)</f>
        <v>0</v>
      </c>
      <c r="BG3525" s="187">
        <f>IF(N3525="zákl. přenesená",J3525,0)</f>
        <v>0</v>
      </c>
      <c r="BH3525" s="187">
        <f>IF(N3525="sníž. přenesená",J3525,0)</f>
        <v>0</v>
      </c>
      <c r="BI3525" s="187">
        <f>IF(N3525="nulová",J3525,0)</f>
        <v>0</v>
      </c>
      <c r="BJ3525" s="19" t="s">
        <v>76</v>
      </c>
      <c r="BK3525" s="187">
        <f>ROUND(I3525*H3525,2)</f>
        <v>0</v>
      </c>
      <c r="BL3525" s="19" t="s">
        <v>311</v>
      </c>
      <c r="BM3525" s="186" t="s">
        <v>3341</v>
      </c>
    </row>
    <row r="3526" spans="1:65" s="2" customFormat="1" ht="19.5">
      <c r="A3526" s="33"/>
      <c r="B3526" s="34"/>
      <c r="C3526" s="35"/>
      <c r="D3526" s="188" t="s">
        <v>188</v>
      </c>
      <c r="E3526" s="35"/>
      <c r="F3526" s="331" t="s">
        <v>3275</v>
      </c>
      <c r="G3526" s="332"/>
      <c r="H3526" s="332"/>
      <c r="I3526" s="332"/>
      <c r="J3526" s="332"/>
      <c r="K3526" s="35"/>
      <c r="L3526" s="38"/>
      <c r="M3526" s="190"/>
      <c r="N3526" s="191"/>
      <c r="O3526" s="63"/>
      <c r="P3526" s="63"/>
      <c r="Q3526" s="63"/>
      <c r="R3526" s="63"/>
      <c r="S3526" s="63"/>
      <c r="T3526" s="64"/>
      <c r="U3526" s="33"/>
      <c r="V3526" s="33"/>
      <c r="W3526" s="33"/>
      <c r="X3526" s="33"/>
      <c r="Y3526" s="33"/>
      <c r="Z3526" s="33"/>
      <c r="AA3526" s="33"/>
      <c r="AB3526" s="33"/>
      <c r="AC3526" s="33"/>
      <c r="AD3526" s="33"/>
      <c r="AE3526" s="33"/>
      <c r="AT3526" s="19" t="s">
        <v>188</v>
      </c>
      <c r="AU3526" s="19" t="s">
        <v>78</v>
      </c>
    </row>
    <row r="3527" spans="1:65" s="14" customFormat="1">
      <c r="B3527" s="203"/>
      <c r="C3527" s="204"/>
      <c r="D3527" s="188" t="s">
        <v>192</v>
      </c>
      <c r="E3527" s="204"/>
      <c r="F3527" s="324" t="s">
        <v>3342</v>
      </c>
      <c r="G3527" s="325"/>
      <c r="H3527" s="326">
        <v>2.5009999999999999</v>
      </c>
      <c r="I3527" s="325"/>
      <c r="J3527" s="325"/>
      <c r="K3527" s="204"/>
      <c r="L3527" s="208"/>
      <c r="M3527" s="209"/>
      <c r="N3527" s="210"/>
      <c r="O3527" s="210"/>
      <c r="P3527" s="210"/>
      <c r="Q3527" s="210"/>
      <c r="R3527" s="210"/>
      <c r="S3527" s="210"/>
      <c r="T3527" s="211"/>
      <c r="AT3527" s="212" t="s">
        <v>192</v>
      </c>
      <c r="AU3527" s="212" t="s">
        <v>78</v>
      </c>
      <c r="AV3527" s="14" t="s">
        <v>78</v>
      </c>
      <c r="AW3527" s="14" t="s">
        <v>4</v>
      </c>
      <c r="AX3527" s="14" t="s">
        <v>76</v>
      </c>
      <c r="AY3527" s="212" t="s">
        <v>179</v>
      </c>
    </row>
    <row r="3528" spans="1:65" s="2" customFormat="1" ht="16.5" customHeight="1">
      <c r="A3528" s="33"/>
      <c r="B3528" s="34"/>
      <c r="C3528" s="176" t="s">
        <v>3343</v>
      </c>
      <c r="D3528" s="176" t="s">
        <v>181</v>
      </c>
      <c r="E3528" s="177" t="s">
        <v>3344</v>
      </c>
      <c r="F3528" s="327" t="s">
        <v>3345</v>
      </c>
      <c r="G3528" s="328" t="s">
        <v>281</v>
      </c>
      <c r="H3528" s="329">
        <v>27</v>
      </c>
      <c r="I3528" s="330"/>
      <c r="J3528" s="330">
        <f>ROUND(I3528*H3528,2)</f>
        <v>0</v>
      </c>
      <c r="K3528" s="178" t="s">
        <v>185</v>
      </c>
      <c r="L3528" s="38"/>
      <c r="M3528" s="182" t="s">
        <v>18</v>
      </c>
      <c r="N3528" s="183" t="s">
        <v>40</v>
      </c>
      <c r="O3528" s="184">
        <v>0.15</v>
      </c>
      <c r="P3528" s="184">
        <f>O3528*H3528</f>
        <v>4.05</v>
      </c>
      <c r="Q3528" s="184">
        <v>3.0000000000000001E-5</v>
      </c>
      <c r="R3528" s="184">
        <f>Q3528*H3528</f>
        <v>8.1000000000000006E-4</v>
      </c>
      <c r="S3528" s="184">
        <v>0</v>
      </c>
      <c r="T3528" s="185">
        <f>S3528*H3528</f>
        <v>0</v>
      </c>
      <c r="U3528" s="33"/>
      <c r="V3528" s="33"/>
      <c r="W3528" s="33"/>
      <c r="X3528" s="33"/>
      <c r="Y3528" s="33"/>
      <c r="Z3528" s="33"/>
      <c r="AA3528" s="33"/>
      <c r="AB3528" s="33"/>
      <c r="AC3528" s="33"/>
      <c r="AD3528" s="33"/>
      <c r="AE3528" s="33"/>
      <c r="AR3528" s="186" t="s">
        <v>311</v>
      </c>
      <c r="AT3528" s="186" t="s">
        <v>181</v>
      </c>
      <c r="AU3528" s="186" t="s">
        <v>78</v>
      </c>
      <c r="AY3528" s="19" t="s">
        <v>179</v>
      </c>
      <c r="BE3528" s="187">
        <f>IF(N3528="základní",J3528,0)</f>
        <v>0</v>
      </c>
      <c r="BF3528" s="187">
        <f>IF(N3528="snížená",J3528,0)</f>
        <v>0</v>
      </c>
      <c r="BG3528" s="187">
        <f>IF(N3528="zákl. přenesená",J3528,0)</f>
        <v>0</v>
      </c>
      <c r="BH3528" s="187">
        <f>IF(N3528="sníž. přenesená",J3528,0)</f>
        <v>0</v>
      </c>
      <c r="BI3528" s="187">
        <f>IF(N3528="nulová",J3528,0)</f>
        <v>0</v>
      </c>
      <c r="BJ3528" s="19" t="s">
        <v>76</v>
      </c>
      <c r="BK3528" s="187">
        <f>ROUND(I3528*H3528,2)</f>
        <v>0</v>
      </c>
      <c r="BL3528" s="19" t="s">
        <v>311</v>
      </c>
      <c r="BM3528" s="186" t="s">
        <v>3346</v>
      </c>
    </row>
    <row r="3529" spans="1:65" s="2" customFormat="1">
      <c r="A3529" s="33"/>
      <c r="B3529" s="34"/>
      <c r="C3529" s="35"/>
      <c r="D3529" s="188" t="s">
        <v>188</v>
      </c>
      <c r="E3529" s="35"/>
      <c r="F3529" s="331" t="s">
        <v>3347</v>
      </c>
      <c r="G3529" s="332"/>
      <c r="H3529" s="332"/>
      <c r="I3529" s="332"/>
      <c r="J3529" s="332"/>
      <c r="K3529" s="35"/>
      <c r="L3529" s="38"/>
      <c r="M3529" s="190"/>
      <c r="N3529" s="191"/>
      <c r="O3529" s="63"/>
      <c r="P3529" s="63"/>
      <c r="Q3529" s="63"/>
      <c r="R3529" s="63"/>
      <c r="S3529" s="63"/>
      <c r="T3529" s="64"/>
      <c r="U3529" s="33"/>
      <c r="V3529" s="33"/>
      <c r="W3529" s="33"/>
      <c r="X3529" s="33"/>
      <c r="Y3529" s="33"/>
      <c r="Z3529" s="33"/>
      <c r="AA3529" s="33"/>
      <c r="AB3529" s="33"/>
      <c r="AC3529" s="33"/>
      <c r="AD3529" s="33"/>
      <c r="AE3529" s="33"/>
      <c r="AT3529" s="19" t="s">
        <v>188</v>
      </c>
      <c r="AU3529" s="19" t="s">
        <v>78</v>
      </c>
    </row>
    <row r="3530" spans="1:65" s="2" customFormat="1">
      <c r="A3530" s="33"/>
      <c r="B3530" s="34"/>
      <c r="C3530" s="35"/>
      <c r="D3530" s="192" t="s">
        <v>190</v>
      </c>
      <c r="E3530" s="35"/>
      <c r="F3530" s="333" t="s">
        <v>3348</v>
      </c>
      <c r="G3530" s="332"/>
      <c r="H3530" s="332"/>
      <c r="I3530" s="332"/>
      <c r="J3530" s="332"/>
      <c r="K3530" s="35"/>
      <c r="L3530" s="38"/>
      <c r="M3530" s="190"/>
      <c r="N3530" s="191"/>
      <c r="O3530" s="63"/>
      <c r="P3530" s="63"/>
      <c r="Q3530" s="63"/>
      <c r="R3530" s="63"/>
      <c r="S3530" s="63"/>
      <c r="T3530" s="64"/>
      <c r="U3530" s="33"/>
      <c r="V3530" s="33"/>
      <c r="W3530" s="33"/>
      <c r="X3530" s="33"/>
      <c r="Y3530" s="33"/>
      <c r="Z3530" s="33"/>
      <c r="AA3530" s="33"/>
      <c r="AB3530" s="33"/>
      <c r="AC3530" s="33"/>
      <c r="AD3530" s="33"/>
      <c r="AE3530" s="33"/>
      <c r="AT3530" s="19" t="s">
        <v>190</v>
      </c>
      <c r="AU3530" s="19" t="s">
        <v>78</v>
      </c>
    </row>
    <row r="3531" spans="1:65" s="13" customFormat="1">
      <c r="B3531" s="194"/>
      <c r="C3531" s="195"/>
      <c r="D3531" s="188" t="s">
        <v>192</v>
      </c>
      <c r="E3531" s="196" t="s">
        <v>18</v>
      </c>
      <c r="F3531" s="334" t="s">
        <v>323</v>
      </c>
      <c r="G3531" s="335"/>
      <c r="H3531" s="336" t="s">
        <v>18</v>
      </c>
      <c r="I3531" s="335"/>
      <c r="J3531" s="335"/>
      <c r="K3531" s="195"/>
      <c r="L3531" s="198"/>
      <c r="M3531" s="199"/>
      <c r="N3531" s="200"/>
      <c r="O3531" s="200"/>
      <c r="P3531" s="200"/>
      <c r="Q3531" s="200"/>
      <c r="R3531" s="200"/>
      <c r="S3531" s="200"/>
      <c r="T3531" s="201"/>
      <c r="AT3531" s="202" t="s">
        <v>192</v>
      </c>
      <c r="AU3531" s="202" t="s">
        <v>78</v>
      </c>
      <c r="AV3531" s="13" t="s">
        <v>76</v>
      </c>
      <c r="AW3531" s="13" t="s">
        <v>30</v>
      </c>
      <c r="AX3531" s="13" t="s">
        <v>69</v>
      </c>
      <c r="AY3531" s="202" t="s">
        <v>179</v>
      </c>
    </row>
    <row r="3532" spans="1:65" s="14" customFormat="1">
      <c r="B3532" s="203"/>
      <c r="C3532" s="204"/>
      <c r="D3532" s="188" t="s">
        <v>192</v>
      </c>
      <c r="E3532" s="205" t="s">
        <v>18</v>
      </c>
      <c r="F3532" s="324" t="s">
        <v>3349</v>
      </c>
      <c r="G3532" s="325"/>
      <c r="H3532" s="326">
        <v>7</v>
      </c>
      <c r="I3532" s="325"/>
      <c r="J3532" s="325"/>
      <c r="K3532" s="204"/>
      <c r="L3532" s="208"/>
      <c r="M3532" s="209"/>
      <c r="N3532" s="210"/>
      <c r="O3532" s="210"/>
      <c r="P3532" s="210"/>
      <c r="Q3532" s="210"/>
      <c r="R3532" s="210"/>
      <c r="S3532" s="210"/>
      <c r="T3532" s="211"/>
      <c r="AT3532" s="212" t="s">
        <v>192</v>
      </c>
      <c r="AU3532" s="212" t="s">
        <v>78</v>
      </c>
      <c r="AV3532" s="14" t="s">
        <v>78</v>
      </c>
      <c r="AW3532" s="14" t="s">
        <v>30</v>
      </c>
      <c r="AX3532" s="14" t="s">
        <v>69</v>
      </c>
      <c r="AY3532" s="212" t="s">
        <v>179</v>
      </c>
    </row>
    <row r="3533" spans="1:65" s="14" customFormat="1">
      <c r="B3533" s="203"/>
      <c r="C3533" s="204"/>
      <c r="D3533" s="188" t="s">
        <v>192</v>
      </c>
      <c r="E3533" s="205" t="s">
        <v>18</v>
      </c>
      <c r="F3533" s="324" t="s">
        <v>3350</v>
      </c>
      <c r="G3533" s="325"/>
      <c r="H3533" s="326">
        <v>2</v>
      </c>
      <c r="I3533" s="325"/>
      <c r="J3533" s="325"/>
      <c r="K3533" s="204"/>
      <c r="L3533" s="208"/>
      <c r="M3533" s="209"/>
      <c r="N3533" s="210"/>
      <c r="O3533" s="210"/>
      <c r="P3533" s="210"/>
      <c r="Q3533" s="210"/>
      <c r="R3533" s="210"/>
      <c r="S3533" s="210"/>
      <c r="T3533" s="211"/>
      <c r="AT3533" s="212" t="s">
        <v>192</v>
      </c>
      <c r="AU3533" s="212" t="s">
        <v>78</v>
      </c>
      <c r="AV3533" s="14" t="s">
        <v>78</v>
      </c>
      <c r="AW3533" s="14" t="s">
        <v>30</v>
      </c>
      <c r="AX3533" s="14" t="s">
        <v>69</v>
      </c>
      <c r="AY3533" s="212" t="s">
        <v>179</v>
      </c>
    </row>
    <row r="3534" spans="1:65" s="14" customFormat="1">
      <c r="B3534" s="203"/>
      <c r="C3534" s="204"/>
      <c r="D3534" s="188" t="s">
        <v>192</v>
      </c>
      <c r="E3534" s="205" t="s">
        <v>18</v>
      </c>
      <c r="F3534" s="324" t="s">
        <v>3351</v>
      </c>
      <c r="G3534" s="325"/>
      <c r="H3534" s="326">
        <v>4</v>
      </c>
      <c r="I3534" s="325"/>
      <c r="J3534" s="325"/>
      <c r="K3534" s="204"/>
      <c r="L3534" s="208"/>
      <c r="M3534" s="209"/>
      <c r="N3534" s="210"/>
      <c r="O3534" s="210"/>
      <c r="P3534" s="210"/>
      <c r="Q3534" s="210"/>
      <c r="R3534" s="210"/>
      <c r="S3534" s="210"/>
      <c r="T3534" s="211"/>
      <c r="AT3534" s="212" t="s">
        <v>192</v>
      </c>
      <c r="AU3534" s="212" t="s">
        <v>78</v>
      </c>
      <c r="AV3534" s="14" t="s">
        <v>78</v>
      </c>
      <c r="AW3534" s="14" t="s">
        <v>30</v>
      </c>
      <c r="AX3534" s="14" t="s">
        <v>69</v>
      </c>
      <c r="AY3534" s="212" t="s">
        <v>179</v>
      </c>
    </row>
    <row r="3535" spans="1:65" s="13" customFormat="1">
      <c r="B3535" s="194"/>
      <c r="C3535" s="195"/>
      <c r="D3535" s="188" t="s">
        <v>192</v>
      </c>
      <c r="E3535" s="196" t="s">
        <v>18</v>
      </c>
      <c r="F3535" s="334" t="s">
        <v>481</v>
      </c>
      <c r="G3535" s="335"/>
      <c r="H3535" s="336" t="s">
        <v>18</v>
      </c>
      <c r="I3535" s="335"/>
      <c r="J3535" s="335"/>
      <c r="K3535" s="195"/>
      <c r="L3535" s="198"/>
      <c r="M3535" s="199"/>
      <c r="N3535" s="200"/>
      <c r="O3535" s="200"/>
      <c r="P3535" s="200"/>
      <c r="Q3535" s="200"/>
      <c r="R3535" s="200"/>
      <c r="S3535" s="200"/>
      <c r="T3535" s="201"/>
      <c r="AT3535" s="202" t="s">
        <v>192</v>
      </c>
      <c r="AU3535" s="202" t="s">
        <v>78</v>
      </c>
      <c r="AV3535" s="13" t="s">
        <v>76</v>
      </c>
      <c r="AW3535" s="13" t="s">
        <v>30</v>
      </c>
      <c r="AX3535" s="13" t="s">
        <v>69</v>
      </c>
      <c r="AY3535" s="202" t="s">
        <v>179</v>
      </c>
    </row>
    <row r="3536" spans="1:65" s="14" customFormat="1">
      <c r="B3536" s="203"/>
      <c r="C3536" s="204"/>
      <c r="D3536" s="188" t="s">
        <v>192</v>
      </c>
      <c r="E3536" s="205" t="s">
        <v>18</v>
      </c>
      <c r="F3536" s="324" t="s">
        <v>3352</v>
      </c>
      <c r="G3536" s="325"/>
      <c r="H3536" s="326">
        <v>2</v>
      </c>
      <c r="I3536" s="325"/>
      <c r="J3536" s="325"/>
      <c r="K3536" s="204"/>
      <c r="L3536" s="208"/>
      <c r="M3536" s="209"/>
      <c r="N3536" s="210"/>
      <c r="O3536" s="210"/>
      <c r="P3536" s="210"/>
      <c r="Q3536" s="210"/>
      <c r="R3536" s="210"/>
      <c r="S3536" s="210"/>
      <c r="T3536" s="211"/>
      <c r="AT3536" s="212" t="s">
        <v>192</v>
      </c>
      <c r="AU3536" s="212" t="s">
        <v>78</v>
      </c>
      <c r="AV3536" s="14" t="s">
        <v>78</v>
      </c>
      <c r="AW3536" s="14" t="s">
        <v>30</v>
      </c>
      <c r="AX3536" s="14" t="s">
        <v>69</v>
      </c>
      <c r="AY3536" s="212" t="s">
        <v>179</v>
      </c>
    </row>
    <row r="3537" spans="2:51" s="14" customFormat="1">
      <c r="B3537" s="203"/>
      <c r="C3537" s="204"/>
      <c r="D3537" s="188" t="s">
        <v>192</v>
      </c>
      <c r="E3537" s="205" t="s">
        <v>18</v>
      </c>
      <c r="F3537" s="324" t="s">
        <v>3353</v>
      </c>
      <c r="G3537" s="325"/>
      <c r="H3537" s="326">
        <v>3</v>
      </c>
      <c r="I3537" s="325"/>
      <c r="J3537" s="325"/>
      <c r="K3537" s="204"/>
      <c r="L3537" s="208"/>
      <c r="M3537" s="209"/>
      <c r="N3537" s="210"/>
      <c r="O3537" s="210"/>
      <c r="P3537" s="210"/>
      <c r="Q3537" s="210"/>
      <c r="R3537" s="210"/>
      <c r="S3537" s="210"/>
      <c r="T3537" s="211"/>
      <c r="AT3537" s="212" t="s">
        <v>192</v>
      </c>
      <c r="AU3537" s="212" t="s">
        <v>78</v>
      </c>
      <c r="AV3537" s="14" t="s">
        <v>78</v>
      </c>
      <c r="AW3537" s="14" t="s">
        <v>30</v>
      </c>
      <c r="AX3537" s="14" t="s">
        <v>69</v>
      </c>
      <c r="AY3537" s="212" t="s">
        <v>179</v>
      </c>
    </row>
    <row r="3538" spans="2:51" s="14" customFormat="1">
      <c r="B3538" s="203"/>
      <c r="C3538" s="204"/>
      <c r="D3538" s="188" t="s">
        <v>192</v>
      </c>
      <c r="E3538" s="205" t="s">
        <v>18</v>
      </c>
      <c r="F3538" s="324" t="s">
        <v>3354</v>
      </c>
      <c r="G3538" s="325"/>
      <c r="H3538" s="326">
        <v>4</v>
      </c>
      <c r="I3538" s="325"/>
      <c r="J3538" s="325"/>
      <c r="K3538" s="204"/>
      <c r="L3538" s="208"/>
      <c r="M3538" s="209"/>
      <c r="N3538" s="210"/>
      <c r="O3538" s="210"/>
      <c r="P3538" s="210"/>
      <c r="Q3538" s="210"/>
      <c r="R3538" s="210"/>
      <c r="S3538" s="210"/>
      <c r="T3538" s="211"/>
      <c r="AT3538" s="212" t="s">
        <v>192</v>
      </c>
      <c r="AU3538" s="212" t="s">
        <v>78</v>
      </c>
      <c r="AV3538" s="14" t="s">
        <v>78</v>
      </c>
      <c r="AW3538" s="14" t="s">
        <v>30</v>
      </c>
      <c r="AX3538" s="14" t="s">
        <v>69</v>
      </c>
      <c r="AY3538" s="212" t="s">
        <v>179</v>
      </c>
    </row>
    <row r="3539" spans="2:51" s="14" customFormat="1">
      <c r="B3539" s="203"/>
      <c r="C3539" s="204"/>
      <c r="D3539" s="188" t="s">
        <v>192</v>
      </c>
      <c r="E3539" s="205" t="s">
        <v>18</v>
      </c>
      <c r="F3539" s="324" t="s">
        <v>3355</v>
      </c>
      <c r="G3539" s="325"/>
      <c r="H3539" s="326">
        <v>0</v>
      </c>
      <c r="I3539" s="325"/>
      <c r="J3539" s="325"/>
      <c r="K3539" s="204"/>
      <c r="L3539" s="208"/>
      <c r="M3539" s="209"/>
      <c r="N3539" s="210"/>
      <c r="O3539" s="210"/>
      <c r="P3539" s="210"/>
      <c r="Q3539" s="210"/>
      <c r="R3539" s="210"/>
      <c r="S3539" s="210"/>
      <c r="T3539" s="211"/>
      <c r="AT3539" s="212" t="s">
        <v>192</v>
      </c>
      <c r="AU3539" s="212" t="s">
        <v>78</v>
      </c>
      <c r="AV3539" s="14" t="s">
        <v>78</v>
      </c>
      <c r="AW3539" s="14" t="s">
        <v>30</v>
      </c>
      <c r="AX3539" s="14" t="s">
        <v>69</v>
      </c>
      <c r="AY3539" s="212" t="s">
        <v>179</v>
      </c>
    </row>
    <row r="3540" spans="2:51" s="14" customFormat="1">
      <c r="B3540" s="203"/>
      <c r="C3540" s="204"/>
      <c r="D3540" s="188" t="s">
        <v>192</v>
      </c>
      <c r="E3540" s="205" t="s">
        <v>18</v>
      </c>
      <c r="F3540" s="324" t="s">
        <v>3356</v>
      </c>
      <c r="G3540" s="325"/>
      <c r="H3540" s="326">
        <v>0</v>
      </c>
      <c r="I3540" s="325"/>
      <c r="J3540" s="325"/>
      <c r="K3540" s="204"/>
      <c r="L3540" s="208"/>
      <c r="M3540" s="209"/>
      <c r="N3540" s="210"/>
      <c r="O3540" s="210"/>
      <c r="P3540" s="210"/>
      <c r="Q3540" s="210"/>
      <c r="R3540" s="210"/>
      <c r="S3540" s="210"/>
      <c r="T3540" s="211"/>
      <c r="AT3540" s="212" t="s">
        <v>192</v>
      </c>
      <c r="AU3540" s="212" t="s">
        <v>78</v>
      </c>
      <c r="AV3540" s="14" t="s">
        <v>78</v>
      </c>
      <c r="AW3540" s="14" t="s">
        <v>30</v>
      </c>
      <c r="AX3540" s="14" t="s">
        <v>69</v>
      </c>
      <c r="AY3540" s="212" t="s">
        <v>179</v>
      </c>
    </row>
    <row r="3541" spans="2:51" s="14" customFormat="1">
      <c r="B3541" s="203"/>
      <c r="C3541" s="204"/>
      <c r="D3541" s="188" t="s">
        <v>192</v>
      </c>
      <c r="E3541" s="205" t="s">
        <v>18</v>
      </c>
      <c r="F3541" s="324" t="s">
        <v>3357</v>
      </c>
      <c r="G3541" s="325"/>
      <c r="H3541" s="326">
        <v>0</v>
      </c>
      <c r="I3541" s="325"/>
      <c r="J3541" s="325"/>
      <c r="K3541" s="204"/>
      <c r="L3541" s="208"/>
      <c r="M3541" s="209"/>
      <c r="N3541" s="210"/>
      <c r="O3541" s="210"/>
      <c r="P3541" s="210"/>
      <c r="Q3541" s="210"/>
      <c r="R3541" s="210"/>
      <c r="S3541" s="210"/>
      <c r="T3541" s="211"/>
      <c r="AT3541" s="212" t="s">
        <v>192</v>
      </c>
      <c r="AU3541" s="212" t="s">
        <v>78</v>
      </c>
      <c r="AV3541" s="14" t="s">
        <v>78</v>
      </c>
      <c r="AW3541" s="14" t="s">
        <v>30</v>
      </c>
      <c r="AX3541" s="14" t="s">
        <v>69</v>
      </c>
      <c r="AY3541" s="212" t="s">
        <v>179</v>
      </c>
    </row>
    <row r="3542" spans="2:51" s="14" customFormat="1">
      <c r="B3542" s="203"/>
      <c r="C3542" s="204"/>
      <c r="D3542" s="188" t="s">
        <v>192</v>
      </c>
      <c r="E3542" s="205" t="s">
        <v>18</v>
      </c>
      <c r="F3542" s="324" t="s">
        <v>3358</v>
      </c>
      <c r="G3542" s="325"/>
      <c r="H3542" s="326">
        <v>9</v>
      </c>
      <c r="I3542" s="325"/>
      <c r="J3542" s="325"/>
      <c r="K3542" s="204"/>
      <c r="L3542" s="208"/>
      <c r="M3542" s="209"/>
      <c r="N3542" s="210"/>
      <c r="O3542" s="210"/>
      <c r="P3542" s="210"/>
      <c r="Q3542" s="210"/>
      <c r="R3542" s="210"/>
      <c r="S3542" s="210"/>
      <c r="T3542" s="211"/>
      <c r="AT3542" s="212" t="s">
        <v>192</v>
      </c>
      <c r="AU3542" s="212" t="s">
        <v>78</v>
      </c>
      <c r="AV3542" s="14" t="s">
        <v>78</v>
      </c>
      <c r="AW3542" s="14" t="s">
        <v>30</v>
      </c>
      <c r="AX3542" s="14" t="s">
        <v>69</v>
      </c>
      <c r="AY3542" s="212" t="s">
        <v>179</v>
      </c>
    </row>
    <row r="3543" spans="2:51" s="14" customFormat="1">
      <c r="B3543" s="203"/>
      <c r="C3543" s="204"/>
      <c r="D3543" s="188" t="s">
        <v>192</v>
      </c>
      <c r="E3543" s="205" t="s">
        <v>18</v>
      </c>
      <c r="F3543" s="324" t="s">
        <v>3359</v>
      </c>
      <c r="G3543" s="325"/>
      <c r="H3543" s="326">
        <v>0</v>
      </c>
      <c r="I3543" s="325"/>
      <c r="J3543" s="325"/>
      <c r="K3543" s="204"/>
      <c r="L3543" s="208"/>
      <c r="M3543" s="209"/>
      <c r="N3543" s="210"/>
      <c r="O3543" s="210"/>
      <c r="P3543" s="210"/>
      <c r="Q3543" s="210"/>
      <c r="R3543" s="210"/>
      <c r="S3543" s="210"/>
      <c r="T3543" s="211"/>
      <c r="AT3543" s="212" t="s">
        <v>192</v>
      </c>
      <c r="AU3543" s="212" t="s">
        <v>78</v>
      </c>
      <c r="AV3543" s="14" t="s">
        <v>78</v>
      </c>
      <c r="AW3543" s="14" t="s">
        <v>30</v>
      </c>
      <c r="AX3543" s="14" t="s">
        <v>69</v>
      </c>
      <c r="AY3543" s="212" t="s">
        <v>179</v>
      </c>
    </row>
    <row r="3544" spans="2:51" s="14" customFormat="1">
      <c r="B3544" s="203"/>
      <c r="C3544" s="204"/>
      <c r="D3544" s="188" t="s">
        <v>192</v>
      </c>
      <c r="E3544" s="205" t="s">
        <v>18</v>
      </c>
      <c r="F3544" s="324" t="s">
        <v>3360</v>
      </c>
      <c r="G3544" s="325"/>
      <c r="H3544" s="326">
        <v>0</v>
      </c>
      <c r="I3544" s="325"/>
      <c r="J3544" s="325"/>
      <c r="K3544" s="204"/>
      <c r="L3544" s="208"/>
      <c r="M3544" s="209"/>
      <c r="N3544" s="210"/>
      <c r="O3544" s="210"/>
      <c r="P3544" s="210"/>
      <c r="Q3544" s="210"/>
      <c r="R3544" s="210"/>
      <c r="S3544" s="210"/>
      <c r="T3544" s="211"/>
      <c r="AT3544" s="212" t="s">
        <v>192</v>
      </c>
      <c r="AU3544" s="212" t="s">
        <v>78</v>
      </c>
      <c r="AV3544" s="14" t="s">
        <v>78</v>
      </c>
      <c r="AW3544" s="14" t="s">
        <v>30</v>
      </c>
      <c r="AX3544" s="14" t="s">
        <v>69</v>
      </c>
      <c r="AY3544" s="212" t="s">
        <v>179</v>
      </c>
    </row>
    <row r="3545" spans="2:51" s="14" customFormat="1">
      <c r="B3545" s="203"/>
      <c r="C3545" s="204"/>
      <c r="D3545" s="188" t="s">
        <v>192</v>
      </c>
      <c r="E3545" s="205" t="s">
        <v>18</v>
      </c>
      <c r="F3545" s="324" t="s">
        <v>3361</v>
      </c>
      <c r="G3545" s="325"/>
      <c r="H3545" s="326">
        <v>0</v>
      </c>
      <c r="I3545" s="325"/>
      <c r="J3545" s="325"/>
      <c r="K3545" s="204"/>
      <c r="L3545" s="208"/>
      <c r="M3545" s="209"/>
      <c r="N3545" s="210"/>
      <c r="O3545" s="210"/>
      <c r="P3545" s="210"/>
      <c r="Q3545" s="210"/>
      <c r="R3545" s="210"/>
      <c r="S3545" s="210"/>
      <c r="T3545" s="211"/>
      <c r="AT3545" s="212" t="s">
        <v>192</v>
      </c>
      <c r="AU3545" s="212" t="s">
        <v>78</v>
      </c>
      <c r="AV3545" s="14" t="s">
        <v>78</v>
      </c>
      <c r="AW3545" s="14" t="s">
        <v>30</v>
      </c>
      <c r="AX3545" s="14" t="s">
        <v>69</v>
      </c>
      <c r="AY3545" s="212" t="s">
        <v>179</v>
      </c>
    </row>
    <row r="3546" spans="2:51" s="14" customFormat="1">
      <c r="B3546" s="203"/>
      <c r="C3546" s="204"/>
      <c r="D3546" s="188" t="s">
        <v>192</v>
      </c>
      <c r="E3546" s="205" t="s">
        <v>18</v>
      </c>
      <c r="F3546" s="324" t="s">
        <v>3362</v>
      </c>
      <c r="G3546" s="325"/>
      <c r="H3546" s="326">
        <v>0</v>
      </c>
      <c r="I3546" s="325"/>
      <c r="J3546" s="325"/>
      <c r="K3546" s="204"/>
      <c r="L3546" s="208"/>
      <c r="M3546" s="209"/>
      <c r="N3546" s="210"/>
      <c r="O3546" s="210"/>
      <c r="P3546" s="210"/>
      <c r="Q3546" s="210"/>
      <c r="R3546" s="210"/>
      <c r="S3546" s="210"/>
      <c r="T3546" s="211"/>
      <c r="AT3546" s="212" t="s">
        <v>192</v>
      </c>
      <c r="AU3546" s="212" t="s">
        <v>78</v>
      </c>
      <c r="AV3546" s="14" t="s">
        <v>78</v>
      </c>
      <c r="AW3546" s="14" t="s">
        <v>30</v>
      </c>
      <c r="AX3546" s="14" t="s">
        <v>69</v>
      </c>
      <c r="AY3546" s="212" t="s">
        <v>179</v>
      </c>
    </row>
    <row r="3547" spans="2:51" s="13" customFormat="1">
      <c r="B3547" s="194"/>
      <c r="C3547" s="195"/>
      <c r="D3547" s="188" t="s">
        <v>192</v>
      </c>
      <c r="E3547" s="196" t="s">
        <v>18</v>
      </c>
      <c r="F3547" s="334" t="s">
        <v>584</v>
      </c>
      <c r="G3547" s="335"/>
      <c r="H3547" s="336" t="s">
        <v>18</v>
      </c>
      <c r="I3547" s="335"/>
      <c r="J3547" s="335"/>
      <c r="K3547" s="195"/>
      <c r="L3547" s="198"/>
      <c r="M3547" s="199"/>
      <c r="N3547" s="200"/>
      <c r="O3547" s="200"/>
      <c r="P3547" s="200"/>
      <c r="Q3547" s="200"/>
      <c r="R3547" s="200"/>
      <c r="S3547" s="200"/>
      <c r="T3547" s="201"/>
      <c r="AT3547" s="202" t="s">
        <v>192</v>
      </c>
      <c r="AU3547" s="202" t="s">
        <v>78</v>
      </c>
      <c r="AV3547" s="13" t="s">
        <v>76</v>
      </c>
      <c r="AW3547" s="13" t="s">
        <v>30</v>
      </c>
      <c r="AX3547" s="13" t="s">
        <v>69</v>
      </c>
      <c r="AY3547" s="202" t="s">
        <v>179</v>
      </c>
    </row>
    <row r="3548" spans="2:51" s="13" customFormat="1">
      <c r="B3548" s="194"/>
      <c r="C3548" s="195"/>
      <c r="D3548" s="188" t="s">
        <v>192</v>
      </c>
      <c r="E3548" s="196" t="s">
        <v>18</v>
      </c>
      <c r="F3548" s="334" t="s">
        <v>323</v>
      </c>
      <c r="G3548" s="335"/>
      <c r="H3548" s="336" t="s">
        <v>18</v>
      </c>
      <c r="I3548" s="335"/>
      <c r="J3548" s="335"/>
      <c r="K3548" s="195"/>
      <c r="L3548" s="198"/>
      <c r="M3548" s="199"/>
      <c r="N3548" s="200"/>
      <c r="O3548" s="200"/>
      <c r="P3548" s="200"/>
      <c r="Q3548" s="200"/>
      <c r="R3548" s="200"/>
      <c r="S3548" s="200"/>
      <c r="T3548" s="201"/>
      <c r="AT3548" s="202" t="s">
        <v>192</v>
      </c>
      <c r="AU3548" s="202" t="s">
        <v>78</v>
      </c>
      <c r="AV3548" s="13" t="s">
        <v>76</v>
      </c>
      <c r="AW3548" s="13" t="s">
        <v>30</v>
      </c>
      <c r="AX3548" s="13" t="s">
        <v>69</v>
      </c>
      <c r="AY3548" s="202" t="s">
        <v>179</v>
      </c>
    </row>
    <row r="3549" spans="2:51" s="14" customFormat="1">
      <c r="B3549" s="203"/>
      <c r="C3549" s="204"/>
      <c r="D3549" s="188" t="s">
        <v>192</v>
      </c>
      <c r="E3549" s="205" t="s">
        <v>18</v>
      </c>
      <c r="F3549" s="324" t="s">
        <v>3363</v>
      </c>
      <c r="G3549" s="325"/>
      <c r="H3549" s="326">
        <v>1</v>
      </c>
      <c r="I3549" s="325"/>
      <c r="J3549" s="325"/>
      <c r="K3549" s="204"/>
      <c r="L3549" s="208"/>
      <c r="M3549" s="209"/>
      <c r="N3549" s="210"/>
      <c r="O3549" s="210"/>
      <c r="P3549" s="210"/>
      <c r="Q3549" s="210"/>
      <c r="R3549" s="210"/>
      <c r="S3549" s="210"/>
      <c r="T3549" s="211"/>
      <c r="AT3549" s="212" t="s">
        <v>192</v>
      </c>
      <c r="AU3549" s="212" t="s">
        <v>78</v>
      </c>
      <c r="AV3549" s="14" t="s">
        <v>78</v>
      </c>
      <c r="AW3549" s="14" t="s">
        <v>30</v>
      </c>
      <c r="AX3549" s="14" t="s">
        <v>69</v>
      </c>
      <c r="AY3549" s="212" t="s">
        <v>179</v>
      </c>
    </row>
    <row r="3550" spans="2:51" s="14" customFormat="1">
      <c r="B3550" s="203"/>
      <c r="C3550" s="204"/>
      <c r="D3550" s="188" t="s">
        <v>192</v>
      </c>
      <c r="E3550" s="205" t="s">
        <v>18</v>
      </c>
      <c r="F3550" s="324" t="s">
        <v>3364</v>
      </c>
      <c r="G3550" s="325"/>
      <c r="H3550" s="326">
        <v>-2</v>
      </c>
      <c r="I3550" s="325"/>
      <c r="J3550" s="325"/>
      <c r="K3550" s="204"/>
      <c r="L3550" s="208"/>
      <c r="M3550" s="209"/>
      <c r="N3550" s="210"/>
      <c r="O3550" s="210"/>
      <c r="P3550" s="210"/>
      <c r="Q3550" s="210"/>
      <c r="R3550" s="210"/>
      <c r="S3550" s="210"/>
      <c r="T3550" s="211"/>
      <c r="AT3550" s="212" t="s">
        <v>192</v>
      </c>
      <c r="AU3550" s="212" t="s">
        <v>78</v>
      </c>
      <c r="AV3550" s="14" t="s">
        <v>78</v>
      </c>
      <c r="AW3550" s="14" t="s">
        <v>30</v>
      </c>
      <c r="AX3550" s="14" t="s">
        <v>69</v>
      </c>
      <c r="AY3550" s="212" t="s">
        <v>179</v>
      </c>
    </row>
    <row r="3551" spans="2:51" s="14" customFormat="1">
      <c r="B3551" s="203"/>
      <c r="C3551" s="204"/>
      <c r="D3551" s="188" t="s">
        <v>192</v>
      </c>
      <c r="E3551" s="205" t="s">
        <v>18</v>
      </c>
      <c r="F3551" s="324" t="s">
        <v>3365</v>
      </c>
      <c r="G3551" s="325"/>
      <c r="H3551" s="326">
        <v>-2</v>
      </c>
      <c r="I3551" s="325"/>
      <c r="J3551" s="325"/>
      <c r="K3551" s="204"/>
      <c r="L3551" s="208"/>
      <c r="M3551" s="209"/>
      <c r="N3551" s="210"/>
      <c r="O3551" s="210"/>
      <c r="P3551" s="210"/>
      <c r="Q3551" s="210"/>
      <c r="R3551" s="210"/>
      <c r="S3551" s="210"/>
      <c r="T3551" s="211"/>
      <c r="AT3551" s="212" t="s">
        <v>192</v>
      </c>
      <c r="AU3551" s="212" t="s">
        <v>78</v>
      </c>
      <c r="AV3551" s="14" t="s">
        <v>78</v>
      </c>
      <c r="AW3551" s="14" t="s">
        <v>30</v>
      </c>
      <c r="AX3551" s="14" t="s">
        <v>69</v>
      </c>
      <c r="AY3551" s="212" t="s">
        <v>179</v>
      </c>
    </row>
    <row r="3552" spans="2:51" s="14" customFormat="1">
      <c r="B3552" s="203"/>
      <c r="C3552" s="204"/>
      <c r="D3552" s="188" t="s">
        <v>192</v>
      </c>
      <c r="E3552" s="205" t="s">
        <v>18</v>
      </c>
      <c r="F3552" s="324" t="s">
        <v>3366</v>
      </c>
      <c r="G3552" s="325"/>
      <c r="H3552" s="326">
        <v>2</v>
      </c>
      <c r="I3552" s="325"/>
      <c r="J3552" s="325"/>
      <c r="K3552" s="204"/>
      <c r="L3552" s="208"/>
      <c r="M3552" s="209"/>
      <c r="N3552" s="210"/>
      <c r="O3552" s="210"/>
      <c r="P3552" s="210"/>
      <c r="Q3552" s="210"/>
      <c r="R3552" s="210"/>
      <c r="S3552" s="210"/>
      <c r="T3552" s="211"/>
      <c r="AT3552" s="212" t="s">
        <v>192</v>
      </c>
      <c r="AU3552" s="212" t="s">
        <v>78</v>
      </c>
      <c r="AV3552" s="14" t="s">
        <v>78</v>
      </c>
      <c r="AW3552" s="14" t="s">
        <v>30</v>
      </c>
      <c r="AX3552" s="14" t="s">
        <v>69</v>
      </c>
      <c r="AY3552" s="212" t="s">
        <v>179</v>
      </c>
    </row>
    <row r="3553" spans="1:65" s="13" customFormat="1">
      <c r="B3553" s="194"/>
      <c r="C3553" s="195"/>
      <c r="D3553" s="188" t="s">
        <v>192</v>
      </c>
      <c r="E3553" s="196" t="s">
        <v>18</v>
      </c>
      <c r="F3553" s="334" t="s">
        <v>481</v>
      </c>
      <c r="G3553" s="335"/>
      <c r="H3553" s="336" t="s">
        <v>18</v>
      </c>
      <c r="I3553" s="335"/>
      <c r="J3553" s="335"/>
      <c r="K3553" s="195"/>
      <c r="L3553" s="198"/>
      <c r="M3553" s="199"/>
      <c r="N3553" s="200"/>
      <c r="O3553" s="200"/>
      <c r="P3553" s="200"/>
      <c r="Q3553" s="200"/>
      <c r="R3553" s="200"/>
      <c r="S3553" s="200"/>
      <c r="T3553" s="201"/>
      <c r="AT3553" s="202" t="s">
        <v>192</v>
      </c>
      <c r="AU3553" s="202" t="s">
        <v>78</v>
      </c>
      <c r="AV3553" s="13" t="s">
        <v>76</v>
      </c>
      <c r="AW3553" s="13" t="s">
        <v>30</v>
      </c>
      <c r="AX3553" s="13" t="s">
        <v>69</v>
      </c>
      <c r="AY3553" s="202" t="s">
        <v>179</v>
      </c>
    </row>
    <row r="3554" spans="1:65" s="14" customFormat="1">
      <c r="B3554" s="203"/>
      <c r="C3554" s="204"/>
      <c r="D3554" s="188" t="s">
        <v>192</v>
      </c>
      <c r="E3554" s="205" t="s">
        <v>18</v>
      </c>
      <c r="F3554" s="324" t="s">
        <v>3367</v>
      </c>
      <c r="G3554" s="325"/>
      <c r="H3554" s="326">
        <v>0</v>
      </c>
      <c r="I3554" s="325"/>
      <c r="J3554" s="325"/>
      <c r="K3554" s="204"/>
      <c r="L3554" s="208"/>
      <c r="M3554" s="209"/>
      <c r="N3554" s="210"/>
      <c r="O3554" s="210"/>
      <c r="P3554" s="210"/>
      <c r="Q3554" s="210"/>
      <c r="R3554" s="210"/>
      <c r="S3554" s="210"/>
      <c r="T3554" s="211"/>
      <c r="AT3554" s="212" t="s">
        <v>192</v>
      </c>
      <c r="AU3554" s="212" t="s">
        <v>78</v>
      </c>
      <c r="AV3554" s="14" t="s">
        <v>78</v>
      </c>
      <c r="AW3554" s="14" t="s">
        <v>30</v>
      </c>
      <c r="AX3554" s="14" t="s">
        <v>69</v>
      </c>
      <c r="AY3554" s="212" t="s">
        <v>179</v>
      </c>
    </row>
    <row r="3555" spans="1:65" s="14" customFormat="1">
      <c r="B3555" s="203"/>
      <c r="C3555" s="204"/>
      <c r="D3555" s="188" t="s">
        <v>192</v>
      </c>
      <c r="E3555" s="205" t="s">
        <v>18</v>
      </c>
      <c r="F3555" s="324" t="s">
        <v>3368</v>
      </c>
      <c r="G3555" s="325"/>
      <c r="H3555" s="326">
        <v>-9</v>
      </c>
      <c r="I3555" s="325"/>
      <c r="J3555" s="325"/>
      <c r="K3555" s="204"/>
      <c r="L3555" s="208"/>
      <c r="M3555" s="209"/>
      <c r="N3555" s="210"/>
      <c r="O3555" s="210"/>
      <c r="P3555" s="210"/>
      <c r="Q3555" s="210"/>
      <c r="R3555" s="210"/>
      <c r="S3555" s="210"/>
      <c r="T3555" s="211"/>
      <c r="AT3555" s="212" t="s">
        <v>192</v>
      </c>
      <c r="AU3555" s="212" t="s">
        <v>78</v>
      </c>
      <c r="AV3555" s="14" t="s">
        <v>78</v>
      </c>
      <c r="AW3555" s="14" t="s">
        <v>30</v>
      </c>
      <c r="AX3555" s="14" t="s">
        <v>69</v>
      </c>
      <c r="AY3555" s="212" t="s">
        <v>179</v>
      </c>
    </row>
    <row r="3556" spans="1:65" s="14" customFormat="1">
      <c r="B3556" s="203"/>
      <c r="C3556" s="204"/>
      <c r="D3556" s="188" t="s">
        <v>192</v>
      </c>
      <c r="E3556" s="205" t="s">
        <v>18</v>
      </c>
      <c r="F3556" s="324" t="s">
        <v>3369</v>
      </c>
      <c r="G3556" s="325"/>
      <c r="H3556" s="326">
        <v>1</v>
      </c>
      <c r="I3556" s="325"/>
      <c r="J3556" s="325"/>
      <c r="K3556" s="204"/>
      <c r="L3556" s="208"/>
      <c r="M3556" s="209"/>
      <c r="N3556" s="210"/>
      <c r="O3556" s="210"/>
      <c r="P3556" s="210"/>
      <c r="Q3556" s="210"/>
      <c r="R3556" s="210"/>
      <c r="S3556" s="210"/>
      <c r="T3556" s="211"/>
      <c r="AT3556" s="212" t="s">
        <v>192</v>
      </c>
      <c r="AU3556" s="212" t="s">
        <v>78</v>
      </c>
      <c r="AV3556" s="14" t="s">
        <v>78</v>
      </c>
      <c r="AW3556" s="14" t="s">
        <v>30</v>
      </c>
      <c r="AX3556" s="14" t="s">
        <v>69</v>
      </c>
      <c r="AY3556" s="212" t="s">
        <v>179</v>
      </c>
    </row>
    <row r="3557" spans="1:65" s="14" customFormat="1">
      <c r="B3557" s="203"/>
      <c r="C3557" s="204"/>
      <c r="D3557" s="188" t="s">
        <v>192</v>
      </c>
      <c r="E3557" s="205" t="s">
        <v>18</v>
      </c>
      <c r="F3557" s="324" t="s">
        <v>3370</v>
      </c>
      <c r="G3557" s="325"/>
      <c r="H3557" s="326">
        <v>3</v>
      </c>
      <c r="I3557" s="325"/>
      <c r="J3557" s="325"/>
      <c r="K3557" s="204"/>
      <c r="L3557" s="208"/>
      <c r="M3557" s="209"/>
      <c r="N3557" s="210"/>
      <c r="O3557" s="210"/>
      <c r="P3557" s="210"/>
      <c r="Q3557" s="210"/>
      <c r="R3557" s="210"/>
      <c r="S3557" s="210"/>
      <c r="T3557" s="211"/>
      <c r="AT3557" s="212" t="s">
        <v>192</v>
      </c>
      <c r="AU3557" s="212" t="s">
        <v>78</v>
      </c>
      <c r="AV3557" s="14" t="s">
        <v>78</v>
      </c>
      <c r="AW3557" s="14" t="s">
        <v>30</v>
      </c>
      <c r="AX3557" s="14" t="s">
        <v>69</v>
      </c>
      <c r="AY3557" s="212" t="s">
        <v>179</v>
      </c>
    </row>
    <row r="3558" spans="1:65" s="14" customFormat="1">
      <c r="B3558" s="203"/>
      <c r="C3558" s="204"/>
      <c r="D3558" s="188" t="s">
        <v>192</v>
      </c>
      <c r="E3558" s="205" t="s">
        <v>18</v>
      </c>
      <c r="F3558" s="324" t="s">
        <v>3371</v>
      </c>
      <c r="G3558" s="325"/>
      <c r="H3558" s="326">
        <v>2</v>
      </c>
      <c r="I3558" s="325"/>
      <c r="J3558" s="325"/>
      <c r="K3558" s="204"/>
      <c r="L3558" s="208"/>
      <c r="M3558" s="209"/>
      <c r="N3558" s="210"/>
      <c r="O3558" s="210"/>
      <c r="P3558" s="210"/>
      <c r="Q3558" s="210"/>
      <c r="R3558" s="210"/>
      <c r="S3558" s="210"/>
      <c r="T3558" s="211"/>
      <c r="AT3558" s="212" t="s">
        <v>192</v>
      </c>
      <c r="AU3558" s="212" t="s">
        <v>78</v>
      </c>
      <c r="AV3558" s="14" t="s">
        <v>78</v>
      </c>
      <c r="AW3558" s="14" t="s">
        <v>30</v>
      </c>
      <c r="AX3558" s="14" t="s">
        <v>69</v>
      </c>
      <c r="AY3558" s="212" t="s">
        <v>179</v>
      </c>
    </row>
    <row r="3559" spans="1:65" s="2" customFormat="1" ht="33" customHeight="1">
      <c r="A3559" s="33"/>
      <c r="B3559" s="34"/>
      <c r="C3559" s="213" t="s">
        <v>3372</v>
      </c>
      <c r="D3559" s="213" t="s">
        <v>286</v>
      </c>
      <c r="E3559" s="214" t="s">
        <v>3274</v>
      </c>
      <c r="F3559" s="340" t="s">
        <v>3275</v>
      </c>
      <c r="G3559" s="341" t="s">
        <v>357</v>
      </c>
      <c r="H3559" s="342">
        <v>0.77600000000000002</v>
      </c>
      <c r="I3559" s="343"/>
      <c r="J3559" s="343">
        <f>ROUND(I3559*H3559,2)</f>
        <v>0</v>
      </c>
      <c r="K3559" s="215" t="s">
        <v>185</v>
      </c>
      <c r="L3559" s="219"/>
      <c r="M3559" s="220" t="s">
        <v>18</v>
      </c>
      <c r="N3559" s="221" t="s">
        <v>40</v>
      </c>
      <c r="O3559" s="184">
        <v>0</v>
      </c>
      <c r="P3559" s="184">
        <f>O3559*H3559</f>
        <v>0</v>
      </c>
      <c r="Q3559" s="184">
        <v>3.2000000000000002E-3</v>
      </c>
      <c r="R3559" s="184">
        <f>Q3559*H3559</f>
        <v>2.4832000000000001E-3</v>
      </c>
      <c r="S3559" s="184">
        <v>0</v>
      </c>
      <c r="T3559" s="185">
        <f>S3559*H3559</f>
        <v>0</v>
      </c>
      <c r="U3559" s="33"/>
      <c r="V3559" s="33"/>
      <c r="W3559" s="33"/>
      <c r="X3559" s="33"/>
      <c r="Y3559" s="33"/>
      <c r="Z3559" s="33"/>
      <c r="AA3559" s="33"/>
      <c r="AB3559" s="33"/>
      <c r="AC3559" s="33"/>
      <c r="AD3559" s="33"/>
      <c r="AE3559" s="33"/>
      <c r="AR3559" s="186" t="s">
        <v>442</v>
      </c>
      <c r="AT3559" s="186" t="s">
        <v>286</v>
      </c>
      <c r="AU3559" s="186" t="s">
        <v>78</v>
      </c>
      <c r="AY3559" s="19" t="s">
        <v>179</v>
      </c>
      <c r="BE3559" s="187">
        <f>IF(N3559="základní",J3559,0)</f>
        <v>0</v>
      </c>
      <c r="BF3559" s="187">
        <f>IF(N3559="snížená",J3559,0)</f>
        <v>0</v>
      </c>
      <c r="BG3559" s="187">
        <f>IF(N3559="zákl. přenesená",J3559,0)</f>
        <v>0</v>
      </c>
      <c r="BH3559" s="187">
        <f>IF(N3559="sníž. přenesená",J3559,0)</f>
        <v>0</v>
      </c>
      <c r="BI3559" s="187">
        <f>IF(N3559="nulová",J3559,0)</f>
        <v>0</v>
      </c>
      <c r="BJ3559" s="19" t="s">
        <v>76</v>
      </c>
      <c r="BK3559" s="187">
        <f>ROUND(I3559*H3559,2)</f>
        <v>0</v>
      </c>
      <c r="BL3559" s="19" t="s">
        <v>311</v>
      </c>
      <c r="BM3559" s="186" t="s">
        <v>3373</v>
      </c>
    </row>
    <row r="3560" spans="1:65" s="2" customFormat="1" ht="19.5">
      <c r="A3560" s="33"/>
      <c r="B3560" s="34"/>
      <c r="C3560" s="35"/>
      <c r="D3560" s="188" t="s">
        <v>188</v>
      </c>
      <c r="E3560" s="35"/>
      <c r="F3560" s="331" t="s">
        <v>3275</v>
      </c>
      <c r="G3560" s="332"/>
      <c r="H3560" s="332"/>
      <c r="I3560" s="332"/>
      <c r="J3560" s="332"/>
      <c r="K3560" s="35"/>
      <c r="L3560" s="38"/>
      <c r="M3560" s="190"/>
      <c r="N3560" s="191"/>
      <c r="O3560" s="63"/>
      <c r="P3560" s="63"/>
      <c r="Q3560" s="63"/>
      <c r="R3560" s="63"/>
      <c r="S3560" s="63"/>
      <c r="T3560" s="64"/>
      <c r="U3560" s="33"/>
      <c r="V3560" s="33"/>
      <c r="W3560" s="33"/>
      <c r="X3560" s="33"/>
      <c r="Y3560" s="33"/>
      <c r="Z3560" s="33"/>
      <c r="AA3560" s="33"/>
      <c r="AB3560" s="33"/>
      <c r="AC3560" s="33"/>
      <c r="AD3560" s="33"/>
      <c r="AE3560" s="33"/>
      <c r="AT3560" s="19" t="s">
        <v>188</v>
      </c>
      <c r="AU3560" s="19" t="s">
        <v>78</v>
      </c>
    </row>
    <row r="3561" spans="1:65" s="14" customFormat="1">
      <c r="B3561" s="203"/>
      <c r="C3561" s="204"/>
      <c r="D3561" s="188" t="s">
        <v>192</v>
      </c>
      <c r="E3561" s="204"/>
      <c r="F3561" s="324" t="s">
        <v>3374</v>
      </c>
      <c r="G3561" s="325"/>
      <c r="H3561" s="326">
        <v>0.77600000000000002</v>
      </c>
      <c r="I3561" s="325"/>
      <c r="J3561" s="325"/>
      <c r="K3561" s="204"/>
      <c r="L3561" s="208"/>
      <c r="M3561" s="209"/>
      <c r="N3561" s="210"/>
      <c r="O3561" s="210"/>
      <c r="P3561" s="210"/>
      <c r="Q3561" s="210"/>
      <c r="R3561" s="210"/>
      <c r="S3561" s="210"/>
      <c r="T3561" s="211"/>
      <c r="AT3561" s="212" t="s">
        <v>192</v>
      </c>
      <c r="AU3561" s="212" t="s">
        <v>78</v>
      </c>
      <c r="AV3561" s="14" t="s">
        <v>78</v>
      </c>
      <c r="AW3561" s="14" t="s">
        <v>4</v>
      </c>
      <c r="AX3561" s="14" t="s">
        <v>76</v>
      </c>
      <c r="AY3561" s="212" t="s">
        <v>179</v>
      </c>
    </row>
    <row r="3562" spans="1:65" s="2" customFormat="1" ht="24.2" customHeight="1">
      <c r="A3562" s="33"/>
      <c r="B3562" s="34"/>
      <c r="C3562" s="176" t="s">
        <v>3375</v>
      </c>
      <c r="D3562" s="176" t="s">
        <v>181</v>
      </c>
      <c r="E3562" s="177" t="s">
        <v>3376</v>
      </c>
      <c r="F3562" s="327" t="s">
        <v>3377</v>
      </c>
      <c r="G3562" s="328" t="s">
        <v>2046</v>
      </c>
      <c r="H3562" s="329">
        <v>3822.1030000000001</v>
      </c>
      <c r="I3562" s="330"/>
      <c r="J3562" s="330">
        <f>ROUND(I3562*H3562,2)</f>
        <v>0</v>
      </c>
      <c r="K3562" s="178" t="s">
        <v>185</v>
      </c>
      <c r="L3562" s="38"/>
      <c r="M3562" s="182" t="s">
        <v>18</v>
      </c>
      <c r="N3562" s="183" t="s">
        <v>40</v>
      </c>
      <c r="O3562" s="184">
        <v>0</v>
      </c>
      <c r="P3562" s="184">
        <f>O3562*H3562</f>
        <v>0</v>
      </c>
      <c r="Q3562" s="184">
        <v>0</v>
      </c>
      <c r="R3562" s="184">
        <f>Q3562*H3562</f>
        <v>0</v>
      </c>
      <c r="S3562" s="184">
        <v>0</v>
      </c>
      <c r="T3562" s="185">
        <f>S3562*H3562</f>
        <v>0</v>
      </c>
      <c r="U3562" s="33"/>
      <c r="V3562" s="33"/>
      <c r="W3562" s="33"/>
      <c r="X3562" s="33"/>
      <c r="Y3562" s="33"/>
      <c r="Z3562" s="33"/>
      <c r="AA3562" s="33"/>
      <c r="AB3562" s="33"/>
      <c r="AC3562" s="33"/>
      <c r="AD3562" s="33"/>
      <c r="AE3562" s="33"/>
      <c r="AR3562" s="186" t="s">
        <v>311</v>
      </c>
      <c r="AT3562" s="186" t="s">
        <v>181</v>
      </c>
      <c r="AU3562" s="186" t="s">
        <v>78</v>
      </c>
      <c r="AY3562" s="19" t="s">
        <v>179</v>
      </c>
      <c r="BE3562" s="187">
        <f>IF(N3562="základní",J3562,0)</f>
        <v>0</v>
      </c>
      <c r="BF3562" s="187">
        <f>IF(N3562="snížená",J3562,0)</f>
        <v>0</v>
      </c>
      <c r="BG3562" s="187">
        <f>IF(N3562="zákl. přenesená",J3562,0)</f>
        <v>0</v>
      </c>
      <c r="BH3562" s="187">
        <f>IF(N3562="sníž. přenesená",J3562,0)</f>
        <v>0</v>
      </c>
      <c r="BI3562" s="187">
        <f>IF(N3562="nulová",J3562,0)</f>
        <v>0</v>
      </c>
      <c r="BJ3562" s="19" t="s">
        <v>76</v>
      </c>
      <c r="BK3562" s="187">
        <f>ROUND(I3562*H3562,2)</f>
        <v>0</v>
      </c>
      <c r="BL3562" s="19" t="s">
        <v>311</v>
      </c>
      <c r="BM3562" s="186" t="s">
        <v>3378</v>
      </c>
    </row>
    <row r="3563" spans="1:65" s="2" customFormat="1" ht="29.25">
      <c r="A3563" s="33"/>
      <c r="B3563" s="34"/>
      <c r="C3563" s="35"/>
      <c r="D3563" s="188" t="s">
        <v>188</v>
      </c>
      <c r="E3563" s="35"/>
      <c r="F3563" s="331" t="s">
        <v>3379</v>
      </c>
      <c r="G3563" s="332"/>
      <c r="H3563" s="332"/>
      <c r="I3563" s="332"/>
      <c r="J3563" s="332"/>
      <c r="K3563" s="35"/>
      <c r="L3563" s="38"/>
      <c r="M3563" s="190"/>
      <c r="N3563" s="191"/>
      <c r="O3563" s="63"/>
      <c r="P3563" s="63"/>
      <c r="Q3563" s="63"/>
      <c r="R3563" s="63"/>
      <c r="S3563" s="63"/>
      <c r="T3563" s="64"/>
      <c r="U3563" s="33"/>
      <c r="V3563" s="33"/>
      <c r="W3563" s="33"/>
      <c r="X3563" s="33"/>
      <c r="Y3563" s="33"/>
      <c r="Z3563" s="33"/>
      <c r="AA3563" s="33"/>
      <c r="AB3563" s="33"/>
      <c r="AC3563" s="33"/>
      <c r="AD3563" s="33"/>
      <c r="AE3563" s="33"/>
      <c r="AT3563" s="19" t="s">
        <v>188</v>
      </c>
      <c r="AU3563" s="19" t="s">
        <v>78</v>
      </c>
    </row>
    <row r="3564" spans="1:65" s="2" customFormat="1">
      <c r="A3564" s="33"/>
      <c r="B3564" s="34"/>
      <c r="C3564" s="35"/>
      <c r="D3564" s="192" t="s">
        <v>190</v>
      </c>
      <c r="E3564" s="35"/>
      <c r="F3564" s="333" t="s">
        <v>3380</v>
      </c>
      <c r="G3564" s="332"/>
      <c r="H3564" s="332"/>
      <c r="I3564" s="332"/>
      <c r="J3564" s="332"/>
      <c r="K3564" s="35"/>
      <c r="L3564" s="38"/>
      <c r="M3564" s="190"/>
      <c r="N3564" s="191"/>
      <c r="O3564" s="63"/>
      <c r="P3564" s="63"/>
      <c r="Q3564" s="63"/>
      <c r="R3564" s="63"/>
      <c r="S3564" s="63"/>
      <c r="T3564" s="64"/>
      <c r="U3564" s="33"/>
      <c r="V3564" s="33"/>
      <c r="W3564" s="33"/>
      <c r="X3564" s="33"/>
      <c r="Y3564" s="33"/>
      <c r="Z3564" s="33"/>
      <c r="AA3564" s="33"/>
      <c r="AB3564" s="33"/>
      <c r="AC3564" s="33"/>
      <c r="AD3564" s="33"/>
      <c r="AE3564" s="33"/>
      <c r="AT3564" s="19" t="s">
        <v>190</v>
      </c>
      <c r="AU3564" s="19" t="s">
        <v>78</v>
      </c>
    </row>
    <row r="3565" spans="1:65" s="12" customFormat="1" ht="22.9" customHeight="1">
      <c r="B3565" s="161"/>
      <c r="C3565" s="162"/>
      <c r="D3565" s="163" t="s">
        <v>68</v>
      </c>
      <c r="E3565" s="174" t="s">
        <v>3381</v>
      </c>
      <c r="F3565" s="337" t="s">
        <v>3382</v>
      </c>
      <c r="G3565" s="338"/>
      <c r="H3565" s="338"/>
      <c r="I3565" s="338"/>
      <c r="J3565" s="339">
        <f>BK3565</f>
        <v>0</v>
      </c>
      <c r="K3565" s="162"/>
      <c r="L3565" s="166"/>
      <c r="M3565" s="167"/>
      <c r="N3565" s="168"/>
      <c r="O3565" s="168"/>
      <c r="P3565" s="169">
        <f>SUM(P3566:P3765)</f>
        <v>163.38224200000002</v>
      </c>
      <c r="Q3565" s="168"/>
      <c r="R3565" s="169">
        <f>SUM(R3566:R3765)</f>
        <v>3.9500902730000003</v>
      </c>
      <c r="S3565" s="168"/>
      <c r="T3565" s="170">
        <f>SUM(T3566:T3765)</f>
        <v>0</v>
      </c>
      <c r="AR3565" s="171" t="s">
        <v>78</v>
      </c>
      <c r="AT3565" s="172" t="s">
        <v>68</v>
      </c>
      <c r="AU3565" s="172" t="s">
        <v>76</v>
      </c>
      <c r="AY3565" s="171" t="s">
        <v>179</v>
      </c>
      <c r="BK3565" s="173">
        <f>SUM(BK3566:BK3765)</f>
        <v>0</v>
      </c>
    </row>
    <row r="3566" spans="1:65" s="2" customFormat="1" ht="16.5" customHeight="1">
      <c r="A3566" s="33"/>
      <c r="B3566" s="34"/>
      <c r="C3566" s="176" t="s">
        <v>3383</v>
      </c>
      <c r="D3566" s="176" t="s">
        <v>181</v>
      </c>
      <c r="E3566" s="177" t="s">
        <v>3384</v>
      </c>
      <c r="F3566" s="327" t="s">
        <v>3385</v>
      </c>
      <c r="G3566" s="328" t="s">
        <v>357</v>
      </c>
      <c r="H3566" s="329">
        <v>117.64700000000001</v>
      </c>
      <c r="I3566" s="330"/>
      <c r="J3566" s="330">
        <f>ROUND(I3566*H3566,2)</f>
        <v>0</v>
      </c>
      <c r="K3566" s="178" t="s">
        <v>185</v>
      </c>
      <c r="L3566" s="38"/>
      <c r="M3566" s="182" t="s">
        <v>18</v>
      </c>
      <c r="N3566" s="183" t="s">
        <v>40</v>
      </c>
      <c r="O3566" s="184">
        <v>1.2E-2</v>
      </c>
      <c r="P3566" s="184">
        <f>O3566*H3566</f>
        <v>1.411764</v>
      </c>
      <c r="Q3566" s="184">
        <v>0</v>
      </c>
      <c r="R3566" s="184">
        <f>Q3566*H3566</f>
        <v>0</v>
      </c>
      <c r="S3566" s="184">
        <v>0</v>
      </c>
      <c r="T3566" s="185">
        <f>S3566*H3566</f>
        <v>0</v>
      </c>
      <c r="U3566" s="33"/>
      <c r="V3566" s="33"/>
      <c r="W3566" s="33"/>
      <c r="X3566" s="33"/>
      <c r="Y3566" s="33"/>
      <c r="Z3566" s="33"/>
      <c r="AA3566" s="33"/>
      <c r="AB3566" s="33"/>
      <c r="AC3566" s="33"/>
      <c r="AD3566" s="33"/>
      <c r="AE3566" s="33"/>
      <c r="AR3566" s="186" t="s">
        <v>311</v>
      </c>
      <c r="AT3566" s="186" t="s">
        <v>181</v>
      </c>
      <c r="AU3566" s="186" t="s">
        <v>78</v>
      </c>
      <c r="AY3566" s="19" t="s">
        <v>179</v>
      </c>
      <c r="BE3566" s="187">
        <f>IF(N3566="základní",J3566,0)</f>
        <v>0</v>
      </c>
      <c r="BF3566" s="187">
        <f>IF(N3566="snížená",J3566,0)</f>
        <v>0</v>
      </c>
      <c r="BG3566" s="187">
        <f>IF(N3566="zákl. přenesená",J3566,0)</f>
        <v>0</v>
      </c>
      <c r="BH3566" s="187">
        <f>IF(N3566="sníž. přenesená",J3566,0)</f>
        <v>0</v>
      </c>
      <c r="BI3566" s="187">
        <f>IF(N3566="nulová",J3566,0)</f>
        <v>0</v>
      </c>
      <c r="BJ3566" s="19" t="s">
        <v>76</v>
      </c>
      <c r="BK3566" s="187">
        <f>ROUND(I3566*H3566,2)</f>
        <v>0</v>
      </c>
      <c r="BL3566" s="19" t="s">
        <v>311</v>
      </c>
      <c r="BM3566" s="186" t="s">
        <v>3386</v>
      </c>
    </row>
    <row r="3567" spans="1:65" s="2" customFormat="1" ht="19.5">
      <c r="A3567" s="33"/>
      <c r="B3567" s="34"/>
      <c r="C3567" s="35"/>
      <c r="D3567" s="188" t="s">
        <v>188</v>
      </c>
      <c r="E3567" s="35"/>
      <c r="F3567" s="331" t="s">
        <v>3387</v>
      </c>
      <c r="G3567" s="332"/>
      <c r="H3567" s="332"/>
      <c r="I3567" s="332"/>
      <c r="J3567" s="332"/>
      <c r="K3567" s="35"/>
      <c r="L3567" s="38"/>
      <c r="M3567" s="190"/>
      <c r="N3567" s="191"/>
      <c r="O3567" s="63"/>
      <c r="P3567" s="63"/>
      <c r="Q3567" s="63"/>
      <c r="R3567" s="63"/>
      <c r="S3567" s="63"/>
      <c r="T3567" s="64"/>
      <c r="U3567" s="33"/>
      <c r="V3567" s="33"/>
      <c r="W3567" s="33"/>
      <c r="X3567" s="33"/>
      <c r="Y3567" s="33"/>
      <c r="Z3567" s="33"/>
      <c r="AA3567" s="33"/>
      <c r="AB3567" s="33"/>
      <c r="AC3567" s="33"/>
      <c r="AD3567" s="33"/>
      <c r="AE3567" s="33"/>
      <c r="AT3567" s="19" t="s">
        <v>188</v>
      </c>
      <c r="AU3567" s="19" t="s">
        <v>78</v>
      </c>
    </row>
    <row r="3568" spans="1:65" s="2" customFormat="1">
      <c r="A3568" s="33"/>
      <c r="B3568" s="34"/>
      <c r="C3568" s="35"/>
      <c r="D3568" s="192" t="s">
        <v>190</v>
      </c>
      <c r="E3568" s="35"/>
      <c r="F3568" s="333" t="s">
        <v>3388</v>
      </c>
      <c r="G3568" s="332"/>
      <c r="H3568" s="332"/>
      <c r="I3568" s="332"/>
      <c r="J3568" s="332"/>
      <c r="K3568" s="35"/>
      <c r="L3568" s="38"/>
      <c r="M3568" s="190"/>
      <c r="N3568" s="191"/>
      <c r="O3568" s="63"/>
      <c r="P3568" s="63"/>
      <c r="Q3568" s="63"/>
      <c r="R3568" s="63"/>
      <c r="S3568" s="63"/>
      <c r="T3568" s="64"/>
      <c r="U3568" s="33"/>
      <c r="V3568" s="33"/>
      <c r="W3568" s="33"/>
      <c r="X3568" s="33"/>
      <c r="Y3568" s="33"/>
      <c r="Z3568" s="33"/>
      <c r="AA3568" s="33"/>
      <c r="AB3568" s="33"/>
      <c r="AC3568" s="33"/>
      <c r="AD3568" s="33"/>
      <c r="AE3568" s="33"/>
      <c r="AT3568" s="19" t="s">
        <v>190</v>
      </c>
      <c r="AU3568" s="19" t="s">
        <v>78</v>
      </c>
    </row>
    <row r="3569" spans="2:51" s="13" customFormat="1">
      <c r="B3569" s="194"/>
      <c r="C3569" s="195"/>
      <c r="D3569" s="188" t="s">
        <v>192</v>
      </c>
      <c r="E3569" s="196" t="s">
        <v>18</v>
      </c>
      <c r="F3569" s="334" t="s">
        <v>323</v>
      </c>
      <c r="G3569" s="335"/>
      <c r="H3569" s="336" t="s">
        <v>18</v>
      </c>
      <c r="I3569" s="335"/>
      <c r="J3569" s="335"/>
      <c r="K3569" s="195"/>
      <c r="L3569" s="198"/>
      <c r="M3569" s="199"/>
      <c r="N3569" s="200"/>
      <c r="O3569" s="200"/>
      <c r="P3569" s="200"/>
      <c r="Q3569" s="200"/>
      <c r="R3569" s="200"/>
      <c r="S3569" s="200"/>
      <c r="T3569" s="201"/>
      <c r="AT3569" s="202" t="s">
        <v>192</v>
      </c>
      <c r="AU3569" s="202" t="s">
        <v>78</v>
      </c>
      <c r="AV3569" s="13" t="s">
        <v>76</v>
      </c>
      <c r="AW3569" s="13" t="s">
        <v>30</v>
      </c>
      <c r="AX3569" s="13" t="s">
        <v>69</v>
      </c>
      <c r="AY3569" s="202" t="s">
        <v>179</v>
      </c>
    </row>
    <row r="3570" spans="2:51" s="14" customFormat="1">
      <c r="B3570" s="203"/>
      <c r="C3570" s="204"/>
      <c r="D3570" s="188" t="s">
        <v>192</v>
      </c>
      <c r="E3570" s="205" t="s">
        <v>18</v>
      </c>
      <c r="F3570" s="324" t="s">
        <v>3389</v>
      </c>
      <c r="G3570" s="325"/>
      <c r="H3570" s="326">
        <v>14.673999999999999</v>
      </c>
      <c r="I3570" s="325"/>
      <c r="J3570" s="325"/>
      <c r="K3570" s="204"/>
      <c r="L3570" s="208"/>
      <c r="M3570" s="209"/>
      <c r="N3570" s="210"/>
      <c r="O3570" s="210"/>
      <c r="P3570" s="210"/>
      <c r="Q3570" s="210"/>
      <c r="R3570" s="210"/>
      <c r="S3570" s="210"/>
      <c r="T3570" s="211"/>
      <c r="AT3570" s="212" t="s">
        <v>192</v>
      </c>
      <c r="AU3570" s="212" t="s">
        <v>78</v>
      </c>
      <c r="AV3570" s="14" t="s">
        <v>78</v>
      </c>
      <c r="AW3570" s="14" t="s">
        <v>30</v>
      </c>
      <c r="AX3570" s="14" t="s">
        <v>69</v>
      </c>
      <c r="AY3570" s="212" t="s">
        <v>179</v>
      </c>
    </row>
    <row r="3571" spans="2:51" s="14" customFormat="1">
      <c r="B3571" s="203"/>
      <c r="C3571" s="204"/>
      <c r="D3571" s="188" t="s">
        <v>192</v>
      </c>
      <c r="E3571" s="205" t="s">
        <v>18</v>
      </c>
      <c r="F3571" s="324" t="s">
        <v>3390</v>
      </c>
      <c r="G3571" s="325"/>
      <c r="H3571" s="326">
        <v>2.6760000000000002</v>
      </c>
      <c r="I3571" s="325"/>
      <c r="J3571" s="325"/>
      <c r="K3571" s="204"/>
      <c r="L3571" s="208"/>
      <c r="M3571" s="209"/>
      <c r="N3571" s="210"/>
      <c r="O3571" s="210"/>
      <c r="P3571" s="210"/>
      <c r="Q3571" s="210"/>
      <c r="R3571" s="210"/>
      <c r="S3571" s="210"/>
      <c r="T3571" s="211"/>
      <c r="AT3571" s="212" t="s">
        <v>192</v>
      </c>
      <c r="AU3571" s="212" t="s">
        <v>78</v>
      </c>
      <c r="AV3571" s="14" t="s">
        <v>78</v>
      </c>
      <c r="AW3571" s="14" t="s">
        <v>30</v>
      </c>
      <c r="AX3571" s="14" t="s">
        <v>69</v>
      </c>
      <c r="AY3571" s="212" t="s">
        <v>179</v>
      </c>
    </row>
    <row r="3572" spans="2:51" s="14" customFormat="1">
      <c r="B3572" s="203"/>
      <c r="C3572" s="204"/>
      <c r="D3572" s="188" t="s">
        <v>192</v>
      </c>
      <c r="E3572" s="205" t="s">
        <v>18</v>
      </c>
      <c r="F3572" s="324" t="s">
        <v>3391</v>
      </c>
      <c r="G3572" s="325"/>
      <c r="H3572" s="326">
        <v>15.987</v>
      </c>
      <c r="I3572" s="325"/>
      <c r="J3572" s="325"/>
      <c r="K3572" s="204"/>
      <c r="L3572" s="208"/>
      <c r="M3572" s="209"/>
      <c r="N3572" s="210"/>
      <c r="O3572" s="210"/>
      <c r="P3572" s="210"/>
      <c r="Q3572" s="210"/>
      <c r="R3572" s="210"/>
      <c r="S3572" s="210"/>
      <c r="T3572" s="211"/>
      <c r="AT3572" s="212" t="s">
        <v>192</v>
      </c>
      <c r="AU3572" s="212" t="s">
        <v>78</v>
      </c>
      <c r="AV3572" s="14" t="s">
        <v>78</v>
      </c>
      <c r="AW3572" s="14" t="s">
        <v>30</v>
      </c>
      <c r="AX3572" s="14" t="s">
        <v>69</v>
      </c>
      <c r="AY3572" s="212" t="s">
        <v>179</v>
      </c>
    </row>
    <row r="3573" spans="2:51" s="13" customFormat="1">
      <c r="B3573" s="194"/>
      <c r="C3573" s="195"/>
      <c r="D3573" s="188" t="s">
        <v>192</v>
      </c>
      <c r="E3573" s="196" t="s">
        <v>18</v>
      </c>
      <c r="F3573" s="334" t="s">
        <v>481</v>
      </c>
      <c r="G3573" s="335"/>
      <c r="H3573" s="336" t="s">
        <v>18</v>
      </c>
      <c r="I3573" s="335"/>
      <c r="J3573" s="335"/>
      <c r="K3573" s="195"/>
      <c r="L3573" s="198"/>
      <c r="M3573" s="199"/>
      <c r="N3573" s="200"/>
      <c r="O3573" s="200"/>
      <c r="P3573" s="200"/>
      <c r="Q3573" s="200"/>
      <c r="R3573" s="200"/>
      <c r="S3573" s="200"/>
      <c r="T3573" s="201"/>
      <c r="AT3573" s="202" t="s">
        <v>192</v>
      </c>
      <c r="AU3573" s="202" t="s">
        <v>78</v>
      </c>
      <c r="AV3573" s="13" t="s">
        <v>76</v>
      </c>
      <c r="AW3573" s="13" t="s">
        <v>30</v>
      </c>
      <c r="AX3573" s="13" t="s">
        <v>69</v>
      </c>
      <c r="AY3573" s="202" t="s">
        <v>179</v>
      </c>
    </row>
    <row r="3574" spans="2:51" s="14" customFormat="1">
      <c r="B3574" s="203"/>
      <c r="C3574" s="204"/>
      <c r="D3574" s="188" t="s">
        <v>192</v>
      </c>
      <c r="E3574" s="205" t="s">
        <v>18</v>
      </c>
      <c r="F3574" s="324" t="s">
        <v>3392</v>
      </c>
      <c r="G3574" s="325"/>
      <c r="H3574" s="326">
        <v>5.1420000000000003</v>
      </c>
      <c r="I3574" s="325"/>
      <c r="J3574" s="325"/>
      <c r="K3574" s="204"/>
      <c r="L3574" s="208"/>
      <c r="M3574" s="209"/>
      <c r="N3574" s="210"/>
      <c r="O3574" s="210"/>
      <c r="P3574" s="210"/>
      <c r="Q3574" s="210"/>
      <c r="R3574" s="210"/>
      <c r="S3574" s="210"/>
      <c r="T3574" s="211"/>
      <c r="AT3574" s="212" t="s">
        <v>192</v>
      </c>
      <c r="AU3574" s="212" t="s">
        <v>78</v>
      </c>
      <c r="AV3574" s="14" t="s">
        <v>78</v>
      </c>
      <c r="AW3574" s="14" t="s">
        <v>30</v>
      </c>
      <c r="AX3574" s="14" t="s">
        <v>69</v>
      </c>
      <c r="AY3574" s="212" t="s">
        <v>179</v>
      </c>
    </row>
    <row r="3575" spans="2:51" s="14" customFormat="1">
      <c r="B3575" s="203"/>
      <c r="C3575" s="204"/>
      <c r="D3575" s="188" t="s">
        <v>192</v>
      </c>
      <c r="E3575" s="205" t="s">
        <v>18</v>
      </c>
      <c r="F3575" s="324" t="s">
        <v>3393</v>
      </c>
      <c r="G3575" s="325"/>
      <c r="H3575" s="326">
        <v>14.260999999999999</v>
      </c>
      <c r="I3575" s="325"/>
      <c r="J3575" s="325"/>
      <c r="K3575" s="204"/>
      <c r="L3575" s="208"/>
      <c r="M3575" s="209"/>
      <c r="N3575" s="210"/>
      <c r="O3575" s="210"/>
      <c r="P3575" s="210"/>
      <c r="Q3575" s="210"/>
      <c r="R3575" s="210"/>
      <c r="S3575" s="210"/>
      <c r="T3575" s="211"/>
      <c r="AT3575" s="212" t="s">
        <v>192</v>
      </c>
      <c r="AU3575" s="212" t="s">
        <v>78</v>
      </c>
      <c r="AV3575" s="14" t="s">
        <v>78</v>
      </c>
      <c r="AW3575" s="14" t="s">
        <v>30</v>
      </c>
      <c r="AX3575" s="14" t="s">
        <v>69</v>
      </c>
      <c r="AY3575" s="212" t="s">
        <v>179</v>
      </c>
    </row>
    <row r="3576" spans="2:51" s="14" customFormat="1">
      <c r="B3576" s="203"/>
      <c r="C3576" s="204"/>
      <c r="D3576" s="188" t="s">
        <v>192</v>
      </c>
      <c r="E3576" s="205" t="s">
        <v>18</v>
      </c>
      <c r="F3576" s="324" t="s">
        <v>3394</v>
      </c>
      <c r="G3576" s="325"/>
      <c r="H3576" s="326">
        <v>2.5920000000000001</v>
      </c>
      <c r="I3576" s="325"/>
      <c r="J3576" s="325"/>
      <c r="K3576" s="204"/>
      <c r="L3576" s="208"/>
      <c r="M3576" s="209"/>
      <c r="N3576" s="210"/>
      <c r="O3576" s="210"/>
      <c r="P3576" s="210"/>
      <c r="Q3576" s="210"/>
      <c r="R3576" s="210"/>
      <c r="S3576" s="210"/>
      <c r="T3576" s="211"/>
      <c r="AT3576" s="212" t="s">
        <v>192</v>
      </c>
      <c r="AU3576" s="212" t="s">
        <v>78</v>
      </c>
      <c r="AV3576" s="14" t="s">
        <v>78</v>
      </c>
      <c r="AW3576" s="14" t="s">
        <v>30</v>
      </c>
      <c r="AX3576" s="14" t="s">
        <v>69</v>
      </c>
      <c r="AY3576" s="212" t="s">
        <v>179</v>
      </c>
    </row>
    <row r="3577" spans="2:51" s="14" customFormat="1">
      <c r="B3577" s="203"/>
      <c r="C3577" s="204"/>
      <c r="D3577" s="188" t="s">
        <v>192</v>
      </c>
      <c r="E3577" s="205" t="s">
        <v>18</v>
      </c>
      <c r="F3577" s="324" t="s">
        <v>3395</v>
      </c>
      <c r="G3577" s="325"/>
      <c r="H3577" s="326">
        <v>21.847000000000001</v>
      </c>
      <c r="I3577" s="325"/>
      <c r="J3577" s="325"/>
      <c r="K3577" s="204"/>
      <c r="L3577" s="208"/>
      <c r="M3577" s="209"/>
      <c r="N3577" s="210"/>
      <c r="O3577" s="210"/>
      <c r="P3577" s="210"/>
      <c r="Q3577" s="210"/>
      <c r="R3577" s="210"/>
      <c r="S3577" s="210"/>
      <c r="T3577" s="211"/>
      <c r="AT3577" s="212" t="s">
        <v>192</v>
      </c>
      <c r="AU3577" s="212" t="s">
        <v>78</v>
      </c>
      <c r="AV3577" s="14" t="s">
        <v>78</v>
      </c>
      <c r="AW3577" s="14" t="s">
        <v>30</v>
      </c>
      <c r="AX3577" s="14" t="s">
        <v>69</v>
      </c>
      <c r="AY3577" s="212" t="s">
        <v>179</v>
      </c>
    </row>
    <row r="3578" spans="2:51" s="14" customFormat="1">
      <c r="B3578" s="203"/>
      <c r="C3578" s="204"/>
      <c r="D3578" s="188" t="s">
        <v>192</v>
      </c>
      <c r="E3578" s="205" t="s">
        <v>18</v>
      </c>
      <c r="F3578" s="324" t="s">
        <v>3396</v>
      </c>
      <c r="G3578" s="325"/>
      <c r="H3578" s="326">
        <v>3</v>
      </c>
      <c r="I3578" s="325"/>
      <c r="J3578" s="325"/>
      <c r="K3578" s="204"/>
      <c r="L3578" s="208"/>
      <c r="M3578" s="209"/>
      <c r="N3578" s="210"/>
      <c r="O3578" s="210"/>
      <c r="P3578" s="210"/>
      <c r="Q3578" s="210"/>
      <c r="R3578" s="210"/>
      <c r="S3578" s="210"/>
      <c r="T3578" s="211"/>
      <c r="AT3578" s="212" t="s">
        <v>192</v>
      </c>
      <c r="AU3578" s="212" t="s">
        <v>78</v>
      </c>
      <c r="AV3578" s="14" t="s">
        <v>78</v>
      </c>
      <c r="AW3578" s="14" t="s">
        <v>30</v>
      </c>
      <c r="AX3578" s="14" t="s">
        <v>69</v>
      </c>
      <c r="AY3578" s="212" t="s">
        <v>179</v>
      </c>
    </row>
    <row r="3579" spans="2:51" s="14" customFormat="1">
      <c r="B3579" s="203"/>
      <c r="C3579" s="204"/>
      <c r="D3579" s="188" t="s">
        <v>192</v>
      </c>
      <c r="E3579" s="205" t="s">
        <v>18</v>
      </c>
      <c r="F3579" s="324" t="s">
        <v>3397</v>
      </c>
      <c r="G3579" s="325"/>
      <c r="H3579" s="326">
        <v>6.3220000000000001</v>
      </c>
      <c r="I3579" s="325"/>
      <c r="J3579" s="325"/>
      <c r="K3579" s="204"/>
      <c r="L3579" s="208"/>
      <c r="M3579" s="209"/>
      <c r="N3579" s="210"/>
      <c r="O3579" s="210"/>
      <c r="P3579" s="210"/>
      <c r="Q3579" s="210"/>
      <c r="R3579" s="210"/>
      <c r="S3579" s="210"/>
      <c r="T3579" s="211"/>
      <c r="AT3579" s="212" t="s">
        <v>192</v>
      </c>
      <c r="AU3579" s="212" t="s">
        <v>78</v>
      </c>
      <c r="AV3579" s="14" t="s">
        <v>78</v>
      </c>
      <c r="AW3579" s="14" t="s">
        <v>30</v>
      </c>
      <c r="AX3579" s="14" t="s">
        <v>69</v>
      </c>
      <c r="AY3579" s="212" t="s">
        <v>179</v>
      </c>
    </row>
    <row r="3580" spans="2:51" s="14" customFormat="1">
      <c r="B3580" s="203"/>
      <c r="C3580" s="204"/>
      <c r="D3580" s="188" t="s">
        <v>192</v>
      </c>
      <c r="E3580" s="205" t="s">
        <v>18</v>
      </c>
      <c r="F3580" s="324" t="s">
        <v>3398</v>
      </c>
      <c r="G3580" s="325"/>
      <c r="H3580" s="326">
        <v>8.4209999999999994</v>
      </c>
      <c r="I3580" s="325"/>
      <c r="J3580" s="325"/>
      <c r="K3580" s="204"/>
      <c r="L3580" s="208"/>
      <c r="M3580" s="209"/>
      <c r="N3580" s="210"/>
      <c r="O3580" s="210"/>
      <c r="P3580" s="210"/>
      <c r="Q3580" s="210"/>
      <c r="R3580" s="210"/>
      <c r="S3580" s="210"/>
      <c r="T3580" s="211"/>
      <c r="AT3580" s="212" t="s">
        <v>192</v>
      </c>
      <c r="AU3580" s="212" t="s">
        <v>78</v>
      </c>
      <c r="AV3580" s="14" t="s">
        <v>78</v>
      </c>
      <c r="AW3580" s="14" t="s">
        <v>30</v>
      </c>
      <c r="AX3580" s="14" t="s">
        <v>69</v>
      </c>
      <c r="AY3580" s="212" t="s">
        <v>179</v>
      </c>
    </row>
    <row r="3581" spans="2:51" s="14" customFormat="1">
      <c r="B3581" s="203"/>
      <c r="C3581" s="204"/>
      <c r="D3581" s="188" t="s">
        <v>192</v>
      </c>
      <c r="E3581" s="205" t="s">
        <v>18</v>
      </c>
      <c r="F3581" s="324" t="s">
        <v>3399</v>
      </c>
      <c r="G3581" s="325"/>
      <c r="H3581" s="326">
        <v>15.807</v>
      </c>
      <c r="I3581" s="325"/>
      <c r="J3581" s="325"/>
      <c r="K3581" s="204"/>
      <c r="L3581" s="208"/>
      <c r="M3581" s="209"/>
      <c r="N3581" s="210"/>
      <c r="O3581" s="210"/>
      <c r="P3581" s="210"/>
      <c r="Q3581" s="210"/>
      <c r="R3581" s="210"/>
      <c r="S3581" s="210"/>
      <c r="T3581" s="211"/>
      <c r="AT3581" s="212" t="s">
        <v>192</v>
      </c>
      <c r="AU3581" s="212" t="s">
        <v>78</v>
      </c>
      <c r="AV3581" s="14" t="s">
        <v>78</v>
      </c>
      <c r="AW3581" s="14" t="s">
        <v>30</v>
      </c>
      <c r="AX3581" s="14" t="s">
        <v>69</v>
      </c>
      <c r="AY3581" s="212" t="s">
        <v>179</v>
      </c>
    </row>
    <row r="3582" spans="2:51" s="13" customFormat="1">
      <c r="B3582" s="194"/>
      <c r="C3582" s="195"/>
      <c r="D3582" s="188" t="s">
        <v>192</v>
      </c>
      <c r="E3582" s="196" t="s">
        <v>18</v>
      </c>
      <c r="F3582" s="334" t="s">
        <v>584</v>
      </c>
      <c r="G3582" s="335"/>
      <c r="H3582" s="336" t="s">
        <v>18</v>
      </c>
      <c r="I3582" s="335"/>
      <c r="J3582" s="335"/>
      <c r="K3582" s="195"/>
      <c r="L3582" s="198"/>
      <c r="M3582" s="199"/>
      <c r="N3582" s="200"/>
      <c r="O3582" s="200"/>
      <c r="P3582" s="200"/>
      <c r="Q3582" s="200"/>
      <c r="R3582" s="200"/>
      <c r="S3582" s="200"/>
      <c r="T3582" s="201"/>
      <c r="AT3582" s="202" t="s">
        <v>192</v>
      </c>
      <c r="AU3582" s="202" t="s">
        <v>78</v>
      </c>
      <c r="AV3582" s="13" t="s">
        <v>76</v>
      </c>
      <c r="AW3582" s="13" t="s">
        <v>30</v>
      </c>
      <c r="AX3582" s="13" t="s">
        <v>69</v>
      </c>
      <c r="AY3582" s="202" t="s">
        <v>179</v>
      </c>
    </row>
    <row r="3583" spans="2:51" s="13" customFormat="1">
      <c r="B3583" s="194"/>
      <c r="C3583" s="195"/>
      <c r="D3583" s="188" t="s">
        <v>192</v>
      </c>
      <c r="E3583" s="196" t="s">
        <v>18</v>
      </c>
      <c r="F3583" s="334" t="s">
        <v>323</v>
      </c>
      <c r="G3583" s="335"/>
      <c r="H3583" s="336" t="s">
        <v>18</v>
      </c>
      <c r="I3583" s="335"/>
      <c r="J3583" s="335"/>
      <c r="K3583" s="195"/>
      <c r="L3583" s="198"/>
      <c r="M3583" s="199"/>
      <c r="N3583" s="200"/>
      <c r="O3583" s="200"/>
      <c r="P3583" s="200"/>
      <c r="Q3583" s="200"/>
      <c r="R3583" s="200"/>
      <c r="S3583" s="200"/>
      <c r="T3583" s="201"/>
      <c r="AT3583" s="202" t="s">
        <v>192</v>
      </c>
      <c r="AU3583" s="202" t="s">
        <v>78</v>
      </c>
      <c r="AV3583" s="13" t="s">
        <v>76</v>
      </c>
      <c r="AW3583" s="13" t="s">
        <v>30</v>
      </c>
      <c r="AX3583" s="13" t="s">
        <v>69</v>
      </c>
      <c r="AY3583" s="202" t="s">
        <v>179</v>
      </c>
    </row>
    <row r="3584" spans="2:51" s="14" customFormat="1" ht="22.5">
      <c r="B3584" s="203"/>
      <c r="C3584" s="204"/>
      <c r="D3584" s="188" t="s">
        <v>192</v>
      </c>
      <c r="E3584" s="205" t="s">
        <v>18</v>
      </c>
      <c r="F3584" s="324" t="s">
        <v>3400</v>
      </c>
      <c r="G3584" s="325"/>
      <c r="H3584" s="326">
        <v>0.06</v>
      </c>
      <c r="I3584" s="325"/>
      <c r="J3584" s="325"/>
      <c r="K3584" s="204"/>
      <c r="L3584" s="208"/>
      <c r="M3584" s="209"/>
      <c r="N3584" s="210"/>
      <c r="O3584" s="210"/>
      <c r="P3584" s="210"/>
      <c r="Q3584" s="210"/>
      <c r="R3584" s="210"/>
      <c r="S3584" s="210"/>
      <c r="T3584" s="211"/>
      <c r="AT3584" s="212" t="s">
        <v>192</v>
      </c>
      <c r="AU3584" s="212" t="s">
        <v>78</v>
      </c>
      <c r="AV3584" s="14" t="s">
        <v>78</v>
      </c>
      <c r="AW3584" s="14" t="s">
        <v>30</v>
      </c>
      <c r="AX3584" s="14" t="s">
        <v>69</v>
      </c>
      <c r="AY3584" s="212" t="s">
        <v>179</v>
      </c>
    </row>
    <row r="3585" spans="1:65" s="14" customFormat="1">
      <c r="B3585" s="203"/>
      <c r="C3585" s="204"/>
      <c r="D3585" s="188" t="s">
        <v>192</v>
      </c>
      <c r="E3585" s="205" t="s">
        <v>18</v>
      </c>
      <c r="F3585" s="324" t="s">
        <v>3401</v>
      </c>
      <c r="G3585" s="325"/>
      <c r="H3585" s="326">
        <v>2.6880000000000002</v>
      </c>
      <c r="I3585" s="325"/>
      <c r="J3585" s="325"/>
      <c r="K3585" s="204"/>
      <c r="L3585" s="208"/>
      <c r="M3585" s="209"/>
      <c r="N3585" s="210"/>
      <c r="O3585" s="210"/>
      <c r="P3585" s="210"/>
      <c r="Q3585" s="210"/>
      <c r="R3585" s="210"/>
      <c r="S3585" s="210"/>
      <c r="T3585" s="211"/>
      <c r="AT3585" s="212" t="s">
        <v>192</v>
      </c>
      <c r="AU3585" s="212" t="s">
        <v>78</v>
      </c>
      <c r="AV3585" s="14" t="s">
        <v>78</v>
      </c>
      <c r="AW3585" s="14" t="s">
        <v>30</v>
      </c>
      <c r="AX3585" s="14" t="s">
        <v>69</v>
      </c>
      <c r="AY3585" s="212" t="s">
        <v>179</v>
      </c>
    </row>
    <row r="3586" spans="1:65" s="13" customFormat="1">
      <c r="B3586" s="194"/>
      <c r="C3586" s="195"/>
      <c r="D3586" s="188" t="s">
        <v>192</v>
      </c>
      <c r="E3586" s="196" t="s">
        <v>18</v>
      </c>
      <c r="F3586" s="334" t="s">
        <v>481</v>
      </c>
      <c r="G3586" s="335"/>
      <c r="H3586" s="336" t="s">
        <v>18</v>
      </c>
      <c r="I3586" s="335"/>
      <c r="J3586" s="335"/>
      <c r="K3586" s="195"/>
      <c r="L3586" s="198"/>
      <c r="M3586" s="199"/>
      <c r="N3586" s="200"/>
      <c r="O3586" s="200"/>
      <c r="P3586" s="200"/>
      <c r="Q3586" s="200"/>
      <c r="R3586" s="200"/>
      <c r="S3586" s="200"/>
      <c r="T3586" s="201"/>
      <c r="AT3586" s="202" t="s">
        <v>192</v>
      </c>
      <c r="AU3586" s="202" t="s">
        <v>78</v>
      </c>
      <c r="AV3586" s="13" t="s">
        <v>76</v>
      </c>
      <c r="AW3586" s="13" t="s">
        <v>30</v>
      </c>
      <c r="AX3586" s="13" t="s">
        <v>69</v>
      </c>
      <c r="AY3586" s="202" t="s">
        <v>179</v>
      </c>
    </row>
    <row r="3587" spans="1:65" s="14" customFormat="1" ht="22.5">
      <c r="B3587" s="203"/>
      <c r="C3587" s="204"/>
      <c r="D3587" s="188" t="s">
        <v>192</v>
      </c>
      <c r="E3587" s="205" t="s">
        <v>18</v>
      </c>
      <c r="F3587" s="324" t="s">
        <v>3402</v>
      </c>
      <c r="G3587" s="325"/>
      <c r="H3587" s="326">
        <v>-4.1399999999999997</v>
      </c>
      <c r="I3587" s="325"/>
      <c r="J3587" s="325"/>
      <c r="K3587" s="204"/>
      <c r="L3587" s="208"/>
      <c r="M3587" s="209"/>
      <c r="N3587" s="210"/>
      <c r="O3587" s="210"/>
      <c r="P3587" s="210"/>
      <c r="Q3587" s="210"/>
      <c r="R3587" s="210"/>
      <c r="S3587" s="210"/>
      <c r="T3587" s="211"/>
      <c r="AT3587" s="212" t="s">
        <v>192</v>
      </c>
      <c r="AU3587" s="212" t="s">
        <v>78</v>
      </c>
      <c r="AV3587" s="14" t="s">
        <v>78</v>
      </c>
      <c r="AW3587" s="14" t="s">
        <v>30</v>
      </c>
      <c r="AX3587" s="14" t="s">
        <v>69</v>
      </c>
      <c r="AY3587" s="212" t="s">
        <v>179</v>
      </c>
    </row>
    <row r="3588" spans="1:65" s="14" customFormat="1" ht="22.5">
      <c r="B3588" s="203"/>
      <c r="C3588" s="204"/>
      <c r="D3588" s="188" t="s">
        <v>192</v>
      </c>
      <c r="E3588" s="205" t="s">
        <v>18</v>
      </c>
      <c r="F3588" s="324" t="s">
        <v>3403</v>
      </c>
      <c r="G3588" s="325"/>
      <c r="H3588" s="326">
        <v>0.09</v>
      </c>
      <c r="I3588" s="325"/>
      <c r="J3588" s="325"/>
      <c r="K3588" s="204"/>
      <c r="L3588" s="208"/>
      <c r="M3588" s="209"/>
      <c r="N3588" s="210"/>
      <c r="O3588" s="210"/>
      <c r="P3588" s="210"/>
      <c r="Q3588" s="210"/>
      <c r="R3588" s="210"/>
      <c r="S3588" s="210"/>
      <c r="T3588" s="211"/>
      <c r="AT3588" s="212" t="s">
        <v>192</v>
      </c>
      <c r="AU3588" s="212" t="s">
        <v>78</v>
      </c>
      <c r="AV3588" s="14" t="s">
        <v>78</v>
      </c>
      <c r="AW3588" s="14" t="s">
        <v>30</v>
      </c>
      <c r="AX3588" s="14" t="s">
        <v>69</v>
      </c>
      <c r="AY3588" s="212" t="s">
        <v>179</v>
      </c>
    </row>
    <row r="3589" spans="1:65" s="14" customFormat="1">
      <c r="B3589" s="203"/>
      <c r="C3589" s="204"/>
      <c r="D3589" s="188" t="s">
        <v>192</v>
      </c>
      <c r="E3589" s="205" t="s">
        <v>18</v>
      </c>
      <c r="F3589" s="324" t="s">
        <v>3404</v>
      </c>
      <c r="G3589" s="325"/>
      <c r="H3589" s="326">
        <v>-6.3220000000000001</v>
      </c>
      <c r="I3589" s="325"/>
      <c r="J3589" s="325"/>
      <c r="K3589" s="204"/>
      <c r="L3589" s="208"/>
      <c r="M3589" s="209"/>
      <c r="N3589" s="210"/>
      <c r="O3589" s="210"/>
      <c r="P3589" s="210"/>
      <c r="Q3589" s="210"/>
      <c r="R3589" s="210"/>
      <c r="S3589" s="210"/>
      <c r="T3589" s="211"/>
      <c r="AT3589" s="212" t="s">
        <v>192</v>
      </c>
      <c r="AU3589" s="212" t="s">
        <v>78</v>
      </c>
      <c r="AV3589" s="14" t="s">
        <v>78</v>
      </c>
      <c r="AW3589" s="14" t="s">
        <v>30</v>
      </c>
      <c r="AX3589" s="14" t="s">
        <v>69</v>
      </c>
      <c r="AY3589" s="212" t="s">
        <v>179</v>
      </c>
    </row>
    <row r="3590" spans="1:65" s="14" customFormat="1">
      <c r="B3590" s="203"/>
      <c r="C3590" s="204"/>
      <c r="D3590" s="188" t="s">
        <v>192</v>
      </c>
      <c r="E3590" s="205" t="s">
        <v>18</v>
      </c>
      <c r="F3590" s="324" t="s">
        <v>3405</v>
      </c>
      <c r="G3590" s="325"/>
      <c r="H3590" s="326">
        <v>-8.4209999999999994</v>
      </c>
      <c r="I3590" s="325"/>
      <c r="J3590" s="325"/>
      <c r="K3590" s="204"/>
      <c r="L3590" s="208"/>
      <c r="M3590" s="209"/>
      <c r="N3590" s="210"/>
      <c r="O3590" s="210"/>
      <c r="P3590" s="210"/>
      <c r="Q3590" s="210"/>
      <c r="R3590" s="210"/>
      <c r="S3590" s="210"/>
      <c r="T3590" s="211"/>
      <c r="AT3590" s="212" t="s">
        <v>192</v>
      </c>
      <c r="AU3590" s="212" t="s">
        <v>78</v>
      </c>
      <c r="AV3590" s="14" t="s">
        <v>78</v>
      </c>
      <c r="AW3590" s="14" t="s">
        <v>30</v>
      </c>
      <c r="AX3590" s="14" t="s">
        <v>69</v>
      </c>
      <c r="AY3590" s="212" t="s">
        <v>179</v>
      </c>
    </row>
    <row r="3591" spans="1:65" s="14" customFormat="1" ht="22.5">
      <c r="B3591" s="203"/>
      <c r="C3591" s="204"/>
      <c r="D3591" s="188" t="s">
        <v>192</v>
      </c>
      <c r="E3591" s="205" t="s">
        <v>18</v>
      </c>
      <c r="F3591" s="324" t="s">
        <v>3406</v>
      </c>
      <c r="G3591" s="325"/>
      <c r="H3591" s="326">
        <v>-0.12</v>
      </c>
      <c r="I3591" s="325"/>
      <c r="J3591" s="325"/>
      <c r="K3591" s="204"/>
      <c r="L3591" s="208"/>
      <c r="M3591" s="209"/>
      <c r="N3591" s="210"/>
      <c r="O3591" s="210"/>
      <c r="P3591" s="210"/>
      <c r="Q3591" s="210"/>
      <c r="R3591" s="210"/>
      <c r="S3591" s="210"/>
      <c r="T3591" s="211"/>
      <c r="AT3591" s="212" t="s">
        <v>192</v>
      </c>
      <c r="AU3591" s="212" t="s">
        <v>78</v>
      </c>
      <c r="AV3591" s="14" t="s">
        <v>78</v>
      </c>
      <c r="AW3591" s="14" t="s">
        <v>30</v>
      </c>
      <c r="AX3591" s="14" t="s">
        <v>69</v>
      </c>
      <c r="AY3591" s="212" t="s">
        <v>179</v>
      </c>
    </row>
    <row r="3592" spans="1:65" s="13" customFormat="1">
      <c r="B3592" s="194"/>
      <c r="C3592" s="195"/>
      <c r="D3592" s="188" t="s">
        <v>192</v>
      </c>
      <c r="E3592" s="196" t="s">
        <v>18</v>
      </c>
      <c r="F3592" s="334" t="s">
        <v>1097</v>
      </c>
      <c r="G3592" s="335"/>
      <c r="H3592" s="336" t="s">
        <v>18</v>
      </c>
      <c r="I3592" s="335"/>
      <c r="J3592" s="335"/>
      <c r="K3592" s="195"/>
      <c r="L3592" s="198"/>
      <c r="M3592" s="199"/>
      <c r="N3592" s="200"/>
      <c r="O3592" s="200"/>
      <c r="P3592" s="200"/>
      <c r="Q3592" s="200"/>
      <c r="R3592" s="200"/>
      <c r="S3592" s="200"/>
      <c r="T3592" s="201"/>
      <c r="AT3592" s="202" t="s">
        <v>192</v>
      </c>
      <c r="AU3592" s="202" t="s">
        <v>78</v>
      </c>
      <c r="AV3592" s="13" t="s">
        <v>76</v>
      </c>
      <c r="AW3592" s="13" t="s">
        <v>30</v>
      </c>
      <c r="AX3592" s="13" t="s">
        <v>69</v>
      </c>
      <c r="AY3592" s="202" t="s">
        <v>179</v>
      </c>
    </row>
    <row r="3593" spans="1:65" s="14" customFormat="1" ht="22.5">
      <c r="B3593" s="203"/>
      <c r="C3593" s="204"/>
      <c r="D3593" s="188" t="s">
        <v>192</v>
      </c>
      <c r="E3593" s="205" t="s">
        <v>18</v>
      </c>
      <c r="F3593" s="324" t="s">
        <v>3407</v>
      </c>
      <c r="G3593" s="325"/>
      <c r="H3593" s="326">
        <v>2.4020000000000001</v>
      </c>
      <c r="I3593" s="325"/>
      <c r="J3593" s="325"/>
      <c r="K3593" s="204"/>
      <c r="L3593" s="208"/>
      <c r="M3593" s="209"/>
      <c r="N3593" s="210"/>
      <c r="O3593" s="210"/>
      <c r="P3593" s="210"/>
      <c r="Q3593" s="210"/>
      <c r="R3593" s="210"/>
      <c r="S3593" s="210"/>
      <c r="T3593" s="211"/>
      <c r="AT3593" s="212" t="s">
        <v>192</v>
      </c>
      <c r="AU3593" s="212" t="s">
        <v>78</v>
      </c>
      <c r="AV3593" s="14" t="s">
        <v>78</v>
      </c>
      <c r="AW3593" s="14" t="s">
        <v>30</v>
      </c>
      <c r="AX3593" s="14" t="s">
        <v>69</v>
      </c>
      <c r="AY3593" s="212" t="s">
        <v>179</v>
      </c>
    </row>
    <row r="3594" spans="1:65" s="14" customFormat="1">
      <c r="B3594" s="203"/>
      <c r="C3594" s="204"/>
      <c r="D3594" s="188" t="s">
        <v>192</v>
      </c>
      <c r="E3594" s="205" t="s">
        <v>18</v>
      </c>
      <c r="F3594" s="324" t="s">
        <v>3408</v>
      </c>
      <c r="G3594" s="325"/>
      <c r="H3594" s="326">
        <v>7.9470000000000001</v>
      </c>
      <c r="I3594" s="325"/>
      <c r="J3594" s="325"/>
      <c r="K3594" s="204"/>
      <c r="L3594" s="208"/>
      <c r="M3594" s="209"/>
      <c r="N3594" s="210"/>
      <c r="O3594" s="210"/>
      <c r="P3594" s="210"/>
      <c r="Q3594" s="210"/>
      <c r="R3594" s="210"/>
      <c r="S3594" s="210"/>
      <c r="T3594" s="211"/>
      <c r="AT3594" s="212" t="s">
        <v>192</v>
      </c>
      <c r="AU3594" s="212" t="s">
        <v>78</v>
      </c>
      <c r="AV3594" s="14" t="s">
        <v>78</v>
      </c>
      <c r="AW3594" s="14" t="s">
        <v>30</v>
      </c>
      <c r="AX3594" s="14" t="s">
        <v>69</v>
      </c>
      <c r="AY3594" s="212" t="s">
        <v>179</v>
      </c>
    </row>
    <row r="3595" spans="1:65" s="14" customFormat="1" ht="22.5">
      <c r="B3595" s="203"/>
      <c r="C3595" s="204"/>
      <c r="D3595" s="188" t="s">
        <v>192</v>
      </c>
      <c r="E3595" s="205" t="s">
        <v>18</v>
      </c>
      <c r="F3595" s="324" t="s">
        <v>3409</v>
      </c>
      <c r="G3595" s="325"/>
      <c r="H3595" s="326">
        <v>-5.2</v>
      </c>
      <c r="I3595" s="325"/>
      <c r="J3595" s="325"/>
      <c r="K3595" s="204"/>
      <c r="L3595" s="208"/>
      <c r="M3595" s="209"/>
      <c r="N3595" s="210"/>
      <c r="O3595" s="210"/>
      <c r="P3595" s="210"/>
      <c r="Q3595" s="210"/>
      <c r="R3595" s="210"/>
      <c r="S3595" s="210"/>
      <c r="T3595" s="211"/>
      <c r="AT3595" s="212" t="s">
        <v>192</v>
      </c>
      <c r="AU3595" s="212" t="s">
        <v>78</v>
      </c>
      <c r="AV3595" s="14" t="s">
        <v>78</v>
      </c>
      <c r="AW3595" s="14" t="s">
        <v>30</v>
      </c>
      <c r="AX3595" s="14" t="s">
        <v>69</v>
      </c>
      <c r="AY3595" s="212" t="s">
        <v>179</v>
      </c>
    </row>
    <row r="3596" spans="1:65" s="14" customFormat="1">
      <c r="B3596" s="203"/>
      <c r="C3596" s="204"/>
      <c r="D3596" s="188" t="s">
        <v>192</v>
      </c>
      <c r="E3596" s="205" t="s">
        <v>18</v>
      </c>
      <c r="F3596" s="324" t="s">
        <v>3410</v>
      </c>
      <c r="G3596" s="325"/>
      <c r="H3596" s="326">
        <v>10.907</v>
      </c>
      <c r="I3596" s="325"/>
      <c r="J3596" s="325"/>
      <c r="K3596" s="204"/>
      <c r="L3596" s="208"/>
      <c r="M3596" s="209"/>
      <c r="N3596" s="210"/>
      <c r="O3596" s="210"/>
      <c r="P3596" s="210"/>
      <c r="Q3596" s="210"/>
      <c r="R3596" s="210"/>
      <c r="S3596" s="210"/>
      <c r="T3596" s="211"/>
      <c r="AT3596" s="212" t="s">
        <v>192</v>
      </c>
      <c r="AU3596" s="212" t="s">
        <v>78</v>
      </c>
      <c r="AV3596" s="14" t="s">
        <v>78</v>
      </c>
      <c r="AW3596" s="14" t="s">
        <v>30</v>
      </c>
      <c r="AX3596" s="14" t="s">
        <v>69</v>
      </c>
      <c r="AY3596" s="212" t="s">
        <v>179</v>
      </c>
    </row>
    <row r="3597" spans="1:65" s="14" customFormat="1">
      <c r="B3597" s="203"/>
      <c r="C3597" s="204"/>
      <c r="D3597" s="188" t="s">
        <v>192</v>
      </c>
      <c r="E3597" s="205" t="s">
        <v>18</v>
      </c>
      <c r="F3597" s="324" t="s">
        <v>3411</v>
      </c>
      <c r="G3597" s="325"/>
      <c r="H3597" s="326">
        <v>7.0270000000000001</v>
      </c>
      <c r="I3597" s="325"/>
      <c r="J3597" s="325"/>
      <c r="K3597" s="204"/>
      <c r="L3597" s="208"/>
      <c r="M3597" s="209"/>
      <c r="N3597" s="210"/>
      <c r="O3597" s="210"/>
      <c r="P3597" s="210"/>
      <c r="Q3597" s="210"/>
      <c r="R3597" s="210"/>
      <c r="S3597" s="210"/>
      <c r="T3597" s="211"/>
      <c r="AT3597" s="212" t="s">
        <v>192</v>
      </c>
      <c r="AU3597" s="212" t="s">
        <v>78</v>
      </c>
      <c r="AV3597" s="14" t="s">
        <v>78</v>
      </c>
      <c r="AW3597" s="14" t="s">
        <v>30</v>
      </c>
      <c r="AX3597" s="14" t="s">
        <v>69</v>
      </c>
      <c r="AY3597" s="212" t="s">
        <v>179</v>
      </c>
    </row>
    <row r="3598" spans="1:65" s="2" customFormat="1" ht="16.5" customHeight="1">
      <c r="A3598" s="33"/>
      <c r="B3598" s="34"/>
      <c r="C3598" s="176" t="s">
        <v>3412</v>
      </c>
      <c r="D3598" s="176" t="s">
        <v>181</v>
      </c>
      <c r="E3598" s="177" t="s">
        <v>3413</v>
      </c>
      <c r="F3598" s="327" t="s">
        <v>3414</v>
      </c>
      <c r="G3598" s="328" t="s">
        <v>357</v>
      </c>
      <c r="H3598" s="329">
        <v>117.64700000000001</v>
      </c>
      <c r="I3598" s="330"/>
      <c r="J3598" s="330">
        <f>ROUND(I3598*H3598,2)</f>
        <v>0</v>
      </c>
      <c r="K3598" s="178" t="s">
        <v>185</v>
      </c>
      <c r="L3598" s="38"/>
      <c r="M3598" s="182" t="s">
        <v>18</v>
      </c>
      <c r="N3598" s="183" t="s">
        <v>40</v>
      </c>
      <c r="O3598" s="184">
        <v>4.3999999999999997E-2</v>
      </c>
      <c r="P3598" s="184">
        <f>O3598*H3598</f>
        <v>5.1764679999999998</v>
      </c>
      <c r="Q3598" s="184">
        <v>2.9999999999999997E-4</v>
      </c>
      <c r="R3598" s="184">
        <f>Q3598*H3598</f>
        <v>3.5294100000000002E-2</v>
      </c>
      <c r="S3598" s="184">
        <v>0</v>
      </c>
      <c r="T3598" s="185">
        <f>S3598*H3598</f>
        <v>0</v>
      </c>
      <c r="U3598" s="33"/>
      <c r="V3598" s="33"/>
      <c r="W3598" s="33"/>
      <c r="X3598" s="33"/>
      <c r="Y3598" s="33"/>
      <c r="Z3598" s="33"/>
      <c r="AA3598" s="33"/>
      <c r="AB3598" s="33"/>
      <c r="AC3598" s="33"/>
      <c r="AD3598" s="33"/>
      <c r="AE3598" s="33"/>
      <c r="AR3598" s="186" t="s">
        <v>311</v>
      </c>
      <c r="AT3598" s="186" t="s">
        <v>181</v>
      </c>
      <c r="AU3598" s="186" t="s">
        <v>78</v>
      </c>
      <c r="AY3598" s="19" t="s">
        <v>179</v>
      </c>
      <c r="BE3598" s="187">
        <f>IF(N3598="základní",J3598,0)</f>
        <v>0</v>
      </c>
      <c r="BF3598" s="187">
        <f>IF(N3598="snížená",J3598,0)</f>
        <v>0</v>
      </c>
      <c r="BG3598" s="187">
        <f>IF(N3598="zákl. přenesená",J3598,0)</f>
        <v>0</v>
      </c>
      <c r="BH3598" s="187">
        <f>IF(N3598="sníž. přenesená",J3598,0)</f>
        <v>0</v>
      </c>
      <c r="BI3598" s="187">
        <f>IF(N3598="nulová",J3598,0)</f>
        <v>0</v>
      </c>
      <c r="BJ3598" s="19" t="s">
        <v>76</v>
      </c>
      <c r="BK3598" s="187">
        <f>ROUND(I3598*H3598,2)</f>
        <v>0</v>
      </c>
      <c r="BL3598" s="19" t="s">
        <v>311</v>
      </c>
      <c r="BM3598" s="186" t="s">
        <v>3415</v>
      </c>
    </row>
    <row r="3599" spans="1:65" s="2" customFormat="1" ht="19.5">
      <c r="A3599" s="33"/>
      <c r="B3599" s="34"/>
      <c r="C3599" s="35"/>
      <c r="D3599" s="188" t="s">
        <v>188</v>
      </c>
      <c r="E3599" s="35"/>
      <c r="F3599" s="331" t="s">
        <v>3416</v>
      </c>
      <c r="G3599" s="332"/>
      <c r="H3599" s="332"/>
      <c r="I3599" s="332"/>
      <c r="J3599" s="332"/>
      <c r="K3599" s="35"/>
      <c r="L3599" s="38"/>
      <c r="M3599" s="190"/>
      <c r="N3599" s="191"/>
      <c r="O3599" s="63"/>
      <c r="P3599" s="63"/>
      <c r="Q3599" s="63"/>
      <c r="R3599" s="63"/>
      <c r="S3599" s="63"/>
      <c r="T3599" s="64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/>
      <c r="AE3599" s="33"/>
      <c r="AT3599" s="19" t="s">
        <v>188</v>
      </c>
      <c r="AU3599" s="19" t="s">
        <v>78</v>
      </c>
    </row>
    <row r="3600" spans="1:65" s="2" customFormat="1">
      <c r="A3600" s="33"/>
      <c r="B3600" s="34"/>
      <c r="C3600" s="35"/>
      <c r="D3600" s="192" t="s">
        <v>190</v>
      </c>
      <c r="E3600" s="35"/>
      <c r="F3600" s="333" t="s">
        <v>3417</v>
      </c>
      <c r="G3600" s="332"/>
      <c r="H3600" s="332"/>
      <c r="I3600" s="332"/>
      <c r="J3600" s="332"/>
      <c r="K3600" s="35"/>
      <c r="L3600" s="38"/>
      <c r="M3600" s="190"/>
      <c r="N3600" s="191"/>
      <c r="O3600" s="63"/>
      <c r="P3600" s="63"/>
      <c r="Q3600" s="63"/>
      <c r="R3600" s="63"/>
      <c r="S3600" s="63"/>
      <c r="T3600" s="64"/>
      <c r="U3600" s="33"/>
      <c r="V3600" s="33"/>
      <c r="W3600" s="33"/>
      <c r="X3600" s="33"/>
      <c r="Y3600" s="33"/>
      <c r="Z3600" s="33"/>
      <c r="AA3600" s="33"/>
      <c r="AB3600" s="33"/>
      <c r="AC3600" s="33"/>
      <c r="AD3600" s="33"/>
      <c r="AE3600" s="33"/>
      <c r="AT3600" s="19" t="s">
        <v>190</v>
      </c>
      <c r="AU3600" s="19" t="s">
        <v>78</v>
      </c>
    </row>
    <row r="3601" spans="1:65" s="2" customFormat="1" ht="24.2" customHeight="1">
      <c r="A3601" s="33"/>
      <c r="B3601" s="34"/>
      <c r="C3601" s="176" t="s">
        <v>3418</v>
      </c>
      <c r="D3601" s="176" t="s">
        <v>181</v>
      </c>
      <c r="E3601" s="177" t="s">
        <v>3419</v>
      </c>
      <c r="F3601" s="327" t="s">
        <v>3420</v>
      </c>
      <c r="G3601" s="328" t="s">
        <v>357</v>
      </c>
      <c r="H3601" s="329">
        <v>42.698</v>
      </c>
      <c r="I3601" s="330"/>
      <c r="J3601" s="330">
        <f>ROUND(I3601*H3601,2)</f>
        <v>0</v>
      </c>
      <c r="K3601" s="178" t="s">
        <v>185</v>
      </c>
      <c r="L3601" s="38"/>
      <c r="M3601" s="182" t="s">
        <v>18</v>
      </c>
      <c r="N3601" s="183" t="s">
        <v>40</v>
      </c>
      <c r="O3601" s="184">
        <v>0.375</v>
      </c>
      <c r="P3601" s="184">
        <f>O3601*H3601</f>
        <v>16.011749999999999</v>
      </c>
      <c r="Q3601" s="184">
        <v>1.5E-3</v>
      </c>
      <c r="R3601" s="184">
        <f>Q3601*H3601</f>
        <v>6.4047000000000007E-2</v>
      </c>
      <c r="S3601" s="184">
        <v>0</v>
      </c>
      <c r="T3601" s="185">
        <f>S3601*H3601</f>
        <v>0</v>
      </c>
      <c r="U3601" s="33"/>
      <c r="V3601" s="33"/>
      <c r="W3601" s="33"/>
      <c r="X3601" s="33"/>
      <c r="Y3601" s="33"/>
      <c r="Z3601" s="33"/>
      <c r="AA3601" s="33"/>
      <c r="AB3601" s="33"/>
      <c r="AC3601" s="33"/>
      <c r="AD3601" s="33"/>
      <c r="AE3601" s="33"/>
      <c r="AR3601" s="186" t="s">
        <v>311</v>
      </c>
      <c r="AT3601" s="186" t="s">
        <v>181</v>
      </c>
      <c r="AU3601" s="186" t="s">
        <v>78</v>
      </c>
      <c r="AY3601" s="19" t="s">
        <v>179</v>
      </c>
      <c r="BE3601" s="187">
        <f>IF(N3601="základní",J3601,0)</f>
        <v>0</v>
      </c>
      <c r="BF3601" s="187">
        <f>IF(N3601="snížená",J3601,0)</f>
        <v>0</v>
      </c>
      <c r="BG3601" s="187">
        <f>IF(N3601="zákl. přenesená",J3601,0)</f>
        <v>0</v>
      </c>
      <c r="BH3601" s="187">
        <f>IF(N3601="sníž. přenesená",J3601,0)</f>
        <v>0</v>
      </c>
      <c r="BI3601" s="187">
        <f>IF(N3601="nulová",J3601,0)</f>
        <v>0</v>
      </c>
      <c r="BJ3601" s="19" t="s">
        <v>76</v>
      </c>
      <c r="BK3601" s="187">
        <f>ROUND(I3601*H3601,2)</f>
        <v>0</v>
      </c>
      <c r="BL3601" s="19" t="s">
        <v>311</v>
      </c>
      <c r="BM3601" s="186" t="s">
        <v>3421</v>
      </c>
    </row>
    <row r="3602" spans="1:65" s="2" customFormat="1" ht="19.5">
      <c r="A3602" s="33"/>
      <c r="B3602" s="34"/>
      <c r="C3602" s="35"/>
      <c r="D3602" s="188" t="s">
        <v>188</v>
      </c>
      <c r="E3602" s="35"/>
      <c r="F3602" s="331" t="s">
        <v>3422</v>
      </c>
      <c r="G3602" s="332"/>
      <c r="H3602" s="332"/>
      <c r="I3602" s="332"/>
      <c r="J3602" s="332"/>
      <c r="K3602" s="35"/>
      <c r="L3602" s="38"/>
      <c r="M3602" s="190"/>
      <c r="N3602" s="191"/>
      <c r="O3602" s="63"/>
      <c r="P3602" s="63"/>
      <c r="Q3602" s="63"/>
      <c r="R3602" s="63"/>
      <c r="S3602" s="63"/>
      <c r="T3602" s="64"/>
      <c r="U3602" s="33"/>
      <c r="V3602" s="33"/>
      <c r="W3602" s="33"/>
      <c r="X3602" s="33"/>
      <c r="Y3602" s="33"/>
      <c r="Z3602" s="33"/>
      <c r="AA3602" s="33"/>
      <c r="AB3602" s="33"/>
      <c r="AC3602" s="33"/>
      <c r="AD3602" s="33"/>
      <c r="AE3602" s="33"/>
      <c r="AT3602" s="19" t="s">
        <v>188</v>
      </c>
      <c r="AU3602" s="19" t="s">
        <v>78</v>
      </c>
    </row>
    <row r="3603" spans="1:65" s="2" customFormat="1">
      <c r="A3603" s="33"/>
      <c r="B3603" s="34"/>
      <c r="C3603" s="35"/>
      <c r="D3603" s="192" t="s">
        <v>190</v>
      </c>
      <c r="E3603" s="35"/>
      <c r="F3603" s="333" t="s">
        <v>3423</v>
      </c>
      <c r="G3603" s="332"/>
      <c r="H3603" s="332"/>
      <c r="I3603" s="332"/>
      <c r="J3603" s="332"/>
      <c r="K3603" s="35"/>
      <c r="L3603" s="38"/>
      <c r="M3603" s="190"/>
      <c r="N3603" s="191"/>
      <c r="O3603" s="63"/>
      <c r="P3603" s="63"/>
      <c r="Q3603" s="63"/>
      <c r="R3603" s="63"/>
      <c r="S3603" s="63"/>
      <c r="T3603" s="64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T3603" s="19" t="s">
        <v>190</v>
      </c>
      <c r="AU3603" s="19" t="s">
        <v>78</v>
      </c>
    </row>
    <row r="3604" spans="1:65" s="13" customFormat="1">
      <c r="B3604" s="194"/>
      <c r="C3604" s="195"/>
      <c r="D3604" s="188" t="s">
        <v>192</v>
      </c>
      <c r="E3604" s="196" t="s">
        <v>18</v>
      </c>
      <c r="F3604" s="334" t="s">
        <v>323</v>
      </c>
      <c r="G3604" s="335"/>
      <c r="H3604" s="336" t="s">
        <v>18</v>
      </c>
      <c r="I3604" s="335"/>
      <c r="J3604" s="335"/>
      <c r="K3604" s="195"/>
      <c r="L3604" s="198"/>
      <c r="M3604" s="199"/>
      <c r="N3604" s="200"/>
      <c r="O3604" s="200"/>
      <c r="P3604" s="200"/>
      <c r="Q3604" s="200"/>
      <c r="R3604" s="200"/>
      <c r="S3604" s="200"/>
      <c r="T3604" s="201"/>
      <c r="AT3604" s="202" t="s">
        <v>192</v>
      </c>
      <c r="AU3604" s="202" t="s">
        <v>78</v>
      </c>
      <c r="AV3604" s="13" t="s">
        <v>76</v>
      </c>
      <c r="AW3604" s="13" t="s">
        <v>30</v>
      </c>
      <c r="AX3604" s="13" t="s">
        <v>69</v>
      </c>
      <c r="AY3604" s="202" t="s">
        <v>179</v>
      </c>
    </row>
    <row r="3605" spans="1:65" s="14" customFormat="1">
      <c r="B3605" s="203"/>
      <c r="C3605" s="204"/>
      <c r="D3605" s="188" t="s">
        <v>192</v>
      </c>
      <c r="E3605" s="205" t="s">
        <v>18</v>
      </c>
      <c r="F3605" s="324" t="s">
        <v>3424</v>
      </c>
      <c r="G3605" s="325"/>
      <c r="H3605" s="326">
        <v>3.6629999999999998</v>
      </c>
      <c r="I3605" s="325"/>
      <c r="J3605" s="325"/>
      <c r="K3605" s="204"/>
      <c r="L3605" s="208"/>
      <c r="M3605" s="209"/>
      <c r="N3605" s="210"/>
      <c r="O3605" s="210"/>
      <c r="P3605" s="210"/>
      <c r="Q3605" s="210"/>
      <c r="R3605" s="210"/>
      <c r="S3605" s="210"/>
      <c r="T3605" s="211"/>
      <c r="AT3605" s="212" t="s">
        <v>192</v>
      </c>
      <c r="AU3605" s="212" t="s">
        <v>78</v>
      </c>
      <c r="AV3605" s="14" t="s">
        <v>78</v>
      </c>
      <c r="AW3605" s="14" t="s">
        <v>30</v>
      </c>
      <c r="AX3605" s="14" t="s">
        <v>69</v>
      </c>
      <c r="AY3605" s="212" t="s">
        <v>179</v>
      </c>
    </row>
    <row r="3606" spans="1:65" s="14" customFormat="1" ht="22.5">
      <c r="B3606" s="203"/>
      <c r="C3606" s="204"/>
      <c r="D3606" s="188" t="s">
        <v>192</v>
      </c>
      <c r="E3606" s="205" t="s">
        <v>18</v>
      </c>
      <c r="F3606" s="324" t="s">
        <v>3425</v>
      </c>
      <c r="G3606" s="325"/>
      <c r="H3606" s="326">
        <v>10.65</v>
      </c>
      <c r="I3606" s="325"/>
      <c r="J3606" s="325"/>
      <c r="K3606" s="204"/>
      <c r="L3606" s="208"/>
      <c r="M3606" s="209"/>
      <c r="N3606" s="210"/>
      <c r="O3606" s="210"/>
      <c r="P3606" s="210"/>
      <c r="Q3606" s="210"/>
      <c r="R3606" s="210"/>
      <c r="S3606" s="210"/>
      <c r="T3606" s="211"/>
      <c r="AT3606" s="212" t="s">
        <v>192</v>
      </c>
      <c r="AU3606" s="212" t="s">
        <v>78</v>
      </c>
      <c r="AV3606" s="14" t="s">
        <v>78</v>
      </c>
      <c r="AW3606" s="14" t="s">
        <v>30</v>
      </c>
      <c r="AX3606" s="14" t="s">
        <v>69</v>
      </c>
      <c r="AY3606" s="212" t="s">
        <v>179</v>
      </c>
    </row>
    <row r="3607" spans="1:65" s="13" customFormat="1">
      <c r="B3607" s="194"/>
      <c r="C3607" s="195"/>
      <c r="D3607" s="188" t="s">
        <v>192</v>
      </c>
      <c r="E3607" s="196" t="s">
        <v>18</v>
      </c>
      <c r="F3607" s="334" t="s">
        <v>481</v>
      </c>
      <c r="G3607" s="335"/>
      <c r="H3607" s="336" t="s">
        <v>18</v>
      </c>
      <c r="I3607" s="335"/>
      <c r="J3607" s="335"/>
      <c r="K3607" s="195"/>
      <c r="L3607" s="198"/>
      <c r="M3607" s="199"/>
      <c r="N3607" s="200"/>
      <c r="O3607" s="200"/>
      <c r="P3607" s="200"/>
      <c r="Q3607" s="200"/>
      <c r="R3607" s="200"/>
      <c r="S3607" s="200"/>
      <c r="T3607" s="201"/>
      <c r="AT3607" s="202" t="s">
        <v>192</v>
      </c>
      <c r="AU3607" s="202" t="s">
        <v>78</v>
      </c>
      <c r="AV3607" s="13" t="s">
        <v>76</v>
      </c>
      <c r="AW3607" s="13" t="s">
        <v>30</v>
      </c>
      <c r="AX3607" s="13" t="s">
        <v>69</v>
      </c>
      <c r="AY3607" s="202" t="s">
        <v>179</v>
      </c>
    </row>
    <row r="3608" spans="1:65" s="14" customFormat="1" ht="22.5">
      <c r="B3608" s="203"/>
      <c r="C3608" s="204"/>
      <c r="D3608" s="188" t="s">
        <v>192</v>
      </c>
      <c r="E3608" s="205" t="s">
        <v>18</v>
      </c>
      <c r="F3608" s="324" t="s">
        <v>3426</v>
      </c>
      <c r="G3608" s="325"/>
      <c r="H3608" s="326">
        <v>5.085</v>
      </c>
      <c r="I3608" s="325"/>
      <c r="J3608" s="325"/>
      <c r="K3608" s="204"/>
      <c r="L3608" s="208"/>
      <c r="M3608" s="209"/>
      <c r="N3608" s="210"/>
      <c r="O3608" s="210"/>
      <c r="P3608" s="210"/>
      <c r="Q3608" s="210"/>
      <c r="R3608" s="210"/>
      <c r="S3608" s="210"/>
      <c r="T3608" s="211"/>
      <c r="AT3608" s="212" t="s">
        <v>192</v>
      </c>
      <c r="AU3608" s="212" t="s">
        <v>78</v>
      </c>
      <c r="AV3608" s="14" t="s">
        <v>78</v>
      </c>
      <c r="AW3608" s="14" t="s">
        <v>30</v>
      </c>
      <c r="AX3608" s="14" t="s">
        <v>69</v>
      </c>
      <c r="AY3608" s="212" t="s">
        <v>179</v>
      </c>
    </row>
    <row r="3609" spans="1:65" s="14" customFormat="1">
      <c r="B3609" s="203"/>
      <c r="C3609" s="204"/>
      <c r="D3609" s="188" t="s">
        <v>192</v>
      </c>
      <c r="E3609" s="205" t="s">
        <v>18</v>
      </c>
      <c r="F3609" s="324" t="s">
        <v>3427</v>
      </c>
      <c r="G3609" s="325"/>
      <c r="H3609" s="326">
        <v>3.56</v>
      </c>
      <c r="I3609" s="325"/>
      <c r="J3609" s="325"/>
      <c r="K3609" s="204"/>
      <c r="L3609" s="208"/>
      <c r="M3609" s="209"/>
      <c r="N3609" s="210"/>
      <c r="O3609" s="210"/>
      <c r="P3609" s="210"/>
      <c r="Q3609" s="210"/>
      <c r="R3609" s="210"/>
      <c r="S3609" s="210"/>
      <c r="T3609" s="211"/>
      <c r="AT3609" s="212" t="s">
        <v>192</v>
      </c>
      <c r="AU3609" s="212" t="s">
        <v>78</v>
      </c>
      <c r="AV3609" s="14" t="s">
        <v>78</v>
      </c>
      <c r="AW3609" s="14" t="s">
        <v>30</v>
      </c>
      <c r="AX3609" s="14" t="s">
        <v>69</v>
      </c>
      <c r="AY3609" s="212" t="s">
        <v>179</v>
      </c>
    </row>
    <row r="3610" spans="1:65" s="14" customFormat="1" ht="22.5">
      <c r="B3610" s="203"/>
      <c r="C3610" s="204"/>
      <c r="D3610" s="188" t="s">
        <v>192</v>
      </c>
      <c r="E3610" s="205" t="s">
        <v>18</v>
      </c>
      <c r="F3610" s="324" t="s">
        <v>3428</v>
      </c>
      <c r="G3610" s="325"/>
      <c r="H3610" s="326">
        <v>12.813000000000001</v>
      </c>
      <c r="I3610" s="325"/>
      <c r="J3610" s="325"/>
      <c r="K3610" s="204"/>
      <c r="L3610" s="208"/>
      <c r="M3610" s="209"/>
      <c r="N3610" s="210"/>
      <c r="O3610" s="210"/>
      <c r="P3610" s="210"/>
      <c r="Q3610" s="210"/>
      <c r="R3610" s="210"/>
      <c r="S3610" s="210"/>
      <c r="T3610" s="211"/>
      <c r="AT3610" s="212" t="s">
        <v>192</v>
      </c>
      <c r="AU3610" s="212" t="s">
        <v>78</v>
      </c>
      <c r="AV3610" s="14" t="s">
        <v>78</v>
      </c>
      <c r="AW3610" s="14" t="s">
        <v>30</v>
      </c>
      <c r="AX3610" s="14" t="s">
        <v>69</v>
      </c>
      <c r="AY3610" s="212" t="s">
        <v>179</v>
      </c>
    </row>
    <row r="3611" spans="1:65" s="14" customFormat="1">
      <c r="B3611" s="203"/>
      <c r="C3611" s="204"/>
      <c r="D3611" s="188" t="s">
        <v>192</v>
      </c>
      <c r="E3611" s="205" t="s">
        <v>18</v>
      </c>
      <c r="F3611" s="324" t="s">
        <v>3429</v>
      </c>
      <c r="G3611" s="325"/>
      <c r="H3611" s="326">
        <v>1.57</v>
      </c>
      <c r="I3611" s="325"/>
      <c r="J3611" s="325"/>
      <c r="K3611" s="204"/>
      <c r="L3611" s="208"/>
      <c r="M3611" s="209"/>
      <c r="N3611" s="210"/>
      <c r="O3611" s="210"/>
      <c r="P3611" s="210"/>
      <c r="Q3611" s="210"/>
      <c r="R3611" s="210"/>
      <c r="S3611" s="210"/>
      <c r="T3611" s="211"/>
      <c r="AT3611" s="212" t="s">
        <v>192</v>
      </c>
      <c r="AU3611" s="212" t="s">
        <v>78</v>
      </c>
      <c r="AV3611" s="14" t="s">
        <v>78</v>
      </c>
      <c r="AW3611" s="14" t="s">
        <v>30</v>
      </c>
      <c r="AX3611" s="14" t="s">
        <v>69</v>
      </c>
      <c r="AY3611" s="212" t="s">
        <v>179</v>
      </c>
    </row>
    <row r="3612" spans="1:65" s="14" customFormat="1">
      <c r="B3612" s="203"/>
      <c r="C3612" s="204"/>
      <c r="D3612" s="188" t="s">
        <v>192</v>
      </c>
      <c r="E3612" s="205" t="s">
        <v>18</v>
      </c>
      <c r="F3612" s="324" t="s">
        <v>3430</v>
      </c>
      <c r="G3612" s="325"/>
      <c r="H3612" s="326">
        <v>2.1</v>
      </c>
      <c r="I3612" s="325"/>
      <c r="J3612" s="325"/>
      <c r="K3612" s="204"/>
      <c r="L3612" s="208"/>
      <c r="M3612" s="209"/>
      <c r="N3612" s="210"/>
      <c r="O3612" s="210"/>
      <c r="P3612" s="210"/>
      <c r="Q3612" s="210"/>
      <c r="R3612" s="210"/>
      <c r="S3612" s="210"/>
      <c r="T3612" s="211"/>
      <c r="AT3612" s="212" t="s">
        <v>192</v>
      </c>
      <c r="AU3612" s="212" t="s">
        <v>78</v>
      </c>
      <c r="AV3612" s="14" t="s">
        <v>78</v>
      </c>
      <c r="AW3612" s="14" t="s">
        <v>30</v>
      </c>
      <c r="AX3612" s="14" t="s">
        <v>69</v>
      </c>
      <c r="AY3612" s="212" t="s">
        <v>179</v>
      </c>
    </row>
    <row r="3613" spans="1:65" s="14" customFormat="1" ht="22.5">
      <c r="B3613" s="203"/>
      <c r="C3613" s="204"/>
      <c r="D3613" s="188" t="s">
        <v>192</v>
      </c>
      <c r="E3613" s="205" t="s">
        <v>18</v>
      </c>
      <c r="F3613" s="324" t="s">
        <v>3431</v>
      </c>
      <c r="G3613" s="325"/>
      <c r="H3613" s="326">
        <v>10.538</v>
      </c>
      <c r="I3613" s="325"/>
      <c r="J3613" s="325"/>
      <c r="K3613" s="204"/>
      <c r="L3613" s="208"/>
      <c r="M3613" s="209"/>
      <c r="N3613" s="210"/>
      <c r="O3613" s="210"/>
      <c r="P3613" s="210"/>
      <c r="Q3613" s="210"/>
      <c r="R3613" s="210"/>
      <c r="S3613" s="210"/>
      <c r="T3613" s="211"/>
      <c r="AT3613" s="212" t="s">
        <v>192</v>
      </c>
      <c r="AU3613" s="212" t="s">
        <v>78</v>
      </c>
      <c r="AV3613" s="14" t="s">
        <v>78</v>
      </c>
      <c r="AW3613" s="14" t="s">
        <v>30</v>
      </c>
      <c r="AX3613" s="14" t="s">
        <v>69</v>
      </c>
      <c r="AY3613" s="212" t="s">
        <v>179</v>
      </c>
    </row>
    <row r="3614" spans="1:65" s="13" customFormat="1">
      <c r="B3614" s="194"/>
      <c r="C3614" s="195"/>
      <c r="D3614" s="188" t="s">
        <v>192</v>
      </c>
      <c r="E3614" s="196" t="s">
        <v>18</v>
      </c>
      <c r="F3614" s="334" t="s">
        <v>584</v>
      </c>
      <c r="G3614" s="335"/>
      <c r="H3614" s="336" t="s">
        <v>18</v>
      </c>
      <c r="I3614" s="335"/>
      <c r="J3614" s="335"/>
      <c r="K3614" s="195"/>
      <c r="L3614" s="198"/>
      <c r="M3614" s="199"/>
      <c r="N3614" s="200"/>
      <c r="O3614" s="200"/>
      <c r="P3614" s="200"/>
      <c r="Q3614" s="200"/>
      <c r="R3614" s="200"/>
      <c r="S3614" s="200"/>
      <c r="T3614" s="201"/>
      <c r="AT3614" s="202" t="s">
        <v>192</v>
      </c>
      <c r="AU3614" s="202" t="s">
        <v>78</v>
      </c>
      <c r="AV3614" s="13" t="s">
        <v>76</v>
      </c>
      <c r="AW3614" s="13" t="s">
        <v>30</v>
      </c>
      <c r="AX3614" s="13" t="s">
        <v>69</v>
      </c>
      <c r="AY3614" s="202" t="s">
        <v>179</v>
      </c>
    </row>
    <row r="3615" spans="1:65" s="13" customFormat="1">
      <c r="B3615" s="194"/>
      <c r="C3615" s="195"/>
      <c r="D3615" s="188" t="s">
        <v>192</v>
      </c>
      <c r="E3615" s="196" t="s">
        <v>18</v>
      </c>
      <c r="F3615" s="334" t="s">
        <v>323</v>
      </c>
      <c r="G3615" s="335"/>
      <c r="H3615" s="336" t="s">
        <v>18</v>
      </c>
      <c r="I3615" s="335"/>
      <c r="J3615" s="335"/>
      <c r="K3615" s="195"/>
      <c r="L3615" s="198"/>
      <c r="M3615" s="199"/>
      <c r="N3615" s="200"/>
      <c r="O3615" s="200"/>
      <c r="P3615" s="200"/>
      <c r="Q3615" s="200"/>
      <c r="R3615" s="200"/>
      <c r="S3615" s="200"/>
      <c r="T3615" s="201"/>
      <c r="AT3615" s="202" t="s">
        <v>192</v>
      </c>
      <c r="AU3615" s="202" t="s">
        <v>78</v>
      </c>
      <c r="AV3615" s="13" t="s">
        <v>76</v>
      </c>
      <c r="AW3615" s="13" t="s">
        <v>30</v>
      </c>
      <c r="AX3615" s="13" t="s">
        <v>69</v>
      </c>
      <c r="AY3615" s="202" t="s">
        <v>179</v>
      </c>
    </row>
    <row r="3616" spans="1:65" s="14" customFormat="1" ht="33.75">
      <c r="B3616" s="203"/>
      <c r="C3616" s="204"/>
      <c r="D3616" s="188" t="s">
        <v>192</v>
      </c>
      <c r="E3616" s="205" t="s">
        <v>18</v>
      </c>
      <c r="F3616" s="324" t="s">
        <v>3432</v>
      </c>
      <c r="G3616" s="325"/>
      <c r="H3616" s="326">
        <v>-3.0449999999999999</v>
      </c>
      <c r="I3616" s="325"/>
      <c r="J3616" s="325"/>
      <c r="K3616" s="204"/>
      <c r="L3616" s="208"/>
      <c r="M3616" s="209"/>
      <c r="N3616" s="210"/>
      <c r="O3616" s="210"/>
      <c r="P3616" s="210"/>
      <c r="Q3616" s="210"/>
      <c r="R3616" s="210"/>
      <c r="S3616" s="210"/>
      <c r="T3616" s="211"/>
      <c r="AT3616" s="212" t="s">
        <v>192</v>
      </c>
      <c r="AU3616" s="212" t="s">
        <v>78</v>
      </c>
      <c r="AV3616" s="14" t="s">
        <v>78</v>
      </c>
      <c r="AW3616" s="14" t="s">
        <v>30</v>
      </c>
      <c r="AX3616" s="14" t="s">
        <v>69</v>
      </c>
      <c r="AY3616" s="212" t="s">
        <v>179</v>
      </c>
    </row>
    <row r="3617" spans="1:65" s="13" customFormat="1">
      <c r="B3617" s="194"/>
      <c r="C3617" s="195"/>
      <c r="D3617" s="188" t="s">
        <v>192</v>
      </c>
      <c r="E3617" s="196" t="s">
        <v>18</v>
      </c>
      <c r="F3617" s="334" t="s">
        <v>481</v>
      </c>
      <c r="G3617" s="335"/>
      <c r="H3617" s="336" t="s">
        <v>18</v>
      </c>
      <c r="I3617" s="335"/>
      <c r="J3617" s="335"/>
      <c r="K3617" s="195"/>
      <c r="L3617" s="198"/>
      <c r="M3617" s="199"/>
      <c r="N3617" s="200"/>
      <c r="O3617" s="200"/>
      <c r="P3617" s="200"/>
      <c r="Q3617" s="200"/>
      <c r="R3617" s="200"/>
      <c r="S3617" s="200"/>
      <c r="T3617" s="201"/>
      <c r="AT3617" s="202" t="s">
        <v>192</v>
      </c>
      <c r="AU3617" s="202" t="s">
        <v>78</v>
      </c>
      <c r="AV3617" s="13" t="s">
        <v>76</v>
      </c>
      <c r="AW3617" s="13" t="s">
        <v>30</v>
      </c>
      <c r="AX3617" s="13" t="s">
        <v>69</v>
      </c>
      <c r="AY3617" s="202" t="s">
        <v>179</v>
      </c>
    </row>
    <row r="3618" spans="1:65" s="14" customFormat="1" ht="22.5">
      <c r="B3618" s="203"/>
      <c r="C3618" s="204"/>
      <c r="D3618" s="188" t="s">
        <v>192</v>
      </c>
      <c r="E3618" s="205" t="s">
        <v>18</v>
      </c>
      <c r="F3618" s="324" t="s">
        <v>3433</v>
      </c>
      <c r="G3618" s="325"/>
      <c r="H3618" s="326">
        <v>-4.7930000000000001</v>
      </c>
      <c r="I3618" s="325"/>
      <c r="J3618" s="325"/>
      <c r="K3618" s="204"/>
      <c r="L3618" s="208"/>
      <c r="M3618" s="209"/>
      <c r="N3618" s="210"/>
      <c r="O3618" s="210"/>
      <c r="P3618" s="210"/>
      <c r="Q3618" s="210"/>
      <c r="R3618" s="210"/>
      <c r="S3618" s="210"/>
      <c r="T3618" s="211"/>
      <c r="AT3618" s="212" t="s">
        <v>192</v>
      </c>
      <c r="AU3618" s="212" t="s">
        <v>78</v>
      </c>
      <c r="AV3618" s="14" t="s">
        <v>78</v>
      </c>
      <c r="AW3618" s="14" t="s">
        <v>30</v>
      </c>
      <c r="AX3618" s="14" t="s">
        <v>69</v>
      </c>
      <c r="AY3618" s="212" t="s">
        <v>179</v>
      </c>
    </row>
    <row r="3619" spans="1:65" s="14" customFormat="1">
      <c r="B3619" s="203"/>
      <c r="C3619" s="204"/>
      <c r="D3619" s="188" t="s">
        <v>192</v>
      </c>
      <c r="E3619" s="205" t="s">
        <v>18</v>
      </c>
      <c r="F3619" s="324" t="s">
        <v>3434</v>
      </c>
      <c r="G3619" s="325"/>
      <c r="H3619" s="326">
        <v>-1.57</v>
      </c>
      <c r="I3619" s="325"/>
      <c r="J3619" s="325"/>
      <c r="K3619" s="204"/>
      <c r="L3619" s="208"/>
      <c r="M3619" s="209"/>
      <c r="N3619" s="210"/>
      <c r="O3619" s="210"/>
      <c r="P3619" s="210"/>
      <c r="Q3619" s="210"/>
      <c r="R3619" s="210"/>
      <c r="S3619" s="210"/>
      <c r="T3619" s="211"/>
      <c r="AT3619" s="212" t="s">
        <v>192</v>
      </c>
      <c r="AU3619" s="212" t="s">
        <v>78</v>
      </c>
      <c r="AV3619" s="14" t="s">
        <v>78</v>
      </c>
      <c r="AW3619" s="14" t="s">
        <v>30</v>
      </c>
      <c r="AX3619" s="14" t="s">
        <v>69</v>
      </c>
      <c r="AY3619" s="212" t="s">
        <v>179</v>
      </c>
    </row>
    <row r="3620" spans="1:65" s="14" customFormat="1">
      <c r="B3620" s="203"/>
      <c r="C3620" s="204"/>
      <c r="D3620" s="188" t="s">
        <v>192</v>
      </c>
      <c r="E3620" s="205" t="s">
        <v>18</v>
      </c>
      <c r="F3620" s="324" t="s">
        <v>3435</v>
      </c>
      <c r="G3620" s="325"/>
      <c r="H3620" s="326">
        <v>-2.1</v>
      </c>
      <c r="I3620" s="325"/>
      <c r="J3620" s="325"/>
      <c r="K3620" s="204"/>
      <c r="L3620" s="208"/>
      <c r="M3620" s="209"/>
      <c r="N3620" s="210"/>
      <c r="O3620" s="210"/>
      <c r="P3620" s="210"/>
      <c r="Q3620" s="210"/>
      <c r="R3620" s="210"/>
      <c r="S3620" s="210"/>
      <c r="T3620" s="211"/>
      <c r="AT3620" s="212" t="s">
        <v>192</v>
      </c>
      <c r="AU3620" s="212" t="s">
        <v>78</v>
      </c>
      <c r="AV3620" s="14" t="s">
        <v>78</v>
      </c>
      <c r="AW3620" s="14" t="s">
        <v>30</v>
      </c>
      <c r="AX3620" s="14" t="s">
        <v>69</v>
      </c>
      <c r="AY3620" s="212" t="s">
        <v>179</v>
      </c>
    </row>
    <row r="3621" spans="1:65" s="14" customFormat="1" ht="33.75">
      <c r="B3621" s="203"/>
      <c r="C3621" s="204"/>
      <c r="D3621" s="188" t="s">
        <v>192</v>
      </c>
      <c r="E3621" s="205" t="s">
        <v>18</v>
      </c>
      <c r="F3621" s="324" t="s">
        <v>3436</v>
      </c>
      <c r="G3621" s="325"/>
      <c r="H3621" s="326">
        <v>-2.7229999999999999</v>
      </c>
      <c r="I3621" s="325"/>
      <c r="J3621" s="325"/>
      <c r="K3621" s="204"/>
      <c r="L3621" s="208"/>
      <c r="M3621" s="209"/>
      <c r="N3621" s="210"/>
      <c r="O3621" s="210"/>
      <c r="P3621" s="210"/>
      <c r="Q3621" s="210"/>
      <c r="R3621" s="210"/>
      <c r="S3621" s="210"/>
      <c r="T3621" s="211"/>
      <c r="AT3621" s="212" t="s">
        <v>192</v>
      </c>
      <c r="AU3621" s="212" t="s">
        <v>78</v>
      </c>
      <c r="AV3621" s="14" t="s">
        <v>78</v>
      </c>
      <c r="AW3621" s="14" t="s">
        <v>30</v>
      </c>
      <c r="AX3621" s="14" t="s">
        <v>69</v>
      </c>
      <c r="AY3621" s="212" t="s">
        <v>179</v>
      </c>
    </row>
    <row r="3622" spans="1:65" s="13" customFormat="1">
      <c r="B3622" s="194"/>
      <c r="C3622" s="195"/>
      <c r="D3622" s="188" t="s">
        <v>192</v>
      </c>
      <c r="E3622" s="196" t="s">
        <v>18</v>
      </c>
      <c r="F3622" s="334" t="s">
        <v>1097</v>
      </c>
      <c r="G3622" s="335"/>
      <c r="H3622" s="336" t="s">
        <v>18</v>
      </c>
      <c r="I3622" s="335"/>
      <c r="J3622" s="335"/>
      <c r="K3622" s="195"/>
      <c r="L3622" s="198"/>
      <c r="M3622" s="199"/>
      <c r="N3622" s="200"/>
      <c r="O3622" s="200"/>
      <c r="P3622" s="200"/>
      <c r="Q3622" s="200"/>
      <c r="R3622" s="200"/>
      <c r="S3622" s="200"/>
      <c r="T3622" s="201"/>
      <c r="AT3622" s="202" t="s">
        <v>192</v>
      </c>
      <c r="AU3622" s="202" t="s">
        <v>78</v>
      </c>
      <c r="AV3622" s="13" t="s">
        <v>76</v>
      </c>
      <c r="AW3622" s="13" t="s">
        <v>30</v>
      </c>
      <c r="AX3622" s="13" t="s">
        <v>69</v>
      </c>
      <c r="AY3622" s="202" t="s">
        <v>179</v>
      </c>
    </row>
    <row r="3623" spans="1:65" s="13" customFormat="1">
      <c r="B3623" s="194"/>
      <c r="C3623" s="195"/>
      <c r="D3623" s="188" t="s">
        <v>192</v>
      </c>
      <c r="E3623" s="196" t="s">
        <v>18</v>
      </c>
      <c r="F3623" s="334" t="s">
        <v>3437</v>
      </c>
      <c r="G3623" s="335"/>
      <c r="H3623" s="336" t="s">
        <v>18</v>
      </c>
      <c r="I3623" s="335"/>
      <c r="J3623" s="335"/>
      <c r="K3623" s="195"/>
      <c r="L3623" s="198"/>
      <c r="M3623" s="199"/>
      <c r="N3623" s="200"/>
      <c r="O3623" s="200"/>
      <c r="P3623" s="200"/>
      <c r="Q3623" s="200"/>
      <c r="R3623" s="200"/>
      <c r="S3623" s="200"/>
      <c r="T3623" s="201"/>
      <c r="AT3623" s="202" t="s">
        <v>192</v>
      </c>
      <c r="AU3623" s="202" t="s">
        <v>78</v>
      </c>
      <c r="AV3623" s="13" t="s">
        <v>76</v>
      </c>
      <c r="AW3623" s="13" t="s">
        <v>30</v>
      </c>
      <c r="AX3623" s="13" t="s">
        <v>69</v>
      </c>
      <c r="AY3623" s="202" t="s">
        <v>179</v>
      </c>
    </row>
    <row r="3624" spans="1:65" s="14" customFormat="1" ht="33.75">
      <c r="B3624" s="203"/>
      <c r="C3624" s="204"/>
      <c r="D3624" s="188" t="s">
        <v>192</v>
      </c>
      <c r="E3624" s="205" t="s">
        <v>18</v>
      </c>
      <c r="F3624" s="324" t="s">
        <v>3438</v>
      </c>
      <c r="G3624" s="325"/>
      <c r="H3624" s="326">
        <v>1.7949999999999999</v>
      </c>
      <c r="I3624" s="325"/>
      <c r="J3624" s="325"/>
      <c r="K3624" s="204"/>
      <c r="L3624" s="208"/>
      <c r="M3624" s="209"/>
      <c r="N3624" s="210"/>
      <c r="O3624" s="210"/>
      <c r="P3624" s="210"/>
      <c r="Q3624" s="210"/>
      <c r="R3624" s="210"/>
      <c r="S3624" s="210"/>
      <c r="T3624" s="211"/>
      <c r="AT3624" s="212" t="s">
        <v>192</v>
      </c>
      <c r="AU3624" s="212" t="s">
        <v>78</v>
      </c>
      <c r="AV3624" s="14" t="s">
        <v>78</v>
      </c>
      <c r="AW3624" s="14" t="s">
        <v>30</v>
      </c>
      <c r="AX3624" s="14" t="s">
        <v>69</v>
      </c>
      <c r="AY3624" s="212" t="s">
        <v>179</v>
      </c>
    </row>
    <row r="3625" spans="1:65" s="14" customFormat="1">
      <c r="B3625" s="203"/>
      <c r="C3625" s="204"/>
      <c r="D3625" s="188" t="s">
        <v>192</v>
      </c>
      <c r="E3625" s="205" t="s">
        <v>18</v>
      </c>
      <c r="F3625" s="324" t="s">
        <v>3439</v>
      </c>
      <c r="G3625" s="325"/>
      <c r="H3625" s="326">
        <v>1.9850000000000001</v>
      </c>
      <c r="I3625" s="325"/>
      <c r="J3625" s="325"/>
      <c r="K3625" s="204"/>
      <c r="L3625" s="208"/>
      <c r="M3625" s="209"/>
      <c r="N3625" s="210"/>
      <c r="O3625" s="210"/>
      <c r="P3625" s="210"/>
      <c r="Q3625" s="210"/>
      <c r="R3625" s="210"/>
      <c r="S3625" s="210"/>
      <c r="T3625" s="211"/>
      <c r="AT3625" s="212" t="s">
        <v>192</v>
      </c>
      <c r="AU3625" s="212" t="s">
        <v>78</v>
      </c>
      <c r="AV3625" s="14" t="s">
        <v>78</v>
      </c>
      <c r="AW3625" s="14" t="s">
        <v>30</v>
      </c>
      <c r="AX3625" s="14" t="s">
        <v>69</v>
      </c>
      <c r="AY3625" s="212" t="s">
        <v>179</v>
      </c>
    </row>
    <row r="3626" spans="1:65" s="14" customFormat="1" ht="33.75">
      <c r="B3626" s="203"/>
      <c r="C3626" s="204"/>
      <c r="D3626" s="188" t="s">
        <v>192</v>
      </c>
      <c r="E3626" s="205" t="s">
        <v>18</v>
      </c>
      <c r="F3626" s="324" t="s">
        <v>3440</v>
      </c>
      <c r="G3626" s="325"/>
      <c r="H3626" s="326">
        <v>-1.3</v>
      </c>
      <c r="I3626" s="325"/>
      <c r="J3626" s="325"/>
      <c r="K3626" s="204"/>
      <c r="L3626" s="208"/>
      <c r="M3626" s="209"/>
      <c r="N3626" s="210"/>
      <c r="O3626" s="210"/>
      <c r="P3626" s="210"/>
      <c r="Q3626" s="210"/>
      <c r="R3626" s="210"/>
      <c r="S3626" s="210"/>
      <c r="T3626" s="211"/>
      <c r="AT3626" s="212" t="s">
        <v>192</v>
      </c>
      <c r="AU3626" s="212" t="s">
        <v>78</v>
      </c>
      <c r="AV3626" s="14" t="s">
        <v>78</v>
      </c>
      <c r="AW3626" s="14" t="s">
        <v>30</v>
      </c>
      <c r="AX3626" s="14" t="s">
        <v>69</v>
      </c>
      <c r="AY3626" s="212" t="s">
        <v>179</v>
      </c>
    </row>
    <row r="3627" spans="1:65" s="14" customFormat="1">
      <c r="B3627" s="203"/>
      <c r="C3627" s="204"/>
      <c r="D3627" s="188" t="s">
        <v>192</v>
      </c>
      <c r="E3627" s="205" t="s">
        <v>18</v>
      </c>
      <c r="F3627" s="324" t="s">
        <v>3441</v>
      </c>
      <c r="G3627" s="325"/>
      <c r="H3627" s="326">
        <v>2.72</v>
      </c>
      <c r="I3627" s="325"/>
      <c r="J3627" s="325"/>
      <c r="K3627" s="204"/>
      <c r="L3627" s="208"/>
      <c r="M3627" s="209"/>
      <c r="N3627" s="210"/>
      <c r="O3627" s="210"/>
      <c r="P3627" s="210"/>
      <c r="Q3627" s="210"/>
      <c r="R3627" s="210"/>
      <c r="S3627" s="210"/>
      <c r="T3627" s="211"/>
      <c r="AT3627" s="212" t="s">
        <v>192</v>
      </c>
      <c r="AU3627" s="212" t="s">
        <v>78</v>
      </c>
      <c r="AV3627" s="14" t="s">
        <v>78</v>
      </c>
      <c r="AW3627" s="14" t="s">
        <v>30</v>
      </c>
      <c r="AX3627" s="14" t="s">
        <v>69</v>
      </c>
      <c r="AY3627" s="212" t="s">
        <v>179</v>
      </c>
    </row>
    <row r="3628" spans="1:65" s="14" customFormat="1">
      <c r="B3628" s="203"/>
      <c r="C3628" s="204"/>
      <c r="D3628" s="188" t="s">
        <v>192</v>
      </c>
      <c r="E3628" s="205" t="s">
        <v>18</v>
      </c>
      <c r="F3628" s="324" t="s">
        <v>3442</v>
      </c>
      <c r="G3628" s="325"/>
      <c r="H3628" s="326">
        <v>1.75</v>
      </c>
      <c r="I3628" s="325"/>
      <c r="J3628" s="325"/>
      <c r="K3628" s="204"/>
      <c r="L3628" s="208"/>
      <c r="M3628" s="209"/>
      <c r="N3628" s="210"/>
      <c r="O3628" s="210"/>
      <c r="P3628" s="210"/>
      <c r="Q3628" s="210"/>
      <c r="R3628" s="210"/>
      <c r="S3628" s="210"/>
      <c r="T3628" s="211"/>
      <c r="AT3628" s="212" t="s">
        <v>192</v>
      </c>
      <c r="AU3628" s="212" t="s">
        <v>78</v>
      </c>
      <c r="AV3628" s="14" t="s">
        <v>78</v>
      </c>
      <c r="AW3628" s="14" t="s">
        <v>30</v>
      </c>
      <c r="AX3628" s="14" t="s">
        <v>69</v>
      </c>
      <c r="AY3628" s="212" t="s">
        <v>179</v>
      </c>
    </row>
    <row r="3629" spans="1:65" s="2" customFormat="1" ht="16.5" customHeight="1">
      <c r="A3629" s="33"/>
      <c r="B3629" s="34"/>
      <c r="C3629" s="176" t="s">
        <v>3443</v>
      </c>
      <c r="D3629" s="176" t="s">
        <v>181</v>
      </c>
      <c r="E3629" s="177" t="s">
        <v>3444</v>
      </c>
      <c r="F3629" s="327" t="s">
        <v>3445</v>
      </c>
      <c r="G3629" s="328" t="s">
        <v>281</v>
      </c>
      <c r="H3629" s="329">
        <v>40</v>
      </c>
      <c r="I3629" s="330"/>
      <c r="J3629" s="330">
        <f>ROUND(I3629*H3629,2)</f>
        <v>0</v>
      </c>
      <c r="K3629" s="178" t="s">
        <v>185</v>
      </c>
      <c r="L3629" s="38"/>
      <c r="M3629" s="182" t="s">
        <v>18</v>
      </c>
      <c r="N3629" s="183" t="s">
        <v>40</v>
      </c>
      <c r="O3629" s="184">
        <v>3.5000000000000003E-2</v>
      </c>
      <c r="P3629" s="184">
        <f>O3629*H3629</f>
        <v>1.4000000000000001</v>
      </c>
      <c r="Q3629" s="184">
        <v>2.1000000000000001E-4</v>
      </c>
      <c r="R3629" s="184">
        <f>Q3629*H3629</f>
        <v>8.4000000000000012E-3</v>
      </c>
      <c r="S3629" s="184">
        <v>0</v>
      </c>
      <c r="T3629" s="185">
        <f>S3629*H3629</f>
        <v>0</v>
      </c>
      <c r="U3629" s="33"/>
      <c r="V3629" s="33"/>
      <c r="W3629" s="33"/>
      <c r="X3629" s="33"/>
      <c r="Y3629" s="33"/>
      <c r="Z3629" s="33"/>
      <c r="AA3629" s="33"/>
      <c r="AB3629" s="33"/>
      <c r="AC3629" s="33"/>
      <c r="AD3629" s="33"/>
      <c r="AE3629" s="33"/>
      <c r="AR3629" s="186" t="s">
        <v>311</v>
      </c>
      <c r="AT3629" s="186" t="s">
        <v>181</v>
      </c>
      <c r="AU3629" s="186" t="s">
        <v>78</v>
      </c>
      <c r="AY3629" s="19" t="s">
        <v>179</v>
      </c>
      <c r="BE3629" s="187">
        <f>IF(N3629="základní",J3629,0)</f>
        <v>0</v>
      </c>
      <c r="BF3629" s="187">
        <f>IF(N3629="snížená",J3629,0)</f>
        <v>0</v>
      </c>
      <c r="BG3629" s="187">
        <f>IF(N3629="zákl. přenesená",J3629,0)</f>
        <v>0</v>
      </c>
      <c r="BH3629" s="187">
        <f>IF(N3629="sníž. přenesená",J3629,0)</f>
        <v>0</v>
      </c>
      <c r="BI3629" s="187">
        <f>IF(N3629="nulová",J3629,0)</f>
        <v>0</v>
      </c>
      <c r="BJ3629" s="19" t="s">
        <v>76</v>
      </c>
      <c r="BK3629" s="187">
        <f>ROUND(I3629*H3629,2)</f>
        <v>0</v>
      </c>
      <c r="BL3629" s="19" t="s">
        <v>311</v>
      </c>
      <c r="BM3629" s="186" t="s">
        <v>3446</v>
      </c>
    </row>
    <row r="3630" spans="1:65" s="2" customFormat="1" ht="19.5">
      <c r="A3630" s="33"/>
      <c r="B3630" s="34"/>
      <c r="C3630" s="35"/>
      <c r="D3630" s="188" t="s">
        <v>188</v>
      </c>
      <c r="E3630" s="35"/>
      <c r="F3630" s="331" t="s">
        <v>3447</v>
      </c>
      <c r="G3630" s="332"/>
      <c r="H3630" s="332"/>
      <c r="I3630" s="332"/>
      <c r="J3630" s="332"/>
      <c r="K3630" s="35"/>
      <c r="L3630" s="38"/>
      <c r="M3630" s="190"/>
      <c r="N3630" s="191"/>
      <c r="O3630" s="63"/>
      <c r="P3630" s="63"/>
      <c r="Q3630" s="63"/>
      <c r="R3630" s="63"/>
      <c r="S3630" s="63"/>
      <c r="T3630" s="64"/>
      <c r="U3630" s="33"/>
      <c r="V3630" s="33"/>
      <c r="W3630" s="33"/>
      <c r="X3630" s="33"/>
      <c r="Y3630" s="33"/>
      <c r="Z3630" s="33"/>
      <c r="AA3630" s="33"/>
      <c r="AB3630" s="33"/>
      <c r="AC3630" s="33"/>
      <c r="AD3630" s="33"/>
      <c r="AE3630" s="33"/>
      <c r="AT3630" s="19" t="s">
        <v>188</v>
      </c>
      <c r="AU3630" s="19" t="s">
        <v>78</v>
      </c>
    </row>
    <row r="3631" spans="1:65" s="2" customFormat="1">
      <c r="A3631" s="33"/>
      <c r="B3631" s="34"/>
      <c r="C3631" s="35"/>
      <c r="D3631" s="192" t="s">
        <v>190</v>
      </c>
      <c r="E3631" s="35"/>
      <c r="F3631" s="333" t="s">
        <v>3448</v>
      </c>
      <c r="G3631" s="332"/>
      <c r="H3631" s="332"/>
      <c r="I3631" s="332"/>
      <c r="J3631" s="332"/>
      <c r="K3631" s="35"/>
      <c r="L3631" s="38"/>
      <c r="M3631" s="190"/>
      <c r="N3631" s="191"/>
      <c r="O3631" s="63"/>
      <c r="P3631" s="63"/>
      <c r="Q3631" s="63"/>
      <c r="R3631" s="63"/>
      <c r="S3631" s="63"/>
      <c r="T3631" s="64"/>
      <c r="U3631" s="33"/>
      <c r="V3631" s="33"/>
      <c r="W3631" s="33"/>
      <c r="X3631" s="33"/>
      <c r="Y3631" s="33"/>
      <c r="Z3631" s="33"/>
      <c r="AA3631" s="33"/>
      <c r="AB3631" s="33"/>
      <c r="AC3631" s="33"/>
      <c r="AD3631" s="33"/>
      <c r="AE3631" s="33"/>
      <c r="AT3631" s="19" t="s">
        <v>190</v>
      </c>
      <c r="AU3631" s="19" t="s">
        <v>78</v>
      </c>
    </row>
    <row r="3632" spans="1:65" s="13" customFormat="1">
      <c r="B3632" s="194"/>
      <c r="C3632" s="195"/>
      <c r="D3632" s="188" t="s">
        <v>192</v>
      </c>
      <c r="E3632" s="196" t="s">
        <v>18</v>
      </c>
      <c r="F3632" s="334" t="s">
        <v>323</v>
      </c>
      <c r="G3632" s="335"/>
      <c r="H3632" s="336" t="s">
        <v>18</v>
      </c>
      <c r="I3632" s="335"/>
      <c r="J3632" s="335"/>
      <c r="K3632" s="195"/>
      <c r="L3632" s="198"/>
      <c r="M3632" s="199"/>
      <c r="N3632" s="200"/>
      <c r="O3632" s="200"/>
      <c r="P3632" s="200"/>
      <c r="Q3632" s="200"/>
      <c r="R3632" s="200"/>
      <c r="S3632" s="200"/>
      <c r="T3632" s="201"/>
      <c r="AT3632" s="202" t="s">
        <v>192</v>
      </c>
      <c r="AU3632" s="202" t="s">
        <v>78</v>
      </c>
      <c r="AV3632" s="13" t="s">
        <v>76</v>
      </c>
      <c r="AW3632" s="13" t="s">
        <v>30</v>
      </c>
      <c r="AX3632" s="13" t="s">
        <v>69</v>
      </c>
      <c r="AY3632" s="202" t="s">
        <v>179</v>
      </c>
    </row>
    <row r="3633" spans="2:51" s="14" customFormat="1">
      <c r="B3633" s="203"/>
      <c r="C3633" s="204"/>
      <c r="D3633" s="188" t="s">
        <v>192</v>
      </c>
      <c r="E3633" s="205" t="s">
        <v>18</v>
      </c>
      <c r="F3633" s="324" t="s">
        <v>3449</v>
      </c>
      <c r="G3633" s="325"/>
      <c r="H3633" s="326">
        <v>4</v>
      </c>
      <c r="I3633" s="325"/>
      <c r="J3633" s="325"/>
      <c r="K3633" s="204"/>
      <c r="L3633" s="208"/>
      <c r="M3633" s="209"/>
      <c r="N3633" s="210"/>
      <c r="O3633" s="210"/>
      <c r="P3633" s="210"/>
      <c r="Q3633" s="210"/>
      <c r="R3633" s="210"/>
      <c r="S3633" s="210"/>
      <c r="T3633" s="211"/>
      <c r="AT3633" s="212" t="s">
        <v>192</v>
      </c>
      <c r="AU3633" s="212" t="s">
        <v>78</v>
      </c>
      <c r="AV3633" s="14" t="s">
        <v>78</v>
      </c>
      <c r="AW3633" s="14" t="s">
        <v>30</v>
      </c>
      <c r="AX3633" s="14" t="s">
        <v>69</v>
      </c>
      <c r="AY3633" s="212" t="s">
        <v>179</v>
      </c>
    </row>
    <row r="3634" spans="2:51" s="14" customFormat="1">
      <c r="B3634" s="203"/>
      <c r="C3634" s="204"/>
      <c r="D3634" s="188" t="s">
        <v>192</v>
      </c>
      <c r="E3634" s="205" t="s">
        <v>18</v>
      </c>
      <c r="F3634" s="324" t="s">
        <v>3450</v>
      </c>
      <c r="G3634" s="325"/>
      <c r="H3634" s="326">
        <v>6</v>
      </c>
      <c r="I3634" s="325"/>
      <c r="J3634" s="325"/>
      <c r="K3634" s="204"/>
      <c r="L3634" s="208"/>
      <c r="M3634" s="209"/>
      <c r="N3634" s="210"/>
      <c r="O3634" s="210"/>
      <c r="P3634" s="210"/>
      <c r="Q3634" s="210"/>
      <c r="R3634" s="210"/>
      <c r="S3634" s="210"/>
      <c r="T3634" s="211"/>
      <c r="AT3634" s="212" t="s">
        <v>192</v>
      </c>
      <c r="AU3634" s="212" t="s">
        <v>78</v>
      </c>
      <c r="AV3634" s="14" t="s">
        <v>78</v>
      </c>
      <c r="AW3634" s="14" t="s">
        <v>30</v>
      </c>
      <c r="AX3634" s="14" t="s">
        <v>69</v>
      </c>
      <c r="AY3634" s="212" t="s">
        <v>179</v>
      </c>
    </row>
    <row r="3635" spans="2:51" s="14" customFormat="1">
      <c r="B3635" s="203"/>
      <c r="C3635" s="204"/>
      <c r="D3635" s="188" t="s">
        <v>192</v>
      </c>
      <c r="E3635" s="205" t="s">
        <v>18</v>
      </c>
      <c r="F3635" s="324" t="s">
        <v>3451</v>
      </c>
      <c r="G3635" s="325"/>
      <c r="H3635" s="326">
        <v>4</v>
      </c>
      <c r="I3635" s="325"/>
      <c r="J3635" s="325"/>
      <c r="K3635" s="204"/>
      <c r="L3635" s="208"/>
      <c r="M3635" s="209"/>
      <c r="N3635" s="210"/>
      <c r="O3635" s="210"/>
      <c r="P3635" s="210"/>
      <c r="Q3635" s="210"/>
      <c r="R3635" s="210"/>
      <c r="S3635" s="210"/>
      <c r="T3635" s="211"/>
      <c r="AT3635" s="212" t="s">
        <v>192</v>
      </c>
      <c r="AU3635" s="212" t="s">
        <v>78</v>
      </c>
      <c r="AV3635" s="14" t="s">
        <v>78</v>
      </c>
      <c r="AW3635" s="14" t="s">
        <v>30</v>
      </c>
      <c r="AX3635" s="14" t="s">
        <v>69</v>
      </c>
      <c r="AY3635" s="212" t="s">
        <v>179</v>
      </c>
    </row>
    <row r="3636" spans="2:51" s="13" customFormat="1">
      <c r="B3636" s="194"/>
      <c r="C3636" s="195"/>
      <c r="D3636" s="188" t="s">
        <v>192</v>
      </c>
      <c r="E3636" s="196" t="s">
        <v>18</v>
      </c>
      <c r="F3636" s="334" t="s">
        <v>481</v>
      </c>
      <c r="G3636" s="335"/>
      <c r="H3636" s="336" t="s">
        <v>18</v>
      </c>
      <c r="I3636" s="335"/>
      <c r="J3636" s="335"/>
      <c r="K3636" s="195"/>
      <c r="L3636" s="198"/>
      <c r="M3636" s="199"/>
      <c r="N3636" s="200"/>
      <c r="O3636" s="200"/>
      <c r="P3636" s="200"/>
      <c r="Q3636" s="200"/>
      <c r="R3636" s="200"/>
      <c r="S3636" s="200"/>
      <c r="T3636" s="201"/>
      <c r="AT3636" s="202" t="s">
        <v>192</v>
      </c>
      <c r="AU3636" s="202" t="s">
        <v>78</v>
      </c>
      <c r="AV3636" s="13" t="s">
        <v>76</v>
      </c>
      <c r="AW3636" s="13" t="s">
        <v>30</v>
      </c>
      <c r="AX3636" s="13" t="s">
        <v>69</v>
      </c>
      <c r="AY3636" s="202" t="s">
        <v>179</v>
      </c>
    </row>
    <row r="3637" spans="2:51" s="14" customFormat="1">
      <c r="B3637" s="203"/>
      <c r="C3637" s="204"/>
      <c r="D3637" s="188" t="s">
        <v>192</v>
      </c>
      <c r="E3637" s="205" t="s">
        <v>18</v>
      </c>
      <c r="F3637" s="324" t="s">
        <v>3452</v>
      </c>
      <c r="G3637" s="325"/>
      <c r="H3637" s="326">
        <v>5</v>
      </c>
      <c r="I3637" s="325"/>
      <c r="J3637" s="325"/>
      <c r="K3637" s="204"/>
      <c r="L3637" s="208"/>
      <c r="M3637" s="209"/>
      <c r="N3637" s="210"/>
      <c r="O3637" s="210"/>
      <c r="P3637" s="210"/>
      <c r="Q3637" s="210"/>
      <c r="R3637" s="210"/>
      <c r="S3637" s="210"/>
      <c r="T3637" s="211"/>
      <c r="AT3637" s="212" t="s">
        <v>192</v>
      </c>
      <c r="AU3637" s="212" t="s">
        <v>78</v>
      </c>
      <c r="AV3637" s="14" t="s">
        <v>78</v>
      </c>
      <c r="AW3637" s="14" t="s">
        <v>30</v>
      </c>
      <c r="AX3637" s="14" t="s">
        <v>69</v>
      </c>
      <c r="AY3637" s="212" t="s">
        <v>179</v>
      </c>
    </row>
    <row r="3638" spans="2:51" s="14" customFormat="1">
      <c r="B3638" s="203"/>
      <c r="C3638" s="204"/>
      <c r="D3638" s="188" t="s">
        <v>192</v>
      </c>
      <c r="E3638" s="205" t="s">
        <v>18</v>
      </c>
      <c r="F3638" s="324" t="s">
        <v>3453</v>
      </c>
      <c r="G3638" s="325"/>
      <c r="H3638" s="326">
        <v>4</v>
      </c>
      <c r="I3638" s="325"/>
      <c r="J3638" s="325"/>
      <c r="K3638" s="204"/>
      <c r="L3638" s="208"/>
      <c r="M3638" s="209"/>
      <c r="N3638" s="210"/>
      <c r="O3638" s="210"/>
      <c r="P3638" s="210"/>
      <c r="Q3638" s="210"/>
      <c r="R3638" s="210"/>
      <c r="S3638" s="210"/>
      <c r="T3638" s="211"/>
      <c r="AT3638" s="212" t="s">
        <v>192</v>
      </c>
      <c r="AU3638" s="212" t="s">
        <v>78</v>
      </c>
      <c r="AV3638" s="14" t="s">
        <v>78</v>
      </c>
      <c r="AW3638" s="14" t="s">
        <v>30</v>
      </c>
      <c r="AX3638" s="14" t="s">
        <v>69</v>
      </c>
      <c r="AY3638" s="212" t="s">
        <v>179</v>
      </c>
    </row>
    <row r="3639" spans="2:51" s="14" customFormat="1">
      <c r="B3639" s="203"/>
      <c r="C3639" s="204"/>
      <c r="D3639" s="188" t="s">
        <v>192</v>
      </c>
      <c r="E3639" s="205" t="s">
        <v>18</v>
      </c>
      <c r="F3639" s="324" t="s">
        <v>3454</v>
      </c>
      <c r="G3639" s="325"/>
      <c r="H3639" s="326">
        <v>5</v>
      </c>
      <c r="I3639" s="325"/>
      <c r="J3639" s="325"/>
      <c r="K3639" s="204"/>
      <c r="L3639" s="208"/>
      <c r="M3639" s="209"/>
      <c r="N3639" s="210"/>
      <c r="O3639" s="210"/>
      <c r="P3639" s="210"/>
      <c r="Q3639" s="210"/>
      <c r="R3639" s="210"/>
      <c r="S3639" s="210"/>
      <c r="T3639" s="211"/>
      <c r="AT3639" s="212" t="s">
        <v>192</v>
      </c>
      <c r="AU3639" s="212" t="s">
        <v>78</v>
      </c>
      <c r="AV3639" s="14" t="s">
        <v>78</v>
      </c>
      <c r="AW3639" s="14" t="s">
        <v>30</v>
      </c>
      <c r="AX3639" s="14" t="s">
        <v>69</v>
      </c>
      <c r="AY3639" s="212" t="s">
        <v>179</v>
      </c>
    </row>
    <row r="3640" spans="2:51" s="14" customFormat="1">
      <c r="B3640" s="203"/>
      <c r="C3640" s="204"/>
      <c r="D3640" s="188" t="s">
        <v>192</v>
      </c>
      <c r="E3640" s="205" t="s">
        <v>18</v>
      </c>
      <c r="F3640" s="324" t="s">
        <v>3455</v>
      </c>
      <c r="G3640" s="325"/>
      <c r="H3640" s="326">
        <v>4</v>
      </c>
      <c r="I3640" s="325"/>
      <c r="J3640" s="325"/>
      <c r="K3640" s="204"/>
      <c r="L3640" s="208"/>
      <c r="M3640" s="209"/>
      <c r="N3640" s="210"/>
      <c r="O3640" s="210"/>
      <c r="P3640" s="210"/>
      <c r="Q3640" s="210"/>
      <c r="R3640" s="210"/>
      <c r="S3640" s="210"/>
      <c r="T3640" s="211"/>
      <c r="AT3640" s="212" t="s">
        <v>192</v>
      </c>
      <c r="AU3640" s="212" t="s">
        <v>78</v>
      </c>
      <c r="AV3640" s="14" t="s">
        <v>78</v>
      </c>
      <c r="AW3640" s="14" t="s">
        <v>30</v>
      </c>
      <c r="AX3640" s="14" t="s">
        <v>69</v>
      </c>
      <c r="AY3640" s="212" t="s">
        <v>179</v>
      </c>
    </row>
    <row r="3641" spans="2:51" s="14" customFormat="1">
      <c r="B3641" s="203"/>
      <c r="C3641" s="204"/>
      <c r="D3641" s="188" t="s">
        <v>192</v>
      </c>
      <c r="E3641" s="205" t="s">
        <v>18</v>
      </c>
      <c r="F3641" s="324" t="s">
        <v>3456</v>
      </c>
      <c r="G3641" s="325"/>
      <c r="H3641" s="326">
        <v>4</v>
      </c>
      <c r="I3641" s="325"/>
      <c r="J3641" s="325"/>
      <c r="K3641" s="204"/>
      <c r="L3641" s="208"/>
      <c r="M3641" s="209"/>
      <c r="N3641" s="210"/>
      <c r="O3641" s="210"/>
      <c r="P3641" s="210"/>
      <c r="Q3641" s="210"/>
      <c r="R3641" s="210"/>
      <c r="S3641" s="210"/>
      <c r="T3641" s="211"/>
      <c r="AT3641" s="212" t="s">
        <v>192</v>
      </c>
      <c r="AU3641" s="212" t="s">
        <v>78</v>
      </c>
      <c r="AV3641" s="14" t="s">
        <v>78</v>
      </c>
      <c r="AW3641" s="14" t="s">
        <v>30</v>
      </c>
      <c r="AX3641" s="14" t="s">
        <v>69</v>
      </c>
      <c r="AY3641" s="212" t="s">
        <v>179</v>
      </c>
    </row>
    <row r="3642" spans="2:51" s="14" customFormat="1">
      <c r="B3642" s="203"/>
      <c r="C3642" s="204"/>
      <c r="D3642" s="188" t="s">
        <v>192</v>
      </c>
      <c r="E3642" s="205" t="s">
        <v>18</v>
      </c>
      <c r="F3642" s="324" t="s">
        <v>3457</v>
      </c>
      <c r="G3642" s="325"/>
      <c r="H3642" s="326">
        <v>5</v>
      </c>
      <c r="I3642" s="325"/>
      <c r="J3642" s="325"/>
      <c r="K3642" s="204"/>
      <c r="L3642" s="208"/>
      <c r="M3642" s="209"/>
      <c r="N3642" s="210"/>
      <c r="O3642" s="210"/>
      <c r="P3642" s="210"/>
      <c r="Q3642" s="210"/>
      <c r="R3642" s="210"/>
      <c r="S3642" s="210"/>
      <c r="T3642" s="211"/>
      <c r="AT3642" s="212" t="s">
        <v>192</v>
      </c>
      <c r="AU3642" s="212" t="s">
        <v>78</v>
      </c>
      <c r="AV3642" s="14" t="s">
        <v>78</v>
      </c>
      <c r="AW3642" s="14" t="s">
        <v>30</v>
      </c>
      <c r="AX3642" s="14" t="s">
        <v>69</v>
      </c>
      <c r="AY3642" s="212" t="s">
        <v>179</v>
      </c>
    </row>
    <row r="3643" spans="2:51" s="13" customFormat="1">
      <c r="B3643" s="194"/>
      <c r="C3643" s="195"/>
      <c r="D3643" s="188" t="s">
        <v>192</v>
      </c>
      <c r="E3643" s="196" t="s">
        <v>18</v>
      </c>
      <c r="F3643" s="334" t="s">
        <v>584</v>
      </c>
      <c r="G3643" s="335"/>
      <c r="H3643" s="336" t="s">
        <v>18</v>
      </c>
      <c r="I3643" s="335"/>
      <c r="J3643" s="335"/>
      <c r="K3643" s="195"/>
      <c r="L3643" s="198"/>
      <c r="M3643" s="199"/>
      <c r="N3643" s="200"/>
      <c r="O3643" s="200"/>
      <c r="P3643" s="200"/>
      <c r="Q3643" s="200"/>
      <c r="R3643" s="200"/>
      <c r="S3643" s="200"/>
      <c r="T3643" s="201"/>
      <c r="AT3643" s="202" t="s">
        <v>192</v>
      </c>
      <c r="AU3643" s="202" t="s">
        <v>78</v>
      </c>
      <c r="AV3643" s="13" t="s">
        <v>76</v>
      </c>
      <c r="AW3643" s="13" t="s">
        <v>30</v>
      </c>
      <c r="AX3643" s="13" t="s">
        <v>69</v>
      </c>
      <c r="AY3643" s="202" t="s">
        <v>179</v>
      </c>
    </row>
    <row r="3644" spans="2:51" s="13" customFormat="1">
      <c r="B3644" s="194"/>
      <c r="C3644" s="195"/>
      <c r="D3644" s="188" t="s">
        <v>192</v>
      </c>
      <c r="E3644" s="196" t="s">
        <v>18</v>
      </c>
      <c r="F3644" s="334" t="s">
        <v>481</v>
      </c>
      <c r="G3644" s="335"/>
      <c r="H3644" s="336" t="s">
        <v>18</v>
      </c>
      <c r="I3644" s="335"/>
      <c r="J3644" s="335"/>
      <c r="K3644" s="195"/>
      <c r="L3644" s="198"/>
      <c r="M3644" s="199"/>
      <c r="N3644" s="200"/>
      <c r="O3644" s="200"/>
      <c r="P3644" s="200"/>
      <c r="Q3644" s="200"/>
      <c r="R3644" s="200"/>
      <c r="S3644" s="200"/>
      <c r="T3644" s="201"/>
      <c r="AT3644" s="202" t="s">
        <v>192</v>
      </c>
      <c r="AU3644" s="202" t="s">
        <v>78</v>
      </c>
      <c r="AV3644" s="13" t="s">
        <v>76</v>
      </c>
      <c r="AW3644" s="13" t="s">
        <v>30</v>
      </c>
      <c r="AX3644" s="13" t="s">
        <v>69</v>
      </c>
      <c r="AY3644" s="202" t="s">
        <v>179</v>
      </c>
    </row>
    <row r="3645" spans="2:51" s="14" customFormat="1">
      <c r="B3645" s="203"/>
      <c r="C3645" s="204"/>
      <c r="D3645" s="188" t="s">
        <v>192</v>
      </c>
      <c r="E3645" s="205" t="s">
        <v>18</v>
      </c>
      <c r="F3645" s="324" t="s">
        <v>3458</v>
      </c>
      <c r="G3645" s="325"/>
      <c r="H3645" s="326">
        <v>-1</v>
      </c>
      <c r="I3645" s="325"/>
      <c r="J3645" s="325"/>
      <c r="K3645" s="204"/>
      <c r="L3645" s="208"/>
      <c r="M3645" s="209"/>
      <c r="N3645" s="210"/>
      <c r="O3645" s="210"/>
      <c r="P3645" s="210"/>
      <c r="Q3645" s="210"/>
      <c r="R3645" s="210"/>
      <c r="S3645" s="210"/>
      <c r="T3645" s="211"/>
      <c r="AT3645" s="212" t="s">
        <v>192</v>
      </c>
      <c r="AU3645" s="212" t="s">
        <v>78</v>
      </c>
      <c r="AV3645" s="14" t="s">
        <v>78</v>
      </c>
      <c r="AW3645" s="14" t="s">
        <v>30</v>
      </c>
      <c r="AX3645" s="14" t="s">
        <v>69</v>
      </c>
      <c r="AY3645" s="212" t="s">
        <v>179</v>
      </c>
    </row>
    <row r="3646" spans="2:51" s="14" customFormat="1">
      <c r="B3646" s="203"/>
      <c r="C3646" s="204"/>
      <c r="D3646" s="188" t="s">
        <v>192</v>
      </c>
      <c r="E3646" s="205" t="s">
        <v>18</v>
      </c>
      <c r="F3646" s="324" t="s">
        <v>3459</v>
      </c>
      <c r="G3646" s="325"/>
      <c r="H3646" s="326">
        <v>-4</v>
      </c>
      <c r="I3646" s="325"/>
      <c r="J3646" s="325"/>
      <c r="K3646" s="204"/>
      <c r="L3646" s="208"/>
      <c r="M3646" s="209"/>
      <c r="N3646" s="210"/>
      <c r="O3646" s="210"/>
      <c r="P3646" s="210"/>
      <c r="Q3646" s="210"/>
      <c r="R3646" s="210"/>
      <c r="S3646" s="210"/>
      <c r="T3646" s="211"/>
      <c r="AT3646" s="212" t="s">
        <v>192</v>
      </c>
      <c r="AU3646" s="212" t="s">
        <v>78</v>
      </c>
      <c r="AV3646" s="14" t="s">
        <v>78</v>
      </c>
      <c r="AW3646" s="14" t="s">
        <v>30</v>
      </c>
      <c r="AX3646" s="14" t="s">
        <v>69</v>
      </c>
      <c r="AY3646" s="212" t="s">
        <v>179</v>
      </c>
    </row>
    <row r="3647" spans="2:51" s="14" customFormat="1">
      <c r="B3647" s="203"/>
      <c r="C3647" s="204"/>
      <c r="D3647" s="188" t="s">
        <v>192</v>
      </c>
      <c r="E3647" s="205" t="s">
        <v>18</v>
      </c>
      <c r="F3647" s="324" t="s">
        <v>3460</v>
      </c>
      <c r="G3647" s="325"/>
      <c r="H3647" s="326">
        <v>-4</v>
      </c>
      <c r="I3647" s="325"/>
      <c r="J3647" s="325"/>
      <c r="K3647" s="204"/>
      <c r="L3647" s="208"/>
      <c r="M3647" s="209"/>
      <c r="N3647" s="210"/>
      <c r="O3647" s="210"/>
      <c r="P3647" s="210"/>
      <c r="Q3647" s="210"/>
      <c r="R3647" s="210"/>
      <c r="S3647" s="210"/>
      <c r="T3647" s="211"/>
      <c r="AT3647" s="212" t="s">
        <v>192</v>
      </c>
      <c r="AU3647" s="212" t="s">
        <v>78</v>
      </c>
      <c r="AV3647" s="14" t="s">
        <v>78</v>
      </c>
      <c r="AW3647" s="14" t="s">
        <v>30</v>
      </c>
      <c r="AX3647" s="14" t="s">
        <v>69</v>
      </c>
      <c r="AY3647" s="212" t="s">
        <v>179</v>
      </c>
    </row>
    <row r="3648" spans="2:51" s="14" customFormat="1">
      <c r="B3648" s="203"/>
      <c r="C3648" s="204"/>
      <c r="D3648" s="188" t="s">
        <v>192</v>
      </c>
      <c r="E3648" s="205" t="s">
        <v>18</v>
      </c>
      <c r="F3648" s="324" t="s">
        <v>3461</v>
      </c>
      <c r="G3648" s="325"/>
      <c r="H3648" s="326">
        <v>-1</v>
      </c>
      <c r="I3648" s="325"/>
      <c r="J3648" s="325"/>
      <c r="K3648" s="204"/>
      <c r="L3648" s="208"/>
      <c r="M3648" s="209"/>
      <c r="N3648" s="210"/>
      <c r="O3648" s="210"/>
      <c r="P3648" s="210"/>
      <c r="Q3648" s="210"/>
      <c r="R3648" s="210"/>
      <c r="S3648" s="210"/>
      <c r="T3648" s="211"/>
      <c r="AT3648" s="212" t="s">
        <v>192</v>
      </c>
      <c r="AU3648" s="212" t="s">
        <v>78</v>
      </c>
      <c r="AV3648" s="14" t="s">
        <v>78</v>
      </c>
      <c r="AW3648" s="14" t="s">
        <v>30</v>
      </c>
      <c r="AX3648" s="14" t="s">
        <v>69</v>
      </c>
      <c r="AY3648" s="212" t="s">
        <v>179</v>
      </c>
    </row>
    <row r="3649" spans="1:65" s="13" customFormat="1">
      <c r="B3649" s="194"/>
      <c r="C3649" s="195"/>
      <c r="D3649" s="188" t="s">
        <v>192</v>
      </c>
      <c r="E3649" s="196" t="s">
        <v>18</v>
      </c>
      <c r="F3649" s="334" t="s">
        <v>1097</v>
      </c>
      <c r="G3649" s="335"/>
      <c r="H3649" s="336" t="s">
        <v>18</v>
      </c>
      <c r="I3649" s="335"/>
      <c r="J3649" s="335"/>
      <c r="K3649" s="195"/>
      <c r="L3649" s="198"/>
      <c r="M3649" s="199"/>
      <c r="N3649" s="200"/>
      <c r="O3649" s="200"/>
      <c r="P3649" s="200"/>
      <c r="Q3649" s="200"/>
      <c r="R3649" s="200"/>
      <c r="S3649" s="200"/>
      <c r="T3649" s="201"/>
      <c r="AT3649" s="202" t="s">
        <v>192</v>
      </c>
      <c r="AU3649" s="202" t="s">
        <v>78</v>
      </c>
      <c r="AV3649" s="13" t="s">
        <v>76</v>
      </c>
      <c r="AW3649" s="13" t="s">
        <v>30</v>
      </c>
      <c r="AX3649" s="13" t="s">
        <v>69</v>
      </c>
      <c r="AY3649" s="202" t="s">
        <v>179</v>
      </c>
    </row>
    <row r="3650" spans="1:65" s="14" customFormat="1">
      <c r="B3650" s="203"/>
      <c r="C3650" s="204"/>
      <c r="D3650" s="188" t="s">
        <v>192</v>
      </c>
      <c r="E3650" s="205" t="s">
        <v>18</v>
      </c>
      <c r="F3650" s="324" t="s">
        <v>3462</v>
      </c>
      <c r="G3650" s="325"/>
      <c r="H3650" s="326">
        <v>0</v>
      </c>
      <c r="I3650" s="325"/>
      <c r="J3650" s="325"/>
      <c r="K3650" s="204"/>
      <c r="L3650" s="208"/>
      <c r="M3650" s="209"/>
      <c r="N3650" s="210"/>
      <c r="O3650" s="210"/>
      <c r="P3650" s="210"/>
      <c r="Q3650" s="210"/>
      <c r="R3650" s="210"/>
      <c r="S3650" s="210"/>
      <c r="T3650" s="211"/>
      <c r="AT3650" s="212" t="s">
        <v>192</v>
      </c>
      <c r="AU3650" s="212" t="s">
        <v>78</v>
      </c>
      <c r="AV3650" s="14" t="s">
        <v>78</v>
      </c>
      <c r="AW3650" s="14" t="s">
        <v>30</v>
      </c>
      <c r="AX3650" s="14" t="s">
        <v>69</v>
      </c>
      <c r="AY3650" s="212" t="s">
        <v>179</v>
      </c>
    </row>
    <row r="3651" spans="1:65" s="14" customFormat="1">
      <c r="B3651" s="203"/>
      <c r="C3651" s="204"/>
      <c r="D3651" s="188" t="s">
        <v>192</v>
      </c>
      <c r="E3651" s="205" t="s">
        <v>18</v>
      </c>
      <c r="F3651" s="324" t="s">
        <v>3463</v>
      </c>
      <c r="G3651" s="325"/>
      <c r="H3651" s="326">
        <v>4</v>
      </c>
      <c r="I3651" s="325"/>
      <c r="J3651" s="325"/>
      <c r="K3651" s="204"/>
      <c r="L3651" s="208"/>
      <c r="M3651" s="209"/>
      <c r="N3651" s="210"/>
      <c r="O3651" s="210"/>
      <c r="P3651" s="210"/>
      <c r="Q3651" s="210"/>
      <c r="R3651" s="210"/>
      <c r="S3651" s="210"/>
      <c r="T3651" s="211"/>
      <c r="AT3651" s="212" t="s">
        <v>192</v>
      </c>
      <c r="AU3651" s="212" t="s">
        <v>78</v>
      </c>
      <c r="AV3651" s="14" t="s">
        <v>78</v>
      </c>
      <c r="AW3651" s="14" t="s">
        <v>30</v>
      </c>
      <c r="AX3651" s="14" t="s">
        <v>69</v>
      </c>
      <c r="AY3651" s="212" t="s">
        <v>179</v>
      </c>
    </row>
    <row r="3652" spans="1:65" s="14" customFormat="1">
      <c r="B3652" s="203"/>
      <c r="C3652" s="204"/>
      <c r="D3652" s="188" t="s">
        <v>192</v>
      </c>
      <c r="E3652" s="205" t="s">
        <v>18</v>
      </c>
      <c r="F3652" s="324" t="s">
        <v>3464</v>
      </c>
      <c r="G3652" s="325"/>
      <c r="H3652" s="326">
        <v>1</v>
      </c>
      <c r="I3652" s="325"/>
      <c r="J3652" s="325"/>
      <c r="K3652" s="204"/>
      <c r="L3652" s="208"/>
      <c r="M3652" s="209"/>
      <c r="N3652" s="210"/>
      <c r="O3652" s="210"/>
      <c r="P3652" s="210"/>
      <c r="Q3652" s="210"/>
      <c r="R3652" s="210"/>
      <c r="S3652" s="210"/>
      <c r="T3652" s="211"/>
      <c r="AT3652" s="212" t="s">
        <v>192</v>
      </c>
      <c r="AU3652" s="212" t="s">
        <v>78</v>
      </c>
      <c r="AV3652" s="14" t="s">
        <v>78</v>
      </c>
      <c r="AW3652" s="14" t="s">
        <v>30</v>
      </c>
      <c r="AX3652" s="14" t="s">
        <v>69</v>
      </c>
      <c r="AY3652" s="212" t="s">
        <v>179</v>
      </c>
    </row>
    <row r="3653" spans="1:65" s="14" customFormat="1">
      <c r="B3653" s="203"/>
      <c r="C3653" s="204"/>
      <c r="D3653" s="188" t="s">
        <v>192</v>
      </c>
      <c r="E3653" s="205" t="s">
        <v>18</v>
      </c>
      <c r="F3653" s="324" t="s">
        <v>3465</v>
      </c>
      <c r="G3653" s="325"/>
      <c r="H3653" s="326">
        <v>4</v>
      </c>
      <c r="I3653" s="325"/>
      <c r="J3653" s="325"/>
      <c r="K3653" s="204"/>
      <c r="L3653" s="208"/>
      <c r="M3653" s="209"/>
      <c r="N3653" s="210"/>
      <c r="O3653" s="210"/>
      <c r="P3653" s="210"/>
      <c r="Q3653" s="210"/>
      <c r="R3653" s="210"/>
      <c r="S3653" s="210"/>
      <c r="T3653" s="211"/>
      <c r="AT3653" s="212" t="s">
        <v>192</v>
      </c>
      <c r="AU3653" s="212" t="s">
        <v>78</v>
      </c>
      <c r="AV3653" s="14" t="s">
        <v>78</v>
      </c>
      <c r="AW3653" s="14" t="s">
        <v>30</v>
      </c>
      <c r="AX3653" s="14" t="s">
        <v>69</v>
      </c>
      <c r="AY3653" s="212" t="s">
        <v>179</v>
      </c>
    </row>
    <row r="3654" spans="1:65" s="2" customFormat="1" ht="16.5" customHeight="1">
      <c r="A3654" s="33"/>
      <c r="B3654" s="34"/>
      <c r="C3654" s="176" t="s">
        <v>3466</v>
      </c>
      <c r="D3654" s="176" t="s">
        <v>181</v>
      </c>
      <c r="E3654" s="177" t="s">
        <v>3467</v>
      </c>
      <c r="F3654" s="327" t="s">
        <v>3468</v>
      </c>
      <c r="G3654" s="328" t="s">
        <v>281</v>
      </c>
      <c r="H3654" s="329">
        <v>3</v>
      </c>
      <c r="I3654" s="330"/>
      <c r="J3654" s="330">
        <f>ROUND(I3654*H3654,2)</f>
        <v>0</v>
      </c>
      <c r="K3654" s="178" t="s">
        <v>185</v>
      </c>
      <c r="L3654" s="38"/>
      <c r="M3654" s="182" t="s">
        <v>18</v>
      </c>
      <c r="N3654" s="183" t="s">
        <v>40</v>
      </c>
      <c r="O3654" s="184">
        <v>3.5000000000000003E-2</v>
      </c>
      <c r="P3654" s="184">
        <f>O3654*H3654</f>
        <v>0.10500000000000001</v>
      </c>
      <c r="Q3654" s="184">
        <v>2.0000000000000001E-4</v>
      </c>
      <c r="R3654" s="184">
        <f>Q3654*H3654</f>
        <v>6.0000000000000006E-4</v>
      </c>
      <c r="S3654" s="184">
        <v>0</v>
      </c>
      <c r="T3654" s="185">
        <f>S3654*H3654</f>
        <v>0</v>
      </c>
      <c r="U3654" s="33"/>
      <c r="V3654" s="33"/>
      <c r="W3654" s="33"/>
      <c r="X3654" s="33"/>
      <c r="Y3654" s="33"/>
      <c r="Z3654" s="33"/>
      <c r="AA3654" s="33"/>
      <c r="AB3654" s="33"/>
      <c r="AC3654" s="33"/>
      <c r="AD3654" s="33"/>
      <c r="AE3654" s="33"/>
      <c r="AR3654" s="186" t="s">
        <v>311</v>
      </c>
      <c r="AT3654" s="186" t="s">
        <v>181</v>
      </c>
      <c r="AU3654" s="186" t="s">
        <v>78</v>
      </c>
      <c r="AY3654" s="19" t="s">
        <v>179</v>
      </c>
      <c r="BE3654" s="187">
        <f>IF(N3654="základní",J3654,0)</f>
        <v>0</v>
      </c>
      <c r="BF3654" s="187">
        <f>IF(N3654="snížená",J3654,0)</f>
        <v>0</v>
      </c>
      <c r="BG3654" s="187">
        <f>IF(N3654="zákl. přenesená",J3654,0)</f>
        <v>0</v>
      </c>
      <c r="BH3654" s="187">
        <f>IF(N3654="sníž. přenesená",J3654,0)</f>
        <v>0</v>
      </c>
      <c r="BI3654" s="187">
        <f>IF(N3654="nulová",J3654,0)</f>
        <v>0</v>
      </c>
      <c r="BJ3654" s="19" t="s">
        <v>76</v>
      </c>
      <c r="BK3654" s="187">
        <f>ROUND(I3654*H3654,2)</f>
        <v>0</v>
      </c>
      <c r="BL3654" s="19" t="s">
        <v>311</v>
      </c>
      <c r="BM3654" s="186" t="s">
        <v>3469</v>
      </c>
    </row>
    <row r="3655" spans="1:65" s="2" customFormat="1" ht="19.5">
      <c r="A3655" s="33"/>
      <c r="B3655" s="34"/>
      <c r="C3655" s="35"/>
      <c r="D3655" s="188" t="s">
        <v>188</v>
      </c>
      <c r="E3655" s="35"/>
      <c r="F3655" s="331" t="s">
        <v>3470</v>
      </c>
      <c r="G3655" s="332"/>
      <c r="H3655" s="332"/>
      <c r="I3655" s="332"/>
      <c r="J3655" s="332"/>
      <c r="K3655" s="35"/>
      <c r="L3655" s="38"/>
      <c r="M3655" s="190"/>
      <c r="N3655" s="191"/>
      <c r="O3655" s="63"/>
      <c r="P3655" s="63"/>
      <c r="Q3655" s="63"/>
      <c r="R3655" s="63"/>
      <c r="S3655" s="63"/>
      <c r="T3655" s="64"/>
      <c r="U3655" s="33"/>
      <c r="V3655" s="33"/>
      <c r="W3655" s="33"/>
      <c r="X3655" s="33"/>
      <c r="Y3655" s="33"/>
      <c r="Z3655" s="33"/>
      <c r="AA3655" s="33"/>
      <c r="AB3655" s="33"/>
      <c r="AC3655" s="33"/>
      <c r="AD3655" s="33"/>
      <c r="AE3655" s="33"/>
      <c r="AT3655" s="19" t="s">
        <v>188</v>
      </c>
      <c r="AU3655" s="19" t="s">
        <v>78</v>
      </c>
    </row>
    <row r="3656" spans="1:65" s="2" customFormat="1">
      <c r="A3656" s="33"/>
      <c r="B3656" s="34"/>
      <c r="C3656" s="35"/>
      <c r="D3656" s="192" t="s">
        <v>190</v>
      </c>
      <c r="E3656" s="35"/>
      <c r="F3656" s="333" t="s">
        <v>3471</v>
      </c>
      <c r="G3656" s="332"/>
      <c r="H3656" s="332"/>
      <c r="I3656" s="332"/>
      <c r="J3656" s="332"/>
      <c r="K3656" s="35"/>
      <c r="L3656" s="38"/>
      <c r="M3656" s="190"/>
      <c r="N3656" s="191"/>
      <c r="O3656" s="63"/>
      <c r="P3656" s="63"/>
      <c r="Q3656" s="63"/>
      <c r="R3656" s="63"/>
      <c r="S3656" s="63"/>
      <c r="T3656" s="64"/>
      <c r="U3656" s="33"/>
      <c r="V3656" s="33"/>
      <c r="W3656" s="33"/>
      <c r="X3656" s="33"/>
      <c r="Y3656" s="33"/>
      <c r="Z3656" s="33"/>
      <c r="AA3656" s="33"/>
      <c r="AB3656" s="33"/>
      <c r="AC3656" s="33"/>
      <c r="AD3656" s="33"/>
      <c r="AE3656" s="33"/>
      <c r="AT3656" s="19" t="s">
        <v>190</v>
      </c>
      <c r="AU3656" s="19" t="s">
        <v>78</v>
      </c>
    </row>
    <row r="3657" spans="1:65" s="13" customFormat="1">
      <c r="B3657" s="194"/>
      <c r="C3657" s="195"/>
      <c r="D3657" s="188" t="s">
        <v>192</v>
      </c>
      <c r="E3657" s="196" t="s">
        <v>18</v>
      </c>
      <c r="F3657" s="334" t="s">
        <v>323</v>
      </c>
      <c r="G3657" s="335"/>
      <c r="H3657" s="336" t="s">
        <v>18</v>
      </c>
      <c r="I3657" s="335"/>
      <c r="J3657" s="335"/>
      <c r="K3657" s="195"/>
      <c r="L3657" s="198"/>
      <c r="M3657" s="199"/>
      <c r="N3657" s="200"/>
      <c r="O3657" s="200"/>
      <c r="P3657" s="200"/>
      <c r="Q3657" s="200"/>
      <c r="R3657" s="200"/>
      <c r="S3657" s="200"/>
      <c r="T3657" s="201"/>
      <c r="AT3657" s="202" t="s">
        <v>192</v>
      </c>
      <c r="AU3657" s="202" t="s">
        <v>78</v>
      </c>
      <c r="AV3657" s="13" t="s">
        <v>76</v>
      </c>
      <c r="AW3657" s="13" t="s">
        <v>30</v>
      </c>
      <c r="AX3657" s="13" t="s">
        <v>69</v>
      </c>
      <c r="AY3657" s="202" t="s">
        <v>179</v>
      </c>
    </row>
    <row r="3658" spans="1:65" s="14" customFormat="1">
      <c r="B3658" s="203"/>
      <c r="C3658" s="204"/>
      <c r="D3658" s="188" t="s">
        <v>192</v>
      </c>
      <c r="E3658" s="205" t="s">
        <v>18</v>
      </c>
      <c r="F3658" s="324" t="s">
        <v>3472</v>
      </c>
      <c r="G3658" s="325"/>
      <c r="H3658" s="326">
        <v>0</v>
      </c>
      <c r="I3658" s="325"/>
      <c r="J3658" s="325"/>
      <c r="K3658" s="204"/>
      <c r="L3658" s="208"/>
      <c r="M3658" s="209"/>
      <c r="N3658" s="210"/>
      <c r="O3658" s="210"/>
      <c r="P3658" s="210"/>
      <c r="Q3658" s="210"/>
      <c r="R3658" s="210"/>
      <c r="S3658" s="210"/>
      <c r="T3658" s="211"/>
      <c r="AT3658" s="212" t="s">
        <v>192</v>
      </c>
      <c r="AU3658" s="212" t="s">
        <v>78</v>
      </c>
      <c r="AV3658" s="14" t="s">
        <v>78</v>
      </c>
      <c r="AW3658" s="14" t="s">
        <v>30</v>
      </c>
      <c r="AX3658" s="14" t="s">
        <v>69</v>
      </c>
      <c r="AY3658" s="212" t="s">
        <v>179</v>
      </c>
    </row>
    <row r="3659" spans="1:65" s="14" customFormat="1">
      <c r="B3659" s="203"/>
      <c r="C3659" s="204"/>
      <c r="D3659" s="188" t="s">
        <v>192</v>
      </c>
      <c r="E3659" s="205" t="s">
        <v>18</v>
      </c>
      <c r="F3659" s="324" t="s">
        <v>3473</v>
      </c>
      <c r="G3659" s="325"/>
      <c r="H3659" s="326">
        <v>2</v>
      </c>
      <c r="I3659" s="325"/>
      <c r="J3659" s="325"/>
      <c r="K3659" s="204"/>
      <c r="L3659" s="208"/>
      <c r="M3659" s="209"/>
      <c r="N3659" s="210"/>
      <c r="O3659" s="210"/>
      <c r="P3659" s="210"/>
      <c r="Q3659" s="210"/>
      <c r="R3659" s="210"/>
      <c r="S3659" s="210"/>
      <c r="T3659" s="211"/>
      <c r="AT3659" s="212" t="s">
        <v>192</v>
      </c>
      <c r="AU3659" s="212" t="s">
        <v>78</v>
      </c>
      <c r="AV3659" s="14" t="s">
        <v>78</v>
      </c>
      <c r="AW3659" s="14" t="s">
        <v>30</v>
      </c>
      <c r="AX3659" s="14" t="s">
        <v>69</v>
      </c>
      <c r="AY3659" s="212" t="s">
        <v>179</v>
      </c>
    </row>
    <row r="3660" spans="1:65" s="14" customFormat="1">
      <c r="B3660" s="203"/>
      <c r="C3660" s="204"/>
      <c r="D3660" s="188" t="s">
        <v>192</v>
      </c>
      <c r="E3660" s="205" t="s">
        <v>18</v>
      </c>
      <c r="F3660" s="324" t="s">
        <v>3474</v>
      </c>
      <c r="G3660" s="325"/>
      <c r="H3660" s="326">
        <v>0</v>
      </c>
      <c r="I3660" s="325"/>
      <c r="J3660" s="325"/>
      <c r="K3660" s="204"/>
      <c r="L3660" s="208"/>
      <c r="M3660" s="209"/>
      <c r="N3660" s="210"/>
      <c r="O3660" s="210"/>
      <c r="P3660" s="210"/>
      <c r="Q3660" s="210"/>
      <c r="R3660" s="210"/>
      <c r="S3660" s="210"/>
      <c r="T3660" s="211"/>
      <c r="AT3660" s="212" t="s">
        <v>192</v>
      </c>
      <c r="AU3660" s="212" t="s">
        <v>78</v>
      </c>
      <c r="AV3660" s="14" t="s">
        <v>78</v>
      </c>
      <c r="AW3660" s="14" t="s">
        <v>30</v>
      </c>
      <c r="AX3660" s="14" t="s">
        <v>69</v>
      </c>
      <c r="AY3660" s="212" t="s">
        <v>179</v>
      </c>
    </row>
    <row r="3661" spans="1:65" s="13" customFormat="1">
      <c r="B3661" s="194"/>
      <c r="C3661" s="195"/>
      <c r="D3661" s="188" t="s">
        <v>192</v>
      </c>
      <c r="E3661" s="196" t="s">
        <v>18</v>
      </c>
      <c r="F3661" s="334" t="s">
        <v>481</v>
      </c>
      <c r="G3661" s="335"/>
      <c r="H3661" s="336" t="s">
        <v>18</v>
      </c>
      <c r="I3661" s="335"/>
      <c r="J3661" s="335"/>
      <c r="K3661" s="195"/>
      <c r="L3661" s="198"/>
      <c r="M3661" s="199"/>
      <c r="N3661" s="200"/>
      <c r="O3661" s="200"/>
      <c r="P3661" s="200"/>
      <c r="Q3661" s="200"/>
      <c r="R3661" s="200"/>
      <c r="S3661" s="200"/>
      <c r="T3661" s="201"/>
      <c r="AT3661" s="202" t="s">
        <v>192</v>
      </c>
      <c r="AU3661" s="202" t="s">
        <v>78</v>
      </c>
      <c r="AV3661" s="13" t="s">
        <v>76</v>
      </c>
      <c r="AW3661" s="13" t="s">
        <v>30</v>
      </c>
      <c r="AX3661" s="13" t="s">
        <v>69</v>
      </c>
      <c r="AY3661" s="202" t="s">
        <v>179</v>
      </c>
    </row>
    <row r="3662" spans="1:65" s="14" customFormat="1">
      <c r="B3662" s="203"/>
      <c r="C3662" s="204"/>
      <c r="D3662" s="188" t="s">
        <v>192</v>
      </c>
      <c r="E3662" s="205" t="s">
        <v>18</v>
      </c>
      <c r="F3662" s="324" t="s">
        <v>3475</v>
      </c>
      <c r="G3662" s="325"/>
      <c r="H3662" s="326">
        <v>1</v>
      </c>
      <c r="I3662" s="325"/>
      <c r="J3662" s="325"/>
      <c r="K3662" s="204"/>
      <c r="L3662" s="208"/>
      <c r="M3662" s="209"/>
      <c r="N3662" s="210"/>
      <c r="O3662" s="210"/>
      <c r="P3662" s="210"/>
      <c r="Q3662" s="210"/>
      <c r="R3662" s="210"/>
      <c r="S3662" s="210"/>
      <c r="T3662" s="211"/>
      <c r="AT3662" s="212" t="s">
        <v>192</v>
      </c>
      <c r="AU3662" s="212" t="s">
        <v>78</v>
      </c>
      <c r="AV3662" s="14" t="s">
        <v>78</v>
      </c>
      <c r="AW3662" s="14" t="s">
        <v>30</v>
      </c>
      <c r="AX3662" s="14" t="s">
        <v>69</v>
      </c>
      <c r="AY3662" s="212" t="s">
        <v>179</v>
      </c>
    </row>
    <row r="3663" spans="1:65" s="14" customFormat="1">
      <c r="B3663" s="203"/>
      <c r="C3663" s="204"/>
      <c r="D3663" s="188" t="s">
        <v>192</v>
      </c>
      <c r="E3663" s="205" t="s">
        <v>18</v>
      </c>
      <c r="F3663" s="324" t="s">
        <v>3476</v>
      </c>
      <c r="G3663" s="325"/>
      <c r="H3663" s="326">
        <v>0</v>
      </c>
      <c r="I3663" s="325"/>
      <c r="J3663" s="325"/>
      <c r="K3663" s="204"/>
      <c r="L3663" s="208"/>
      <c r="M3663" s="209"/>
      <c r="N3663" s="210"/>
      <c r="O3663" s="210"/>
      <c r="P3663" s="210"/>
      <c r="Q3663" s="210"/>
      <c r="R3663" s="210"/>
      <c r="S3663" s="210"/>
      <c r="T3663" s="211"/>
      <c r="AT3663" s="212" t="s">
        <v>192</v>
      </c>
      <c r="AU3663" s="212" t="s">
        <v>78</v>
      </c>
      <c r="AV3663" s="14" t="s">
        <v>78</v>
      </c>
      <c r="AW3663" s="14" t="s">
        <v>30</v>
      </c>
      <c r="AX3663" s="14" t="s">
        <v>69</v>
      </c>
      <c r="AY3663" s="212" t="s">
        <v>179</v>
      </c>
    </row>
    <row r="3664" spans="1:65" s="14" customFormat="1">
      <c r="B3664" s="203"/>
      <c r="C3664" s="204"/>
      <c r="D3664" s="188" t="s">
        <v>192</v>
      </c>
      <c r="E3664" s="205" t="s">
        <v>18</v>
      </c>
      <c r="F3664" s="324" t="s">
        <v>3477</v>
      </c>
      <c r="G3664" s="325"/>
      <c r="H3664" s="326">
        <v>1</v>
      </c>
      <c r="I3664" s="325"/>
      <c r="J3664" s="325"/>
      <c r="K3664" s="204"/>
      <c r="L3664" s="208"/>
      <c r="M3664" s="209"/>
      <c r="N3664" s="210"/>
      <c r="O3664" s="210"/>
      <c r="P3664" s="210"/>
      <c r="Q3664" s="210"/>
      <c r="R3664" s="210"/>
      <c r="S3664" s="210"/>
      <c r="T3664" s="211"/>
      <c r="AT3664" s="212" t="s">
        <v>192</v>
      </c>
      <c r="AU3664" s="212" t="s">
        <v>78</v>
      </c>
      <c r="AV3664" s="14" t="s">
        <v>78</v>
      </c>
      <c r="AW3664" s="14" t="s">
        <v>30</v>
      </c>
      <c r="AX3664" s="14" t="s">
        <v>69</v>
      </c>
      <c r="AY3664" s="212" t="s">
        <v>179</v>
      </c>
    </row>
    <row r="3665" spans="1:65" s="14" customFormat="1">
      <c r="B3665" s="203"/>
      <c r="C3665" s="204"/>
      <c r="D3665" s="188" t="s">
        <v>192</v>
      </c>
      <c r="E3665" s="205" t="s">
        <v>18</v>
      </c>
      <c r="F3665" s="324" t="s">
        <v>1078</v>
      </c>
      <c r="G3665" s="325"/>
      <c r="H3665" s="326">
        <v>0</v>
      </c>
      <c r="I3665" s="325"/>
      <c r="J3665" s="325"/>
      <c r="K3665" s="204"/>
      <c r="L3665" s="208"/>
      <c r="M3665" s="209"/>
      <c r="N3665" s="210"/>
      <c r="O3665" s="210"/>
      <c r="P3665" s="210"/>
      <c r="Q3665" s="210"/>
      <c r="R3665" s="210"/>
      <c r="S3665" s="210"/>
      <c r="T3665" s="211"/>
      <c r="AT3665" s="212" t="s">
        <v>192</v>
      </c>
      <c r="AU3665" s="212" t="s">
        <v>78</v>
      </c>
      <c r="AV3665" s="14" t="s">
        <v>78</v>
      </c>
      <c r="AW3665" s="14" t="s">
        <v>30</v>
      </c>
      <c r="AX3665" s="14" t="s">
        <v>69</v>
      </c>
      <c r="AY3665" s="212" t="s">
        <v>179</v>
      </c>
    </row>
    <row r="3666" spans="1:65" s="14" customFormat="1">
      <c r="B3666" s="203"/>
      <c r="C3666" s="204"/>
      <c r="D3666" s="188" t="s">
        <v>192</v>
      </c>
      <c r="E3666" s="205" t="s">
        <v>18</v>
      </c>
      <c r="F3666" s="324" t="s">
        <v>1079</v>
      </c>
      <c r="G3666" s="325"/>
      <c r="H3666" s="326">
        <v>0</v>
      </c>
      <c r="I3666" s="325"/>
      <c r="J3666" s="325"/>
      <c r="K3666" s="204"/>
      <c r="L3666" s="208"/>
      <c r="M3666" s="209"/>
      <c r="N3666" s="210"/>
      <c r="O3666" s="210"/>
      <c r="P3666" s="210"/>
      <c r="Q3666" s="210"/>
      <c r="R3666" s="210"/>
      <c r="S3666" s="210"/>
      <c r="T3666" s="211"/>
      <c r="AT3666" s="212" t="s">
        <v>192</v>
      </c>
      <c r="AU3666" s="212" t="s">
        <v>78</v>
      </c>
      <c r="AV3666" s="14" t="s">
        <v>78</v>
      </c>
      <c r="AW3666" s="14" t="s">
        <v>30</v>
      </c>
      <c r="AX3666" s="14" t="s">
        <v>69</v>
      </c>
      <c r="AY3666" s="212" t="s">
        <v>179</v>
      </c>
    </row>
    <row r="3667" spans="1:65" s="14" customFormat="1">
      <c r="B3667" s="203"/>
      <c r="C3667" s="204"/>
      <c r="D3667" s="188" t="s">
        <v>192</v>
      </c>
      <c r="E3667" s="205" t="s">
        <v>18</v>
      </c>
      <c r="F3667" s="324" t="s">
        <v>3478</v>
      </c>
      <c r="G3667" s="325"/>
      <c r="H3667" s="326">
        <v>1</v>
      </c>
      <c r="I3667" s="325"/>
      <c r="J3667" s="325"/>
      <c r="K3667" s="204"/>
      <c r="L3667" s="208"/>
      <c r="M3667" s="209"/>
      <c r="N3667" s="210"/>
      <c r="O3667" s="210"/>
      <c r="P3667" s="210"/>
      <c r="Q3667" s="210"/>
      <c r="R3667" s="210"/>
      <c r="S3667" s="210"/>
      <c r="T3667" s="211"/>
      <c r="AT3667" s="212" t="s">
        <v>192</v>
      </c>
      <c r="AU3667" s="212" t="s">
        <v>78</v>
      </c>
      <c r="AV3667" s="14" t="s">
        <v>78</v>
      </c>
      <c r="AW3667" s="14" t="s">
        <v>30</v>
      </c>
      <c r="AX3667" s="14" t="s">
        <v>69</v>
      </c>
      <c r="AY3667" s="212" t="s">
        <v>179</v>
      </c>
    </row>
    <row r="3668" spans="1:65" s="13" customFormat="1">
      <c r="B3668" s="194"/>
      <c r="C3668" s="195"/>
      <c r="D3668" s="188" t="s">
        <v>192</v>
      </c>
      <c r="E3668" s="196" t="s">
        <v>18</v>
      </c>
      <c r="F3668" s="334" t="s">
        <v>584</v>
      </c>
      <c r="G3668" s="335"/>
      <c r="H3668" s="336" t="s">
        <v>18</v>
      </c>
      <c r="I3668" s="335"/>
      <c r="J3668" s="335"/>
      <c r="K3668" s="195"/>
      <c r="L3668" s="198"/>
      <c r="M3668" s="199"/>
      <c r="N3668" s="200"/>
      <c r="O3668" s="200"/>
      <c r="P3668" s="200"/>
      <c r="Q3668" s="200"/>
      <c r="R3668" s="200"/>
      <c r="S3668" s="200"/>
      <c r="T3668" s="201"/>
      <c r="AT3668" s="202" t="s">
        <v>192</v>
      </c>
      <c r="AU3668" s="202" t="s">
        <v>78</v>
      </c>
      <c r="AV3668" s="13" t="s">
        <v>76</v>
      </c>
      <c r="AW3668" s="13" t="s">
        <v>30</v>
      </c>
      <c r="AX3668" s="13" t="s">
        <v>69</v>
      </c>
      <c r="AY3668" s="202" t="s">
        <v>179</v>
      </c>
    </row>
    <row r="3669" spans="1:65" s="13" customFormat="1">
      <c r="B3669" s="194"/>
      <c r="C3669" s="195"/>
      <c r="D3669" s="188" t="s">
        <v>192</v>
      </c>
      <c r="E3669" s="196" t="s">
        <v>18</v>
      </c>
      <c r="F3669" s="334" t="s">
        <v>323</v>
      </c>
      <c r="G3669" s="335"/>
      <c r="H3669" s="336" t="s">
        <v>18</v>
      </c>
      <c r="I3669" s="335"/>
      <c r="J3669" s="335"/>
      <c r="K3669" s="195"/>
      <c r="L3669" s="198"/>
      <c r="M3669" s="199"/>
      <c r="N3669" s="200"/>
      <c r="O3669" s="200"/>
      <c r="P3669" s="200"/>
      <c r="Q3669" s="200"/>
      <c r="R3669" s="200"/>
      <c r="S3669" s="200"/>
      <c r="T3669" s="201"/>
      <c r="AT3669" s="202" t="s">
        <v>192</v>
      </c>
      <c r="AU3669" s="202" t="s">
        <v>78</v>
      </c>
      <c r="AV3669" s="13" t="s">
        <v>76</v>
      </c>
      <c r="AW3669" s="13" t="s">
        <v>30</v>
      </c>
      <c r="AX3669" s="13" t="s">
        <v>69</v>
      </c>
      <c r="AY3669" s="202" t="s">
        <v>179</v>
      </c>
    </row>
    <row r="3670" spans="1:65" s="14" customFormat="1">
      <c r="B3670" s="203"/>
      <c r="C3670" s="204"/>
      <c r="D3670" s="188" t="s">
        <v>192</v>
      </c>
      <c r="E3670" s="205" t="s">
        <v>18</v>
      </c>
      <c r="F3670" s="324" t="s">
        <v>3479</v>
      </c>
      <c r="G3670" s="325"/>
      <c r="H3670" s="326">
        <v>0</v>
      </c>
      <c r="I3670" s="325"/>
      <c r="J3670" s="325"/>
      <c r="K3670" s="204"/>
      <c r="L3670" s="208"/>
      <c r="M3670" s="209"/>
      <c r="N3670" s="210"/>
      <c r="O3670" s="210"/>
      <c r="P3670" s="210"/>
      <c r="Q3670" s="210"/>
      <c r="R3670" s="210"/>
      <c r="S3670" s="210"/>
      <c r="T3670" s="211"/>
      <c r="AT3670" s="212" t="s">
        <v>192</v>
      </c>
      <c r="AU3670" s="212" t="s">
        <v>78</v>
      </c>
      <c r="AV3670" s="14" t="s">
        <v>78</v>
      </c>
      <c r="AW3670" s="14" t="s">
        <v>30</v>
      </c>
      <c r="AX3670" s="14" t="s">
        <v>69</v>
      </c>
      <c r="AY3670" s="212" t="s">
        <v>179</v>
      </c>
    </row>
    <row r="3671" spans="1:65" s="13" customFormat="1">
      <c r="B3671" s="194"/>
      <c r="C3671" s="195"/>
      <c r="D3671" s="188" t="s">
        <v>192</v>
      </c>
      <c r="E3671" s="196" t="s">
        <v>18</v>
      </c>
      <c r="F3671" s="334" t="s">
        <v>481</v>
      </c>
      <c r="G3671" s="335"/>
      <c r="H3671" s="336" t="s">
        <v>18</v>
      </c>
      <c r="I3671" s="335"/>
      <c r="J3671" s="335"/>
      <c r="K3671" s="195"/>
      <c r="L3671" s="198"/>
      <c r="M3671" s="199"/>
      <c r="N3671" s="200"/>
      <c r="O3671" s="200"/>
      <c r="P3671" s="200"/>
      <c r="Q3671" s="200"/>
      <c r="R3671" s="200"/>
      <c r="S3671" s="200"/>
      <c r="T3671" s="201"/>
      <c r="AT3671" s="202" t="s">
        <v>192</v>
      </c>
      <c r="AU3671" s="202" t="s">
        <v>78</v>
      </c>
      <c r="AV3671" s="13" t="s">
        <v>76</v>
      </c>
      <c r="AW3671" s="13" t="s">
        <v>30</v>
      </c>
      <c r="AX3671" s="13" t="s">
        <v>69</v>
      </c>
      <c r="AY3671" s="202" t="s">
        <v>179</v>
      </c>
    </row>
    <row r="3672" spans="1:65" s="14" customFormat="1">
      <c r="B3672" s="203"/>
      <c r="C3672" s="204"/>
      <c r="D3672" s="188" t="s">
        <v>192</v>
      </c>
      <c r="E3672" s="205" t="s">
        <v>18</v>
      </c>
      <c r="F3672" s="324" t="s">
        <v>3480</v>
      </c>
      <c r="G3672" s="325"/>
      <c r="H3672" s="326">
        <v>-1</v>
      </c>
      <c r="I3672" s="325"/>
      <c r="J3672" s="325"/>
      <c r="K3672" s="204"/>
      <c r="L3672" s="208"/>
      <c r="M3672" s="209"/>
      <c r="N3672" s="210"/>
      <c r="O3672" s="210"/>
      <c r="P3672" s="210"/>
      <c r="Q3672" s="210"/>
      <c r="R3672" s="210"/>
      <c r="S3672" s="210"/>
      <c r="T3672" s="211"/>
      <c r="AT3672" s="212" t="s">
        <v>192</v>
      </c>
      <c r="AU3672" s="212" t="s">
        <v>78</v>
      </c>
      <c r="AV3672" s="14" t="s">
        <v>78</v>
      </c>
      <c r="AW3672" s="14" t="s">
        <v>30</v>
      </c>
      <c r="AX3672" s="14" t="s">
        <v>69</v>
      </c>
      <c r="AY3672" s="212" t="s">
        <v>179</v>
      </c>
    </row>
    <row r="3673" spans="1:65" s="14" customFormat="1">
      <c r="B3673" s="203"/>
      <c r="C3673" s="204"/>
      <c r="D3673" s="188" t="s">
        <v>192</v>
      </c>
      <c r="E3673" s="205" t="s">
        <v>18</v>
      </c>
      <c r="F3673" s="324" t="s">
        <v>3481</v>
      </c>
      <c r="G3673" s="325"/>
      <c r="H3673" s="326">
        <v>-1</v>
      </c>
      <c r="I3673" s="325"/>
      <c r="J3673" s="325"/>
      <c r="K3673" s="204"/>
      <c r="L3673" s="208"/>
      <c r="M3673" s="209"/>
      <c r="N3673" s="210"/>
      <c r="O3673" s="210"/>
      <c r="P3673" s="210"/>
      <c r="Q3673" s="210"/>
      <c r="R3673" s="210"/>
      <c r="S3673" s="210"/>
      <c r="T3673" s="211"/>
      <c r="AT3673" s="212" t="s">
        <v>192</v>
      </c>
      <c r="AU3673" s="212" t="s">
        <v>78</v>
      </c>
      <c r="AV3673" s="14" t="s">
        <v>78</v>
      </c>
      <c r="AW3673" s="14" t="s">
        <v>30</v>
      </c>
      <c r="AX3673" s="14" t="s">
        <v>69</v>
      </c>
      <c r="AY3673" s="212" t="s">
        <v>179</v>
      </c>
    </row>
    <row r="3674" spans="1:65" s="2" customFormat="1" ht="24.2" customHeight="1">
      <c r="A3674" s="33"/>
      <c r="B3674" s="34"/>
      <c r="C3674" s="176" t="s">
        <v>3482</v>
      </c>
      <c r="D3674" s="176" t="s">
        <v>181</v>
      </c>
      <c r="E3674" s="177" t="s">
        <v>3483</v>
      </c>
      <c r="F3674" s="327" t="s">
        <v>3484</v>
      </c>
      <c r="G3674" s="328" t="s">
        <v>289</v>
      </c>
      <c r="H3674" s="329">
        <v>139.626</v>
      </c>
      <c r="I3674" s="330"/>
      <c r="J3674" s="330">
        <f>ROUND(I3674*H3674,2)</f>
        <v>0</v>
      </c>
      <c r="K3674" s="178" t="s">
        <v>185</v>
      </c>
      <c r="L3674" s="38"/>
      <c r="M3674" s="182" t="s">
        <v>18</v>
      </c>
      <c r="N3674" s="183" t="s">
        <v>40</v>
      </c>
      <c r="O3674" s="184">
        <v>0.06</v>
      </c>
      <c r="P3674" s="184">
        <f>O3674*H3674</f>
        <v>8.3775600000000008</v>
      </c>
      <c r="Q3674" s="184">
        <v>1.4245E-3</v>
      </c>
      <c r="R3674" s="184">
        <f>Q3674*H3674</f>
        <v>0.198897237</v>
      </c>
      <c r="S3674" s="184">
        <v>0</v>
      </c>
      <c r="T3674" s="185">
        <f>S3674*H3674</f>
        <v>0</v>
      </c>
      <c r="U3674" s="33"/>
      <c r="V3674" s="33"/>
      <c r="W3674" s="33"/>
      <c r="X3674" s="33"/>
      <c r="Y3674" s="33"/>
      <c r="Z3674" s="33"/>
      <c r="AA3674" s="33"/>
      <c r="AB3674" s="33"/>
      <c r="AC3674" s="33"/>
      <c r="AD3674" s="33"/>
      <c r="AE3674" s="33"/>
      <c r="AR3674" s="186" t="s">
        <v>311</v>
      </c>
      <c r="AT3674" s="186" t="s">
        <v>181</v>
      </c>
      <c r="AU3674" s="186" t="s">
        <v>78</v>
      </c>
      <c r="AY3674" s="19" t="s">
        <v>179</v>
      </c>
      <c r="BE3674" s="187">
        <f>IF(N3674="základní",J3674,0)</f>
        <v>0</v>
      </c>
      <c r="BF3674" s="187">
        <f>IF(N3674="snížená",J3674,0)</f>
        <v>0</v>
      </c>
      <c r="BG3674" s="187">
        <f>IF(N3674="zákl. přenesená",J3674,0)</f>
        <v>0</v>
      </c>
      <c r="BH3674" s="187">
        <f>IF(N3674="sníž. přenesená",J3674,0)</f>
        <v>0</v>
      </c>
      <c r="BI3674" s="187">
        <f>IF(N3674="nulová",J3674,0)</f>
        <v>0</v>
      </c>
      <c r="BJ3674" s="19" t="s">
        <v>76</v>
      </c>
      <c r="BK3674" s="187">
        <f>ROUND(I3674*H3674,2)</f>
        <v>0</v>
      </c>
      <c r="BL3674" s="19" t="s">
        <v>311</v>
      </c>
      <c r="BM3674" s="186" t="s">
        <v>3485</v>
      </c>
    </row>
    <row r="3675" spans="1:65" s="2" customFormat="1" ht="19.5">
      <c r="A3675" s="33"/>
      <c r="B3675" s="34"/>
      <c r="C3675" s="35"/>
      <c r="D3675" s="188" t="s">
        <v>188</v>
      </c>
      <c r="E3675" s="35"/>
      <c r="F3675" s="331" t="s">
        <v>3486</v>
      </c>
      <c r="G3675" s="332"/>
      <c r="H3675" s="332"/>
      <c r="I3675" s="332"/>
      <c r="J3675" s="332"/>
      <c r="K3675" s="35"/>
      <c r="L3675" s="38"/>
      <c r="M3675" s="190"/>
      <c r="N3675" s="191"/>
      <c r="O3675" s="63"/>
      <c r="P3675" s="63"/>
      <c r="Q3675" s="63"/>
      <c r="R3675" s="63"/>
      <c r="S3675" s="63"/>
      <c r="T3675" s="64"/>
      <c r="U3675" s="33"/>
      <c r="V3675" s="33"/>
      <c r="W3675" s="33"/>
      <c r="X3675" s="33"/>
      <c r="Y3675" s="33"/>
      <c r="Z3675" s="33"/>
      <c r="AA3675" s="33"/>
      <c r="AB3675" s="33"/>
      <c r="AC3675" s="33"/>
      <c r="AD3675" s="33"/>
      <c r="AE3675" s="33"/>
      <c r="AT3675" s="19" t="s">
        <v>188</v>
      </c>
      <c r="AU3675" s="19" t="s">
        <v>78</v>
      </c>
    </row>
    <row r="3676" spans="1:65" s="2" customFormat="1">
      <c r="A3676" s="33"/>
      <c r="B3676" s="34"/>
      <c r="C3676" s="35"/>
      <c r="D3676" s="192" t="s">
        <v>190</v>
      </c>
      <c r="E3676" s="35"/>
      <c r="F3676" s="333" t="s">
        <v>3487</v>
      </c>
      <c r="G3676" s="332"/>
      <c r="H3676" s="332"/>
      <c r="I3676" s="332"/>
      <c r="J3676" s="332"/>
      <c r="K3676" s="35"/>
      <c r="L3676" s="38"/>
      <c r="M3676" s="190"/>
      <c r="N3676" s="191"/>
      <c r="O3676" s="63"/>
      <c r="P3676" s="63"/>
      <c r="Q3676" s="63"/>
      <c r="R3676" s="63"/>
      <c r="S3676" s="63"/>
      <c r="T3676" s="64"/>
      <c r="U3676" s="33"/>
      <c r="V3676" s="33"/>
      <c r="W3676" s="33"/>
      <c r="X3676" s="33"/>
      <c r="Y3676" s="33"/>
      <c r="Z3676" s="33"/>
      <c r="AA3676" s="33"/>
      <c r="AB3676" s="33"/>
      <c r="AC3676" s="33"/>
      <c r="AD3676" s="33"/>
      <c r="AE3676" s="33"/>
      <c r="AT3676" s="19" t="s">
        <v>190</v>
      </c>
      <c r="AU3676" s="19" t="s">
        <v>78</v>
      </c>
    </row>
    <row r="3677" spans="1:65" s="13" customFormat="1">
      <c r="B3677" s="194"/>
      <c r="C3677" s="195"/>
      <c r="D3677" s="188" t="s">
        <v>192</v>
      </c>
      <c r="E3677" s="196" t="s">
        <v>18</v>
      </c>
      <c r="F3677" s="334" t="s">
        <v>323</v>
      </c>
      <c r="G3677" s="335"/>
      <c r="H3677" s="336" t="s">
        <v>18</v>
      </c>
      <c r="I3677" s="335"/>
      <c r="J3677" s="335"/>
      <c r="K3677" s="195"/>
      <c r="L3677" s="198"/>
      <c r="M3677" s="199"/>
      <c r="N3677" s="200"/>
      <c r="O3677" s="200"/>
      <c r="P3677" s="200"/>
      <c r="Q3677" s="200"/>
      <c r="R3677" s="200"/>
      <c r="S3677" s="200"/>
      <c r="T3677" s="201"/>
      <c r="AT3677" s="202" t="s">
        <v>192</v>
      </c>
      <c r="AU3677" s="202" t="s">
        <v>78</v>
      </c>
      <c r="AV3677" s="13" t="s">
        <v>76</v>
      </c>
      <c r="AW3677" s="13" t="s">
        <v>30</v>
      </c>
      <c r="AX3677" s="13" t="s">
        <v>69</v>
      </c>
      <c r="AY3677" s="202" t="s">
        <v>179</v>
      </c>
    </row>
    <row r="3678" spans="1:65" s="14" customFormat="1">
      <c r="B3678" s="203"/>
      <c r="C3678" s="204"/>
      <c r="D3678" s="188" t="s">
        <v>192</v>
      </c>
      <c r="E3678" s="205" t="s">
        <v>18</v>
      </c>
      <c r="F3678" s="324" t="s">
        <v>3488</v>
      </c>
      <c r="G3678" s="325"/>
      <c r="H3678" s="326">
        <v>7.3250000000000002</v>
      </c>
      <c r="I3678" s="325"/>
      <c r="J3678" s="325"/>
      <c r="K3678" s="204"/>
      <c r="L3678" s="208"/>
      <c r="M3678" s="209"/>
      <c r="N3678" s="210"/>
      <c r="O3678" s="210"/>
      <c r="P3678" s="210"/>
      <c r="Q3678" s="210"/>
      <c r="R3678" s="210"/>
      <c r="S3678" s="210"/>
      <c r="T3678" s="211"/>
      <c r="AT3678" s="212" t="s">
        <v>192</v>
      </c>
      <c r="AU3678" s="212" t="s">
        <v>78</v>
      </c>
      <c r="AV3678" s="14" t="s">
        <v>78</v>
      </c>
      <c r="AW3678" s="14" t="s">
        <v>30</v>
      </c>
      <c r="AX3678" s="14" t="s">
        <v>69</v>
      </c>
      <c r="AY3678" s="212" t="s">
        <v>179</v>
      </c>
    </row>
    <row r="3679" spans="1:65" s="14" customFormat="1">
      <c r="B3679" s="203"/>
      <c r="C3679" s="204"/>
      <c r="D3679" s="188" t="s">
        <v>192</v>
      </c>
      <c r="E3679" s="205" t="s">
        <v>18</v>
      </c>
      <c r="F3679" s="324" t="s">
        <v>3489</v>
      </c>
      <c r="G3679" s="325"/>
      <c r="H3679" s="326">
        <v>7.98</v>
      </c>
      <c r="I3679" s="325"/>
      <c r="J3679" s="325"/>
      <c r="K3679" s="204"/>
      <c r="L3679" s="208"/>
      <c r="M3679" s="209"/>
      <c r="N3679" s="210"/>
      <c r="O3679" s="210"/>
      <c r="P3679" s="210"/>
      <c r="Q3679" s="210"/>
      <c r="R3679" s="210"/>
      <c r="S3679" s="210"/>
      <c r="T3679" s="211"/>
      <c r="AT3679" s="212" t="s">
        <v>192</v>
      </c>
      <c r="AU3679" s="212" t="s">
        <v>78</v>
      </c>
      <c r="AV3679" s="14" t="s">
        <v>78</v>
      </c>
      <c r="AW3679" s="14" t="s">
        <v>30</v>
      </c>
      <c r="AX3679" s="14" t="s">
        <v>69</v>
      </c>
      <c r="AY3679" s="212" t="s">
        <v>179</v>
      </c>
    </row>
    <row r="3680" spans="1:65" s="13" customFormat="1">
      <c r="B3680" s="194"/>
      <c r="C3680" s="195"/>
      <c r="D3680" s="188" t="s">
        <v>192</v>
      </c>
      <c r="E3680" s="196" t="s">
        <v>18</v>
      </c>
      <c r="F3680" s="334" t="s">
        <v>481</v>
      </c>
      <c r="G3680" s="335"/>
      <c r="H3680" s="336" t="s">
        <v>18</v>
      </c>
      <c r="I3680" s="335"/>
      <c r="J3680" s="335"/>
      <c r="K3680" s="195"/>
      <c r="L3680" s="198"/>
      <c r="M3680" s="199"/>
      <c r="N3680" s="200"/>
      <c r="O3680" s="200"/>
      <c r="P3680" s="200"/>
      <c r="Q3680" s="200"/>
      <c r="R3680" s="200"/>
      <c r="S3680" s="200"/>
      <c r="T3680" s="201"/>
      <c r="AT3680" s="202" t="s">
        <v>192</v>
      </c>
      <c r="AU3680" s="202" t="s">
        <v>78</v>
      </c>
      <c r="AV3680" s="13" t="s">
        <v>76</v>
      </c>
      <c r="AW3680" s="13" t="s">
        <v>30</v>
      </c>
      <c r="AX3680" s="13" t="s">
        <v>69</v>
      </c>
      <c r="AY3680" s="202" t="s">
        <v>179</v>
      </c>
    </row>
    <row r="3681" spans="2:51" s="14" customFormat="1">
      <c r="B3681" s="203"/>
      <c r="C3681" s="204"/>
      <c r="D3681" s="188" t="s">
        <v>192</v>
      </c>
      <c r="E3681" s="205" t="s">
        <v>18</v>
      </c>
      <c r="F3681" s="324" t="s">
        <v>3490</v>
      </c>
      <c r="G3681" s="325"/>
      <c r="H3681" s="326">
        <v>6.5</v>
      </c>
      <c r="I3681" s="325"/>
      <c r="J3681" s="325"/>
      <c r="K3681" s="204"/>
      <c r="L3681" s="208"/>
      <c r="M3681" s="209"/>
      <c r="N3681" s="210"/>
      <c r="O3681" s="210"/>
      <c r="P3681" s="210"/>
      <c r="Q3681" s="210"/>
      <c r="R3681" s="210"/>
      <c r="S3681" s="210"/>
      <c r="T3681" s="211"/>
      <c r="AT3681" s="212" t="s">
        <v>192</v>
      </c>
      <c r="AU3681" s="212" t="s">
        <v>78</v>
      </c>
      <c r="AV3681" s="14" t="s">
        <v>78</v>
      </c>
      <c r="AW3681" s="14" t="s">
        <v>30</v>
      </c>
      <c r="AX3681" s="14" t="s">
        <v>69</v>
      </c>
      <c r="AY3681" s="212" t="s">
        <v>179</v>
      </c>
    </row>
    <row r="3682" spans="2:51" s="14" customFormat="1">
      <c r="B3682" s="203"/>
      <c r="C3682" s="204"/>
      <c r="D3682" s="188" t="s">
        <v>192</v>
      </c>
      <c r="E3682" s="205" t="s">
        <v>18</v>
      </c>
      <c r="F3682" s="324" t="s">
        <v>3491</v>
      </c>
      <c r="G3682" s="325"/>
      <c r="H3682" s="326">
        <v>7.12</v>
      </c>
      <c r="I3682" s="325"/>
      <c r="J3682" s="325"/>
      <c r="K3682" s="204"/>
      <c r="L3682" s="208"/>
      <c r="M3682" s="209"/>
      <c r="N3682" s="210"/>
      <c r="O3682" s="210"/>
      <c r="P3682" s="210"/>
      <c r="Q3682" s="210"/>
      <c r="R3682" s="210"/>
      <c r="S3682" s="210"/>
      <c r="T3682" s="211"/>
      <c r="AT3682" s="212" t="s">
        <v>192</v>
      </c>
      <c r="AU3682" s="212" t="s">
        <v>78</v>
      </c>
      <c r="AV3682" s="14" t="s">
        <v>78</v>
      </c>
      <c r="AW3682" s="14" t="s">
        <v>30</v>
      </c>
      <c r="AX3682" s="14" t="s">
        <v>69</v>
      </c>
      <c r="AY3682" s="212" t="s">
        <v>179</v>
      </c>
    </row>
    <row r="3683" spans="2:51" s="14" customFormat="1">
      <c r="B3683" s="203"/>
      <c r="C3683" s="204"/>
      <c r="D3683" s="188" t="s">
        <v>192</v>
      </c>
      <c r="E3683" s="205" t="s">
        <v>18</v>
      </c>
      <c r="F3683" s="324" t="s">
        <v>3492</v>
      </c>
      <c r="G3683" s="325"/>
      <c r="H3683" s="326">
        <v>10.91</v>
      </c>
      <c r="I3683" s="325"/>
      <c r="J3683" s="325"/>
      <c r="K3683" s="204"/>
      <c r="L3683" s="208"/>
      <c r="M3683" s="209"/>
      <c r="N3683" s="210"/>
      <c r="O3683" s="210"/>
      <c r="P3683" s="210"/>
      <c r="Q3683" s="210"/>
      <c r="R3683" s="210"/>
      <c r="S3683" s="210"/>
      <c r="T3683" s="211"/>
      <c r="AT3683" s="212" t="s">
        <v>192</v>
      </c>
      <c r="AU3683" s="212" t="s">
        <v>78</v>
      </c>
      <c r="AV3683" s="14" t="s">
        <v>78</v>
      </c>
      <c r="AW3683" s="14" t="s">
        <v>30</v>
      </c>
      <c r="AX3683" s="14" t="s">
        <v>69</v>
      </c>
      <c r="AY3683" s="212" t="s">
        <v>179</v>
      </c>
    </row>
    <row r="3684" spans="2:51" s="14" customFormat="1">
      <c r="B3684" s="203"/>
      <c r="C3684" s="204"/>
      <c r="D3684" s="188" t="s">
        <v>192</v>
      </c>
      <c r="E3684" s="205" t="s">
        <v>18</v>
      </c>
      <c r="F3684" s="324" t="s">
        <v>3493</v>
      </c>
      <c r="G3684" s="325"/>
      <c r="H3684" s="326">
        <v>3.14</v>
      </c>
      <c r="I3684" s="325"/>
      <c r="J3684" s="325"/>
      <c r="K3684" s="204"/>
      <c r="L3684" s="208"/>
      <c r="M3684" s="209"/>
      <c r="N3684" s="210"/>
      <c r="O3684" s="210"/>
      <c r="P3684" s="210"/>
      <c r="Q3684" s="210"/>
      <c r="R3684" s="210"/>
      <c r="S3684" s="210"/>
      <c r="T3684" s="211"/>
      <c r="AT3684" s="212" t="s">
        <v>192</v>
      </c>
      <c r="AU3684" s="212" t="s">
        <v>78</v>
      </c>
      <c r="AV3684" s="14" t="s">
        <v>78</v>
      </c>
      <c r="AW3684" s="14" t="s">
        <v>30</v>
      </c>
      <c r="AX3684" s="14" t="s">
        <v>69</v>
      </c>
      <c r="AY3684" s="212" t="s">
        <v>179</v>
      </c>
    </row>
    <row r="3685" spans="2:51" s="14" customFormat="1">
      <c r="B3685" s="203"/>
      <c r="C3685" s="204"/>
      <c r="D3685" s="188" t="s">
        <v>192</v>
      </c>
      <c r="E3685" s="205" t="s">
        <v>18</v>
      </c>
      <c r="F3685" s="324" t="s">
        <v>3494</v>
      </c>
      <c r="G3685" s="325"/>
      <c r="H3685" s="326">
        <v>4.2</v>
      </c>
      <c r="I3685" s="325"/>
      <c r="J3685" s="325"/>
      <c r="K3685" s="204"/>
      <c r="L3685" s="208"/>
      <c r="M3685" s="209"/>
      <c r="N3685" s="210"/>
      <c r="O3685" s="210"/>
      <c r="P3685" s="210"/>
      <c r="Q3685" s="210"/>
      <c r="R3685" s="210"/>
      <c r="S3685" s="210"/>
      <c r="T3685" s="211"/>
      <c r="AT3685" s="212" t="s">
        <v>192</v>
      </c>
      <c r="AU3685" s="212" t="s">
        <v>78</v>
      </c>
      <c r="AV3685" s="14" t="s">
        <v>78</v>
      </c>
      <c r="AW3685" s="14" t="s">
        <v>30</v>
      </c>
      <c r="AX3685" s="14" t="s">
        <v>69</v>
      </c>
      <c r="AY3685" s="212" t="s">
        <v>179</v>
      </c>
    </row>
    <row r="3686" spans="2:51" s="14" customFormat="1">
      <c r="B3686" s="203"/>
      <c r="C3686" s="204"/>
      <c r="D3686" s="188" t="s">
        <v>192</v>
      </c>
      <c r="E3686" s="205" t="s">
        <v>18</v>
      </c>
      <c r="F3686" s="324" t="s">
        <v>3495</v>
      </c>
      <c r="G3686" s="325"/>
      <c r="H3686" s="326">
        <v>7.89</v>
      </c>
      <c r="I3686" s="325"/>
      <c r="J3686" s="325"/>
      <c r="K3686" s="204"/>
      <c r="L3686" s="208"/>
      <c r="M3686" s="209"/>
      <c r="N3686" s="210"/>
      <c r="O3686" s="210"/>
      <c r="P3686" s="210"/>
      <c r="Q3686" s="210"/>
      <c r="R3686" s="210"/>
      <c r="S3686" s="210"/>
      <c r="T3686" s="211"/>
      <c r="AT3686" s="212" t="s">
        <v>192</v>
      </c>
      <c r="AU3686" s="212" t="s">
        <v>78</v>
      </c>
      <c r="AV3686" s="14" t="s">
        <v>78</v>
      </c>
      <c r="AW3686" s="14" t="s">
        <v>30</v>
      </c>
      <c r="AX3686" s="14" t="s">
        <v>69</v>
      </c>
      <c r="AY3686" s="212" t="s">
        <v>179</v>
      </c>
    </row>
    <row r="3687" spans="2:51" s="14" customFormat="1">
      <c r="B3687" s="203"/>
      <c r="C3687" s="204"/>
      <c r="D3687" s="188" t="s">
        <v>192</v>
      </c>
      <c r="E3687" s="205" t="s">
        <v>18</v>
      </c>
      <c r="F3687" s="324" t="s">
        <v>3496</v>
      </c>
      <c r="G3687" s="325"/>
      <c r="H3687" s="326">
        <v>80</v>
      </c>
      <c r="I3687" s="325"/>
      <c r="J3687" s="325"/>
      <c r="K3687" s="204"/>
      <c r="L3687" s="208"/>
      <c r="M3687" s="209"/>
      <c r="N3687" s="210"/>
      <c r="O3687" s="210"/>
      <c r="P3687" s="210"/>
      <c r="Q3687" s="210"/>
      <c r="R3687" s="210"/>
      <c r="S3687" s="210"/>
      <c r="T3687" s="211"/>
      <c r="AT3687" s="212" t="s">
        <v>192</v>
      </c>
      <c r="AU3687" s="212" t="s">
        <v>78</v>
      </c>
      <c r="AV3687" s="14" t="s">
        <v>78</v>
      </c>
      <c r="AW3687" s="14" t="s">
        <v>30</v>
      </c>
      <c r="AX3687" s="14" t="s">
        <v>69</v>
      </c>
      <c r="AY3687" s="212" t="s">
        <v>179</v>
      </c>
    </row>
    <row r="3688" spans="2:51" s="13" customFormat="1">
      <c r="B3688" s="194"/>
      <c r="C3688" s="195"/>
      <c r="D3688" s="188" t="s">
        <v>192</v>
      </c>
      <c r="E3688" s="196" t="s">
        <v>18</v>
      </c>
      <c r="F3688" s="334" t="s">
        <v>584</v>
      </c>
      <c r="G3688" s="335"/>
      <c r="H3688" s="336" t="s">
        <v>18</v>
      </c>
      <c r="I3688" s="335"/>
      <c r="J3688" s="335"/>
      <c r="K3688" s="195"/>
      <c r="L3688" s="198"/>
      <c r="M3688" s="199"/>
      <c r="N3688" s="200"/>
      <c r="O3688" s="200"/>
      <c r="P3688" s="200"/>
      <c r="Q3688" s="200"/>
      <c r="R3688" s="200"/>
      <c r="S3688" s="200"/>
      <c r="T3688" s="201"/>
      <c r="AT3688" s="202" t="s">
        <v>192</v>
      </c>
      <c r="AU3688" s="202" t="s">
        <v>78</v>
      </c>
      <c r="AV3688" s="13" t="s">
        <v>76</v>
      </c>
      <c r="AW3688" s="13" t="s">
        <v>30</v>
      </c>
      <c r="AX3688" s="13" t="s">
        <v>69</v>
      </c>
      <c r="AY3688" s="202" t="s">
        <v>179</v>
      </c>
    </row>
    <row r="3689" spans="2:51" s="13" customFormat="1">
      <c r="B3689" s="194"/>
      <c r="C3689" s="195"/>
      <c r="D3689" s="188" t="s">
        <v>192</v>
      </c>
      <c r="E3689" s="196" t="s">
        <v>18</v>
      </c>
      <c r="F3689" s="334" t="s">
        <v>323</v>
      </c>
      <c r="G3689" s="335"/>
      <c r="H3689" s="336" t="s">
        <v>18</v>
      </c>
      <c r="I3689" s="335"/>
      <c r="J3689" s="335"/>
      <c r="K3689" s="195"/>
      <c r="L3689" s="198"/>
      <c r="M3689" s="199"/>
      <c r="N3689" s="200"/>
      <c r="O3689" s="200"/>
      <c r="P3689" s="200"/>
      <c r="Q3689" s="200"/>
      <c r="R3689" s="200"/>
      <c r="S3689" s="200"/>
      <c r="T3689" s="201"/>
      <c r="AT3689" s="202" t="s">
        <v>192</v>
      </c>
      <c r="AU3689" s="202" t="s">
        <v>78</v>
      </c>
      <c r="AV3689" s="13" t="s">
        <v>76</v>
      </c>
      <c r="AW3689" s="13" t="s">
        <v>30</v>
      </c>
      <c r="AX3689" s="13" t="s">
        <v>69</v>
      </c>
      <c r="AY3689" s="202" t="s">
        <v>179</v>
      </c>
    </row>
    <row r="3690" spans="2:51" s="14" customFormat="1">
      <c r="B3690" s="203"/>
      <c r="C3690" s="204"/>
      <c r="D3690" s="188" t="s">
        <v>192</v>
      </c>
      <c r="E3690" s="205" t="s">
        <v>18</v>
      </c>
      <c r="F3690" s="324" t="s">
        <v>3497</v>
      </c>
      <c r="G3690" s="325"/>
      <c r="H3690" s="326">
        <v>0.03</v>
      </c>
      <c r="I3690" s="325"/>
      <c r="J3690" s="325"/>
      <c r="K3690" s="204"/>
      <c r="L3690" s="208"/>
      <c r="M3690" s="209"/>
      <c r="N3690" s="210"/>
      <c r="O3690" s="210"/>
      <c r="P3690" s="210"/>
      <c r="Q3690" s="210"/>
      <c r="R3690" s="210"/>
      <c r="S3690" s="210"/>
      <c r="T3690" s="211"/>
      <c r="AT3690" s="212" t="s">
        <v>192</v>
      </c>
      <c r="AU3690" s="212" t="s">
        <v>78</v>
      </c>
      <c r="AV3690" s="14" t="s">
        <v>78</v>
      </c>
      <c r="AW3690" s="14" t="s">
        <v>30</v>
      </c>
      <c r="AX3690" s="14" t="s">
        <v>69</v>
      </c>
      <c r="AY3690" s="212" t="s">
        <v>179</v>
      </c>
    </row>
    <row r="3691" spans="2:51" s="13" customFormat="1">
      <c r="B3691" s="194"/>
      <c r="C3691" s="195"/>
      <c r="D3691" s="188" t="s">
        <v>192</v>
      </c>
      <c r="E3691" s="196" t="s">
        <v>18</v>
      </c>
      <c r="F3691" s="334" t="s">
        <v>481</v>
      </c>
      <c r="G3691" s="335"/>
      <c r="H3691" s="336" t="s">
        <v>18</v>
      </c>
      <c r="I3691" s="335"/>
      <c r="J3691" s="335"/>
      <c r="K3691" s="195"/>
      <c r="L3691" s="198"/>
      <c r="M3691" s="199"/>
      <c r="N3691" s="200"/>
      <c r="O3691" s="200"/>
      <c r="P3691" s="200"/>
      <c r="Q3691" s="200"/>
      <c r="R3691" s="200"/>
      <c r="S3691" s="200"/>
      <c r="T3691" s="201"/>
      <c r="AT3691" s="202" t="s">
        <v>192</v>
      </c>
      <c r="AU3691" s="202" t="s">
        <v>78</v>
      </c>
      <c r="AV3691" s="13" t="s">
        <v>76</v>
      </c>
      <c r="AW3691" s="13" t="s">
        <v>30</v>
      </c>
      <c r="AX3691" s="13" t="s">
        <v>69</v>
      </c>
      <c r="AY3691" s="202" t="s">
        <v>179</v>
      </c>
    </row>
    <row r="3692" spans="2:51" s="14" customFormat="1">
      <c r="B3692" s="203"/>
      <c r="C3692" s="204"/>
      <c r="D3692" s="188" t="s">
        <v>192</v>
      </c>
      <c r="E3692" s="205" t="s">
        <v>18</v>
      </c>
      <c r="F3692" s="324" t="s">
        <v>3498</v>
      </c>
      <c r="G3692" s="325"/>
      <c r="H3692" s="326">
        <v>-2.0699999999999998</v>
      </c>
      <c r="I3692" s="325"/>
      <c r="J3692" s="325"/>
      <c r="K3692" s="204"/>
      <c r="L3692" s="208"/>
      <c r="M3692" s="209"/>
      <c r="N3692" s="210"/>
      <c r="O3692" s="210"/>
      <c r="P3692" s="210"/>
      <c r="Q3692" s="210"/>
      <c r="R3692" s="210"/>
      <c r="S3692" s="210"/>
      <c r="T3692" s="211"/>
      <c r="AT3692" s="212" t="s">
        <v>192</v>
      </c>
      <c r="AU3692" s="212" t="s">
        <v>78</v>
      </c>
      <c r="AV3692" s="14" t="s">
        <v>78</v>
      </c>
      <c r="AW3692" s="14" t="s">
        <v>30</v>
      </c>
      <c r="AX3692" s="14" t="s">
        <v>69</v>
      </c>
      <c r="AY3692" s="212" t="s">
        <v>179</v>
      </c>
    </row>
    <row r="3693" spans="2:51" s="14" customFormat="1">
      <c r="B3693" s="203"/>
      <c r="C3693" s="204"/>
      <c r="D3693" s="188" t="s">
        <v>192</v>
      </c>
      <c r="E3693" s="205" t="s">
        <v>18</v>
      </c>
      <c r="F3693" s="324" t="s">
        <v>3499</v>
      </c>
      <c r="G3693" s="325"/>
      <c r="H3693" s="326">
        <v>-3.14</v>
      </c>
      <c r="I3693" s="325"/>
      <c r="J3693" s="325"/>
      <c r="K3693" s="204"/>
      <c r="L3693" s="208"/>
      <c r="M3693" s="209"/>
      <c r="N3693" s="210"/>
      <c r="O3693" s="210"/>
      <c r="P3693" s="210"/>
      <c r="Q3693" s="210"/>
      <c r="R3693" s="210"/>
      <c r="S3693" s="210"/>
      <c r="T3693" s="211"/>
      <c r="AT3693" s="212" t="s">
        <v>192</v>
      </c>
      <c r="AU3693" s="212" t="s">
        <v>78</v>
      </c>
      <c r="AV3693" s="14" t="s">
        <v>78</v>
      </c>
      <c r="AW3693" s="14" t="s">
        <v>30</v>
      </c>
      <c r="AX3693" s="14" t="s">
        <v>69</v>
      </c>
      <c r="AY3693" s="212" t="s">
        <v>179</v>
      </c>
    </row>
    <row r="3694" spans="2:51" s="14" customFormat="1">
      <c r="B3694" s="203"/>
      <c r="C3694" s="204"/>
      <c r="D3694" s="188" t="s">
        <v>192</v>
      </c>
      <c r="E3694" s="205" t="s">
        <v>18</v>
      </c>
      <c r="F3694" s="324" t="s">
        <v>3500</v>
      </c>
      <c r="G3694" s="325"/>
      <c r="H3694" s="326">
        <v>-4.2</v>
      </c>
      <c r="I3694" s="325"/>
      <c r="J3694" s="325"/>
      <c r="K3694" s="204"/>
      <c r="L3694" s="208"/>
      <c r="M3694" s="209"/>
      <c r="N3694" s="210"/>
      <c r="O3694" s="210"/>
      <c r="P3694" s="210"/>
      <c r="Q3694" s="210"/>
      <c r="R3694" s="210"/>
      <c r="S3694" s="210"/>
      <c r="T3694" s="211"/>
      <c r="AT3694" s="212" t="s">
        <v>192</v>
      </c>
      <c r="AU3694" s="212" t="s">
        <v>78</v>
      </c>
      <c r="AV3694" s="14" t="s">
        <v>78</v>
      </c>
      <c r="AW3694" s="14" t="s">
        <v>30</v>
      </c>
      <c r="AX3694" s="14" t="s">
        <v>69</v>
      </c>
      <c r="AY3694" s="212" t="s">
        <v>179</v>
      </c>
    </row>
    <row r="3695" spans="2:51" s="14" customFormat="1">
      <c r="B3695" s="203"/>
      <c r="C3695" s="204"/>
      <c r="D3695" s="188" t="s">
        <v>192</v>
      </c>
      <c r="E3695" s="205" t="s">
        <v>18</v>
      </c>
      <c r="F3695" s="324" t="s">
        <v>3501</v>
      </c>
      <c r="G3695" s="325"/>
      <c r="H3695" s="326">
        <v>-0.06</v>
      </c>
      <c r="I3695" s="325"/>
      <c r="J3695" s="325"/>
      <c r="K3695" s="204"/>
      <c r="L3695" s="208"/>
      <c r="M3695" s="209"/>
      <c r="N3695" s="210"/>
      <c r="O3695" s="210"/>
      <c r="P3695" s="210"/>
      <c r="Q3695" s="210"/>
      <c r="R3695" s="210"/>
      <c r="S3695" s="210"/>
      <c r="T3695" s="211"/>
      <c r="AT3695" s="212" t="s">
        <v>192</v>
      </c>
      <c r="AU3695" s="212" t="s">
        <v>78</v>
      </c>
      <c r="AV3695" s="14" t="s">
        <v>78</v>
      </c>
      <c r="AW3695" s="14" t="s">
        <v>30</v>
      </c>
      <c r="AX3695" s="14" t="s">
        <v>69</v>
      </c>
      <c r="AY3695" s="212" t="s">
        <v>179</v>
      </c>
    </row>
    <row r="3696" spans="2:51" s="14" customFormat="1">
      <c r="B3696" s="203"/>
      <c r="C3696" s="204"/>
      <c r="D3696" s="188" t="s">
        <v>192</v>
      </c>
      <c r="E3696" s="205" t="s">
        <v>18</v>
      </c>
      <c r="F3696" s="324" t="s">
        <v>3502</v>
      </c>
      <c r="G3696" s="325"/>
      <c r="H3696" s="326">
        <v>-24</v>
      </c>
      <c r="I3696" s="325"/>
      <c r="J3696" s="325"/>
      <c r="K3696" s="204"/>
      <c r="L3696" s="208"/>
      <c r="M3696" s="209"/>
      <c r="N3696" s="210"/>
      <c r="O3696" s="210"/>
      <c r="P3696" s="210"/>
      <c r="Q3696" s="210"/>
      <c r="R3696" s="210"/>
      <c r="S3696" s="210"/>
      <c r="T3696" s="211"/>
      <c r="AT3696" s="212" t="s">
        <v>192</v>
      </c>
      <c r="AU3696" s="212" t="s">
        <v>78</v>
      </c>
      <c r="AV3696" s="14" t="s">
        <v>78</v>
      </c>
      <c r="AW3696" s="14" t="s">
        <v>30</v>
      </c>
      <c r="AX3696" s="14" t="s">
        <v>69</v>
      </c>
      <c r="AY3696" s="212" t="s">
        <v>179</v>
      </c>
    </row>
    <row r="3697" spans="1:65" s="13" customFormat="1">
      <c r="B3697" s="194"/>
      <c r="C3697" s="195"/>
      <c r="D3697" s="188" t="s">
        <v>192</v>
      </c>
      <c r="E3697" s="196" t="s">
        <v>18</v>
      </c>
      <c r="F3697" s="334" t="s">
        <v>1097</v>
      </c>
      <c r="G3697" s="335"/>
      <c r="H3697" s="336" t="s">
        <v>18</v>
      </c>
      <c r="I3697" s="335"/>
      <c r="J3697" s="335"/>
      <c r="K3697" s="195"/>
      <c r="L3697" s="198"/>
      <c r="M3697" s="199"/>
      <c r="N3697" s="200"/>
      <c r="O3697" s="200"/>
      <c r="P3697" s="200"/>
      <c r="Q3697" s="200"/>
      <c r="R3697" s="200"/>
      <c r="S3697" s="200"/>
      <c r="T3697" s="201"/>
      <c r="AT3697" s="202" t="s">
        <v>192</v>
      </c>
      <c r="AU3697" s="202" t="s">
        <v>78</v>
      </c>
      <c r="AV3697" s="13" t="s">
        <v>76</v>
      </c>
      <c r="AW3697" s="13" t="s">
        <v>30</v>
      </c>
      <c r="AX3697" s="13" t="s">
        <v>69</v>
      </c>
      <c r="AY3697" s="202" t="s">
        <v>179</v>
      </c>
    </row>
    <row r="3698" spans="1:65" s="14" customFormat="1" ht="22.5">
      <c r="B3698" s="203"/>
      <c r="C3698" s="204"/>
      <c r="D3698" s="188" t="s">
        <v>192</v>
      </c>
      <c r="E3698" s="205" t="s">
        <v>18</v>
      </c>
      <c r="F3698" s="324" t="s">
        <v>3503</v>
      </c>
      <c r="G3698" s="325"/>
      <c r="H3698" s="326">
        <v>1.2010000000000001</v>
      </c>
      <c r="I3698" s="325"/>
      <c r="J3698" s="325"/>
      <c r="K3698" s="204"/>
      <c r="L3698" s="208"/>
      <c r="M3698" s="209"/>
      <c r="N3698" s="210"/>
      <c r="O3698" s="210"/>
      <c r="P3698" s="210"/>
      <c r="Q3698" s="210"/>
      <c r="R3698" s="210"/>
      <c r="S3698" s="210"/>
      <c r="T3698" s="211"/>
      <c r="AT3698" s="212" t="s">
        <v>192</v>
      </c>
      <c r="AU3698" s="212" t="s">
        <v>78</v>
      </c>
      <c r="AV3698" s="14" t="s">
        <v>78</v>
      </c>
      <c r="AW3698" s="14" t="s">
        <v>30</v>
      </c>
      <c r="AX3698" s="14" t="s">
        <v>69</v>
      </c>
      <c r="AY3698" s="212" t="s">
        <v>179</v>
      </c>
    </row>
    <row r="3699" spans="1:65" s="14" customFormat="1">
      <c r="B3699" s="203"/>
      <c r="C3699" s="204"/>
      <c r="D3699" s="188" t="s">
        <v>192</v>
      </c>
      <c r="E3699" s="205" t="s">
        <v>18</v>
      </c>
      <c r="F3699" s="324" t="s">
        <v>3504</v>
      </c>
      <c r="G3699" s="325"/>
      <c r="H3699" s="326">
        <v>3.96</v>
      </c>
      <c r="I3699" s="325"/>
      <c r="J3699" s="325"/>
      <c r="K3699" s="204"/>
      <c r="L3699" s="208"/>
      <c r="M3699" s="209"/>
      <c r="N3699" s="210"/>
      <c r="O3699" s="210"/>
      <c r="P3699" s="210"/>
      <c r="Q3699" s="210"/>
      <c r="R3699" s="210"/>
      <c r="S3699" s="210"/>
      <c r="T3699" s="211"/>
      <c r="AT3699" s="212" t="s">
        <v>192</v>
      </c>
      <c r="AU3699" s="212" t="s">
        <v>78</v>
      </c>
      <c r="AV3699" s="14" t="s">
        <v>78</v>
      </c>
      <c r="AW3699" s="14" t="s">
        <v>30</v>
      </c>
      <c r="AX3699" s="14" t="s">
        <v>69</v>
      </c>
      <c r="AY3699" s="212" t="s">
        <v>179</v>
      </c>
    </row>
    <row r="3700" spans="1:65" s="14" customFormat="1">
      <c r="B3700" s="203"/>
      <c r="C3700" s="204"/>
      <c r="D3700" s="188" t="s">
        <v>192</v>
      </c>
      <c r="E3700" s="205" t="s">
        <v>18</v>
      </c>
      <c r="F3700" s="324" t="s">
        <v>3505</v>
      </c>
      <c r="G3700" s="325"/>
      <c r="H3700" s="326">
        <v>-2.6</v>
      </c>
      <c r="I3700" s="325"/>
      <c r="J3700" s="325"/>
      <c r="K3700" s="204"/>
      <c r="L3700" s="208"/>
      <c r="M3700" s="209"/>
      <c r="N3700" s="210"/>
      <c r="O3700" s="210"/>
      <c r="P3700" s="210"/>
      <c r="Q3700" s="210"/>
      <c r="R3700" s="210"/>
      <c r="S3700" s="210"/>
      <c r="T3700" s="211"/>
      <c r="AT3700" s="212" t="s">
        <v>192</v>
      </c>
      <c r="AU3700" s="212" t="s">
        <v>78</v>
      </c>
      <c r="AV3700" s="14" t="s">
        <v>78</v>
      </c>
      <c r="AW3700" s="14" t="s">
        <v>30</v>
      </c>
      <c r="AX3700" s="14" t="s">
        <v>69</v>
      </c>
      <c r="AY3700" s="212" t="s">
        <v>179</v>
      </c>
    </row>
    <row r="3701" spans="1:65" s="14" customFormat="1">
      <c r="B3701" s="203"/>
      <c r="C3701" s="204"/>
      <c r="D3701" s="188" t="s">
        <v>192</v>
      </c>
      <c r="E3701" s="205" t="s">
        <v>18</v>
      </c>
      <c r="F3701" s="324" t="s">
        <v>3506</v>
      </c>
      <c r="G3701" s="325"/>
      <c r="H3701" s="326">
        <v>5.44</v>
      </c>
      <c r="I3701" s="325"/>
      <c r="J3701" s="325"/>
      <c r="K3701" s="204"/>
      <c r="L3701" s="208"/>
      <c r="M3701" s="209"/>
      <c r="N3701" s="210"/>
      <c r="O3701" s="210"/>
      <c r="P3701" s="210"/>
      <c r="Q3701" s="210"/>
      <c r="R3701" s="210"/>
      <c r="S3701" s="210"/>
      <c r="T3701" s="211"/>
      <c r="AT3701" s="212" t="s">
        <v>192</v>
      </c>
      <c r="AU3701" s="212" t="s">
        <v>78</v>
      </c>
      <c r="AV3701" s="14" t="s">
        <v>78</v>
      </c>
      <c r="AW3701" s="14" t="s">
        <v>30</v>
      </c>
      <c r="AX3701" s="14" t="s">
        <v>69</v>
      </c>
      <c r="AY3701" s="212" t="s">
        <v>179</v>
      </c>
    </row>
    <row r="3702" spans="1:65" s="14" customFormat="1">
      <c r="B3702" s="203"/>
      <c r="C3702" s="204"/>
      <c r="D3702" s="188" t="s">
        <v>192</v>
      </c>
      <c r="E3702" s="205" t="s">
        <v>18</v>
      </c>
      <c r="F3702" s="324" t="s">
        <v>3507</v>
      </c>
      <c r="G3702" s="325"/>
      <c r="H3702" s="326">
        <v>30</v>
      </c>
      <c r="I3702" s="325"/>
      <c r="J3702" s="325"/>
      <c r="K3702" s="204"/>
      <c r="L3702" s="208"/>
      <c r="M3702" s="209"/>
      <c r="N3702" s="210"/>
      <c r="O3702" s="210"/>
      <c r="P3702" s="210"/>
      <c r="Q3702" s="210"/>
      <c r="R3702" s="210"/>
      <c r="S3702" s="210"/>
      <c r="T3702" s="211"/>
      <c r="AT3702" s="212" t="s">
        <v>192</v>
      </c>
      <c r="AU3702" s="212" t="s">
        <v>78</v>
      </c>
      <c r="AV3702" s="14" t="s">
        <v>78</v>
      </c>
      <c r="AW3702" s="14" t="s">
        <v>30</v>
      </c>
      <c r="AX3702" s="14" t="s">
        <v>69</v>
      </c>
      <c r="AY3702" s="212" t="s">
        <v>179</v>
      </c>
    </row>
    <row r="3703" spans="1:65" s="2" customFormat="1" ht="33" customHeight="1">
      <c r="A3703" s="33"/>
      <c r="B3703" s="34"/>
      <c r="C3703" s="176" t="s">
        <v>3508</v>
      </c>
      <c r="D3703" s="176" t="s">
        <v>181</v>
      </c>
      <c r="E3703" s="177" t="s">
        <v>3509</v>
      </c>
      <c r="F3703" s="327" t="s">
        <v>3510</v>
      </c>
      <c r="G3703" s="328" t="s">
        <v>357</v>
      </c>
      <c r="H3703" s="329">
        <v>117.64700000000001</v>
      </c>
      <c r="I3703" s="330"/>
      <c r="J3703" s="330">
        <f>ROUND(I3703*H3703,2)</f>
        <v>0</v>
      </c>
      <c r="K3703" s="178" t="s">
        <v>185</v>
      </c>
      <c r="L3703" s="38"/>
      <c r="M3703" s="182" t="s">
        <v>18</v>
      </c>
      <c r="N3703" s="183" t="s">
        <v>40</v>
      </c>
      <c r="O3703" s="184">
        <v>1.1000000000000001</v>
      </c>
      <c r="P3703" s="184">
        <f>O3703*H3703</f>
        <v>129.41170000000002</v>
      </c>
      <c r="Q3703" s="184">
        <v>9.0880000000000006E-3</v>
      </c>
      <c r="R3703" s="184">
        <f>Q3703*H3703</f>
        <v>1.0691759360000002</v>
      </c>
      <c r="S3703" s="184">
        <v>0</v>
      </c>
      <c r="T3703" s="185">
        <f>S3703*H3703</f>
        <v>0</v>
      </c>
      <c r="U3703" s="33"/>
      <c r="V3703" s="33"/>
      <c r="W3703" s="33"/>
      <c r="X3703" s="33"/>
      <c r="Y3703" s="33"/>
      <c r="Z3703" s="33"/>
      <c r="AA3703" s="33"/>
      <c r="AB3703" s="33"/>
      <c r="AC3703" s="33"/>
      <c r="AD3703" s="33"/>
      <c r="AE3703" s="33"/>
      <c r="AR3703" s="186" t="s">
        <v>311</v>
      </c>
      <c r="AT3703" s="186" t="s">
        <v>181</v>
      </c>
      <c r="AU3703" s="186" t="s">
        <v>78</v>
      </c>
      <c r="AY3703" s="19" t="s">
        <v>179</v>
      </c>
      <c r="BE3703" s="187">
        <f>IF(N3703="základní",J3703,0)</f>
        <v>0</v>
      </c>
      <c r="BF3703" s="187">
        <f>IF(N3703="snížená",J3703,0)</f>
        <v>0</v>
      </c>
      <c r="BG3703" s="187">
        <f>IF(N3703="zákl. přenesená",J3703,0)</f>
        <v>0</v>
      </c>
      <c r="BH3703" s="187">
        <f>IF(N3703="sníž. přenesená",J3703,0)</f>
        <v>0</v>
      </c>
      <c r="BI3703" s="187">
        <f>IF(N3703="nulová",J3703,0)</f>
        <v>0</v>
      </c>
      <c r="BJ3703" s="19" t="s">
        <v>76</v>
      </c>
      <c r="BK3703" s="187">
        <f>ROUND(I3703*H3703,2)</f>
        <v>0</v>
      </c>
      <c r="BL3703" s="19" t="s">
        <v>311</v>
      </c>
      <c r="BM3703" s="186" t="s">
        <v>3511</v>
      </c>
    </row>
    <row r="3704" spans="1:65" s="2" customFormat="1" ht="19.5">
      <c r="A3704" s="33"/>
      <c r="B3704" s="34"/>
      <c r="C3704" s="35"/>
      <c r="D3704" s="188" t="s">
        <v>188</v>
      </c>
      <c r="E3704" s="35"/>
      <c r="F3704" s="331" t="s">
        <v>3512</v>
      </c>
      <c r="G3704" s="332"/>
      <c r="H3704" s="332"/>
      <c r="I3704" s="332"/>
      <c r="J3704" s="332"/>
      <c r="K3704" s="35"/>
      <c r="L3704" s="38"/>
      <c r="M3704" s="190"/>
      <c r="N3704" s="191"/>
      <c r="O3704" s="63"/>
      <c r="P3704" s="63"/>
      <c r="Q3704" s="63"/>
      <c r="R3704" s="63"/>
      <c r="S3704" s="63"/>
      <c r="T3704" s="64"/>
      <c r="U3704" s="33"/>
      <c r="V3704" s="33"/>
      <c r="W3704" s="33"/>
      <c r="X3704" s="33"/>
      <c r="Y3704" s="33"/>
      <c r="Z3704" s="33"/>
      <c r="AA3704" s="33"/>
      <c r="AB3704" s="33"/>
      <c r="AC3704" s="33"/>
      <c r="AD3704" s="33"/>
      <c r="AE3704" s="33"/>
      <c r="AT3704" s="19" t="s">
        <v>188</v>
      </c>
      <c r="AU3704" s="19" t="s">
        <v>78</v>
      </c>
    </row>
    <row r="3705" spans="1:65" s="2" customFormat="1">
      <c r="A3705" s="33"/>
      <c r="B3705" s="34"/>
      <c r="C3705" s="35"/>
      <c r="D3705" s="192" t="s">
        <v>190</v>
      </c>
      <c r="E3705" s="35"/>
      <c r="F3705" s="333" t="s">
        <v>3513</v>
      </c>
      <c r="G3705" s="332"/>
      <c r="H3705" s="332"/>
      <c r="I3705" s="332"/>
      <c r="J3705" s="332"/>
      <c r="K3705" s="35"/>
      <c r="L3705" s="38"/>
      <c r="M3705" s="190"/>
      <c r="N3705" s="191"/>
      <c r="O3705" s="63"/>
      <c r="P3705" s="63"/>
      <c r="Q3705" s="63"/>
      <c r="R3705" s="63"/>
      <c r="S3705" s="63"/>
      <c r="T3705" s="64"/>
      <c r="U3705" s="33"/>
      <c r="V3705" s="33"/>
      <c r="W3705" s="33"/>
      <c r="X3705" s="33"/>
      <c r="Y3705" s="33"/>
      <c r="Z3705" s="33"/>
      <c r="AA3705" s="33"/>
      <c r="AB3705" s="33"/>
      <c r="AC3705" s="33"/>
      <c r="AD3705" s="33"/>
      <c r="AE3705" s="33"/>
      <c r="AT3705" s="19" t="s">
        <v>190</v>
      </c>
      <c r="AU3705" s="19" t="s">
        <v>78</v>
      </c>
    </row>
    <row r="3706" spans="1:65" s="13" customFormat="1">
      <c r="B3706" s="194"/>
      <c r="C3706" s="195"/>
      <c r="D3706" s="188" t="s">
        <v>192</v>
      </c>
      <c r="E3706" s="196" t="s">
        <v>18</v>
      </c>
      <c r="F3706" s="334" t="s">
        <v>323</v>
      </c>
      <c r="G3706" s="335"/>
      <c r="H3706" s="336" t="s">
        <v>18</v>
      </c>
      <c r="I3706" s="335"/>
      <c r="J3706" s="335"/>
      <c r="K3706" s="195"/>
      <c r="L3706" s="198"/>
      <c r="M3706" s="199"/>
      <c r="N3706" s="200"/>
      <c r="O3706" s="200"/>
      <c r="P3706" s="200"/>
      <c r="Q3706" s="200"/>
      <c r="R3706" s="200"/>
      <c r="S3706" s="200"/>
      <c r="T3706" s="201"/>
      <c r="AT3706" s="202" t="s">
        <v>192</v>
      </c>
      <c r="AU3706" s="202" t="s">
        <v>78</v>
      </c>
      <c r="AV3706" s="13" t="s">
        <v>76</v>
      </c>
      <c r="AW3706" s="13" t="s">
        <v>30</v>
      </c>
      <c r="AX3706" s="13" t="s">
        <v>69</v>
      </c>
      <c r="AY3706" s="202" t="s">
        <v>179</v>
      </c>
    </row>
    <row r="3707" spans="1:65" s="14" customFormat="1">
      <c r="B3707" s="203"/>
      <c r="C3707" s="204"/>
      <c r="D3707" s="188" t="s">
        <v>192</v>
      </c>
      <c r="E3707" s="205" t="s">
        <v>18</v>
      </c>
      <c r="F3707" s="324" t="s">
        <v>3389</v>
      </c>
      <c r="G3707" s="325"/>
      <c r="H3707" s="326">
        <v>14.673999999999999</v>
      </c>
      <c r="I3707" s="325"/>
      <c r="J3707" s="325"/>
      <c r="K3707" s="204"/>
      <c r="L3707" s="208"/>
      <c r="M3707" s="209"/>
      <c r="N3707" s="210"/>
      <c r="O3707" s="210"/>
      <c r="P3707" s="210"/>
      <c r="Q3707" s="210"/>
      <c r="R3707" s="210"/>
      <c r="S3707" s="210"/>
      <c r="T3707" s="211"/>
      <c r="AT3707" s="212" t="s">
        <v>192</v>
      </c>
      <c r="AU3707" s="212" t="s">
        <v>78</v>
      </c>
      <c r="AV3707" s="14" t="s">
        <v>78</v>
      </c>
      <c r="AW3707" s="14" t="s">
        <v>30</v>
      </c>
      <c r="AX3707" s="14" t="s">
        <v>69</v>
      </c>
      <c r="AY3707" s="212" t="s">
        <v>179</v>
      </c>
    </row>
    <row r="3708" spans="1:65" s="14" customFormat="1">
      <c r="B3708" s="203"/>
      <c r="C3708" s="204"/>
      <c r="D3708" s="188" t="s">
        <v>192</v>
      </c>
      <c r="E3708" s="205" t="s">
        <v>18</v>
      </c>
      <c r="F3708" s="324" t="s">
        <v>3390</v>
      </c>
      <c r="G3708" s="325"/>
      <c r="H3708" s="326">
        <v>2.6760000000000002</v>
      </c>
      <c r="I3708" s="325"/>
      <c r="J3708" s="325"/>
      <c r="K3708" s="204"/>
      <c r="L3708" s="208"/>
      <c r="M3708" s="209"/>
      <c r="N3708" s="210"/>
      <c r="O3708" s="210"/>
      <c r="P3708" s="210"/>
      <c r="Q3708" s="210"/>
      <c r="R3708" s="210"/>
      <c r="S3708" s="210"/>
      <c r="T3708" s="211"/>
      <c r="AT3708" s="212" t="s">
        <v>192</v>
      </c>
      <c r="AU3708" s="212" t="s">
        <v>78</v>
      </c>
      <c r="AV3708" s="14" t="s">
        <v>78</v>
      </c>
      <c r="AW3708" s="14" t="s">
        <v>30</v>
      </c>
      <c r="AX3708" s="14" t="s">
        <v>69</v>
      </c>
      <c r="AY3708" s="212" t="s">
        <v>179</v>
      </c>
    </row>
    <row r="3709" spans="1:65" s="14" customFormat="1">
      <c r="B3709" s="203"/>
      <c r="C3709" s="204"/>
      <c r="D3709" s="188" t="s">
        <v>192</v>
      </c>
      <c r="E3709" s="205" t="s">
        <v>18</v>
      </c>
      <c r="F3709" s="324" t="s">
        <v>3391</v>
      </c>
      <c r="G3709" s="325"/>
      <c r="H3709" s="326">
        <v>15.987</v>
      </c>
      <c r="I3709" s="325"/>
      <c r="J3709" s="325"/>
      <c r="K3709" s="204"/>
      <c r="L3709" s="208"/>
      <c r="M3709" s="209"/>
      <c r="N3709" s="210"/>
      <c r="O3709" s="210"/>
      <c r="P3709" s="210"/>
      <c r="Q3709" s="210"/>
      <c r="R3709" s="210"/>
      <c r="S3709" s="210"/>
      <c r="T3709" s="211"/>
      <c r="AT3709" s="212" t="s">
        <v>192</v>
      </c>
      <c r="AU3709" s="212" t="s">
        <v>78</v>
      </c>
      <c r="AV3709" s="14" t="s">
        <v>78</v>
      </c>
      <c r="AW3709" s="14" t="s">
        <v>30</v>
      </c>
      <c r="AX3709" s="14" t="s">
        <v>69</v>
      </c>
      <c r="AY3709" s="212" t="s">
        <v>179</v>
      </c>
    </row>
    <row r="3710" spans="1:65" s="13" customFormat="1">
      <c r="B3710" s="194"/>
      <c r="C3710" s="195"/>
      <c r="D3710" s="188" t="s">
        <v>192</v>
      </c>
      <c r="E3710" s="196" t="s">
        <v>18</v>
      </c>
      <c r="F3710" s="334" t="s">
        <v>481</v>
      </c>
      <c r="G3710" s="335"/>
      <c r="H3710" s="336" t="s">
        <v>18</v>
      </c>
      <c r="I3710" s="335"/>
      <c r="J3710" s="335"/>
      <c r="K3710" s="195"/>
      <c r="L3710" s="198"/>
      <c r="M3710" s="199"/>
      <c r="N3710" s="200"/>
      <c r="O3710" s="200"/>
      <c r="P3710" s="200"/>
      <c r="Q3710" s="200"/>
      <c r="R3710" s="200"/>
      <c r="S3710" s="200"/>
      <c r="T3710" s="201"/>
      <c r="AT3710" s="202" t="s">
        <v>192</v>
      </c>
      <c r="AU3710" s="202" t="s">
        <v>78</v>
      </c>
      <c r="AV3710" s="13" t="s">
        <v>76</v>
      </c>
      <c r="AW3710" s="13" t="s">
        <v>30</v>
      </c>
      <c r="AX3710" s="13" t="s">
        <v>69</v>
      </c>
      <c r="AY3710" s="202" t="s">
        <v>179</v>
      </c>
    </row>
    <row r="3711" spans="1:65" s="14" customFormat="1">
      <c r="B3711" s="203"/>
      <c r="C3711" s="204"/>
      <c r="D3711" s="188" t="s">
        <v>192</v>
      </c>
      <c r="E3711" s="205" t="s">
        <v>18</v>
      </c>
      <c r="F3711" s="324" t="s">
        <v>3392</v>
      </c>
      <c r="G3711" s="325"/>
      <c r="H3711" s="326">
        <v>5.1420000000000003</v>
      </c>
      <c r="I3711" s="325"/>
      <c r="J3711" s="325"/>
      <c r="K3711" s="204"/>
      <c r="L3711" s="208"/>
      <c r="M3711" s="209"/>
      <c r="N3711" s="210"/>
      <c r="O3711" s="210"/>
      <c r="P3711" s="210"/>
      <c r="Q3711" s="210"/>
      <c r="R3711" s="210"/>
      <c r="S3711" s="210"/>
      <c r="T3711" s="211"/>
      <c r="AT3711" s="212" t="s">
        <v>192</v>
      </c>
      <c r="AU3711" s="212" t="s">
        <v>78</v>
      </c>
      <c r="AV3711" s="14" t="s">
        <v>78</v>
      </c>
      <c r="AW3711" s="14" t="s">
        <v>30</v>
      </c>
      <c r="AX3711" s="14" t="s">
        <v>69</v>
      </c>
      <c r="AY3711" s="212" t="s">
        <v>179</v>
      </c>
    </row>
    <row r="3712" spans="1:65" s="14" customFormat="1">
      <c r="B3712" s="203"/>
      <c r="C3712" s="204"/>
      <c r="D3712" s="188" t="s">
        <v>192</v>
      </c>
      <c r="E3712" s="205" t="s">
        <v>18</v>
      </c>
      <c r="F3712" s="324" t="s">
        <v>3393</v>
      </c>
      <c r="G3712" s="325"/>
      <c r="H3712" s="326">
        <v>14.260999999999999</v>
      </c>
      <c r="I3712" s="325"/>
      <c r="J3712" s="325"/>
      <c r="K3712" s="204"/>
      <c r="L3712" s="208"/>
      <c r="M3712" s="209"/>
      <c r="N3712" s="210"/>
      <c r="O3712" s="210"/>
      <c r="P3712" s="210"/>
      <c r="Q3712" s="210"/>
      <c r="R3712" s="210"/>
      <c r="S3712" s="210"/>
      <c r="T3712" s="211"/>
      <c r="AT3712" s="212" t="s">
        <v>192</v>
      </c>
      <c r="AU3712" s="212" t="s">
        <v>78</v>
      </c>
      <c r="AV3712" s="14" t="s">
        <v>78</v>
      </c>
      <c r="AW3712" s="14" t="s">
        <v>30</v>
      </c>
      <c r="AX3712" s="14" t="s">
        <v>69</v>
      </c>
      <c r="AY3712" s="212" t="s">
        <v>179</v>
      </c>
    </row>
    <row r="3713" spans="2:51" s="14" customFormat="1">
      <c r="B3713" s="203"/>
      <c r="C3713" s="204"/>
      <c r="D3713" s="188" t="s">
        <v>192</v>
      </c>
      <c r="E3713" s="205" t="s">
        <v>18</v>
      </c>
      <c r="F3713" s="324" t="s">
        <v>3394</v>
      </c>
      <c r="G3713" s="325"/>
      <c r="H3713" s="326">
        <v>2.5920000000000001</v>
      </c>
      <c r="I3713" s="325"/>
      <c r="J3713" s="325"/>
      <c r="K3713" s="204"/>
      <c r="L3713" s="208"/>
      <c r="M3713" s="209"/>
      <c r="N3713" s="210"/>
      <c r="O3713" s="210"/>
      <c r="P3713" s="210"/>
      <c r="Q3713" s="210"/>
      <c r="R3713" s="210"/>
      <c r="S3713" s="210"/>
      <c r="T3713" s="211"/>
      <c r="AT3713" s="212" t="s">
        <v>192</v>
      </c>
      <c r="AU3713" s="212" t="s">
        <v>78</v>
      </c>
      <c r="AV3713" s="14" t="s">
        <v>78</v>
      </c>
      <c r="AW3713" s="14" t="s">
        <v>30</v>
      </c>
      <c r="AX3713" s="14" t="s">
        <v>69</v>
      </c>
      <c r="AY3713" s="212" t="s">
        <v>179</v>
      </c>
    </row>
    <row r="3714" spans="2:51" s="14" customFormat="1">
      <c r="B3714" s="203"/>
      <c r="C3714" s="204"/>
      <c r="D3714" s="188" t="s">
        <v>192</v>
      </c>
      <c r="E3714" s="205" t="s">
        <v>18</v>
      </c>
      <c r="F3714" s="324" t="s">
        <v>3395</v>
      </c>
      <c r="G3714" s="325"/>
      <c r="H3714" s="326">
        <v>21.847000000000001</v>
      </c>
      <c r="I3714" s="325"/>
      <c r="J3714" s="325"/>
      <c r="K3714" s="204"/>
      <c r="L3714" s="208"/>
      <c r="M3714" s="209"/>
      <c r="N3714" s="210"/>
      <c r="O3714" s="210"/>
      <c r="P3714" s="210"/>
      <c r="Q3714" s="210"/>
      <c r="R3714" s="210"/>
      <c r="S3714" s="210"/>
      <c r="T3714" s="211"/>
      <c r="AT3714" s="212" t="s">
        <v>192</v>
      </c>
      <c r="AU3714" s="212" t="s">
        <v>78</v>
      </c>
      <c r="AV3714" s="14" t="s">
        <v>78</v>
      </c>
      <c r="AW3714" s="14" t="s">
        <v>30</v>
      </c>
      <c r="AX3714" s="14" t="s">
        <v>69</v>
      </c>
      <c r="AY3714" s="212" t="s">
        <v>179</v>
      </c>
    </row>
    <row r="3715" spans="2:51" s="14" customFormat="1">
      <c r="B3715" s="203"/>
      <c r="C3715" s="204"/>
      <c r="D3715" s="188" t="s">
        <v>192</v>
      </c>
      <c r="E3715" s="205" t="s">
        <v>18</v>
      </c>
      <c r="F3715" s="324" t="s">
        <v>3396</v>
      </c>
      <c r="G3715" s="325"/>
      <c r="H3715" s="326">
        <v>3</v>
      </c>
      <c r="I3715" s="325"/>
      <c r="J3715" s="325"/>
      <c r="K3715" s="204"/>
      <c r="L3715" s="208"/>
      <c r="M3715" s="209"/>
      <c r="N3715" s="210"/>
      <c r="O3715" s="210"/>
      <c r="P3715" s="210"/>
      <c r="Q3715" s="210"/>
      <c r="R3715" s="210"/>
      <c r="S3715" s="210"/>
      <c r="T3715" s="211"/>
      <c r="AT3715" s="212" t="s">
        <v>192</v>
      </c>
      <c r="AU3715" s="212" t="s">
        <v>78</v>
      </c>
      <c r="AV3715" s="14" t="s">
        <v>78</v>
      </c>
      <c r="AW3715" s="14" t="s">
        <v>30</v>
      </c>
      <c r="AX3715" s="14" t="s">
        <v>69</v>
      </c>
      <c r="AY3715" s="212" t="s">
        <v>179</v>
      </c>
    </row>
    <row r="3716" spans="2:51" s="14" customFormat="1">
      <c r="B3716" s="203"/>
      <c r="C3716" s="204"/>
      <c r="D3716" s="188" t="s">
        <v>192</v>
      </c>
      <c r="E3716" s="205" t="s">
        <v>18</v>
      </c>
      <c r="F3716" s="324" t="s">
        <v>3397</v>
      </c>
      <c r="G3716" s="325"/>
      <c r="H3716" s="326">
        <v>6.3220000000000001</v>
      </c>
      <c r="I3716" s="325"/>
      <c r="J3716" s="325"/>
      <c r="K3716" s="204"/>
      <c r="L3716" s="208"/>
      <c r="M3716" s="209"/>
      <c r="N3716" s="210"/>
      <c r="O3716" s="210"/>
      <c r="P3716" s="210"/>
      <c r="Q3716" s="210"/>
      <c r="R3716" s="210"/>
      <c r="S3716" s="210"/>
      <c r="T3716" s="211"/>
      <c r="AT3716" s="212" t="s">
        <v>192</v>
      </c>
      <c r="AU3716" s="212" t="s">
        <v>78</v>
      </c>
      <c r="AV3716" s="14" t="s">
        <v>78</v>
      </c>
      <c r="AW3716" s="14" t="s">
        <v>30</v>
      </c>
      <c r="AX3716" s="14" t="s">
        <v>69</v>
      </c>
      <c r="AY3716" s="212" t="s">
        <v>179</v>
      </c>
    </row>
    <row r="3717" spans="2:51" s="14" customFormat="1">
      <c r="B3717" s="203"/>
      <c r="C3717" s="204"/>
      <c r="D3717" s="188" t="s">
        <v>192</v>
      </c>
      <c r="E3717" s="205" t="s">
        <v>18</v>
      </c>
      <c r="F3717" s="324" t="s">
        <v>3398</v>
      </c>
      <c r="G3717" s="325"/>
      <c r="H3717" s="326">
        <v>8.4209999999999994</v>
      </c>
      <c r="I3717" s="325"/>
      <c r="J3717" s="325"/>
      <c r="K3717" s="204"/>
      <c r="L3717" s="208"/>
      <c r="M3717" s="209"/>
      <c r="N3717" s="210"/>
      <c r="O3717" s="210"/>
      <c r="P3717" s="210"/>
      <c r="Q3717" s="210"/>
      <c r="R3717" s="210"/>
      <c r="S3717" s="210"/>
      <c r="T3717" s="211"/>
      <c r="AT3717" s="212" t="s">
        <v>192</v>
      </c>
      <c r="AU3717" s="212" t="s">
        <v>78</v>
      </c>
      <c r="AV3717" s="14" t="s">
        <v>78</v>
      </c>
      <c r="AW3717" s="14" t="s">
        <v>30</v>
      </c>
      <c r="AX3717" s="14" t="s">
        <v>69</v>
      </c>
      <c r="AY3717" s="212" t="s">
        <v>179</v>
      </c>
    </row>
    <row r="3718" spans="2:51" s="14" customFormat="1">
      <c r="B3718" s="203"/>
      <c r="C3718" s="204"/>
      <c r="D3718" s="188" t="s">
        <v>192</v>
      </c>
      <c r="E3718" s="205" t="s">
        <v>18</v>
      </c>
      <c r="F3718" s="324" t="s">
        <v>3399</v>
      </c>
      <c r="G3718" s="325"/>
      <c r="H3718" s="326">
        <v>15.807</v>
      </c>
      <c r="I3718" s="325"/>
      <c r="J3718" s="325"/>
      <c r="K3718" s="204"/>
      <c r="L3718" s="208"/>
      <c r="M3718" s="209"/>
      <c r="N3718" s="210"/>
      <c r="O3718" s="210"/>
      <c r="P3718" s="210"/>
      <c r="Q3718" s="210"/>
      <c r="R3718" s="210"/>
      <c r="S3718" s="210"/>
      <c r="T3718" s="211"/>
      <c r="AT3718" s="212" t="s">
        <v>192</v>
      </c>
      <c r="AU3718" s="212" t="s">
        <v>78</v>
      </c>
      <c r="AV3718" s="14" t="s">
        <v>78</v>
      </c>
      <c r="AW3718" s="14" t="s">
        <v>30</v>
      </c>
      <c r="AX3718" s="14" t="s">
        <v>69</v>
      </c>
      <c r="AY3718" s="212" t="s">
        <v>179</v>
      </c>
    </row>
    <row r="3719" spans="2:51" s="13" customFormat="1">
      <c r="B3719" s="194"/>
      <c r="C3719" s="195"/>
      <c r="D3719" s="188" t="s">
        <v>192</v>
      </c>
      <c r="E3719" s="196" t="s">
        <v>18</v>
      </c>
      <c r="F3719" s="334" t="s">
        <v>584</v>
      </c>
      <c r="G3719" s="335"/>
      <c r="H3719" s="336" t="s">
        <v>18</v>
      </c>
      <c r="I3719" s="335"/>
      <c r="J3719" s="335"/>
      <c r="K3719" s="195"/>
      <c r="L3719" s="198"/>
      <c r="M3719" s="199"/>
      <c r="N3719" s="200"/>
      <c r="O3719" s="200"/>
      <c r="P3719" s="200"/>
      <c r="Q3719" s="200"/>
      <c r="R3719" s="200"/>
      <c r="S3719" s="200"/>
      <c r="T3719" s="201"/>
      <c r="AT3719" s="202" t="s">
        <v>192</v>
      </c>
      <c r="AU3719" s="202" t="s">
        <v>78</v>
      </c>
      <c r="AV3719" s="13" t="s">
        <v>76</v>
      </c>
      <c r="AW3719" s="13" t="s">
        <v>30</v>
      </c>
      <c r="AX3719" s="13" t="s">
        <v>69</v>
      </c>
      <c r="AY3719" s="202" t="s">
        <v>179</v>
      </c>
    </row>
    <row r="3720" spans="2:51" s="13" customFormat="1">
      <c r="B3720" s="194"/>
      <c r="C3720" s="195"/>
      <c r="D3720" s="188" t="s">
        <v>192</v>
      </c>
      <c r="E3720" s="196" t="s">
        <v>18</v>
      </c>
      <c r="F3720" s="334" t="s">
        <v>323</v>
      </c>
      <c r="G3720" s="335"/>
      <c r="H3720" s="336" t="s">
        <v>18</v>
      </c>
      <c r="I3720" s="335"/>
      <c r="J3720" s="335"/>
      <c r="K3720" s="195"/>
      <c r="L3720" s="198"/>
      <c r="M3720" s="199"/>
      <c r="N3720" s="200"/>
      <c r="O3720" s="200"/>
      <c r="P3720" s="200"/>
      <c r="Q3720" s="200"/>
      <c r="R3720" s="200"/>
      <c r="S3720" s="200"/>
      <c r="T3720" s="201"/>
      <c r="AT3720" s="202" t="s">
        <v>192</v>
      </c>
      <c r="AU3720" s="202" t="s">
        <v>78</v>
      </c>
      <c r="AV3720" s="13" t="s">
        <v>76</v>
      </c>
      <c r="AW3720" s="13" t="s">
        <v>30</v>
      </c>
      <c r="AX3720" s="13" t="s">
        <v>69</v>
      </c>
      <c r="AY3720" s="202" t="s">
        <v>179</v>
      </c>
    </row>
    <row r="3721" spans="2:51" s="14" customFormat="1" ht="22.5">
      <c r="B3721" s="203"/>
      <c r="C3721" s="204"/>
      <c r="D3721" s="188" t="s">
        <v>192</v>
      </c>
      <c r="E3721" s="205" t="s">
        <v>18</v>
      </c>
      <c r="F3721" s="324" t="s">
        <v>3400</v>
      </c>
      <c r="G3721" s="325"/>
      <c r="H3721" s="326">
        <v>0.06</v>
      </c>
      <c r="I3721" s="325"/>
      <c r="J3721" s="325"/>
      <c r="K3721" s="204"/>
      <c r="L3721" s="208"/>
      <c r="M3721" s="209"/>
      <c r="N3721" s="210"/>
      <c r="O3721" s="210"/>
      <c r="P3721" s="210"/>
      <c r="Q3721" s="210"/>
      <c r="R3721" s="210"/>
      <c r="S3721" s="210"/>
      <c r="T3721" s="211"/>
      <c r="AT3721" s="212" t="s">
        <v>192</v>
      </c>
      <c r="AU3721" s="212" t="s">
        <v>78</v>
      </c>
      <c r="AV3721" s="14" t="s">
        <v>78</v>
      </c>
      <c r="AW3721" s="14" t="s">
        <v>30</v>
      </c>
      <c r="AX3721" s="14" t="s">
        <v>69</v>
      </c>
      <c r="AY3721" s="212" t="s">
        <v>179</v>
      </c>
    </row>
    <row r="3722" spans="2:51" s="14" customFormat="1">
      <c r="B3722" s="203"/>
      <c r="C3722" s="204"/>
      <c r="D3722" s="188" t="s">
        <v>192</v>
      </c>
      <c r="E3722" s="205" t="s">
        <v>18</v>
      </c>
      <c r="F3722" s="324" t="s">
        <v>3401</v>
      </c>
      <c r="G3722" s="325"/>
      <c r="H3722" s="326">
        <v>2.6880000000000002</v>
      </c>
      <c r="I3722" s="325"/>
      <c r="J3722" s="325"/>
      <c r="K3722" s="204"/>
      <c r="L3722" s="208"/>
      <c r="M3722" s="209"/>
      <c r="N3722" s="210"/>
      <c r="O3722" s="210"/>
      <c r="P3722" s="210"/>
      <c r="Q3722" s="210"/>
      <c r="R3722" s="210"/>
      <c r="S3722" s="210"/>
      <c r="T3722" s="211"/>
      <c r="AT3722" s="212" t="s">
        <v>192</v>
      </c>
      <c r="AU3722" s="212" t="s">
        <v>78</v>
      </c>
      <c r="AV3722" s="14" t="s">
        <v>78</v>
      </c>
      <c r="AW3722" s="14" t="s">
        <v>30</v>
      </c>
      <c r="AX3722" s="14" t="s">
        <v>69</v>
      </c>
      <c r="AY3722" s="212" t="s">
        <v>179</v>
      </c>
    </row>
    <row r="3723" spans="2:51" s="13" customFormat="1">
      <c r="B3723" s="194"/>
      <c r="C3723" s="195"/>
      <c r="D3723" s="188" t="s">
        <v>192</v>
      </c>
      <c r="E3723" s="196" t="s">
        <v>18</v>
      </c>
      <c r="F3723" s="334" t="s">
        <v>481</v>
      </c>
      <c r="G3723" s="335"/>
      <c r="H3723" s="336" t="s">
        <v>18</v>
      </c>
      <c r="I3723" s="335"/>
      <c r="J3723" s="335"/>
      <c r="K3723" s="195"/>
      <c r="L3723" s="198"/>
      <c r="M3723" s="199"/>
      <c r="N3723" s="200"/>
      <c r="O3723" s="200"/>
      <c r="P3723" s="200"/>
      <c r="Q3723" s="200"/>
      <c r="R3723" s="200"/>
      <c r="S3723" s="200"/>
      <c r="T3723" s="201"/>
      <c r="AT3723" s="202" t="s">
        <v>192</v>
      </c>
      <c r="AU3723" s="202" t="s">
        <v>78</v>
      </c>
      <c r="AV3723" s="13" t="s">
        <v>76</v>
      </c>
      <c r="AW3723" s="13" t="s">
        <v>30</v>
      </c>
      <c r="AX3723" s="13" t="s">
        <v>69</v>
      </c>
      <c r="AY3723" s="202" t="s">
        <v>179</v>
      </c>
    </row>
    <row r="3724" spans="2:51" s="14" customFormat="1" ht="22.5">
      <c r="B3724" s="203"/>
      <c r="C3724" s="204"/>
      <c r="D3724" s="188" t="s">
        <v>192</v>
      </c>
      <c r="E3724" s="205" t="s">
        <v>18</v>
      </c>
      <c r="F3724" s="324" t="s">
        <v>3402</v>
      </c>
      <c r="G3724" s="325"/>
      <c r="H3724" s="326">
        <v>-4.1399999999999997</v>
      </c>
      <c r="I3724" s="325"/>
      <c r="J3724" s="325"/>
      <c r="K3724" s="204"/>
      <c r="L3724" s="208"/>
      <c r="M3724" s="209"/>
      <c r="N3724" s="210"/>
      <c r="O3724" s="210"/>
      <c r="P3724" s="210"/>
      <c r="Q3724" s="210"/>
      <c r="R3724" s="210"/>
      <c r="S3724" s="210"/>
      <c r="T3724" s="211"/>
      <c r="AT3724" s="212" t="s">
        <v>192</v>
      </c>
      <c r="AU3724" s="212" t="s">
        <v>78</v>
      </c>
      <c r="AV3724" s="14" t="s">
        <v>78</v>
      </c>
      <c r="AW3724" s="14" t="s">
        <v>30</v>
      </c>
      <c r="AX3724" s="14" t="s">
        <v>69</v>
      </c>
      <c r="AY3724" s="212" t="s">
        <v>179</v>
      </c>
    </row>
    <row r="3725" spans="2:51" s="14" customFormat="1" ht="22.5">
      <c r="B3725" s="203"/>
      <c r="C3725" s="204"/>
      <c r="D3725" s="188" t="s">
        <v>192</v>
      </c>
      <c r="E3725" s="205" t="s">
        <v>18</v>
      </c>
      <c r="F3725" s="324" t="s">
        <v>3403</v>
      </c>
      <c r="G3725" s="325"/>
      <c r="H3725" s="326">
        <v>0.09</v>
      </c>
      <c r="I3725" s="325"/>
      <c r="J3725" s="325"/>
      <c r="K3725" s="204"/>
      <c r="L3725" s="208"/>
      <c r="M3725" s="209"/>
      <c r="N3725" s="210"/>
      <c r="O3725" s="210"/>
      <c r="P3725" s="210"/>
      <c r="Q3725" s="210"/>
      <c r="R3725" s="210"/>
      <c r="S3725" s="210"/>
      <c r="T3725" s="211"/>
      <c r="AT3725" s="212" t="s">
        <v>192</v>
      </c>
      <c r="AU3725" s="212" t="s">
        <v>78</v>
      </c>
      <c r="AV3725" s="14" t="s">
        <v>78</v>
      </c>
      <c r="AW3725" s="14" t="s">
        <v>30</v>
      </c>
      <c r="AX3725" s="14" t="s">
        <v>69</v>
      </c>
      <c r="AY3725" s="212" t="s">
        <v>179</v>
      </c>
    </row>
    <row r="3726" spans="2:51" s="14" customFormat="1">
      <c r="B3726" s="203"/>
      <c r="C3726" s="204"/>
      <c r="D3726" s="188" t="s">
        <v>192</v>
      </c>
      <c r="E3726" s="205" t="s">
        <v>18</v>
      </c>
      <c r="F3726" s="324" t="s">
        <v>3404</v>
      </c>
      <c r="G3726" s="325"/>
      <c r="H3726" s="326">
        <v>-6.3220000000000001</v>
      </c>
      <c r="I3726" s="325"/>
      <c r="J3726" s="325"/>
      <c r="K3726" s="204"/>
      <c r="L3726" s="208"/>
      <c r="M3726" s="209"/>
      <c r="N3726" s="210"/>
      <c r="O3726" s="210"/>
      <c r="P3726" s="210"/>
      <c r="Q3726" s="210"/>
      <c r="R3726" s="210"/>
      <c r="S3726" s="210"/>
      <c r="T3726" s="211"/>
      <c r="AT3726" s="212" t="s">
        <v>192</v>
      </c>
      <c r="AU3726" s="212" t="s">
        <v>78</v>
      </c>
      <c r="AV3726" s="14" t="s">
        <v>78</v>
      </c>
      <c r="AW3726" s="14" t="s">
        <v>30</v>
      </c>
      <c r="AX3726" s="14" t="s">
        <v>69</v>
      </c>
      <c r="AY3726" s="212" t="s">
        <v>179</v>
      </c>
    </row>
    <row r="3727" spans="2:51" s="14" customFormat="1">
      <c r="B3727" s="203"/>
      <c r="C3727" s="204"/>
      <c r="D3727" s="188" t="s">
        <v>192</v>
      </c>
      <c r="E3727" s="205" t="s">
        <v>18</v>
      </c>
      <c r="F3727" s="324" t="s">
        <v>3405</v>
      </c>
      <c r="G3727" s="325"/>
      <c r="H3727" s="326">
        <v>-8.4209999999999994</v>
      </c>
      <c r="I3727" s="325"/>
      <c r="J3727" s="325"/>
      <c r="K3727" s="204"/>
      <c r="L3727" s="208"/>
      <c r="M3727" s="209"/>
      <c r="N3727" s="210"/>
      <c r="O3727" s="210"/>
      <c r="P3727" s="210"/>
      <c r="Q3727" s="210"/>
      <c r="R3727" s="210"/>
      <c r="S3727" s="210"/>
      <c r="T3727" s="211"/>
      <c r="AT3727" s="212" t="s">
        <v>192</v>
      </c>
      <c r="AU3727" s="212" t="s">
        <v>78</v>
      </c>
      <c r="AV3727" s="14" t="s">
        <v>78</v>
      </c>
      <c r="AW3727" s="14" t="s">
        <v>30</v>
      </c>
      <c r="AX3727" s="14" t="s">
        <v>69</v>
      </c>
      <c r="AY3727" s="212" t="s">
        <v>179</v>
      </c>
    </row>
    <row r="3728" spans="2:51" s="14" customFormat="1" ht="22.5">
      <c r="B3728" s="203"/>
      <c r="C3728" s="204"/>
      <c r="D3728" s="188" t="s">
        <v>192</v>
      </c>
      <c r="E3728" s="205" t="s">
        <v>18</v>
      </c>
      <c r="F3728" s="324" t="s">
        <v>3406</v>
      </c>
      <c r="G3728" s="325"/>
      <c r="H3728" s="326">
        <v>-0.12</v>
      </c>
      <c r="I3728" s="325"/>
      <c r="J3728" s="325"/>
      <c r="K3728" s="204"/>
      <c r="L3728" s="208"/>
      <c r="M3728" s="209"/>
      <c r="N3728" s="210"/>
      <c r="O3728" s="210"/>
      <c r="P3728" s="210"/>
      <c r="Q3728" s="210"/>
      <c r="R3728" s="210"/>
      <c r="S3728" s="210"/>
      <c r="T3728" s="211"/>
      <c r="AT3728" s="212" t="s">
        <v>192</v>
      </c>
      <c r="AU3728" s="212" t="s">
        <v>78</v>
      </c>
      <c r="AV3728" s="14" t="s">
        <v>78</v>
      </c>
      <c r="AW3728" s="14" t="s">
        <v>30</v>
      </c>
      <c r="AX3728" s="14" t="s">
        <v>69</v>
      </c>
      <c r="AY3728" s="212" t="s">
        <v>179</v>
      </c>
    </row>
    <row r="3729" spans="1:65" s="13" customFormat="1">
      <c r="B3729" s="194"/>
      <c r="C3729" s="195"/>
      <c r="D3729" s="188" t="s">
        <v>192</v>
      </c>
      <c r="E3729" s="196" t="s">
        <v>18</v>
      </c>
      <c r="F3729" s="334" t="s">
        <v>1097</v>
      </c>
      <c r="G3729" s="335"/>
      <c r="H3729" s="336" t="s">
        <v>18</v>
      </c>
      <c r="I3729" s="335"/>
      <c r="J3729" s="335"/>
      <c r="K3729" s="195"/>
      <c r="L3729" s="198"/>
      <c r="M3729" s="199"/>
      <c r="N3729" s="200"/>
      <c r="O3729" s="200"/>
      <c r="P3729" s="200"/>
      <c r="Q3729" s="200"/>
      <c r="R3729" s="200"/>
      <c r="S3729" s="200"/>
      <c r="T3729" s="201"/>
      <c r="AT3729" s="202" t="s">
        <v>192</v>
      </c>
      <c r="AU3729" s="202" t="s">
        <v>78</v>
      </c>
      <c r="AV3729" s="13" t="s">
        <v>76</v>
      </c>
      <c r="AW3729" s="13" t="s">
        <v>30</v>
      </c>
      <c r="AX3729" s="13" t="s">
        <v>69</v>
      </c>
      <c r="AY3729" s="202" t="s">
        <v>179</v>
      </c>
    </row>
    <row r="3730" spans="1:65" s="14" customFormat="1" ht="22.5">
      <c r="B3730" s="203"/>
      <c r="C3730" s="204"/>
      <c r="D3730" s="188" t="s">
        <v>192</v>
      </c>
      <c r="E3730" s="205" t="s">
        <v>18</v>
      </c>
      <c r="F3730" s="324" t="s">
        <v>3407</v>
      </c>
      <c r="G3730" s="325"/>
      <c r="H3730" s="326">
        <v>2.4020000000000001</v>
      </c>
      <c r="I3730" s="325"/>
      <c r="J3730" s="325"/>
      <c r="K3730" s="204"/>
      <c r="L3730" s="208"/>
      <c r="M3730" s="209"/>
      <c r="N3730" s="210"/>
      <c r="O3730" s="210"/>
      <c r="P3730" s="210"/>
      <c r="Q3730" s="210"/>
      <c r="R3730" s="210"/>
      <c r="S3730" s="210"/>
      <c r="T3730" s="211"/>
      <c r="AT3730" s="212" t="s">
        <v>192</v>
      </c>
      <c r="AU3730" s="212" t="s">
        <v>78</v>
      </c>
      <c r="AV3730" s="14" t="s">
        <v>78</v>
      </c>
      <c r="AW3730" s="14" t="s">
        <v>30</v>
      </c>
      <c r="AX3730" s="14" t="s">
        <v>69</v>
      </c>
      <c r="AY3730" s="212" t="s">
        <v>179</v>
      </c>
    </row>
    <row r="3731" spans="1:65" s="14" customFormat="1">
      <c r="B3731" s="203"/>
      <c r="C3731" s="204"/>
      <c r="D3731" s="188" t="s">
        <v>192</v>
      </c>
      <c r="E3731" s="205" t="s">
        <v>18</v>
      </c>
      <c r="F3731" s="324" t="s">
        <v>3408</v>
      </c>
      <c r="G3731" s="325"/>
      <c r="H3731" s="326">
        <v>7.9470000000000001</v>
      </c>
      <c r="I3731" s="325"/>
      <c r="J3731" s="325"/>
      <c r="K3731" s="204"/>
      <c r="L3731" s="208"/>
      <c r="M3731" s="209"/>
      <c r="N3731" s="210"/>
      <c r="O3731" s="210"/>
      <c r="P3731" s="210"/>
      <c r="Q3731" s="210"/>
      <c r="R3731" s="210"/>
      <c r="S3731" s="210"/>
      <c r="T3731" s="211"/>
      <c r="AT3731" s="212" t="s">
        <v>192</v>
      </c>
      <c r="AU3731" s="212" t="s">
        <v>78</v>
      </c>
      <c r="AV3731" s="14" t="s">
        <v>78</v>
      </c>
      <c r="AW3731" s="14" t="s">
        <v>30</v>
      </c>
      <c r="AX3731" s="14" t="s">
        <v>69</v>
      </c>
      <c r="AY3731" s="212" t="s">
        <v>179</v>
      </c>
    </row>
    <row r="3732" spans="1:65" s="14" customFormat="1" ht="22.5">
      <c r="B3732" s="203"/>
      <c r="C3732" s="204"/>
      <c r="D3732" s="188" t="s">
        <v>192</v>
      </c>
      <c r="E3732" s="205" t="s">
        <v>18</v>
      </c>
      <c r="F3732" s="324" t="s">
        <v>3409</v>
      </c>
      <c r="G3732" s="325"/>
      <c r="H3732" s="326">
        <v>-5.2</v>
      </c>
      <c r="I3732" s="325"/>
      <c r="J3732" s="325"/>
      <c r="K3732" s="204"/>
      <c r="L3732" s="208"/>
      <c r="M3732" s="209"/>
      <c r="N3732" s="210"/>
      <c r="O3732" s="210"/>
      <c r="P3732" s="210"/>
      <c r="Q3732" s="210"/>
      <c r="R3732" s="210"/>
      <c r="S3732" s="210"/>
      <c r="T3732" s="211"/>
      <c r="AT3732" s="212" t="s">
        <v>192</v>
      </c>
      <c r="AU3732" s="212" t="s">
        <v>78</v>
      </c>
      <c r="AV3732" s="14" t="s">
        <v>78</v>
      </c>
      <c r="AW3732" s="14" t="s">
        <v>30</v>
      </c>
      <c r="AX3732" s="14" t="s">
        <v>69</v>
      </c>
      <c r="AY3732" s="212" t="s">
        <v>179</v>
      </c>
    </row>
    <row r="3733" spans="1:65" s="14" customFormat="1">
      <c r="B3733" s="203"/>
      <c r="C3733" s="204"/>
      <c r="D3733" s="188" t="s">
        <v>192</v>
      </c>
      <c r="E3733" s="205" t="s">
        <v>18</v>
      </c>
      <c r="F3733" s="324" t="s">
        <v>3410</v>
      </c>
      <c r="G3733" s="325"/>
      <c r="H3733" s="326">
        <v>10.907</v>
      </c>
      <c r="I3733" s="325"/>
      <c r="J3733" s="325"/>
      <c r="K3733" s="204"/>
      <c r="L3733" s="208"/>
      <c r="M3733" s="209"/>
      <c r="N3733" s="210"/>
      <c r="O3733" s="210"/>
      <c r="P3733" s="210"/>
      <c r="Q3733" s="210"/>
      <c r="R3733" s="210"/>
      <c r="S3733" s="210"/>
      <c r="T3733" s="211"/>
      <c r="AT3733" s="212" t="s">
        <v>192</v>
      </c>
      <c r="AU3733" s="212" t="s">
        <v>78</v>
      </c>
      <c r="AV3733" s="14" t="s">
        <v>78</v>
      </c>
      <c r="AW3733" s="14" t="s">
        <v>30</v>
      </c>
      <c r="AX3733" s="14" t="s">
        <v>69</v>
      </c>
      <c r="AY3733" s="212" t="s">
        <v>179</v>
      </c>
    </row>
    <row r="3734" spans="1:65" s="14" customFormat="1">
      <c r="B3734" s="203"/>
      <c r="C3734" s="204"/>
      <c r="D3734" s="188" t="s">
        <v>192</v>
      </c>
      <c r="E3734" s="205" t="s">
        <v>18</v>
      </c>
      <c r="F3734" s="324" t="s">
        <v>3514</v>
      </c>
      <c r="G3734" s="325"/>
      <c r="H3734" s="326">
        <v>7.0270000000000001</v>
      </c>
      <c r="I3734" s="325"/>
      <c r="J3734" s="325"/>
      <c r="K3734" s="204"/>
      <c r="L3734" s="208"/>
      <c r="M3734" s="209"/>
      <c r="N3734" s="210"/>
      <c r="O3734" s="210"/>
      <c r="P3734" s="210"/>
      <c r="Q3734" s="210"/>
      <c r="R3734" s="210"/>
      <c r="S3734" s="210"/>
      <c r="T3734" s="211"/>
      <c r="AT3734" s="212" t="s">
        <v>192</v>
      </c>
      <c r="AU3734" s="212" t="s">
        <v>78</v>
      </c>
      <c r="AV3734" s="14" t="s">
        <v>78</v>
      </c>
      <c r="AW3734" s="14" t="s">
        <v>30</v>
      </c>
      <c r="AX3734" s="14" t="s">
        <v>69</v>
      </c>
      <c r="AY3734" s="212" t="s">
        <v>179</v>
      </c>
    </row>
    <row r="3735" spans="1:65" s="2" customFormat="1" ht="24.2" customHeight="1">
      <c r="A3735" s="33"/>
      <c r="B3735" s="34"/>
      <c r="C3735" s="213" t="s">
        <v>3515</v>
      </c>
      <c r="D3735" s="213" t="s">
        <v>286</v>
      </c>
      <c r="E3735" s="214" t="s">
        <v>3516</v>
      </c>
      <c r="F3735" s="340" t="s">
        <v>3517</v>
      </c>
      <c r="G3735" s="341" t="s">
        <v>357</v>
      </c>
      <c r="H3735" s="342">
        <v>135.29400000000001</v>
      </c>
      <c r="I3735" s="343"/>
      <c r="J3735" s="343">
        <f>ROUND(I3735*H3735,2)</f>
        <v>0</v>
      </c>
      <c r="K3735" s="215" t="s">
        <v>185</v>
      </c>
      <c r="L3735" s="219"/>
      <c r="M3735" s="220" t="s">
        <v>18</v>
      </c>
      <c r="N3735" s="221" t="s">
        <v>40</v>
      </c>
      <c r="O3735" s="184">
        <v>0</v>
      </c>
      <c r="P3735" s="184">
        <f>O3735*H3735</f>
        <v>0</v>
      </c>
      <c r="Q3735" s="184">
        <v>1.9E-2</v>
      </c>
      <c r="R3735" s="184">
        <f>Q3735*H3735</f>
        <v>2.570586</v>
      </c>
      <c r="S3735" s="184">
        <v>0</v>
      </c>
      <c r="T3735" s="185">
        <f>S3735*H3735</f>
        <v>0</v>
      </c>
      <c r="U3735" s="33"/>
      <c r="V3735" s="33"/>
      <c r="W3735" s="33"/>
      <c r="X3735" s="33"/>
      <c r="Y3735" s="33"/>
      <c r="Z3735" s="33"/>
      <c r="AA3735" s="33"/>
      <c r="AB3735" s="33"/>
      <c r="AC3735" s="33"/>
      <c r="AD3735" s="33"/>
      <c r="AE3735" s="33"/>
      <c r="AR3735" s="186" t="s">
        <v>442</v>
      </c>
      <c r="AT3735" s="186" t="s">
        <v>286</v>
      </c>
      <c r="AU3735" s="186" t="s">
        <v>78</v>
      </c>
      <c r="AY3735" s="19" t="s">
        <v>179</v>
      </c>
      <c r="BE3735" s="187">
        <f>IF(N3735="základní",J3735,0)</f>
        <v>0</v>
      </c>
      <c r="BF3735" s="187">
        <f>IF(N3735="snížená",J3735,0)</f>
        <v>0</v>
      </c>
      <c r="BG3735" s="187">
        <f>IF(N3735="zákl. přenesená",J3735,0)</f>
        <v>0</v>
      </c>
      <c r="BH3735" s="187">
        <f>IF(N3735="sníž. přenesená",J3735,0)</f>
        <v>0</v>
      </c>
      <c r="BI3735" s="187">
        <f>IF(N3735="nulová",J3735,0)</f>
        <v>0</v>
      </c>
      <c r="BJ3735" s="19" t="s">
        <v>76</v>
      </c>
      <c r="BK3735" s="187">
        <f>ROUND(I3735*H3735,2)</f>
        <v>0</v>
      </c>
      <c r="BL3735" s="19" t="s">
        <v>311</v>
      </c>
      <c r="BM3735" s="186" t="s">
        <v>3518</v>
      </c>
    </row>
    <row r="3736" spans="1:65" s="2" customFormat="1" ht="19.5">
      <c r="A3736" s="33"/>
      <c r="B3736" s="34"/>
      <c r="C3736" s="35"/>
      <c r="D3736" s="188" t="s">
        <v>188</v>
      </c>
      <c r="E3736" s="35"/>
      <c r="F3736" s="331" t="s">
        <v>3517</v>
      </c>
      <c r="G3736" s="332"/>
      <c r="H3736" s="332"/>
      <c r="I3736" s="332"/>
      <c r="J3736" s="332"/>
      <c r="K3736" s="35"/>
      <c r="L3736" s="38"/>
      <c r="M3736" s="190"/>
      <c r="N3736" s="191"/>
      <c r="O3736" s="63"/>
      <c r="P3736" s="63"/>
      <c r="Q3736" s="63"/>
      <c r="R3736" s="63"/>
      <c r="S3736" s="63"/>
      <c r="T3736" s="64"/>
      <c r="U3736" s="33"/>
      <c r="V3736" s="33"/>
      <c r="W3736" s="33"/>
      <c r="X3736" s="33"/>
      <c r="Y3736" s="33"/>
      <c r="Z3736" s="33"/>
      <c r="AA3736" s="33"/>
      <c r="AB3736" s="33"/>
      <c r="AC3736" s="33"/>
      <c r="AD3736" s="33"/>
      <c r="AE3736" s="33"/>
      <c r="AT3736" s="19" t="s">
        <v>188</v>
      </c>
      <c r="AU3736" s="19" t="s">
        <v>78</v>
      </c>
    </row>
    <row r="3737" spans="1:65" s="14" customFormat="1">
      <c r="B3737" s="203"/>
      <c r="C3737" s="204"/>
      <c r="D3737" s="188" t="s">
        <v>192</v>
      </c>
      <c r="E3737" s="204"/>
      <c r="F3737" s="324" t="s">
        <v>3519</v>
      </c>
      <c r="G3737" s="325"/>
      <c r="H3737" s="326">
        <v>135.29400000000001</v>
      </c>
      <c r="I3737" s="325"/>
      <c r="J3737" s="325"/>
      <c r="K3737" s="204"/>
      <c r="L3737" s="208"/>
      <c r="M3737" s="209"/>
      <c r="N3737" s="210"/>
      <c r="O3737" s="210"/>
      <c r="P3737" s="210"/>
      <c r="Q3737" s="210"/>
      <c r="R3737" s="210"/>
      <c r="S3737" s="210"/>
      <c r="T3737" s="211"/>
      <c r="AT3737" s="212" t="s">
        <v>192</v>
      </c>
      <c r="AU3737" s="212" t="s">
        <v>78</v>
      </c>
      <c r="AV3737" s="14" t="s">
        <v>78</v>
      </c>
      <c r="AW3737" s="14" t="s">
        <v>4</v>
      </c>
      <c r="AX3737" s="14" t="s">
        <v>76</v>
      </c>
      <c r="AY3737" s="212" t="s">
        <v>179</v>
      </c>
    </row>
    <row r="3738" spans="1:65" s="2" customFormat="1" ht="24.2" customHeight="1">
      <c r="A3738" s="33"/>
      <c r="B3738" s="34"/>
      <c r="C3738" s="176" t="s">
        <v>3520</v>
      </c>
      <c r="D3738" s="176" t="s">
        <v>181</v>
      </c>
      <c r="E3738" s="177" t="s">
        <v>3521</v>
      </c>
      <c r="F3738" s="327" t="s">
        <v>3522</v>
      </c>
      <c r="G3738" s="328" t="s">
        <v>289</v>
      </c>
      <c r="H3738" s="329">
        <v>6</v>
      </c>
      <c r="I3738" s="330"/>
      <c r="J3738" s="330">
        <f>ROUND(I3738*H3738,2)</f>
        <v>0</v>
      </c>
      <c r="K3738" s="178" t="s">
        <v>185</v>
      </c>
      <c r="L3738" s="38"/>
      <c r="M3738" s="182" t="s">
        <v>18</v>
      </c>
      <c r="N3738" s="183" t="s">
        <v>40</v>
      </c>
      <c r="O3738" s="184">
        <v>0.248</v>
      </c>
      <c r="P3738" s="184">
        <f>O3738*H3738</f>
        <v>1.488</v>
      </c>
      <c r="Q3738" s="184">
        <v>2.0000000000000001E-4</v>
      </c>
      <c r="R3738" s="184">
        <f>Q3738*H3738</f>
        <v>1.2000000000000001E-3</v>
      </c>
      <c r="S3738" s="184">
        <v>0</v>
      </c>
      <c r="T3738" s="185">
        <f>S3738*H3738</f>
        <v>0</v>
      </c>
      <c r="U3738" s="33"/>
      <c r="V3738" s="33"/>
      <c r="W3738" s="33"/>
      <c r="X3738" s="33"/>
      <c r="Y3738" s="33"/>
      <c r="Z3738" s="33"/>
      <c r="AA3738" s="33"/>
      <c r="AB3738" s="33"/>
      <c r="AC3738" s="33"/>
      <c r="AD3738" s="33"/>
      <c r="AE3738" s="33"/>
      <c r="AR3738" s="186" t="s">
        <v>311</v>
      </c>
      <c r="AT3738" s="186" t="s">
        <v>181</v>
      </c>
      <c r="AU3738" s="186" t="s">
        <v>78</v>
      </c>
      <c r="AY3738" s="19" t="s">
        <v>179</v>
      </c>
      <c r="BE3738" s="187">
        <f>IF(N3738="základní",J3738,0)</f>
        <v>0</v>
      </c>
      <c r="BF3738" s="187">
        <f>IF(N3738="snížená",J3738,0)</f>
        <v>0</v>
      </c>
      <c r="BG3738" s="187">
        <f>IF(N3738="zákl. přenesená",J3738,0)</f>
        <v>0</v>
      </c>
      <c r="BH3738" s="187">
        <f>IF(N3738="sníž. přenesená",J3738,0)</f>
        <v>0</v>
      </c>
      <c r="BI3738" s="187">
        <f>IF(N3738="nulová",J3738,0)</f>
        <v>0</v>
      </c>
      <c r="BJ3738" s="19" t="s">
        <v>76</v>
      </c>
      <c r="BK3738" s="187">
        <f>ROUND(I3738*H3738,2)</f>
        <v>0</v>
      </c>
      <c r="BL3738" s="19" t="s">
        <v>311</v>
      </c>
      <c r="BM3738" s="186" t="s">
        <v>3523</v>
      </c>
    </row>
    <row r="3739" spans="1:65" s="2" customFormat="1" ht="19.5">
      <c r="A3739" s="33"/>
      <c r="B3739" s="34"/>
      <c r="C3739" s="35"/>
      <c r="D3739" s="188" t="s">
        <v>188</v>
      </c>
      <c r="E3739" s="35"/>
      <c r="F3739" s="331" t="s">
        <v>3524</v>
      </c>
      <c r="G3739" s="332"/>
      <c r="H3739" s="332"/>
      <c r="I3739" s="332"/>
      <c r="J3739" s="332"/>
      <c r="K3739" s="35"/>
      <c r="L3739" s="38"/>
      <c r="M3739" s="190"/>
      <c r="N3739" s="191"/>
      <c r="O3739" s="63"/>
      <c r="P3739" s="63"/>
      <c r="Q3739" s="63"/>
      <c r="R3739" s="63"/>
      <c r="S3739" s="63"/>
      <c r="T3739" s="64"/>
      <c r="U3739" s="33"/>
      <c r="V3739" s="33"/>
      <c r="W3739" s="33"/>
      <c r="X3739" s="33"/>
      <c r="Y3739" s="33"/>
      <c r="Z3739" s="33"/>
      <c r="AA3739" s="33"/>
      <c r="AB3739" s="33"/>
      <c r="AC3739" s="33"/>
      <c r="AD3739" s="33"/>
      <c r="AE3739" s="33"/>
      <c r="AT3739" s="19" t="s">
        <v>188</v>
      </c>
      <c r="AU3739" s="19" t="s">
        <v>78</v>
      </c>
    </row>
    <row r="3740" spans="1:65" s="2" customFormat="1">
      <c r="A3740" s="33"/>
      <c r="B3740" s="34"/>
      <c r="C3740" s="35"/>
      <c r="D3740" s="192" t="s">
        <v>190</v>
      </c>
      <c r="E3740" s="35"/>
      <c r="F3740" s="333" t="s">
        <v>3525</v>
      </c>
      <c r="G3740" s="332"/>
      <c r="H3740" s="332"/>
      <c r="I3740" s="332"/>
      <c r="J3740" s="332"/>
      <c r="K3740" s="35"/>
      <c r="L3740" s="38"/>
      <c r="M3740" s="190"/>
      <c r="N3740" s="191"/>
      <c r="O3740" s="63"/>
      <c r="P3740" s="63"/>
      <c r="Q3740" s="63"/>
      <c r="R3740" s="63"/>
      <c r="S3740" s="63"/>
      <c r="T3740" s="64"/>
      <c r="U3740" s="33"/>
      <c r="V3740" s="33"/>
      <c r="W3740" s="33"/>
      <c r="X3740" s="33"/>
      <c r="Y3740" s="33"/>
      <c r="Z3740" s="33"/>
      <c r="AA3740" s="33"/>
      <c r="AB3740" s="33"/>
      <c r="AC3740" s="33"/>
      <c r="AD3740" s="33"/>
      <c r="AE3740" s="33"/>
      <c r="AT3740" s="19" t="s">
        <v>190</v>
      </c>
      <c r="AU3740" s="19" t="s">
        <v>78</v>
      </c>
    </row>
    <row r="3741" spans="1:65" s="13" customFormat="1">
      <c r="B3741" s="194"/>
      <c r="C3741" s="195"/>
      <c r="D3741" s="188" t="s">
        <v>192</v>
      </c>
      <c r="E3741" s="196" t="s">
        <v>18</v>
      </c>
      <c r="F3741" s="334" t="s">
        <v>323</v>
      </c>
      <c r="G3741" s="335"/>
      <c r="H3741" s="336" t="s">
        <v>18</v>
      </c>
      <c r="I3741" s="335"/>
      <c r="J3741" s="335"/>
      <c r="K3741" s="195"/>
      <c r="L3741" s="198"/>
      <c r="M3741" s="199"/>
      <c r="N3741" s="200"/>
      <c r="O3741" s="200"/>
      <c r="P3741" s="200"/>
      <c r="Q3741" s="200"/>
      <c r="R3741" s="200"/>
      <c r="S3741" s="200"/>
      <c r="T3741" s="201"/>
      <c r="AT3741" s="202" t="s">
        <v>192</v>
      </c>
      <c r="AU3741" s="202" t="s">
        <v>78</v>
      </c>
      <c r="AV3741" s="13" t="s">
        <v>76</v>
      </c>
      <c r="AW3741" s="13" t="s">
        <v>30</v>
      </c>
      <c r="AX3741" s="13" t="s">
        <v>69</v>
      </c>
      <c r="AY3741" s="202" t="s">
        <v>179</v>
      </c>
    </row>
    <row r="3742" spans="1:65" s="14" customFormat="1">
      <c r="B3742" s="203"/>
      <c r="C3742" s="204"/>
      <c r="D3742" s="188" t="s">
        <v>192</v>
      </c>
      <c r="E3742" s="205" t="s">
        <v>18</v>
      </c>
      <c r="F3742" s="324" t="s">
        <v>3472</v>
      </c>
      <c r="G3742" s="325"/>
      <c r="H3742" s="326">
        <v>0</v>
      </c>
      <c r="I3742" s="325"/>
      <c r="J3742" s="325"/>
      <c r="K3742" s="204"/>
      <c r="L3742" s="208"/>
      <c r="M3742" s="209"/>
      <c r="N3742" s="210"/>
      <c r="O3742" s="210"/>
      <c r="P3742" s="210"/>
      <c r="Q3742" s="210"/>
      <c r="R3742" s="210"/>
      <c r="S3742" s="210"/>
      <c r="T3742" s="211"/>
      <c r="AT3742" s="212" t="s">
        <v>192</v>
      </c>
      <c r="AU3742" s="212" t="s">
        <v>78</v>
      </c>
      <c r="AV3742" s="14" t="s">
        <v>78</v>
      </c>
      <c r="AW3742" s="14" t="s">
        <v>30</v>
      </c>
      <c r="AX3742" s="14" t="s">
        <v>69</v>
      </c>
      <c r="AY3742" s="212" t="s">
        <v>179</v>
      </c>
    </row>
    <row r="3743" spans="1:65" s="14" customFormat="1">
      <c r="B3743" s="203"/>
      <c r="C3743" s="204"/>
      <c r="D3743" s="188" t="s">
        <v>192</v>
      </c>
      <c r="E3743" s="205" t="s">
        <v>18</v>
      </c>
      <c r="F3743" s="324" t="s">
        <v>3526</v>
      </c>
      <c r="G3743" s="325"/>
      <c r="H3743" s="326">
        <v>2</v>
      </c>
      <c r="I3743" s="325"/>
      <c r="J3743" s="325"/>
      <c r="K3743" s="204"/>
      <c r="L3743" s="208"/>
      <c r="M3743" s="209"/>
      <c r="N3743" s="210"/>
      <c r="O3743" s="210"/>
      <c r="P3743" s="210"/>
      <c r="Q3743" s="210"/>
      <c r="R3743" s="210"/>
      <c r="S3743" s="210"/>
      <c r="T3743" s="211"/>
      <c r="AT3743" s="212" t="s">
        <v>192</v>
      </c>
      <c r="AU3743" s="212" t="s">
        <v>78</v>
      </c>
      <c r="AV3743" s="14" t="s">
        <v>78</v>
      </c>
      <c r="AW3743" s="14" t="s">
        <v>30</v>
      </c>
      <c r="AX3743" s="14" t="s">
        <v>69</v>
      </c>
      <c r="AY3743" s="212" t="s">
        <v>179</v>
      </c>
    </row>
    <row r="3744" spans="1:65" s="13" customFormat="1">
      <c r="B3744" s="194"/>
      <c r="C3744" s="195"/>
      <c r="D3744" s="188" t="s">
        <v>192</v>
      </c>
      <c r="E3744" s="196" t="s">
        <v>18</v>
      </c>
      <c r="F3744" s="334" t="s">
        <v>481</v>
      </c>
      <c r="G3744" s="335"/>
      <c r="H3744" s="336" t="s">
        <v>18</v>
      </c>
      <c r="I3744" s="335"/>
      <c r="J3744" s="335"/>
      <c r="K3744" s="195"/>
      <c r="L3744" s="198"/>
      <c r="M3744" s="199"/>
      <c r="N3744" s="200"/>
      <c r="O3744" s="200"/>
      <c r="P3744" s="200"/>
      <c r="Q3744" s="200"/>
      <c r="R3744" s="200"/>
      <c r="S3744" s="200"/>
      <c r="T3744" s="201"/>
      <c r="AT3744" s="202" t="s">
        <v>192</v>
      </c>
      <c r="AU3744" s="202" t="s">
        <v>78</v>
      </c>
      <c r="AV3744" s="13" t="s">
        <v>76</v>
      </c>
      <c r="AW3744" s="13" t="s">
        <v>30</v>
      </c>
      <c r="AX3744" s="13" t="s">
        <v>69</v>
      </c>
      <c r="AY3744" s="202" t="s">
        <v>179</v>
      </c>
    </row>
    <row r="3745" spans="1:65" s="14" customFormat="1">
      <c r="B3745" s="203"/>
      <c r="C3745" s="204"/>
      <c r="D3745" s="188" t="s">
        <v>192</v>
      </c>
      <c r="E3745" s="205" t="s">
        <v>18</v>
      </c>
      <c r="F3745" s="324" t="s">
        <v>3527</v>
      </c>
      <c r="G3745" s="325"/>
      <c r="H3745" s="326">
        <v>2</v>
      </c>
      <c r="I3745" s="325"/>
      <c r="J3745" s="325"/>
      <c r="K3745" s="204"/>
      <c r="L3745" s="208"/>
      <c r="M3745" s="209"/>
      <c r="N3745" s="210"/>
      <c r="O3745" s="210"/>
      <c r="P3745" s="210"/>
      <c r="Q3745" s="210"/>
      <c r="R3745" s="210"/>
      <c r="S3745" s="210"/>
      <c r="T3745" s="211"/>
      <c r="AT3745" s="212" t="s">
        <v>192</v>
      </c>
      <c r="AU3745" s="212" t="s">
        <v>78</v>
      </c>
      <c r="AV3745" s="14" t="s">
        <v>78</v>
      </c>
      <c r="AW3745" s="14" t="s">
        <v>30</v>
      </c>
      <c r="AX3745" s="14" t="s">
        <v>69</v>
      </c>
      <c r="AY3745" s="212" t="s">
        <v>179</v>
      </c>
    </row>
    <row r="3746" spans="1:65" s="14" customFormat="1">
      <c r="B3746" s="203"/>
      <c r="C3746" s="204"/>
      <c r="D3746" s="188" t="s">
        <v>192</v>
      </c>
      <c r="E3746" s="205" t="s">
        <v>18</v>
      </c>
      <c r="F3746" s="324" t="s">
        <v>3476</v>
      </c>
      <c r="G3746" s="325"/>
      <c r="H3746" s="326">
        <v>0</v>
      </c>
      <c r="I3746" s="325"/>
      <c r="J3746" s="325"/>
      <c r="K3746" s="204"/>
      <c r="L3746" s="208"/>
      <c r="M3746" s="209"/>
      <c r="N3746" s="210"/>
      <c r="O3746" s="210"/>
      <c r="P3746" s="210"/>
      <c r="Q3746" s="210"/>
      <c r="R3746" s="210"/>
      <c r="S3746" s="210"/>
      <c r="T3746" s="211"/>
      <c r="AT3746" s="212" t="s">
        <v>192</v>
      </c>
      <c r="AU3746" s="212" t="s">
        <v>78</v>
      </c>
      <c r="AV3746" s="14" t="s">
        <v>78</v>
      </c>
      <c r="AW3746" s="14" t="s">
        <v>30</v>
      </c>
      <c r="AX3746" s="14" t="s">
        <v>69</v>
      </c>
      <c r="AY3746" s="212" t="s">
        <v>179</v>
      </c>
    </row>
    <row r="3747" spans="1:65" s="14" customFormat="1">
      <c r="B3747" s="203"/>
      <c r="C3747" s="204"/>
      <c r="D3747" s="188" t="s">
        <v>192</v>
      </c>
      <c r="E3747" s="205" t="s">
        <v>18</v>
      </c>
      <c r="F3747" s="324" t="s">
        <v>3528</v>
      </c>
      <c r="G3747" s="325"/>
      <c r="H3747" s="326">
        <v>2</v>
      </c>
      <c r="I3747" s="325"/>
      <c r="J3747" s="325"/>
      <c r="K3747" s="204"/>
      <c r="L3747" s="208"/>
      <c r="M3747" s="209"/>
      <c r="N3747" s="210"/>
      <c r="O3747" s="210"/>
      <c r="P3747" s="210"/>
      <c r="Q3747" s="210"/>
      <c r="R3747" s="210"/>
      <c r="S3747" s="210"/>
      <c r="T3747" s="211"/>
      <c r="AT3747" s="212" t="s">
        <v>192</v>
      </c>
      <c r="AU3747" s="212" t="s">
        <v>78</v>
      </c>
      <c r="AV3747" s="14" t="s">
        <v>78</v>
      </c>
      <c r="AW3747" s="14" t="s">
        <v>30</v>
      </c>
      <c r="AX3747" s="14" t="s">
        <v>69</v>
      </c>
      <c r="AY3747" s="212" t="s">
        <v>179</v>
      </c>
    </row>
    <row r="3748" spans="1:65" s="14" customFormat="1">
      <c r="B3748" s="203"/>
      <c r="C3748" s="204"/>
      <c r="D3748" s="188" t="s">
        <v>192</v>
      </c>
      <c r="E3748" s="205" t="s">
        <v>18</v>
      </c>
      <c r="F3748" s="324" t="s">
        <v>1078</v>
      </c>
      <c r="G3748" s="325"/>
      <c r="H3748" s="326">
        <v>0</v>
      </c>
      <c r="I3748" s="325"/>
      <c r="J3748" s="325"/>
      <c r="K3748" s="204"/>
      <c r="L3748" s="208"/>
      <c r="M3748" s="209"/>
      <c r="N3748" s="210"/>
      <c r="O3748" s="210"/>
      <c r="P3748" s="210"/>
      <c r="Q3748" s="210"/>
      <c r="R3748" s="210"/>
      <c r="S3748" s="210"/>
      <c r="T3748" s="211"/>
      <c r="AT3748" s="212" t="s">
        <v>192</v>
      </c>
      <c r="AU3748" s="212" t="s">
        <v>78</v>
      </c>
      <c r="AV3748" s="14" t="s">
        <v>78</v>
      </c>
      <c r="AW3748" s="14" t="s">
        <v>30</v>
      </c>
      <c r="AX3748" s="14" t="s">
        <v>69</v>
      </c>
      <c r="AY3748" s="212" t="s">
        <v>179</v>
      </c>
    </row>
    <row r="3749" spans="1:65" s="14" customFormat="1">
      <c r="B3749" s="203"/>
      <c r="C3749" s="204"/>
      <c r="D3749" s="188" t="s">
        <v>192</v>
      </c>
      <c r="E3749" s="205" t="s">
        <v>18</v>
      </c>
      <c r="F3749" s="324" t="s">
        <v>1079</v>
      </c>
      <c r="G3749" s="325"/>
      <c r="H3749" s="326">
        <v>0</v>
      </c>
      <c r="I3749" s="325"/>
      <c r="J3749" s="325"/>
      <c r="K3749" s="204"/>
      <c r="L3749" s="208"/>
      <c r="M3749" s="209"/>
      <c r="N3749" s="210"/>
      <c r="O3749" s="210"/>
      <c r="P3749" s="210"/>
      <c r="Q3749" s="210"/>
      <c r="R3749" s="210"/>
      <c r="S3749" s="210"/>
      <c r="T3749" s="211"/>
      <c r="AT3749" s="212" t="s">
        <v>192</v>
      </c>
      <c r="AU3749" s="212" t="s">
        <v>78</v>
      </c>
      <c r="AV3749" s="14" t="s">
        <v>78</v>
      </c>
      <c r="AW3749" s="14" t="s">
        <v>30</v>
      </c>
      <c r="AX3749" s="14" t="s">
        <v>69</v>
      </c>
      <c r="AY3749" s="212" t="s">
        <v>179</v>
      </c>
    </row>
    <row r="3750" spans="1:65" s="14" customFormat="1">
      <c r="B3750" s="203"/>
      <c r="C3750" s="204"/>
      <c r="D3750" s="188" t="s">
        <v>192</v>
      </c>
      <c r="E3750" s="205" t="s">
        <v>18</v>
      </c>
      <c r="F3750" s="324" t="s">
        <v>3529</v>
      </c>
      <c r="G3750" s="325"/>
      <c r="H3750" s="326">
        <v>2</v>
      </c>
      <c r="I3750" s="325"/>
      <c r="J3750" s="325"/>
      <c r="K3750" s="204"/>
      <c r="L3750" s="208"/>
      <c r="M3750" s="209"/>
      <c r="N3750" s="210"/>
      <c r="O3750" s="210"/>
      <c r="P3750" s="210"/>
      <c r="Q3750" s="210"/>
      <c r="R3750" s="210"/>
      <c r="S3750" s="210"/>
      <c r="T3750" s="211"/>
      <c r="AT3750" s="212" t="s">
        <v>192</v>
      </c>
      <c r="AU3750" s="212" t="s">
        <v>78</v>
      </c>
      <c r="AV3750" s="14" t="s">
        <v>78</v>
      </c>
      <c r="AW3750" s="14" t="s">
        <v>30</v>
      </c>
      <c r="AX3750" s="14" t="s">
        <v>69</v>
      </c>
      <c r="AY3750" s="212" t="s">
        <v>179</v>
      </c>
    </row>
    <row r="3751" spans="1:65" s="13" customFormat="1">
      <c r="B3751" s="194"/>
      <c r="C3751" s="195"/>
      <c r="D3751" s="188" t="s">
        <v>192</v>
      </c>
      <c r="E3751" s="196" t="s">
        <v>18</v>
      </c>
      <c r="F3751" s="334" t="s">
        <v>584</v>
      </c>
      <c r="G3751" s="335"/>
      <c r="H3751" s="336" t="s">
        <v>18</v>
      </c>
      <c r="I3751" s="335"/>
      <c r="J3751" s="335"/>
      <c r="K3751" s="195"/>
      <c r="L3751" s="198"/>
      <c r="M3751" s="199"/>
      <c r="N3751" s="200"/>
      <c r="O3751" s="200"/>
      <c r="P3751" s="200"/>
      <c r="Q3751" s="200"/>
      <c r="R3751" s="200"/>
      <c r="S3751" s="200"/>
      <c r="T3751" s="201"/>
      <c r="AT3751" s="202" t="s">
        <v>192</v>
      </c>
      <c r="AU3751" s="202" t="s">
        <v>78</v>
      </c>
      <c r="AV3751" s="13" t="s">
        <v>76</v>
      </c>
      <c r="AW3751" s="13" t="s">
        <v>30</v>
      </c>
      <c r="AX3751" s="13" t="s">
        <v>69</v>
      </c>
      <c r="AY3751" s="202" t="s">
        <v>179</v>
      </c>
    </row>
    <row r="3752" spans="1:65" s="13" customFormat="1">
      <c r="B3752" s="194"/>
      <c r="C3752" s="195"/>
      <c r="D3752" s="188" t="s">
        <v>192</v>
      </c>
      <c r="E3752" s="196" t="s">
        <v>18</v>
      </c>
      <c r="F3752" s="334" t="s">
        <v>323</v>
      </c>
      <c r="G3752" s="335"/>
      <c r="H3752" s="336" t="s">
        <v>18</v>
      </c>
      <c r="I3752" s="335"/>
      <c r="J3752" s="335"/>
      <c r="K3752" s="195"/>
      <c r="L3752" s="198"/>
      <c r="M3752" s="199"/>
      <c r="N3752" s="200"/>
      <c r="O3752" s="200"/>
      <c r="P3752" s="200"/>
      <c r="Q3752" s="200"/>
      <c r="R3752" s="200"/>
      <c r="S3752" s="200"/>
      <c r="T3752" s="201"/>
      <c r="AT3752" s="202" t="s">
        <v>192</v>
      </c>
      <c r="AU3752" s="202" t="s">
        <v>78</v>
      </c>
      <c r="AV3752" s="13" t="s">
        <v>76</v>
      </c>
      <c r="AW3752" s="13" t="s">
        <v>30</v>
      </c>
      <c r="AX3752" s="13" t="s">
        <v>69</v>
      </c>
      <c r="AY3752" s="202" t="s">
        <v>179</v>
      </c>
    </row>
    <row r="3753" spans="1:65" s="14" customFormat="1">
      <c r="B3753" s="203"/>
      <c r="C3753" s="204"/>
      <c r="D3753" s="188" t="s">
        <v>192</v>
      </c>
      <c r="E3753" s="205" t="s">
        <v>18</v>
      </c>
      <c r="F3753" s="324" t="s">
        <v>3530</v>
      </c>
      <c r="G3753" s="325"/>
      <c r="H3753" s="326">
        <v>0</v>
      </c>
      <c r="I3753" s="325"/>
      <c r="J3753" s="325"/>
      <c r="K3753" s="204"/>
      <c r="L3753" s="208"/>
      <c r="M3753" s="209"/>
      <c r="N3753" s="210"/>
      <c r="O3753" s="210"/>
      <c r="P3753" s="210"/>
      <c r="Q3753" s="210"/>
      <c r="R3753" s="210"/>
      <c r="S3753" s="210"/>
      <c r="T3753" s="211"/>
      <c r="AT3753" s="212" t="s">
        <v>192</v>
      </c>
      <c r="AU3753" s="212" t="s">
        <v>78</v>
      </c>
      <c r="AV3753" s="14" t="s">
        <v>78</v>
      </c>
      <c r="AW3753" s="14" t="s">
        <v>30</v>
      </c>
      <c r="AX3753" s="14" t="s">
        <v>69</v>
      </c>
      <c r="AY3753" s="212" t="s">
        <v>179</v>
      </c>
    </row>
    <row r="3754" spans="1:65" s="13" customFormat="1">
      <c r="B3754" s="194"/>
      <c r="C3754" s="195"/>
      <c r="D3754" s="188" t="s">
        <v>192</v>
      </c>
      <c r="E3754" s="196" t="s">
        <v>18</v>
      </c>
      <c r="F3754" s="334" t="s">
        <v>481</v>
      </c>
      <c r="G3754" s="335"/>
      <c r="H3754" s="336" t="s">
        <v>18</v>
      </c>
      <c r="I3754" s="335"/>
      <c r="J3754" s="335"/>
      <c r="K3754" s="195"/>
      <c r="L3754" s="198"/>
      <c r="M3754" s="199"/>
      <c r="N3754" s="200"/>
      <c r="O3754" s="200"/>
      <c r="P3754" s="200"/>
      <c r="Q3754" s="200"/>
      <c r="R3754" s="200"/>
      <c r="S3754" s="200"/>
      <c r="T3754" s="201"/>
      <c r="AT3754" s="202" t="s">
        <v>192</v>
      </c>
      <c r="AU3754" s="202" t="s">
        <v>78</v>
      </c>
      <c r="AV3754" s="13" t="s">
        <v>76</v>
      </c>
      <c r="AW3754" s="13" t="s">
        <v>30</v>
      </c>
      <c r="AX3754" s="13" t="s">
        <v>69</v>
      </c>
      <c r="AY3754" s="202" t="s">
        <v>179</v>
      </c>
    </row>
    <row r="3755" spans="1:65" s="14" customFormat="1">
      <c r="B3755" s="203"/>
      <c r="C3755" s="204"/>
      <c r="D3755" s="188" t="s">
        <v>192</v>
      </c>
      <c r="E3755" s="205" t="s">
        <v>18</v>
      </c>
      <c r="F3755" s="324" t="s">
        <v>3531</v>
      </c>
      <c r="G3755" s="325"/>
      <c r="H3755" s="326">
        <v>-2</v>
      </c>
      <c r="I3755" s="325"/>
      <c r="J3755" s="325"/>
      <c r="K3755" s="204"/>
      <c r="L3755" s="208"/>
      <c r="M3755" s="209"/>
      <c r="N3755" s="210"/>
      <c r="O3755" s="210"/>
      <c r="P3755" s="210"/>
      <c r="Q3755" s="210"/>
      <c r="R3755" s="210"/>
      <c r="S3755" s="210"/>
      <c r="T3755" s="211"/>
      <c r="AT3755" s="212" t="s">
        <v>192</v>
      </c>
      <c r="AU3755" s="212" t="s">
        <v>78</v>
      </c>
      <c r="AV3755" s="14" t="s">
        <v>78</v>
      </c>
      <c r="AW3755" s="14" t="s">
        <v>30</v>
      </c>
      <c r="AX3755" s="14" t="s">
        <v>69</v>
      </c>
      <c r="AY3755" s="212" t="s">
        <v>179</v>
      </c>
    </row>
    <row r="3756" spans="1:65" s="14" customFormat="1">
      <c r="B3756" s="203"/>
      <c r="C3756" s="204"/>
      <c r="D3756" s="188" t="s">
        <v>192</v>
      </c>
      <c r="E3756" s="205" t="s">
        <v>18</v>
      </c>
      <c r="F3756" s="324" t="s">
        <v>3532</v>
      </c>
      <c r="G3756" s="325"/>
      <c r="H3756" s="326">
        <v>-2</v>
      </c>
      <c r="I3756" s="325"/>
      <c r="J3756" s="325"/>
      <c r="K3756" s="204"/>
      <c r="L3756" s="208"/>
      <c r="M3756" s="209"/>
      <c r="N3756" s="210"/>
      <c r="O3756" s="210"/>
      <c r="P3756" s="210"/>
      <c r="Q3756" s="210"/>
      <c r="R3756" s="210"/>
      <c r="S3756" s="210"/>
      <c r="T3756" s="211"/>
      <c r="AT3756" s="212" t="s">
        <v>192</v>
      </c>
      <c r="AU3756" s="212" t="s">
        <v>78</v>
      </c>
      <c r="AV3756" s="14" t="s">
        <v>78</v>
      </c>
      <c r="AW3756" s="14" t="s">
        <v>30</v>
      </c>
      <c r="AX3756" s="14" t="s">
        <v>69</v>
      </c>
      <c r="AY3756" s="212" t="s">
        <v>179</v>
      </c>
    </row>
    <row r="3757" spans="1:65" s="13" customFormat="1">
      <c r="B3757" s="194"/>
      <c r="C3757" s="195"/>
      <c r="D3757" s="188" t="s">
        <v>192</v>
      </c>
      <c r="E3757" s="196" t="s">
        <v>18</v>
      </c>
      <c r="F3757" s="334" t="s">
        <v>1097</v>
      </c>
      <c r="G3757" s="335"/>
      <c r="H3757" s="336" t="s">
        <v>18</v>
      </c>
      <c r="I3757" s="335"/>
      <c r="J3757" s="335"/>
      <c r="K3757" s="195"/>
      <c r="L3757" s="198"/>
      <c r="M3757" s="199"/>
      <c r="N3757" s="200"/>
      <c r="O3757" s="200"/>
      <c r="P3757" s="200"/>
      <c r="Q3757" s="200"/>
      <c r="R3757" s="200"/>
      <c r="S3757" s="200"/>
      <c r="T3757" s="201"/>
      <c r="AT3757" s="202" t="s">
        <v>192</v>
      </c>
      <c r="AU3757" s="202" t="s">
        <v>78</v>
      </c>
      <c r="AV3757" s="13" t="s">
        <v>76</v>
      </c>
      <c r="AW3757" s="13" t="s">
        <v>30</v>
      </c>
      <c r="AX3757" s="13" t="s">
        <v>69</v>
      </c>
      <c r="AY3757" s="202" t="s">
        <v>179</v>
      </c>
    </row>
    <row r="3758" spans="1:65" s="14" customFormat="1">
      <c r="B3758" s="203"/>
      <c r="C3758" s="204"/>
      <c r="D3758" s="188" t="s">
        <v>192</v>
      </c>
      <c r="E3758" s="205" t="s">
        <v>18</v>
      </c>
      <c r="F3758" s="324" t="s">
        <v>3533</v>
      </c>
      <c r="G3758" s="325"/>
      <c r="H3758" s="326">
        <v>2</v>
      </c>
      <c r="I3758" s="325"/>
      <c r="J3758" s="325"/>
      <c r="K3758" s="204"/>
      <c r="L3758" s="208"/>
      <c r="M3758" s="209"/>
      <c r="N3758" s="210"/>
      <c r="O3758" s="210"/>
      <c r="P3758" s="210"/>
      <c r="Q3758" s="210"/>
      <c r="R3758" s="210"/>
      <c r="S3758" s="210"/>
      <c r="T3758" s="211"/>
      <c r="AT3758" s="212" t="s">
        <v>192</v>
      </c>
      <c r="AU3758" s="212" t="s">
        <v>78</v>
      </c>
      <c r="AV3758" s="14" t="s">
        <v>78</v>
      </c>
      <c r="AW3758" s="14" t="s">
        <v>30</v>
      </c>
      <c r="AX3758" s="14" t="s">
        <v>69</v>
      </c>
      <c r="AY3758" s="212" t="s">
        <v>179</v>
      </c>
    </row>
    <row r="3759" spans="1:65" s="14" customFormat="1">
      <c r="B3759" s="203"/>
      <c r="C3759" s="204"/>
      <c r="D3759" s="188" t="s">
        <v>192</v>
      </c>
      <c r="E3759" s="205" t="s">
        <v>18</v>
      </c>
      <c r="F3759" s="324" t="s">
        <v>3474</v>
      </c>
      <c r="G3759" s="325"/>
      <c r="H3759" s="326">
        <v>0</v>
      </c>
      <c r="I3759" s="325"/>
      <c r="J3759" s="325"/>
      <c r="K3759" s="204"/>
      <c r="L3759" s="208"/>
      <c r="M3759" s="209"/>
      <c r="N3759" s="210"/>
      <c r="O3759" s="210"/>
      <c r="P3759" s="210"/>
      <c r="Q3759" s="210"/>
      <c r="R3759" s="210"/>
      <c r="S3759" s="210"/>
      <c r="T3759" s="211"/>
      <c r="AT3759" s="212" t="s">
        <v>192</v>
      </c>
      <c r="AU3759" s="212" t="s">
        <v>78</v>
      </c>
      <c r="AV3759" s="14" t="s">
        <v>78</v>
      </c>
      <c r="AW3759" s="14" t="s">
        <v>30</v>
      </c>
      <c r="AX3759" s="14" t="s">
        <v>69</v>
      </c>
      <c r="AY3759" s="212" t="s">
        <v>179</v>
      </c>
    </row>
    <row r="3760" spans="1:65" s="2" customFormat="1" ht="16.5" customHeight="1">
      <c r="A3760" s="33"/>
      <c r="B3760" s="34"/>
      <c r="C3760" s="213" t="s">
        <v>3534</v>
      </c>
      <c r="D3760" s="213" t="s">
        <v>286</v>
      </c>
      <c r="E3760" s="214" t="s">
        <v>3535</v>
      </c>
      <c r="F3760" s="340" t="s">
        <v>3536</v>
      </c>
      <c r="G3760" s="341" t="s">
        <v>289</v>
      </c>
      <c r="H3760" s="342">
        <v>6.3</v>
      </c>
      <c r="I3760" s="343"/>
      <c r="J3760" s="343">
        <f>ROUND(I3760*H3760,2)</f>
        <v>0</v>
      </c>
      <c r="K3760" s="215" t="s">
        <v>185</v>
      </c>
      <c r="L3760" s="219"/>
      <c r="M3760" s="220" t="s">
        <v>18</v>
      </c>
      <c r="N3760" s="221" t="s">
        <v>40</v>
      </c>
      <c r="O3760" s="184">
        <v>0</v>
      </c>
      <c r="P3760" s="184">
        <f>O3760*H3760</f>
        <v>0</v>
      </c>
      <c r="Q3760" s="184">
        <v>2.9999999999999997E-4</v>
      </c>
      <c r="R3760" s="184">
        <f>Q3760*H3760</f>
        <v>1.8899999999999998E-3</v>
      </c>
      <c r="S3760" s="184">
        <v>0</v>
      </c>
      <c r="T3760" s="185">
        <f>S3760*H3760</f>
        <v>0</v>
      </c>
      <c r="U3760" s="33"/>
      <c r="V3760" s="33"/>
      <c r="W3760" s="33"/>
      <c r="X3760" s="33"/>
      <c r="Y3760" s="33"/>
      <c r="Z3760" s="33"/>
      <c r="AA3760" s="33"/>
      <c r="AB3760" s="33"/>
      <c r="AC3760" s="33"/>
      <c r="AD3760" s="33"/>
      <c r="AE3760" s="33"/>
      <c r="AR3760" s="186" t="s">
        <v>442</v>
      </c>
      <c r="AT3760" s="186" t="s">
        <v>286</v>
      </c>
      <c r="AU3760" s="186" t="s">
        <v>78</v>
      </c>
      <c r="AY3760" s="19" t="s">
        <v>179</v>
      </c>
      <c r="BE3760" s="187">
        <f>IF(N3760="základní",J3760,0)</f>
        <v>0</v>
      </c>
      <c r="BF3760" s="187">
        <f>IF(N3760="snížená",J3760,0)</f>
        <v>0</v>
      </c>
      <c r="BG3760" s="187">
        <f>IF(N3760="zákl. přenesená",J3760,0)</f>
        <v>0</v>
      </c>
      <c r="BH3760" s="187">
        <f>IF(N3760="sníž. přenesená",J3760,0)</f>
        <v>0</v>
      </c>
      <c r="BI3760" s="187">
        <f>IF(N3760="nulová",J3760,0)</f>
        <v>0</v>
      </c>
      <c r="BJ3760" s="19" t="s">
        <v>76</v>
      </c>
      <c r="BK3760" s="187">
        <f>ROUND(I3760*H3760,2)</f>
        <v>0</v>
      </c>
      <c r="BL3760" s="19" t="s">
        <v>311</v>
      </c>
      <c r="BM3760" s="186" t="s">
        <v>3537</v>
      </c>
    </row>
    <row r="3761" spans="1:65" s="2" customFormat="1">
      <c r="A3761" s="33"/>
      <c r="B3761" s="34"/>
      <c r="C3761" s="35"/>
      <c r="D3761" s="188" t="s">
        <v>188</v>
      </c>
      <c r="E3761" s="35"/>
      <c r="F3761" s="331" t="s">
        <v>3536</v>
      </c>
      <c r="G3761" s="332"/>
      <c r="H3761" s="332"/>
      <c r="I3761" s="332"/>
      <c r="J3761" s="332"/>
      <c r="K3761" s="35"/>
      <c r="L3761" s="38"/>
      <c r="M3761" s="190"/>
      <c r="N3761" s="191"/>
      <c r="O3761" s="63"/>
      <c r="P3761" s="63"/>
      <c r="Q3761" s="63"/>
      <c r="R3761" s="63"/>
      <c r="S3761" s="63"/>
      <c r="T3761" s="64"/>
      <c r="U3761" s="33"/>
      <c r="V3761" s="33"/>
      <c r="W3761" s="33"/>
      <c r="X3761" s="33"/>
      <c r="Y3761" s="33"/>
      <c r="Z3761" s="33"/>
      <c r="AA3761" s="33"/>
      <c r="AB3761" s="33"/>
      <c r="AC3761" s="33"/>
      <c r="AD3761" s="33"/>
      <c r="AE3761" s="33"/>
      <c r="AT3761" s="19" t="s">
        <v>188</v>
      </c>
      <c r="AU3761" s="19" t="s">
        <v>78</v>
      </c>
    </row>
    <row r="3762" spans="1:65" s="14" customFormat="1">
      <c r="B3762" s="203"/>
      <c r="C3762" s="204"/>
      <c r="D3762" s="188" t="s">
        <v>192</v>
      </c>
      <c r="E3762" s="204"/>
      <c r="F3762" s="324" t="s">
        <v>3538</v>
      </c>
      <c r="G3762" s="325"/>
      <c r="H3762" s="326">
        <v>6.3</v>
      </c>
      <c r="I3762" s="325"/>
      <c r="J3762" s="325"/>
      <c r="K3762" s="204"/>
      <c r="L3762" s="208"/>
      <c r="M3762" s="209"/>
      <c r="N3762" s="210"/>
      <c r="O3762" s="210"/>
      <c r="P3762" s="210"/>
      <c r="Q3762" s="210"/>
      <c r="R3762" s="210"/>
      <c r="S3762" s="210"/>
      <c r="T3762" s="211"/>
      <c r="AT3762" s="212" t="s">
        <v>192</v>
      </c>
      <c r="AU3762" s="212" t="s">
        <v>78</v>
      </c>
      <c r="AV3762" s="14" t="s">
        <v>78</v>
      </c>
      <c r="AW3762" s="14" t="s">
        <v>4</v>
      </c>
      <c r="AX3762" s="14" t="s">
        <v>76</v>
      </c>
      <c r="AY3762" s="212" t="s">
        <v>179</v>
      </c>
    </row>
    <row r="3763" spans="1:65" s="2" customFormat="1" ht="24.2" customHeight="1">
      <c r="A3763" s="33"/>
      <c r="B3763" s="34"/>
      <c r="C3763" s="176" t="s">
        <v>3539</v>
      </c>
      <c r="D3763" s="176" t="s">
        <v>181</v>
      </c>
      <c r="E3763" s="177" t="s">
        <v>3540</v>
      </c>
      <c r="F3763" s="327" t="s">
        <v>3541</v>
      </c>
      <c r="G3763" s="328" t="s">
        <v>2046</v>
      </c>
      <c r="H3763" s="329">
        <v>2957.4839999999999</v>
      </c>
      <c r="I3763" s="330"/>
      <c r="J3763" s="330">
        <f>ROUND(I3763*H3763,2)</f>
        <v>0</v>
      </c>
      <c r="K3763" s="178" t="s">
        <v>185</v>
      </c>
      <c r="L3763" s="38"/>
      <c r="M3763" s="182" t="s">
        <v>18</v>
      </c>
      <c r="N3763" s="183" t="s">
        <v>40</v>
      </c>
      <c r="O3763" s="184">
        <v>0</v>
      </c>
      <c r="P3763" s="184">
        <f>O3763*H3763</f>
        <v>0</v>
      </c>
      <c r="Q3763" s="184">
        <v>0</v>
      </c>
      <c r="R3763" s="184">
        <f>Q3763*H3763</f>
        <v>0</v>
      </c>
      <c r="S3763" s="184">
        <v>0</v>
      </c>
      <c r="T3763" s="185">
        <f>S3763*H3763</f>
        <v>0</v>
      </c>
      <c r="U3763" s="33"/>
      <c r="V3763" s="33"/>
      <c r="W3763" s="33"/>
      <c r="X3763" s="33"/>
      <c r="Y3763" s="33"/>
      <c r="Z3763" s="33"/>
      <c r="AA3763" s="33"/>
      <c r="AB3763" s="33"/>
      <c r="AC3763" s="33"/>
      <c r="AD3763" s="33"/>
      <c r="AE3763" s="33"/>
      <c r="AR3763" s="186" t="s">
        <v>311</v>
      </c>
      <c r="AT3763" s="186" t="s">
        <v>181</v>
      </c>
      <c r="AU3763" s="186" t="s">
        <v>78</v>
      </c>
      <c r="AY3763" s="19" t="s">
        <v>179</v>
      </c>
      <c r="BE3763" s="187">
        <f>IF(N3763="základní",J3763,0)</f>
        <v>0</v>
      </c>
      <c r="BF3763" s="187">
        <f>IF(N3763="snížená",J3763,0)</f>
        <v>0</v>
      </c>
      <c r="BG3763" s="187">
        <f>IF(N3763="zákl. přenesená",J3763,0)</f>
        <v>0</v>
      </c>
      <c r="BH3763" s="187">
        <f>IF(N3763="sníž. přenesená",J3763,0)</f>
        <v>0</v>
      </c>
      <c r="BI3763" s="187">
        <f>IF(N3763="nulová",J3763,0)</f>
        <v>0</v>
      </c>
      <c r="BJ3763" s="19" t="s">
        <v>76</v>
      </c>
      <c r="BK3763" s="187">
        <f>ROUND(I3763*H3763,2)</f>
        <v>0</v>
      </c>
      <c r="BL3763" s="19" t="s">
        <v>311</v>
      </c>
      <c r="BM3763" s="186" t="s">
        <v>3542</v>
      </c>
    </row>
    <row r="3764" spans="1:65" s="2" customFormat="1" ht="29.25">
      <c r="A3764" s="33"/>
      <c r="B3764" s="34"/>
      <c r="C3764" s="35"/>
      <c r="D3764" s="188" t="s">
        <v>188</v>
      </c>
      <c r="E3764" s="35"/>
      <c r="F3764" s="331" t="s">
        <v>3543</v>
      </c>
      <c r="G3764" s="332"/>
      <c r="H3764" s="332"/>
      <c r="I3764" s="332"/>
      <c r="J3764" s="332"/>
      <c r="K3764" s="35"/>
      <c r="L3764" s="38"/>
      <c r="M3764" s="190"/>
      <c r="N3764" s="191"/>
      <c r="O3764" s="63"/>
      <c r="P3764" s="63"/>
      <c r="Q3764" s="63"/>
      <c r="R3764" s="63"/>
      <c r="S3764" s="63"/>
      <c r="T3764" s="64"/>
      <c r="U3764" s="33"/>
      <c r="V3764" s="33"/>
      <c r="W3764" s="33"/>
      <c r="X3764" s="33"/>
      <c r="Y3764" s="33"/>
      <c r="Z3764" s="33"/>
      <c r="AA3764" s="33"/>
      <c r="AB3764" s="33"/>
      <c r="AC3764" s="33"/>
      <c r="AD3764" s="33"/>
      <c r="AE3764" s="33"/>
      <c r="AT3764" s="19" t="s">
        <v>188</v>
      </c>
      <c r="AU3764" s="19" t="s">
        <v>78</v>
      </c>
    </row>
    <row r="3765" spans="1:65" s="2" customFormat="1">
      <c r="A3765" s="33"/>
      <c r="B3765" s="34"/>
      <c r="C3765" s="35"/>
      <c r="D3765" s="192" t="s">
        <v>190</v>
      </c>
      <c r="E3765" s="35"/>
      <c r="F3765" s="333" t="s">
        <v>3544</v>
      </c>
      <c r="G3765" s="332"/>
      <c r="H3765" s="332"/>
      <c r="I3765" s="332"/>
      <c r="J3765" s="332"/>
      <c r="K3765" s="35"/>
      <c r="L3765" s="38"/>
      <c r="M3765" s="190"/>
      <c r="N3765" s="191"/>
      <c r="O3765" s="63"/>
      <c r="P3765" s="63"/>
      <c r="Q3765" s="63"/>
      <c r="R3765" s="63"/>
      <c r="S3765" s="63"/>
      <c r="T3765" s="64"/>
      <c r="U3765" s="33"/>
      <c r="V3765" s="33"/>
      <c r="W3765" s="33"/>
      <c r="X3765" s="33"/>
      <c r="Y3765" s="33"/>
      <c r="Z3765" s="33"/>
      <c r="AA3765" s="33"/>
      <c r="AB3765" s="33"/>
      <c r="AC3765" s="33"/>
      <c r="AD3765" s="33"/>
      <c r="AE3765" s="33"/>
      <c r="AT3765" s="19" t="s">
        <v>190</v>
      </c>
      <c r="AU3765" s="19" t="s">
        <v>78</v>
      </c>
    </row>
    <row r="3766" spans="1:65" s="12" customFormat="1" ht="22.9" customHeight="1">
      <c r="B3766" s="161"/>
      <c r="C3766" s="162"/>
      <c r="D3766" s="163" t="s">
        <v>68</v>
      </c>
      <c r="E3766" s="174" t="s">
        <v>3545</v>
      </c>
      <c r="F3766" s="337" t="s">
        <v>3546</v>
      </c>
      <c r="G3766" s="338"/>
      <c r="H3766" s="338"/>
      <c r="I3766" s="338"/>
      <c r="J3766" s="339">
        <f>BK3766</f>
        <v>0</v>
      </c>
      <c r="K3766" s="162"/>
      <c r="L3766" s="166"/>
      <c r="M3766" s="167"/>
      <c r="N3766" s="168"/>
      <c r="O3766" s="168"/>
      <c r="P3766" s="169">
        <f>SUM(P3767:P3862)</f>
        <v>222.83346499999999</v>
      </c>
      <c r="Q3766" s="168"/>
      <c r="R3766" s="169">
        <f>SUM(R3767:R3862)</f>
        <v>0.75016985008000003</v>
      </c>
      <c r="S3766" s="168"/>
      <c r="T3766" s="170">
        <f>SUM(T3767:T3862)</f>
        <v>2.2096620000000001E-2</v>
      </c>
      <c r="AR3766" s="171" t="s">
        <v>78</v>
      </c>
      <c r="AT3766" s="172" t="s">
        <v>68</v>
      </c>
      <c r="AU3766" s="172" t="s">
        <v>76</v>
      </c>
      <c r="AY3766" s="171" t="s">
        <v>179</v>
      </c>
      <c r="BK3766" s="173">
        <f>SUM(BK3767:BK3862)</f>
        <v>0</v>
      </c>
    </row>
    <row r="3767" spans="1:65" s="2" customFormat="1" ht="24.2" customHeight="1">
      <c r="A3767" s="33"/>
      <c r="B3767" s="34"/>
      <c r="C3767" s="176" t="s">
        <v>3547</v>
      </c>
      <c r="D3767" s="176" t="s">
        <v>181</v>
      </c>
      <c r="E3767" s="177" t="s">
        <v>3548</v>
      </c>
      <c r="F3767" s="327" t="s">
        <v>3549</v>
      </c>
      <c r="G3767" s="328" t="s">
        <v>357</v>
      </c>
      <c r="H3767" s="329">
        <f>SUM(H3770:H3782)</f>
        <v>2106.1120000000001</v>
      </c>
      <c r="I3767" s="330"/>
      <c r="J3767" s="330">
        <f>ROUND(I3767*H3767,2)</f>
        <v>0</v>
      </c>
      <c r="K3767" s="178" t="s">
        <v>185</v>
      </c>
      <c r="L3767" s="38"/>
      <c r="M3767" s="182" t="s">
        <v>18</v>
      </c>
      <c r="N3767" s="183" t="s">
        <v>40</v>
      </c>
      <c r="O3767" s="184">
        <v>1.2E-2</v>
      </c>
      <c r="P3767" s="184">
        <f>O3767*H3767</f>
        <v>25.273344000000002</v>
      </c>
      <c r="Q3767" s="184">
        <v>0</v>
      </c>
      <c r="R3767" s="184">
        <f>Q3767*H3767</f>
        <v>0</v>
      </c>
      <c r="S3767" s="184">
        <v>0</v>
      </c>
      <c r="T3767" s="185">
        <f>S3767*H3767</f>
        <v>0</v>
      </c>
      <c r="U3767" s="33"/>
      <c r="V3767" s="33"/>
      <c r="W3767" s="33"/>
      <c r="X3767" s="33"/>
      <c r="Y3767" s="33"/>
      <c r="Z3767" s="33"/>
      <c r="AA3767" s="33"/>
      <c r="AB3767" s="33"/>
      <c r="AC3767" s="33"/>
      <c r="AD3767" s="33"/>
      <c r="AE3767" s="33"/>
      <c r="AR3767" s="186" t="s">
        <v>311</v>
      </c>
      <c r="AT3767" s="186" t="s">
        <v>181</v>
      </c>
      <c r="AU3767" s="186" t="s">
        <v>78</v>
      </c>
      <c r="AY3767" s="19" t="s">
        <v>179</v>
      </c>
      <c r="BE3767" s="187">
        <f>IF(N3767="základní",J3767,0)</f>
        <v>0</v>
      </c>
      <c r="BF3767" s="187">
        <f>IF(N3767="snížená",J3767,0)</f>
        <v>0</v>
      </c>
      <c r="BG3767" s="187">
        <f>IF(N3767="zákl. přenesená",J3767,0)</f>
        <v>0</v>
      </c>
      <c r="BH3767" s="187">
        <f>IF(N3767="sníž. přenesená",J3767,0)</f>
        <v>0</v>
      </c>
      <c r="BI3767" s="187">
        <f>IF(N3767="nulová",J3767,0)</f>
        <v>0</v>
      </c>
      <c r="BJ3767" s="19" t="s">
        <v>76</v>
      </c>
      <c r="BK3767" s="187">
        <f>ROUND(I3767*H3767,2)</f>
        <v>0</v>
      </c>
      <c r="BL3767" s="19" t="s">
        <v>311</v>
      </c>
      <c r="BM3767" s="186" t="s">
        <v>3550</v>
      </c>
    </row>
    <row r="3768" spans="1:65" s="2" customFormat="1">
      <c r="A3768" s="33"/>
      <c r="B3768" s="34"/>
      <c r="C3768" s="35"/>
      <c r="D3768" s="188" t="s">
        <v>188</v>
      </c>
      <c r="E3768" s="35"/>
      <c r="F3768" s="331" t="s">
        <v>3551</v>
      </c>
      <c r="G3768" s="332"/>
      <c r="H3768" s="332"/>
      <c r="I3768" s="332"/>
      <c r="J3768" s="332"/>
      <c r="K3768" s="35"/>
      <c r="L3768" s="38"/>
      <c r="M3768" s="190"/>
      <c r="N3768" s="191"/>
      <c r="O3768" s="63"/>
      <c r="P3768" s="63"/>
      <c r="Q3768" s="63"/>
      <c r="R3768" s="63"/>
      <c r="S3768" s="63"/>
      <c r="T3768" s="64"/>
      <c r="U3768" s="33"/>
      <c r="V3768" s="33"/>
      <c r="W3768" s="33"/>
      <c r="X3768" s="33"/>
      <c r="Y3768" s="33"/>
      <c r="Z3768" s="33"/>
      <c r="AA3768" s="33"/>
      <c r="AB3768" s="33"/>
      <c r="AC3768" s="33"/>
      <c r="AD3768" s="33"/>
      <c r="AE3768" s="33"/>
      <c r="AT3768" s="19" t="s">
        <v>188</v>
      </c>
      <c r="AU3768" s="19" t="s">
        <v>78</v>
      </c>
    </row>
    <row r="3769" spans="1:65" s="2" customFormat="1">
      <c r="A3769" s="33"/>
      <c r="B3769" s="34"/>
      <c r="C3769" s="35"/>
      <c r="D3769" s="192" t="s">
        <v>190</v>
      </c>
      <c r="E3769" s="35"/>
      <c r="F3769" s="333" t="s">
        <v>3552</v>
      </c>
      <c r="G3769" s="332"/>
      <c r="H3769" s="332"/>
      <c r="I3769" s="332"/>
      <c r="J3769" s="332"/>
      <c r="K3769" s="35"/>
      <c r="L3769" s="38"/>
      <c r="M3769" s="190"/>
      <c r="N3769" s="191"/>
      <c r="O3769" s="63"/>
      <c r="P3769" s="63"/>
      <c r="Q3769" s="63"/>
      <c r="R3769" s="63"/>
      <c r="S3769" s="63"/>
      <c r="T3769" s="64"/>
      <c r="U3769" s="33"/>
      <c r="V3769" s="33"/>
      <c r="W3769" s="33"/>
      <c r="X3769" s="33"/>
      <c r="Y3769" s="33"/>
      <c r="Z3769" s="33"/>
      <c r="AA3769" s="33"/>
      <c r="AB3769" s="33"/>
      <c r="AC3769" s="33"/>
      <c r="AD3769" s="33"/>
      <c r="AE3769" s="33"/>
      <c r="AT3769" s="19" t="s">
        <v>190</v>
      </c>
      <c r="AU3769" s="19" t="s">
        <v>78</v>
      </c>
    </row>
    <row r="3770" spans="1:65" s="14" customFormat="1">
      <c r="B3770" s="203"/>
      <c r="C3770" s="204"/>
      <c r="D3770" s="188" t="s">
        <v>192</v>
      </c>
      <c r="E3770" s="205" t="s">
        <v>18</v>
      </c>
      <c r="F3770" s="324" t="s">
        <v>3553</v>
      </c>
      <c r="G3770" s="325"/>
      <c r="H3770" s="326">
        <v>806.23299999999995</v>
      </c>
      <c r="I3770" s="325"/>
      <c r="J3770" s="325"/>
      <c r="K3770" s="204"/>
      <c r="L3770" s="208"/>
      <c r="M3770" s="209"/>
      <c r="N3770" s="210"/>
      <c r="O3770" s="210"/>
      <c r="P3770" s="210"/>
      <c r="Q3770" s="210"/>
      <c r="R3770" s="210"/>
      <c r="S3770" s="210"/>
      <c r="T3770" s="211"/>
      <c r="AT3770" s="212" t="s">
        <v>192</v>
      </c>
      <c r="AU3770" s="212" t="s">
        <v>78</v>
      </c>
      <c r="AV3770" s="14" t="s">
        <v>78</v>
      </c>
      <c r="AW3770" s="14" t="s">
        <v>30</v>
      </c>
      <c r="AX3770" s="14" t="s">
        <v>69</v>
      </c>
      <c r="AY3770" s="212" t="s">
        <v>179</v>
      </c>
    </row>
    <row r="3771" spans="1:65" s="14" customFormat="1">
      <c r="B3771" s="203"/>
      <c r="C3771" s="204"/>
      <c r="D3771" s="188" t="s">
        <v>192</v>
      </c>
      <c r="E3771" s="205" t="s">
        <v>18</v>
      </c>
      <c r="F3771" s="324" t="s">
        <v>3554</v>
      </c>
      <c r="G3771" s="325"/>
      <c r="H3771" s="326">
        <v>535.27800000000002</v>
      </c>
      <c r="I3771" s="325"/>
      <c r="J3771" s="325"/>
      <c r="K3771" s="204"/>
      <c r="L3771" s="208"/>
      <c r="M3771" s="209"/>
      <c r="N3771" s="210"/>
      <c r="O3771" s="210"/>
      <c r="P3771" s="210"/>
      <c r="Q3771" s="210"/>
      <c r="R3771" s="210"/>
      <c r="S3771" s="210"/>
      <c r="T3771" s="211"/>
      <c r="AT3771" s="212" t="s">
        <v>192</v>
      </c>
      <c r="AU3771" s="212" t="s">
        <v>78</v>
      </c>
      <c r="AV3771" s="14" t="s">
        <v>78</v>
      </c>
      <c r="AW3771" s="14" t="s">
        <v>30</v>
      </c>
      <c r="AX3771" s="14" t="s">
        <v>69</v>
      </c>
      <c r="AY3771" s="212" t="s">
        <v>179</v>
      </c>
    </row>
    <row r="3772" spans="1:65" s="14" customFormat="1">
      <c r="B3772" s="203"/>
      <c r="C3772" s="204"/>
      <c r="D3772" s="188" t="s">
        <v>192</v>
      </c>
      <c r="E3772" s="205" t="s">
        <v>18</v>
      </c>
      <c r="F3772" s="324" t="s">
        <v>3555</v>
      </c>
      <c r="G3772" s="325"/>
      <c r="H3772" s="326">
        <v>357.76</v>
      </c>
      <c r="I3772" s="325"/>
      <c r="J3772" s="325"/>
      <c r="K3772" s="204"/>
      <c r="L3772" s="208"/>
      <c r="M3772" s="209"/>
      <c r="N3772" s="210"/>
      <c r="O3772" s="210"/>
      <c r="P3772" s="210"/>
      <c r="Q3772" s="210"/>
      <c r="R3772" s="210"/>
      <c r="S3772" s="210"/>
      <c r="T3772" s="211"/>
      <c r="AT3772" s="212" t="s">
        <v>192</v>
      </c>
      <c r="AU3772" s="212" t="s">
        <v>78</v>
      </c>
      <c r="AV3772" s="14" t="s">
        <v>78</v>
      </c>
      <c r="AW3772" s="14" t="s">
        <v>30</v>
      </c>
      <c r="AX3772" s="14" t="s">
        <v>69</v>
      </c>
      <c r="AY3772" s="212" t="s">
        <v>179</v>
      </c>
    </row>
    <row r="3773" spans="1:65" s="13" customFormat="1">
      <c r="B3773" s="194"/>
      <c r="C3773" s="195"/>
      <c r="D3773" s="188" t="s">
        <v>192</v>
      </c>
      <c r="E3773" s="196" t="s">
        <v>18</v>
      </c>
      <c r="F3773" s="334" t="s">
        <v>584</v>
      </c>
      <c r="G3773" s="335"/>
      <c r="H3773" s="336" t="s">
        <v>18</v>
      </c>
      <c r="I3773" s="335"/>
      <c r="J3773" s="335"/>
      <c r="K3773" s="195"/>
      <c r="L3773" s="198"/>
      <c r="M3773" s="199"/>
      <c r="N3773" s="200"/>
      <c r="O3773" s="200"/>
      <c r="P3773" s="200"/>
      <c r="Q3773" s="200"/>
      <c r="R3773" s="200"/>
      <c r="S3773" s="200"/>
      <c r="T3773" s="201"/>
      <c r="AT3773" s="202" t="s">
        <v>192</v>
      </c>
      <c r="AU3773" s="202" t="s">
        <v>78</v>
      </c>
      <c r="AV3773" s="13" t="s">
        <v>76</v>
      </c>
      <c r="AW3773" s="13" t="s">
        <v>30</v>
      </c>
      <c r="AX3773" s="13" t="s">
        <v>69</v>
      </c>
      <c r="AY3773" s="202" t="s">
        <v>179</v>
      </c>
    </row>
    <row r="3774" spans="1:65" s="14" customFormat="1">
      <c r="B3774" s="203"/>
      <c r="C3774" s="204"/>
      <c r="D3774" s="188" t="s">
        <v>192</v>
      </c>
      <c r="E3774" s="205" t="s">
        <v>18</v>
      </c>
      <c r="F3774" s="324" t="s">
        <v>3556</v>
      </c>
      <c r="G3774" s="325"/>
      <c r="H3774" s="326">
        <v>48.344999999999999</v>
      </c>
      <c r="I3774" s="325"/>
      <c r="J3774" s="325"/>
      <c r="K3774" s="204"/>
      <c r="L3774" s="208"/>
      <c r="M3774" s="209"/>
      <c r="N3774" s="210"/>
      <c r="O3774" s="210"/>
      <c r="P3774" s="210"/>
      <c r="Q3774" s="210"/>
      <c r="R3774" s="210"/>
      <c r="S3774" s="210"/>
      <c r="T3774" s="211"/>
      <c r="AT3774" s="212" t="s">
        <v>192</v>
      </c>
      <c r="AU3774" s="212" t="s">
        <v>78</v>
      </c>
      <c r="AV3774" s="14" t="s">
        <v>78</v>
      </c>
      <c r="AW3774" s="14" t="s">
        <v>30</v>
      </c>
      <c r="AX3774" s="14" t="s">
        <v>69</v>
      </c>
      <c r="AY3774" s="212" t="s">
        <v>179</v>
      </c>
    </row>
    <row r="3775" spans="1:65" s="14" customFormat="1">
      <c r="B3775" s="203"/>
      <c r="C3775" s="204"/>
      <c r="D3775" s="188" t="s">
        <v>192</v>
      </c>
      <c r="E3775" s="205" t="s">
        <v>18</v>
      </c>
      <c r="F3775" s="324" t="s">
        <v>3557</v>
      </c>
      <c r="G3775" s="325"/>
      <c r="H3775" s="326">
        <v>115.248</v>
      </c>
      <c r="I3775" s="325"/>
      <c r="J3775" s="325"/>
      <c r="K3775" s="204"/>
      <c r="L3775" s="208"/>
      <c r="M3775" s="209"/>
      <c r="N3775" s="210"/>
      <c r="O3775" s="210"/>
      <c r="P3775" s="210"/>
      <c r="Q3775" s="210"/>
      <c r="R3775" s="210"/>
      <c r="S3775" s="210"/>
      <c r="T3775" s="211"/>
      <c r="AT3775" s="212" t="s">
        <v>192</v>
      </c>
      <c r="AU3775" s="212" t="s">
        <v>78</v>
      </c>
      <c r="AV3775" s="14" t="s">
        <v>78</v>
      </c>
      <c r="AW3775" s="14" t="s">
        <v>30</v>
      </c>
      <c r="AX3775" s="14" t="s">
        <v>69</v>
      </c>
      <c r="AY3775" s="212" t="s">
        <v>179</v>
      </c>
    </row>
    <row r="3776" spans="1:65" s="14" customFormat="1">
      <c r="B3776" s="203"/>
      <c r="C3776" s="204"/>
      <c r="D3776" s="188" t="s">
        <v>192</v>
      </c>
      <c r="E3776" s="205" t="s">
        <v>18</v>
      </c>
      <c r="F3776" s="324" t="s">
        <v>3558</v>
      </c>
      <c r="G3776" s="325"/>
      <c r="H3776" s="326">
        <v>7.12</v>
      </c>
      <c r="I3776" s="325"/>
      <c r="J3776" s="325"/>
      <c r="K3776" s="204"/>
      <c r="L3776" s="208"/>
      <c r="M3776" s="209"/>
      <c r="N3776" s="210"/>
      <c r="O3776" s="210"/>
      <c r="P3776" s="210"/>
      <c r="Q3776" s="210"/>
      <c r="R3776" s="210"/>
      <c r="S3776" s="210"/>
      <c r="T3776" s="211"/>
      <c r="AT3776" s="212" t="s">
        <v>192</v>
      </c>
      <c r="AU3776" s="212" t="s">
        <v>78</v>
      </c>
      <c r="AV3776" s="14" t="s">
        <v>78</v>
      </c>
      <c r="AW3776" s="14" t="s">
        <v>30</v>
      </c>
      <c r="AX3776" s="14" t="s">
        <v>69</v>
      </c>
      <c r="AY3776" s="212" t="s">
        <v>179</v>
      </c>
    </row>
    <row r="3777" spans="1:65" s="14" customFormat="1">
      <c r="B3777" s="203"/>
      <c r="C3777" s="204"/>
      <c r="D3777" s="188" t="s">
        <v>192</v>
      </c>
      <c r="E3777" s="205" t="s">
        <v>18</v>
      </c>
      <c r="F3777" s="324" t="s">
        <v>3559</v>
      </c>
      <c r="G3777" s="325"/>
      <c r="H3777" s="326">
        <v>-16.164999999999999</v>
      </c>
      <c r="I3777" s="325"/>
      <c r="J3777" s="325"/>
      <c r="K3777" s="204"/>
      <c r="L3777" s="208"/>
      <c r="M3777" s="209"/>
      <c r="N3777" s="210"/>
      <c r="O3777" s="210"/>
      <c r="P3777" s="210"/>
      <c r="Q3777" s="210"/>
      <c r="R3777" s="210"/>
      <c r="S3777" s="210"/>
      <c r="T3777" s="211"/>
      <c r="AT3777" s="212" t="s">
        <v>192</v>
      </c>
      <c r="AU3777" s="212" t="s">
        <v>78</v>
      </c>
      <c r="AV3777" s="14" t="s">
        <v>78</v>
      </c>
      <c r="AW3777" s="14" t="s">
        <v>30</v>
      </c>
      <c r="AX3777" s="14" t="s">
        <v>69</v>
      </c>
      <c r="AY3777" s="212" t="s">
        <v>179</v>
      </c>
    </row>
    <row r="3778" spans="1:65" s="13" customFormat="1">
      <c r="B3778" s="194"/>
      <c r="C3778" s="195"/>
      <c r="D3778" s="188" t="s">
        <v>192</v>
      </c>
      <c r="E3778" s="196" t="s">
        <v>18</v>
      </c>
      <c r="F3778" s="334" t="s">
        <v>1097</v>
      </c>
      <c r="G3778" s="335"/>
      <c r="H3778" s="336" t="s">
        <v>18</v>
      </c>
      <c r="I3778" s="335"/>
      <c r="J3778" s="335"/>
      <c r="K3778" s="195"/>
      <c r="L3778" s="198"/>
      <c r="M3778" s="199"/>
      <c r="N3778" s="200"/>
      <c r="O3778" s="200"/>
      <c r="P3778" s="200"/>
      <c r="Q3778" s="200"/>
      <c r="R3778" s="200"/>
      <c r="S3778" s="200"/>
      <c r="T3778" s="201"/>
      <c r="AT3778" s="202" t="s">
        <v>192</v>
      </c>
      <c r="AU3778" s="202" t="s">
        <v>78</v>
      </c>
      <c r="AV3778" s="13" t="s">
        <v>76</v>
      </c>
      <c r="AW3778" s="13" t="s">
        <v>30</v>
      </c>
      <c r="AX3778" s="13" t="s">
        <v>69</v>
      </c>
      <c r="AY3778" s="202" t="s">
        <v>179</v>
      </c>
    </row>
    <row r="3779" spans="1:65" s="14" customFormat="1">
      <c r="B3779" s="203"/>
      <c r="C3779" s="204"/>
      <c r="D3779" s="188" t="s">
        <v>192</v>
      </c>
      <c r="E3779" s="205" t="s">
        <v>18</v>
      </c>
      <c r="F3779" s="324" t="s">
        <v>3560</v>
      </c>
      <c r="G3779" s="325"/>
      <c r="H3779" s="326">
        <v>-1743.09</v>
      </c>
      <c r="I3779" s="325"/>
      <c r="J3779" s="325"/>
      <c r="K3779" s="204"/>
      <c r="L3779" s="208"/>
      <c r="M3779" s="209"/>
      <c r="N3779" s="210"/>
      <c r="O3779" s="210"/>
      <c r="P3779" s="210"/>
      <c r="Q3779" s="210"/>
      <c r="R3779" s="210"/>
      <c r="S3779" s="210"/>
      <c r="T3779" s="211"/>
      <c r="AT3779" s="212" t="s">
        <v>192</v>
      </c>
      <c r="AU3779" s="212" t="s">
        <v>78</v>
      </c>
      <c r="AV3779" s="14" t="s">
        <v>78</v>
      </c>
      <c r="AW3779" s="14" t="s">
        <v>30</v>
      </c>
      <c r="AX3779" s="14" t="s">
        <v>69</v>
      </c>
      <c r="AY3779" s="212" t="s">
        <v>179</v>
      </c>
    </row>
    <row r="3780" spans="1:65" s="14" customFormat="1">
      <c r="B3780" s="203"/>
      <c r="C3780" s="204"/>
      <c r="D3780" s="188" t="s">
        <v>192</v>
      </c>
      <c r="E3780" s="205" t="s">
        <v>18</v>
      </c>
      <c r="F3780" s="324" t="s">
        <v>3561</v>
      </c>
      <c r="G3780" s="325"/>
      <c r="H3780" s="326">
        <v>963.029</v>
      </c>
      <c r="I3780" s="325"/>
      <c r="J3780" s="325"/>
      <c r="K3780" s="204"/>
      <c r="L3780" s="208"/>
      <c r="M3780" s="209"/>
      <c r="N3780" s="210"/>
      <c r="O3780" s="210"/>
      <c r="P3780" s="210"/>
      <c r="Q3780" s="210"/>
      <c r="R3780" s="210"/>
      <c r="S3780" s="210"/>
      <c r="T3780" s="211"/>
      <c r="AT3780" s="212" t="s">
        <v>192</v>
      </c>
      <c r="AU3780" s="212" t="s">
        <v>78</v>
      </c>
      <c r="AV3780" s="14" t="s">
        <v>78</v>
      </c>
      <c r="AW3780" s="14" t="s">
        <v>30</v>
      </c>
      <c r="AX3780" s="14" t="s">
        <v>69</v>
      </c>
      <c r="AY3780" s="212" t="s">
        <v>179</v>
      </c>
    </row>
    <row r="3781" spans="1:65" s="14" customFormat="1">
      <c r="B3781" s="203"/>
      <c r="C3781" s="204"/>
      <c r="D3781" s="188" t="s">
        <v>192</v>
      </c>
      <c r="E3781" s="205" t="s">
        <v>18</v>
      </c>
      <c r="F3781" s="324" t="s">
        <v>3562</v>
      </c>
      <c r="G3781" s="325"/>
      <c r="H3781" s="326">
        <v>677.85400000000004</v>
      </c>
      <c r="I3781" s="325"/>
      <c r="J3781" s="325"/>
      <c r="K3781" s="204"/>
      <c r="L3781" s="208"/>
      <c r="M3781" s="209"/>
      <c r="N3781" s="210"/>
      <c r="O3781" s="210"/>
      <c r="P3781" s="210"/>
      <c r="Q3781" s="210"/>
      <c r="R3781" s="210"/>
      <c r="S3781" s="210"/>
      <c r="T3781" s="211"/>
      <c r="AT3781" s="212" t="s">
        <v>192</v>
      </c>
      <c r="AU3781" s="212" t="s">
        <v>78</v>
      </c>
      <c r="AV3781" s="14" t="s">
        <v>78</v>
      </c>
      <c r="AW3781" s="14" t="s">
        <v>30</v>
      </c>
      <c r="AX3781" s="14" t="s">
        <v>69</v>
      </c>
      <c r="AY3781" s="212" t="s">
        <v>179</v>
      </c>
    </row>
    <row r="3782" spans="1:65" s="14" customFormat="1">
      <c r="B3782" s="203"/>
      <c r="C3782" s="204"/>
      <c r="D3782" s="188" t="s">
        <v>192</v>
      </c>
      <c r="E3782" s="205" t="s">
        <v>18</v>
      </c>
      <c r="F3782" s="324" t="s">
        <v>3563</v>
      </c>
      <c r="G3782" s="325"/>
      <c r="H3782" s="326">
        <v>354.5</v>
      </c>
      <c r="I3782" s="325"/>
      <c r="J3782" s="325"/>
      <c r="K3782" s="204"/>
      <c r="L3782" s="208"/>
      <c r="M3782" s="209"/>
      <c r="N3782" s="210"/>
      <c r="O3782" s="210"/>
      <c r="P3782" s="210"/>
      <c r="Q3782" s="210"/>
      <c r="R3782" s="210"/>
      <c r="S3782" s="210"/>
      <c r="T3782" s="211"/>
      <c r="AT3782" s="212" t="s">
        <v>192</v>
      </c>
      <c r="AU3782" s="212" t="s">
        <v>78</v>
      </c>
      <c r="AV3782" s="14" t="s">
        <v>78</v>
      </c>
      <c r="AW3782" s="14" t="s">
        <v>30</v>
      </c>
      <c r="AX3782" s="14" t="s">
        <v>69</v>
      </c>
      <c r="AY3782" s="212" t="s">
        <v>179</v>
      </c>
    </row>
    <row r="3783" spans="1:65" s="2" customFormat="1" ht="16.5" customHeight="1">
      <c r="A3783" s="33"/>
      <c r="B3783" s="34"/>
      <c r="C3783" s="176" t="s">
        <v>3564</v>
      </c>
      <c r="D3783" s="176" t="s">
        <v>181</v>
      </c>
      <c r="E3783" s="177" t="s">
        <v>3565</v>
      </c>
      <c r="F3783" s="327" t="s">
        <v>3566</v>
      </c>
      <c r="G3783" s="328" t="s">
        <v>357</v>
      </c>
      <c r="H3783" s="329">
        <v>565.62199999999996</v>
      </c>
      <c r="I3783" s="330"/>
      <c r="J3783" s="330">
        <f>ROUND(I3783*H3783,2)</f>
        <v>0</v>
      </c>
      <c r="K3783" s="178" t="s">
        <v>185</v>
      </c>
      <c r="L3783" s="38"/>
      <c r="M3783" s="182" t="s">
        <v>18</v>
      </c>
      <c r="N3783" s="183" t="s">
        <v>40</v>
      </c>
      <c r="O3783" s="184">
        <v>1.2E-2</v>
      </c>
      <c r="P3783" s="184">
        <f>O3783*H3783</f>
        <v>6.7874639999999999</v>
      </c>
      <c r="Q3783" s="184">
        <v>0</v>
      </c>
      <c r="R3783" s="184">
        <f>Q3783*H3783</f>
        <v>0</v>
      </c>
      <c r="S3783" s="184">
        <v>3.0000000000000001E-5</v>
      </c>
      <c r="T3783" s="185">
        <f>S3783*H3783</f>
        <v>1.696866E-2</v>
      </c>
      <c r="U3783" s="33"/>
      <c r="V3783" s="33"/>
      <c r="W3783" s="33"/>
      <c r="X3783" s="33"/>
      <c r="Y3783" s="33"/>
      <c r="Z3783" s="33"/>
      <c r="AA3783" s="33"/>
      <c r="AB3783" s="33"/>
      <c r="AC3783" s="33"/>
      <c r="AD3783" s="33"/>
      <c r="AE3783" s="33"/>
      <c r="AR3783" s="186" t="s">
        <v>311</v>
      </c>
      <c r="AT3783" s="186" t="s">
        <v>181</v>
      </c>
      <c r="AU3783" s="186" t="s">
        <v>78</v>
      </c>
      <c r="AY3783" s="19" t="s">
        <v>179</v>
      </c>
      <c r="BE3783" s="187">
        <f>IF(N3783="základní",J3783,0)</f>
        <v>0</v>
      </c>
      <c r="BF3783" s="187">
        <f>IF(N3783="snížená",J3783,0)</f>
        <v>0</v>
      </c>
      <c r="BG3783" s="187">
        <f>IF(N3783="zákl. přenesená",J3783,0)</f>
        <v>0</v>
      </c>
      <c r="BH3783" s="187">
        <f>IF(N3783="sníž. přenesená",J3783,0)</f>
        <v>0</v>
      </c>
      <c r="BI3783" s="187">
        <f>IF(N3783="nulová",J3783,0)</f>
        <v>0</v>
      </c>
      <c r="BJ3783" s="19" t="s">
        <v>76</v>
      </c>
      <c r="BK3783" s="187">
        <f>ROUND(I3783*H3783,2)</f>
        <v>0</v>
      </c>
      <c r="BL3783" s="19" t="s">
        <v>311</v>
      </c>
      <c r="BM3783" s="186" t="s">
        <v>3567</v>
      </c>
    </row>
    <row r="3784" spans="1:65" s="2" customFormat="1" ht="19.5">
      <c r="A3784" s="33"/>
      <c r="B3784" s="34"/>
      <c r="C3784" s="35"/>
      <c r="D3784" s="188" t="s">
        <v>188</v>
      </c>
      <c r="E3784" s="35"/>
      <c r="F3784" s="331" t="s">
        <v>3568</v>
      </c>
      <c r="G3784" s="332"/>
      <c r="H3784" s="332"/>
      <c r="I3784" s="332"/>
      <c r="J3784" s="332"/>
      <c r="K3784" s="35"/>
      <c r="L3784" s="38"/>
      <c r="M3784" s="190"/>
      <c r="N3784" s="191"/>
      <c r="O3784" s="63"/>
      <c r="P3784" s="63"/>
      <c r="Q3784" s="63"/>
      <c r="R3784" s="63"/>
      <c r="S3784" s="63"/>
      <c r="T3784" s="64"/>
      <c r="U3784" s="33"/>
      <c r="V3784" s="33"/>
      <c r="W3784" s="33"/>
      <c r="X3784" s="33"/>
      <c r="Y3784" s="33"/>
      <c r="Z3784" s="33"/>
      <c r="AA3784" s="33"/>
      <c r="AB3784" s="33"/>
      <c r="AC3784" s="33"/>
      <c r="AD3784" s="33"/>
      <c r="AE3784" s="33"/>
      <c r="AT3784" s="19" t="s">
        <v>188</v>
      </c>
      <c r="AU3784" s="19" t="s">
        <v>78</v>
      </c>
    </row>
    <row r="3785" spans="1:65" s="2" customFormat="1">
      <c r="A3785" s="33"/>
      <c r="B3785" s="34"/>
      <c r="C3785" s="35"/>
      <c r="D3785" s="192" t="s">
        <v>190</v>
      </c>
      <c r="E3785" s="35"/>
      <c r="F3785" s="333" t="s">
        <v>3569</v>
      </c>
      <c r="G3785" s="332"/>
      <c r="H3785" s="332"/>
      <c r="I3785" s="332"/>
      <c r="J3785" s="332"/>
      <c r="K3785" s="35"/>
      <c r="L3785" s="38"/>
      <c r="M3785" s="190"/>
      <c r="N3785" s="191"/>
      <c r="O3785" s="63"/>
      <c r="P3785" s="63"/>
      <c r="Q3785" s="63"/>
      <c r="R3785" s="63"/>
      <c r="S3785" s="63"/>
      <c r="T3785" s="64"/>
      <c r="U3785" s="33"/>
      <c r="V3785" s="33"/>
      <c r="W3785" s="33"/>
      <c r="X3785" s="33"/>
      <c r="Y3785" s="33"/>
      <c r="Z3785" s="33"/>
      <c r="AA3785" s="33"/>
      <c r="AB3785" s="33"/>
      <c r="AC3785" s="33"/>
      <c r="AD3785" s="33"/>
      <c r="AE3785" s="33"/>
      <c r="AT3785" s="19" t="s">
        <v>190</v>
      </c>
      <c r="AU3785" s="19" t="s">
        <v>78</v>
      </c>
    </row>
    <row r="3786" spans="1:65" s="14" customFormat="1">
      <c r="B3786" s="203"/>
      <c r="C3786" s="204"/>
      <c r="D3786" s="188" t="s">
        <v>192</v>
      </c>
      <c r="E3786" s="205" t="s">
        <v>18</v>
      </c>
      <c r="F3786" s="324" t="s">
        <v>3570</v>
      </c>
      <c r="G3786" s="325"/>
      <c r="H3786" s="326">
        <v>174.10599999999999</v>
      </c>
      <c r="I3786" s="325"/>
      <c r="J3786" s="325"/>
      <c r="K3786" s="204"/>
      <c r="L3786" s="208"/>
      <c r="M3786" s="209"/>
      <c r="N3786" s="210"/>
      <c r="O3786" s="210"/>
      <c r="P3786" s="210"/>
      <c r="Q3786" s="210"/>
      <c r="R3786" s="210"/>
      <c r="S3786" s="210"/>
      <c r="T3786" s="211"/>
      <c r="AT3786" s="212" t="s">
        <v>192</v>
      </c>
      <c r="AU3786" s="212" t="s">
        <v>78</v>
      </c>
      <c r="AV3786" s="14" t="s">
        <v>78</v>
      </c>
      <c r="AW3786" s="14" t="s">
        <v>30</v>
      </c>
      <c r="AX3786" s="14" t="s">
        <v>69</v>
      </c>
      <c r="AY3786" s="212" t="s">
        <v>179</v>
      </c>
    </row>
    <row r="3787" spans="1:65" s="14" customFormat="1">
      <c r="B3787" s="203"/>
      <c r="C3787" s="204"/>
      <c r="D3787" s="188" t="s">
        <v>192</v>
      </c>
      <c r="E3787" s="205" t="s">
        <v>18</v>
      </c>
      <c r="F3787" s="324" t="s">
        <v>3571</v>
      </c>
      <c r="G3787" s="325"/>
      <c r="H3787" s="326">
        <v>221.2</v>
      </c>
      <c r="I3787" s="325"/>
      <c r="J3787" s="325"/>
      <c r="K3787" s="204"/>
      <c r="L3787" s="208"/>
      <c r="M3787" s="209"/>
      <c r="N3787" s="210"/>
      <c r="O3787" s="210"/>
      <c r="P3787" s="210"/>
      <c r="Q3787" s="210"/>
      <c r="R3787" s="210"/>
      <c r="S3787" s="210"/>
      <c r="T3787" s="211"/>
      <c r="AT3787" s="212" t="s">
        <v>192</v>
      </c>
      <c r="AU3787" s="212" t="s">
        <v>78</v>
      </c>
      <c r="AV3787" s="14" t="s">
        <v>78</v>
      </c>
      <c r="AW3787" s="14" t="s">
        <v>30</v>
      </c>
      <c r="AX3787" s="14" t="s">
        <v>69</v>
      </c>
      <c r="AY3787" s="212" t="s">
        <v>179</v>
      </c>
    </row>
    <row r="3788" spans="1:65" s="13" customFormat="1">
      <c r="B3788" s="194"/>
      <c r="C3788" s="195"/>
      <c r="D3788" s="188" t="s">
        <v>192</v>
      </c>
      <c r="E3788" s="196" t="s">
        <v>18</v>
      </c>
      <c r="F3788" s="334" t="s">
        <v>584</v>
      </c>
      <c r="G3788" s="335"/>
      <c r="H3788" s="336" t="s">
        <v>18</v>
      </c>
      <c r="I3788" s="335"/>
      <c r="J3788" s="335"/>
      <c r="K3788" s="195"/>
      <c r="L3788" s="198"/>
      <c r="M3788" s="199"/>
      <c r="N3788" s="200"/>
      <c r="O3788" s="200"/>
      <c r="P3788" s="200"/>
      <c r="Q3788" s="200"/>
      <c r="R3788" s="200"/>
      <c r="S3788" s="200"/>
      <c r="T3788" s="201"/>
      <c r="AT3788" s="202" t="s">
        <v>192</v>
      </c>
      <c r="AU3788" s="202" t="s">
        <v>78</v>
      </c>
      <c r="AV3788" s="13" t="s">
        <v>76</v>
      </c>
      <c r="AW3788" s="13" t="s">
        <v>30</v>
      </c>
      <c r="AX3788" s="13" t="s">
        <v>69</v>
      </c>
      <c r="AY3788" s="202" t="s">
        <v>179</v>
      </c>
    </row>
    <row r="3789" spans="1:65" s="14" customFormat="1">
      <c r="B3789" s="203"/>
      <c r="C3789" s="204"/>
      <c r="D3789" s="188" t="s">
        <v>192</v>
      </c>
      <c r="E3789" s="205" t="s">
        <v>18</v>
      </c>
      <c r="F3789" s="324" t="s">
        <v>3572</v>
      </c>
      <c r="G3789" s="325"/>
      <c r="H3789" s="326">
        <v>5.77</v>
      </c>
      <c r="I3789" s="325"/>
      <c r="J3789" s="325"/>
      <c r="K3789" s="204"/>
      <c r="L3789" s="208"/>
      <c r="M3789" s="209"/>
      <c r="N3789" s="210"/>
      <c r="O3789" s="210"/>
      <c r="P3789" s="210"/>
      <c r="Q3789" s="210"/>
      <c r="R3789" s="210"/>
      <c r="S3789" s="210"/>
      <c r="T3789" s="211"/>
      <c r="AT3789" s="212" t="s">
        <v>192</v>
      </c>
      <c r="AU3789" s="212" t="s">
        <v>78</v>
      </c>
      <c r="AV3789" s="14" t="s">
        <v>78</v>
      </c>
      <c r="AW3789" s="14" t="s">
        <v>30</v>
      </c>
      <c r="AX3789" s="14" t="s">
        <v>69</v>
      </c>
      <c r="AY3789" s="212" t="s">
        <v>179</v>
      </c>
    </row>
    <row r="3790" spans="1:65" s="14" customFormat="1">
      <c r="B3790" s="203"/>
      <c r="C3790" s="204"/>
      <c r="D3790" s="188" t="s">
        <v>192</v>
      </c>
      <c r="E3790" s="205" t="s">
        <v>18</v>
      </c>
      <c r="F3790" s="324" t="s">
        <v>3573</v>
      </c>
      <c r="G3790" s="325"/>
      <c r="H3790" s="326">
        <v>0.92</v>
      </c>
      <c r="I3790" s="325"/>
      <c r="J3790" s="325"/>
      <c r="K3790" s="204"/>
      <c r="L3790" s="208"/>
      <c r="M3790" s="209"/>
      <c r="N3790" s="210"/>
      <c r="O3790" s="210"/>
      <c r="P3790" s="210"/>
      <c r="Q3790" s="210"/>
      <c r="R3790" s="210"/>
      <c r="S3790" s="210"/>
      <c r="T3790" s="211"/>
      <c r="AT3790" s="212" t="s">
        <v>192</v>
      </c>
      <c r="AU3790" s="212" t="s">
        <v>78</v>
      </c>
      <c r="AV3790" s="14" t="s">
        <v>78</v>
      </c>
      <c r="AW3790" s="14" t="s">
        <v>30</v>
      </c>
      <c r="AX3790" s="14" t="s">
        <v>69</v>
      </c>
      <c r="AY3790" s="212" t="s">
        <v>179</v>
      </c>
    </row>
    <row r="3791" spans="1:65" s="13" customFormat="1">
      <c r="B3791" s="194"/>
      <c r="C3791" s="195"/>
      <c r="D3791" s="188" t="s">
        <v>192</v>
      </c>
      <c r="E3791" s="196" t="s">
        <v>18</v>
      </c>
      <c r="F3791" s="334" t="s">
        <v>1097</v>
      </c>
      <c r="G3791" s="335"/>
      <c r="H3791" s="336" t="s">
        <v>18</v>
      </c>
      <c r="I3791" s="335"/>
      <c r="J3791" s="335"/>
      <c r="K3791" s="195"/>
      <c r="L3791" s="198"/>
      <c r="M3791" s="199"/>
      <c r="N3791" s="200"/>
      <c r="O3791" s="200"/>
      <c r="P3791" s="200"/>
      <c r="Q3791" s="200"/>
      <c r="R3791" s="200"/>
      <c r="S3791" s="200"/>
      <c r="T3791" s="201"/>
      <c r="AT3791" s="202" t="s">
        <v>192</v>
      </c>
      <c r="AU3791" s="202" t="s">
        <v>78</v>
      </c>
      <c r="AV3791" s="13" t="s">
        <v>76</v>
      </c>
      <c r="AW3791" s="13" t="s">
        <v>30</v>
      </c>
      <c r="AX3791" s="13" t="s">
        <v>69</v>
      </c>
      <c r="AY3791" s="202" t="s">
        <v>179</v>
      </c>
    </row>
    <row r="3792" spans="1:65" s="14" customFormat="1">
      <c r="B3792" s="203"/>
      <c r="C3792" s="204"/>
      <c r="D3792" s="188" t="s">
        <v>192</v>
      </c>
      <c r="E3792" s="205" t="s">
        <v>18</v>
      </c>
      <c r="F3792" s="324" t="s">
        <v>3574</v>
      </c>
      <c r="G3792" s="325"/>
      <c r="H3792" s="326">
        <v>163.626</v>
      </c>
      <c r="I3792" s="325"/>
      <c r="J3792" s="325"/>
      <c r="K3792" s="204"/>
      <c r="L3792" s="208"/>
      <c r="M3792" s="209"/>
      <c r="N3792" s="210"/>
      <c r="O3792" s="210"/>
      <c r="P3792" s="210"/>
      <c r="Q3792" s="210"/>
      <c r="R3792" s="210"/>
      <c r="S3792" s="210"/>
      <c r="T3792" s="211"/>
      <c r="AT3792" s="212" t="s">
        <v>192</v>
      </c>
      <c r="AU3792" s="212" t="s">
        <v>78</v>
      </c>
      <c r="AV3792" s="14" t="s">
        <v>78</v>
      </c>
      <c r="AW3792" s="14" t="s">
        <v>30</v>
      </c>
      <c r="AX3792" s="14" t="s">
        <v>69</v>
      </c>
      <c r="AY3792" s="212" t="s">
        <v>179</v>
      </c>
    </row>
    <row r="3793" spans="1:65" s="2" customFormat="1" ht="16.5" customHeight="1">
      <c r="A3793" s="33"/>
      <c r="B3793" s="34"/>
      <c r="C3793" s="213" t="s">
        <v>3575</v>
      </c>
      <c r="D3793" s="213" t="s">
        <v>286</v>
      </c>
      <c r="E3793" s="214" t="s">
        <v>3576</v>
      </c>
      <c r="F3793" s="340" t="s">
        <v>3577</v>
      </c>
      <c r="G3793" s="341" t="s">
        <v>357</v>
      </c>
      <c r="H3793" s="342">
        <v>593.90300000000002</v>
      </c>
      <c r="I3793" s="343"/>
      <c r="J3793" s="343">
        <f>ROUND(I3793*H3793,2)</f>
        <v>0</v>
      </c>
      <c r="K3793" s="215" t="s">
        <v>185</v>
      </c>
      <c r="L3793" s="219"/>
      <c r="M3793" s="220" t="s">
        <v>18</v>
      </c>
      <c r="N3793" s="221" t="s">
        <v>40</v>
      </c>
      <c r="O3793" s="184">
        <v>0</v>
      </c>
      <c r="P3793" s="184">
        <f>O3793*H3793</f>
        <v>0</v>
      </c>
      <c r="Q3793" s="184">
        <v>1.0000000000000001E-5</v>
      </c>
      <c r="R3793" s="184">
        <f>Q3793*H3793</f>
        <v>5.9390300000000005E-3</v>
      </c>
      <c r="S3793" s="184">
        <v>0</v>
      </c>
      <c r="T3793" s="185">
        <f>S3793*H3793</f>
        <v>0</v>
      </c>
      <c r="U3793" s="33"/>
      <c r="V3793" s="33"/>
      <c r="W3793" s="33"/>
      <c r="X3793" s="33"/>
      <c r="Y3793" s="33"/>
      <c r="Z3793" s="33"/>
      <c r="AA3793" s="33"/>
      <c r="AB3793" s="33"/>
      <c r="AC3793" s="33"/>
      <c r="AD3793" s="33"/>
      <c r="AE3793" s="33"/>
      <c r="AR3793" s="186" t="s">
        <v>442</v>
      </c>
      <c r="AT3793" s="186" t="s">
        <v>286</v>
      </c>
      <c r="AU3793" s="186" t="s">
        <v>78</v>
      </c>
      <c r="AY3793" s="19" t="s">
        <v>179</v>
      </c>
      <c r="BE3793" s="187">
        <f>IF(N3793="základní",J3793,0)</f>
        <v>0</v>
      </c>
      <c r="BF3793" s="187">
        <f>IF(N3793="snížená",J3793,0)</f>
        <v>0</v>
      </c>
      <c r="BG3793" s="187">
        <f>IF(N3793="zákl. přenesená",J3793,0)</f>
        <v>0</v>
      </c>
      <c r="BH3793" s="187">
        <f>IF(N3793="sníž. přenesená",J3793,0)</f>
        <v>0</v>
      </c>
      <c r="BI3793" s="187">
        <f>IF(N3793="nulová",J3793,0)</f>
        <v>0</v>
      </c>
      <c r="BJ3793" s="19" t="s">
        <v>76</v>
      </c>
      <c r="BK3793" s="187">
        <f>ROUND(I3793*H3793,2)</f>
        <v>0</v>
      </c>
      <c r="BL3793" s="19" t="s">
        <v>311</v>
      </c>
      <c r="BM3793" s="186" t="s">
        <v>3578</v>
      </c>
    </row>
    <row r="3794" spans="1:65" s="2" customFormat="1">
      <c r="A3794" s="33"/>
      <c r="B3794" s="34"/>
      <c r="C3794" s="35"/>
      <c r="D3794" s="188" t="s">
        <v>188</v>
      </c>
      <c r="E3794" s="35"/>
      <c r="F3794" s="331" t="s">
        <v>3577</v>
      </c>
      <c r="G3794" s="332"/>
      <c r="H3794" s="332"/>
      <c r="I3794" s="332"/>
      <c r="J3794" s="332"/>
      <c r="K3794" s="35"/>
      <c r="L3794" s="38"/>
      <c r="M3794" s="190"/>
      <c r="N3794" s="191"/>
      <c r="O3794" s="63"/>
      <c r="P3794" s="63"/>
      <c r="Q3794" s="63"/>
      <c r="R3794" s="63"/>
      <c r="S3794" s="63"/>
      <c r="T3794" s="64"/>
      <c r="U3794" s="33"/>
      <c r="V3794" s="33"/>
      <c r="W3794" s="33"/>
      <c r="X3794" s="33"/>
      <c r="Y3794" s="33"/>
      <c r="Z3794" s="33"/>
      <c r="AA3794" s="33"/>
      <c r="AB3794" s="33"/>
      <c r="AC3794" s="33"/>
      <c r="AD3794" s="33"/>
      <c r="AE3794" s="33"/>
      <c r="AT3794" s="19" t="s">
        <v>188</v>
      </c>
      <c r="AU3794" s="19" t="s">
        <v>78</v>
      </c>
    </row>
    <row r="3795" spans="1:65" s="14" customFormat="1">
      <c r="B3795" s="203"/>
      <c r="C3795" s="204"/>
      <c r="D3795" s="188" t="s">
        <v>192</v>
      </c>
      <c r="E3795" s="204"/>
      <c r="F3795" s="324" t="s">
        <v>3579</v>
      </c>
      <c r="G3795" s="325"/>
      <c r="H3795" s="326">
        <v>593.90300000000002</v>
      </c>
      <c r="I3795" s="325"/>
      <c r="J3795" s="325"/>
      <c r="K3795" s="204"/>
      <c r="L3795" s="208"/>
      <c r="M3795" s="209"/>
      <c r="N3795" s="210"/>
      <c r="O3795" s="210"/>
      <c r="P3795" s="210"/>
      <c r="Q3795" s="210"/>
      <c r="R3795" s="210"/>
      <c r="S3795" s="210"/>
      <c r="T3795" s="211"/>
      <c r="AT3795" s="212" t="s">
        <v>192</v>
      </c>
      <c r="AU3795" s="212" t="s">
        <v>78</v>
      </c>
      <c r="AV3795" s="14" t="s">
        <v>78</v>
      </c>
      <c r="AW3795" s="14" t="s">
        <v>4</v>
      </c>
      <c r="AX3795" s="14" t="s">
        <v>76</v>
      </c>
      <c r="AY3795" s="212" t="s">
        <v>179</v>
      </c>
    </row>
    <row r="3796" spans="1:65" s="2" customFormat="1" ht="21.75" customHeight="1">
      <c r="A3796" s="33"/>
      <c r="B3796" s="34"/>
      <c r="C3796" s="176" t="s">
        <v>3580</v>
      </c>
      <c r="D3796" s="176" t="s">
        <v>181</v>
      </c>
      <c r="E3796" s="177" t="s">
        <v>3581</v>
      </c>
      <c r="F3796" s="327" t="s">
        <v>3582</v>
      </c>
      <c r="G3796" s="328" t="s">
        <v>357</v>
      </c>
      <c r="H3796" s="329">
        <v>170.93199999999999</v>
      </c>
      <c r="I3796" s="330"/>
      <c r="J3796" s="330">
        <f>ROUND(I3796*H3796,2)</f>
        <v>0</v>
      </c>
      <c r="K3796" s="178" t="s">
        <v>185</v>
      </c>
      <c r="L3796" s="38"/>
      <c r="M3796" s="182" t="s">
        <v>18</v>
      </c>
      <c r="N3796" s="183" t="s">
        <v>40</v>
      </c>
      <c r="O3796" s="184">
        <v>1.6E-2</v>
      </c>
      <c r="P3796" s="184">
        <f>O3796*H3796</f>
        <v>2.734912</v>
      </c>
      <c r="Q3796" s="184">
        <v>0</v>
      </c>
      <c r="R3796" s="184">
        <f>Q3796*H3796</f>
        <v>0</v>
      </c>
      <c r="S3796" s="184">
        <v>3.0000000000000001E-5</v>
      </c>
      <c r="T3796" s="185">
        <f>S3796*H3796</f>
        <v>5.12796E-3</v>
      </c>
      <c r="U3796" s="33"/>
      <c r="V3796" s="33"/>
      <c r="W3796" s="33"/>
      <c r="X3796" s="33"/>
      <c r="Y3796" s="33"/>
      <c r="Z3796" s="33"/>
      <c r="AA3796" s="33"/>
      <c r="AB3796" s="33"/>
      <c r="AC3796" s="33"/>
      <c r="AD3796" s="33"/>
      <c r="AE3796" s="33"/>
      <c r="AR3796" s="186" t="s">
        <v>311</v>
      </c>
      <c r="AT3796" s="186" t="s">
        <v>181</v>
      </c>
      <c r="AU3796" s="186" t="s">
        <v>78</v>
      </c>
      <c r="AY3796" s="19" t="s">
        <v>179</v>
      </c>
      <c r="BE3796" s="187">
        <f>IF(N3796="základní",J3796,0)</f>
        <v>0</v>
      </c>
      <c r="BF3796" s="187">
        <f>IF(N3796="snížená",J3796,0)</f>
        <v>0</v>
      </c>
      <c r="BG3796" s="187">
        <f>IF(N3796="zákl. přenesená",J3796,0)</f>
        <v>0</v>
      </c>
      <c r="BH3796" s="187">
        <f>IF(N3796="sníž. přenesená",J3796,0)</f>
        <v>0</v>
      </c>
      <c r="BI3796" s="187">
        <f>IF(N3796="nulová",J3796,0)</f>
        <v>0</v>
      </c>
      <c r="BJ3796" s="19" t="s">
        <v>76</v>
      </c>
      <c r="BK3796" s="187">
        <f>ROUND(I3796*H3796,2)</f>
        <v>0</v>
      </c>
      <c r="BL3796" s="19" t="s">
        <v>311</v>
      </c>
      <c r="BM3796" s="186" t="s">
        <v>3583</v>
      </c>
    </row>
    <row r="3797" spans="1:65" s="2" customFormat="1" ht="29.25">
      <c r="A3797" s="33"/>
      <c r="B3797" s="34"/>
      <c r="C3797" s="35"/>
      <c r="D3797" s="188" t="s">
        <v>188</v>
      </c>
      <c r="E3797" s="35"/>
      <c r="F3797" s="331" t="s">
        <v>3584</v>
      </c>
      <c r="G3797" s="332"/>
      <c r="H3797" s="332"/>
      <c r="I3797" s="332"/>
      <c r="J3797" s="332"/>
      <c r="K3797" s="35"/>
      <c r="L3797" s="38"/>
      <c r="M3797" s="190"/>
      <c r="N3797" s="191"/>
      <c r="O3797" s="63"/>
      <c r="P3797" s="63"/>
      <c r="Q3797" s="63"/>
      <c r="R3797" s="63"/>
      <c r="S3797" s="63"/>
      <c r="T3797" s="64"/>
      <c r="U3797" s="33"/>
      <c r="V3797" s="33"/>
      <c r="W3797" s="33"/>
      <c r="X3797" s="33"/>
      <c r="Y3797" s="33"/>
      <c r="Z3797" s="33"/>
      <c r="AA3797" s="33"/>
      <c r="AB3797" s="33"/>
      <c r="AC3797" s="33"/>
      <c r="AD3797" s="33"/>
      <c r="AE3797" s="33"/>
      <c r="AT3797" s="19" t="s">
        <v>188</v>
      </c>
      <c r="AU3797" s="19" t="s">
        <v>78</v>
      </c>
    </row>
    <row r="3798" spans="1:65" s="2" customFormat="1">
      <c r="A3798" s="33"/>
      <c r="B3798" s="34"/>
      <c r="C3798" s="35"/>
      <c r="D3798" s="192" t="s">
        <v>190</v>
      </c>
      <c r="E3798" s="35"/>
      <c r="F3798" s="333" t="s">
        <v>3585</v>
      </c>
      <c r="G3798" s="332"/>
      <c r="H3798" s="332"/>
      <c r="I3798" s="332"/>
      <c r="J3798" s="332"/>
      <c r="K3798" s="35"/>
      <c r="L3798" s="38"/>
      <c r="M3798" s="190"/>
      <c r="N3798" s="191"/>
      <c r="O3798" s="63"/>
      <c r="P3798" s="63"/>
      <c r="Q3798" s="63"/>
      <c r="R3798" s="63"/>
      <c r="S3798" s="63"/>
      <c r="T3798" s="64"/>
      <c r="U3798" s="33"/>
      <c r="V3798" s="33"/>
      <c r="W3798" s="33"/>
      <c r="X3798" s="33"/>
      <c r="Y3798" s="33"/>
      <c r="Z3798" s="33"/>
      <c r="AA3798" s="33"/>
      <c r="AB3798" s="33"/>
      <c r="AC3798" s="33"/>
      <c r="AD3798" s="33"/>
      <c r="AE3798" s="33"/>
      <c r="AT3798" s="19" t="s">
        <v>190</v>
      </c>
      <c r="AU3798" s="19" t="s">
        <v>78</v>
      </c>
    </row>
    <row r="3799" spans="1:65" s="13" customFormat="1">
      <c r="B3799" s="194"/>
      <c r="C3799" s="195"/>
      <c r="D3799" s="188" t="s">
        <v>192</v>
      </c>
      <c r="E3799" s="196" t="s">
        <v>18</v>
      </c>
      <c r="F3799" s="334" t="s">
        <v>3586</v>
      </c>
      <c r="G3799" s="335"/>
      <c r="H3799" s="336" t="s">
        <v>18</v>
      </c>
      <c r="I3799" s="335"/>
      <c r="J3799" s="335"/>
      <c r="K3799" s="195"/>
      <c r="L3799" s="198"/>
      <c r="M3799" s="199"/>
      <c r="N3799" s="200"/>
      <c r="O3799" s="200"/>
      <c r="P3799" s="200"/>
      <c r="Q3799" s="200"/>
      <c r="R3799" s="200"/>
      <c r="S3799" s="200"/>
      <c r="T3799" s="201"/>
      <c r="AT3799" s="202" t="s">
        <v>192</v>
      </c>
      <c r="AU3799" s="202" t="s">
        <v>78</v>
      </c>
      <c r="AV3799" s="13" t="s">
        <v>76</v>
      </c>
      <c r="AW3799" s="13" t="s">
        <v>30</v>
      </c>
      <c r="AX3799" s="13" t="s">
        <v>69</v>
      </c>
      <c r="AY3799" s="202" t="s">
        <v>179</v>
      </c>
    </row>
    <row r="3800" spans="1:65" s="13" customFormat="1">
      <c r="B3800" s="194"/>
      <c r="C3800" s="195"/>
      <c r="D3800" s="188" t="s">
        <v>192</v>
      </c>
      <c r="E3800" s="196" t="s">
        <v>18</v>
      </c>
      <c r="F3800" s="334" t="s">
        <v>320</v>
      </c>
      <c r="G3800" s="335"/>
      <c r="H3800" s="336" t="s">
        <v>18</v>
      </c>
      <c r="I3800" s="335"/>
      <c r="J3800" s="335"/>
      <c r="K3800" s="195"/>
      <c r="L3800" s="198"/>
      <c r="M3800" s="199"/>
      <c r="N3800" s="200"/>
      <c r="O3800" s="200"/>
      <c r="P3800" s="200"/>
      <c r="Q3800" s="200"/>
      <c r="R3800" s="200"/>
      <c r="S3800" s="200"/>
      <c r="T3800" s="201"/>
      <c r="AT3800" s="202" t="s">
        <v>192</v>
      </c>
      <c r="AU3800" s="202" t="s">
        <v>78</v>
      </c>
      <c r="AV3800" s="13" t="s">
        <v>76</v>
      </c>
      <c r="AW3800" s="13" t="s">
        <v>30</v>
      </c>
      <c r="AX3800" s="13" t="s">
        <v>69</v>
      </c>
      <c r="AY3800" s="202" t="s">
        <v>179</v>
      </c>
    </row>
    <row r="3801" spans="1:65" s="14" customFormat="1">
      <c r="B3801" s="203"/>
      <c r="C3801" s="204"/>
      <c r="D3801" s="188" t="s">
        <v>192</v>
      </c>
      <c r="E3801" s="205" t="s">
        <v>18</v>
      </c>
      <c r="F3801" s="324" t="s">
        <v>1358</v>
      </c>
      <c r="G3801" s="325"/>
      <c r="H3801" s="326">
        <v>0.33</v>
      </c>
      <c r="I3801" s="325"/>
      <c r="J3801" s="325"/>
      <c r="K3801" s="204"/>
      <c r="L3801" s="208"/>
      <c r="M3801" s="209"/>
      <c r="N3801" s="210"/>
      <c r="O3801" s="210"/>
      <c r="P3801" s="210"/>
      <c r="Q3801" s="210"/>
      <c r="R3801" s="210"/>
      <c r="S3801" s="210"/>
      <c r="T3801" s="211"/>
      <c r="AT3801" s="212" t="s">
        <v>192</v>
      </c>
      <c r="AU3801" s="212" t="s">
        <v>78</v>
      </c>
      <c r="AV3801" s="14" t="s">
        <v>78</v>
      </c>
      <c r="AW3801" s="14" t="s">
        <v>30</v>
      </c>
      <c r="AX3801" s="14" t="s">
        <v>69</v>
      </c>
      <c r="AY3801" s="212" t="s">
        <v>179</v>
      </c>
    </row>
    <row r="3802" spans="1:65" s="13" customFormat="1">
      <c r="B3802" s="194"/>
      <c r="C3802" s="195"/>
      <c r="D3802" s="188" t="s">
        <v>192</v>
      </c>
      <c r="E3802" s="196" t="s">
        <v>18</v>
      </c>
      <c r="F3802" s="334" t="s">
        <v>323</v>
      </c>
      <c r="G3802" s="335"/>
      <c r="H3802" s="336" t="s">
        <v>18</v>
      </c>
      <c r="I3802" s="335"/>
      <c r="J3802" s="335"/>
      <c r="K3802" s="195"/>
      <c r="L3802" s="198"/>
      <c r="M3802" s="199"/>
      <c r="N3802" s="200"/>
      <c r="O3802" s="200"/>
      <c r="P3802" s="200"/>
      <c r="Q3802" s="200"/>
      <c r="R3802" s="200"/>
      <c r="S3802" s="200"/>
      <c r="T3802" s="201"/>
      <c r="AT3802" s="202" t="s">
        <v>192</v>
      </c>
      <c r="AU3802" s="202" t="s">
        <v>78</v>
      </c>
      <c r="AV3802" s="13" t="s">
        <v>76</v>
      </c>
      <c r="AW3802" s="13" t="s">
        <v>30</v>
      </c>
      <c r="AX3802" s="13" t="s">
        <v>69</v>
      </c>
      <c r="AY3802" s="202" t="s">
        <v>179</v>
      </c>
    </row>
    <row r="3803" spans="1:65" s="14" customFormat="1" ht="22.5">
      <c r="B3803" s="203"/>
      <c r="C3803" s="204"/>
      <c r="D3803" s="188" t="s">
        <v>192</v>
      </c>
      <c r="E3803" s="205" t="s">
        <v>18</v>
      </c>
      <c r="F3803" s="324" t="s">
        <v>1359</v>
      </c>
      <c r="G3803" s="325"/>
      <c r="H3803" s="326">
        <v>22.061</v>
      </c>
      <c r="I3803" s="325"/>
      <c r="J3803" s="325"/>
      <c r="K3803" s="204"/>
      <c r="L3803" s="208"/>
      <c r="M3803" s="209"/>
      <c r="N3803" s="210"/>
      <c r="O3803" s="210"/>
      <c r="P3803" s="210"/>
      <c r="Q3803" s="210"/>
      <c r="R3803" s="210"/>
      <c r="S3803" s="210"/>
      <c r="T3803" s="211"/>
      <c r="AT3803" s="212" t="s">
        <v>192</v>
      </c>
      <c r="AU3803" s="212" t="s">
        <v>78</v>
      </c>
      <c r="AV3803" s="14" t="s">
        <v>78</v>
      </c>
      <c r="AW3803" s="14" t="s">
        <v>30</v>
      </c>
      <c r="AX3803" s="14" t="s">
        <v>69</v>
      </c>
      <c r="AY3803" s="212" t="s">
        <v>179</v>
      </c>
    </row>
    <row r="3804" spans="1:65" s="14" customFormat="1">
      <c r="B3804" s="203"/>
      <c r="C3804" s="204"/>
      <c r="D3804" s="188" t="s">
        <v>192</v>
      </c>
      <c r="E3804" s="205" t="s">
        <v>18</v>
      </c>
      <c r="F3804" s="324" t="s">
        <v>1360</v>
      </c>
      <c r="G3804" s="325"/>
      <c r="H3804" s="326">
        <v>7.6630000000000003</v>
      </c>
      <c r="I3804" s="325"/>
      <c r="J3804" s="325"/>
      <c r="K3804" s="204"/>
      <c r="L3804" s="208"/>
      <c r="M3804" s="209"/>
      <c r="N3804" s="210"/>
      <c r="O3804" s="210"/>
      <c r="P3804" s="210"/>
      <c r="Q3804" s="210"/>
      <c r="R3804" s="210"/>
      <c r="S3804" s="210"/>
      <c r="T3804" s="211"/>
      <c r="AT3804" s="212" t="s">
        <v>192</v>
      </c>
      <c r="AU3804" s="212" t="s">
        <v>78</v>
      </c>
      <c r="AV3804" s="14" t="s">
        <v>78</v>
      </c>
      <c r="AW3804" s="14" t="s">
        <v>30</v>
      </c>
      <c r="AX3804" s="14" t="s">
        <v>69</v>
      </c>
      <c r="AY3804" s="212" t="s">
        <v>179</v>
      </c>
    </row>
    <row r="3805" spans="1:65" s="13" customFormat="1">
      <c r="B3805" s="194"/>
      <c r="C3805" s="195"/>
      <c r="D3805" s="188" t="s">
        <v>192</v>
      </c>
      <c r="E3805" s="196" t="s">
        <v>18</v>
      </c>
      <c r="F3805" s="334" t="s">
        <v>481</v>
      </c>
      <c r="G3805" s="335"/>
      <c r="H3805" s="336" t="s">
        <v>18</v>
      </c>
      <c r="I3805" s="335"/>
      <c r="J3805" s="335"/>
      <c r="K3805" s="195"/>
      <c r="L3805" s="198"/>
      <c r="M3805" s="199"/>
      <c r="N3805" s="200"/>
      <c r="O3805" s="200"/>
      <c r="P3805" s="200"/>
      <c r="Q3805" s="200"/>
      <c r="R3805" s="200"/>
      <c r="S3805" s="200"/>
      <c r="T3805" s="201"/>
      <c r="AT3805" s="202" t="s">
        <v>192</v>
      </c>
      <c r="AU3805" s="202" t="s">
        <v>78</v>
      </c>
      <c r="AV3805" s="13" t="s">
        <v>76</v>
      </c>
      <c r="AW3805" s="13" t="s">
        <v>30</v>
      </c>
      <c r="AX3805" s="13" t="s">
        <v>69</v>
      </c>
      <c r="AY3805" s="202" t="s">
        <v>179</v>
      </c>
    </row>
    <row r="3806" spans="1:65" s="14" customFormat="1" ht="22.5">
      <c r="B3806" s="203"/>
      <c r="C3806" s="204"/>
      <c r="D3806" s="188" t="s">
        <v>192</v>
      </c>
      <c r="E3806" s="205" t="s">
        <v>18</v>
      </c>
      <c r="F3806" s="324" t="s">
        <v>1361</v>
      </c>
      <c r="G3806" s="325"/>
      <c r="H3806" s="326">
        <v>24.007000000000001</v>
      </c>
      <c r="I3806" s="325"/>
      <c r="J3806" s="325"/>
      <c r="K3806" s="204"/>
      <c r="L3806" s="208"/>
      <c r="M3806" s="209"/>
      <c r="N3806" s="210"/>
      <c r="O3806" s="210"/>
      <c r="P3806" s="210"/>
      <c r="Q3806" s="210"/>
      <c r="R3806" s="210"/>
      <c r="S3806" s="210"/>
      <c r="T3806" s="211"/>
      <c r="AT3806" s="212" t="s">
        <v>192</v>
      </c>
      <c r="AU3806" s="212" t="s">
        <v>78</v>
      </c>
      <c r="AV3806" s="14" t="s">
        <v>78</v>
      </c>
      <c r="AW3806" s="14" t="s">
        <v>30</v>
      </c>
      <c r="AX3806" s="14" t="s">
        <v>69</v>
      </c>
      <c r="AY3806" s="212" t="s">
        <v>179</v>
      </c>
    </row>
    <row r="3807" spans="1:65" s="13" customFormat="1">
      <c r="B3807" s="194"/>
      <c r="C3807" s="195"/>
      <c r="D3807" s="188" t="s">
        <v>192</v>
      </c>
      <c r="E3807" s="196" t="s">
        <v>18</v>
      </c>
      <c r="F3807" s="334" t="s">
        <v>3587</v>
      </c>
      <c r="G3807" s="335"/>
      <c r="H3807" s="336" t="s">
        <v>18</v>
      </c>
      <c r="I3807" s="335"/>
      <c r="J3807" s="335"/>
      <c r="K3807" s="195"/>
      <c r="L3807" s="198"/>
      <c r="M3807" s="199"/>
      <c r="N3807" s="200"/>
      <c r="O3807" s="200"/>
      <c r="P3807" s="200"/>
      <c r="Q3807" s="200"/>
      <c r="R3807" s="200"/>
      <c r="S3807" s="200"/>
      <c r="T3807" s="201"/>
      <c r="AT3807" s="202" t="s">
        <v>192</v>
      </c>
      <c r="AU3807" s="202" t="s">
        <v>78</v>
      </c>
      <c r="AV3807" s="13" t="s">
        <v>76</v>
      </c>
      <c r="AW3807" s="13" t="s">
        <v>30</v>
      </c>
      <c r="AX3807" s="13" t="s">
        <v>69</v>
      </c>
      <c r="AY3807" s="202" t="s">
        <v>179</v>
      </c>
    </row>
    <row r="3808" spans="1:65" s="13" customFormat="1">
      <c r="B3808" s="194"/>
      <c r="C3808" s="195"/>
      <c r="D3808" s="188" t="s">
        <v>192</v>
      </c>
      <c r="E3808" s="196" t="s">
        <v>18</v>
      </c>
      <c r="F3808" s="334" t="s">
        <v>323</v>
      </c>
      <c r="G3808" s="335"/>
      <c r="H3808" s="336" t="s">
        <v>18</v>
      </c>
      <c r="I3808" s="335"/>
      <c r="J3808" s="335"/>
      <c r="K3808" s="195"/>
      <c r="L3808" s="198"/>
      <c r="M3808" s="199"/>
      <c r="N3808" s="200"/>
      <c r="O3808" s="200"/>
      <c r="P3808" s="200"/>
      <c r="Q3808" s="200"/>
      <c r="R3808" s="200"/>
      <c r="S3808" s="200"/>
      <c r="T3808" s="201"/>
      <c r="AT3808" s="202" t="s">
        <v>192</v>
      </c>
      <c r="AU3808" s="202" t="s">
        <v>78</v>
      </c>
      <c r="AV3808" s="13" t="s">
        <v>76</v>
      </c>
      <c r="AW3808" s="13" t="s">
        <v>30</v>
      </c>
      <c r="AX3808" s="13" t="s">
        <v>69</v>
      </c>
      <c r="AY3808" s="202" t="s">
        <v>179</v>
      </c>
    </row>
    <row r="3809" spans="1:65" s="14" customFormat="1" ht="22.5">
      <c r="B3809" s="203"/>
      <c r="C3809" s="204"/>
      <c r="D3809" s="188" t="s">
        <v>192</v>
      </c>
      <c r="E3809" s="205" t="s">
        <v>18</v>
      </c>
      <c r="F3809" s="324" t="s">
        <v>3588</v>
      </c>
      <c r="G3809" s="325"/>
      <c r="H3809" s="326">
        <v>43.843000000000004</v>
      </c>
      <c r="I3809" s="325"/>
      <c r="J3809" s="325"/>
      <c r="K3809" s="204"/>
      <c r="L3809" s="208"/>
      <c r="M3809" s="209"/>
      <c r="N3809" s="210"/>
      <c r="O3809" s="210"/>
      <c r="P3809" s="210"/>
      <c r="Q3809" s="210"/>
      <c r="R3809" s="210"/>
      <c r="S3809" s="210"/>
      <c r="T3809" s="211"/>
      <c r="AT3809" s="212" t="s">
        <v>192</v>
      </c>
      <c r="AU3809" s="212" t="s">
        <v>78</v>
      </c>
      <c r="AV3809" s="14" t="s">
        <v>78</v>
      </c>
      <c r="AW3809" s="14" t="s">
        <v>30</v>
      </c>
      <c r="AX3809" s="14" t="s">
        <v>69</v>
      </c>
      <c r="AY3809" s="212" t="s">
        <v>179</v>
      </c>
    </row>
    <row r="3810" spans="1:65" s="13" customFormat="1">
      <c r="B3810" s="194"/>
      <c r="C3810" s="195"/>
      <c r="D3810" s="188" t="s">
        <v>192</v>
      </c>
      <c r="E3810" s="196" t="s">
        <v>18</v>
      </c>
      <c r="F3810" s="334" t="s">
        <v>481</v>
      </c>
      <c r="G3810" s="335"/>
      <c r="H3810" s="336" t="s">
        <v>18</v>
      </c>
      <c r="I3810" s="335"/>
      <c r="J3810" s="335"/>
      <c r="K3810" s="195"/>
      <c r="L3810" s="198"/>
      <c r="M3810" s="199"/>
      <c r="N3810" s="200"/>
      <c r="O3810" s="200"/>
      <c r="P3810" s="200"/>
      <c r="Q3810" s="200"/>
      <c r="R3810" s="200"/>
      <c r="S3810" s="200"/>
      <c r="T3810" s="201"/>
      <c r="AT3810" s="202" t="s">
        <v>192</v>
      </c>
      <c r="AU3810" s="202" t="s">
        <v>78</v>
      </c>
      <c r="AV3810" s="13" t="s">
        <v>76</v>
      </c>
      <c r="AW3810" s="13" t="s">
        <v>30</v>
      </c>
      <c r="AX3810" s="13" t="s">
        <v>69</v>
      </c>
      <c r="AY3810" s="202" t="s">
        <v>179</v>
      </c>
    </row>
    <row r="3811" spans="1:65" s="14" customFormat="1" ht="22.5">
      <c r="B3811" s="203"/>
      <c r="C3811" s="204"/>
      <c r="D3811" s="188" t="s">
        <v>192</v>
      </c>
      <c r="E3811" s="205" t="s">
        <v>18</v>
      </c>
      <c r="F3811" s="324" t="s">
        <v>3589</v>
      </c>
      <c r="G3811" s="325"/>
      <c r="H3811" s="326">
        <v>73.028000000000006</v>
      </c>
      <c r="I3811" s="325"/>
      <c r="J3811" s="325"/>
      <c r="K3811" s="204"/>
      <c r="L3811" s="208"/>
      <c r="M3811" s="209"/>
      <c r="N3811" s="210"/>
      <c r="O3811" s="210"/>
      <c r="P3811" s="210"/>
      <c r="Q3811" s="210"/>
      <c r="R3811" s="210"/>
      <c r="S3811" s="210"/>
      <c r="T3811" s="211"/>
      <c r="AT3811" s="212" t="s">
        <v>192</v>
      </c>
      <c r="AU3811" s="212" t="s">
        <v>78</v>
      </c>
      <c r="AV3811" s="14" t="s">
        <v>78</v>
      </c>
      <c r="AW3811" s="14" t="s">
        <v>30</v>
      </c>
      <c r="AX3811" s="14" t="s">
        <v>69</v>
      </c>
      <c r="AY3811" s="212" t="s">
        <v>179</v>
      </c>
    </row>
    <row r="3812" spans="1:65" s="2" customFormat="1" ht="16.5" customHeight="1">
      <c r="A3812" s="33"/>
      <c r="B3812" s="34"/>
      <c r="C3812" s="213" t="s">
        <v>3590</v>
      </c>
      <c r="D3812" s="213" t="s">
        <v>286</v>
      </c>
      <c r="E3812" s="214" t="s">
        <v>3576</v>
      </c>
      <c r="F3812" s="340" t="s">
        <v>3577</v>
      </c>
      <c r="G3812" s="341" t="s">
        <v>357</v>
      </c>
      <c r="H3812" s="342">
        <v>179.47900000000001</v>
      </c>
      <c r="I3812" s="343"/>
      <c r="J3812" s="343">
        <f>ROUND(I3812*H3812,2)</f>
        <v>0</v>
      </c>
      <c r="K3812" s="215" t="s">
        <v>185</v>
      </c>
      <c r="L3812" s="219"/>
      <c r="M3812" s="220" t="s">
        <v>18</v>
      </c>
      <c r="N3812" s="221" t="s">
        <v>40</v>
      </c>
      <c r="O3812" s="184">
        <v>0</v>
      </c>
      <c r="P3812" s="184">
        <f>O3812*H3812</f>
        <v>0</v>
      </c>
      <c r="Q3812" s="184">
        <v>1.0000000000000001E-5</v>
      </c>
      <c r="R3812" s="184">
        <f>Q3812*H3812</f>
        <v>1.7947900000000003E-3</v>
      </c>
      <c r="S3812" s="184">
        <v>0</v>
      </c>
      <c r="T3812" s="185">
        <f>S3812*H3812</f>
        <v>0</v>
      </c>
      <c r="U3812" s="33"/>
      <c r="V3812" s="33"/>
      <c r="W3812" s="33"/>
      <c r="X3812" s="33"/>
      <c r="Y3812" s="33"/>
      <c r="Z3812" s="33"/>
      <c r="AA3812" s="33"/>
      <c r="AB3812" s="33"/>
      <c r="AC3812" s="33"/>
      <c r="AD3812" s="33"/>
      <c r="AE3812" s="33"/>
      <c r="AR3812" s="186" t="s">
        <v>442</v>
      </c>
      <c r="AT3812" s="186" t="s">
        <v>286</v>
      </c>
      <c r="AU3812" s="186" t="s">
        <v>78</v>
      </c>
      <c r="AY3812" s="19" t="s">
        <v>179</v>
      </c>
      <c r="BE3812" s="187">
        <f>IF(N3812="základní",J3812,0)</f>
        <v>0</v>
      </c>
      <c r="BF3812" s="187">
        <f>IF(N3812="snížená",J3812,0)</f>
        <v>0</v>
      </c>
      <c r="BG3812" s="187">
        <f>IF(N3812="zákl. přenesená",J3812,0)</f>
        <v>0</v>
      </c>
      <c r="BH3812" s="187">
        <f>IF(N3812="sníž. přenesená",J3812,0)</f>
        <v>0</v>
      </c>
      <c r="BI3812" s="187">
        <f>IF(N3812="nulová",J3812,0)</f>
        <v>0</v>
      </c>
      <c r="BJ3812" s="19" t="s">
        <v>76</v>
      </c>
      <c r="BK3812" s="187">
        <f>ROUND(I3812*H3812,2)</f>
        <v>0</v>
      </c>
      <c r="BL3812" s="19" t="s">
        <v>311</v>
      </c>
      <c r="BM3812" s="186" t="s">
        <v>3591</v>
      </c>
    </row>
    <row r="3813" spans="1:65" s="2" customFormat="1">
      <c r="A3813" s="33"/>
      <c r="B3813" s="34"/>
      <c r="C3813" s="35"/>
      <c r="D3813" s="188" t="s">
        <v>188</v>
      </c>
      <c r="E3813" s="35"/>
      <c r="F3813" s="331" t="s">
        <v>3577</v>
      </c>
      <c r="G3813" s="332"/>
      <c r="H3813" s="332"/>
      <c r="I3813" s="332"/>
      <c r="J3813" s="332"/>
      <c r="K3813" s="35"/>
      <c r="L3813" s="38"/>
      <c r="M3813" s="190"/>
      <c r="N3813" s="191"/>
      <c r="O3813" s="63"/>
      <c r="P3813" s="63"/>
      <c r="Q3813" s="63"/>
      <c r="R3813" s="63"/>
      <c r="S3813" s="63"/>
      <c r="T3813" s="64"/>
      <c r="U3813" s="33"/>
      <c r="V3813" s="33"/>
      <c r="W3813" s="33"/>
      <c r="X3813" s="33"/>
      <c r="Y3813" s="33"/>
      <c r="Z3813" s="33"/>
      <c r="AA3813" s="33"/>
      <c r="AB3813" s="33"/>
      <c r="AC3813" s="33"/>
      <c r="AD3813" s="33"/>
      <c r="AE3813" s="33"/>
      <c r="AT3813" s="19" t="s">
        <v>188</v>
      </c>
      <c r="AU3813" s="19" t="s">
        <v>78</v>
      </c>
    </row>
    <row r="3814" spans="1:65" s="14" customFormat="1">
      <c r="B3814" s="203"/>
      <c r="C3814" s="204"/>
      <c r="D3814" s="188" t="s">
        <v>192</v>
      </c>
      <c r="E3814" s="204"/>
      <c r="F3814" s="324" t="s">
        <v>3592</v>
      </c>
      <c r="G3814" s="325"/>
      <c r="H3814" s="326">
        <v>179.47900000000001</v>
      </c>
      <c r="I3814" s="325"/>
      <c r="J3814" s="325"/>
      <c r="K3814" s="204"/>
      <c r="L3814" s="208"/>
      <c r="M3814" s="209"/>
      <c r="N3814" s="210"/>
      <c r="O3814" s="210"/>
      <c r="P3814" s="210"/>
      <c r="Q3814" s="210"/>
      <c r="R3814" s="210"/>
      <c r="S3814" s="210"/>
      <c r="T3814" s="211"/>
      <c r="AT3814" s="212" t="s">
        <v>192</v>
      </c>
      <c r="AU3814" s="212" t="s">
        <v>78</v>
      </c>
      <c r="AV3814" s="14" t="s">
        <v>78</v>
      </c>
      <c r="AW3814" s="14" t="s">
        <v>4</v>
      </c>
      <c r="AX3814" s="14" t="s">
        <v>76</v>
      </c>
      <c r="AY3814" s="212" t="s">
        <v>179</v>
      </c>
    </row>
    <row r="3815" spans="1:65" s="2" customFormat="1" ht="24.2" customHeight="1">
      <c r="A3815" s="33"/>
      <c r="B3815" s="34"/>
      <c r="C3815" s="176" t="s">
        <v>3593</v>
      </c>
      <c r="D3815" s="176" t="s">
        <v>181</v>
      </c>
      <c r="E3815" s="177" t="s">
        <v>3594</v>
      </c>
      <c r="F3815" s="327" t="s">
        <v>3595</v>
      </c>
      <c r="G3815" s="328" t="s">
        <v>357</v>
      </c>
      <c r="H3815" s="329">
        <f>SUM(H3818:H3830)</f>
        <v>2106.1120000000001</v>
      </c>
      <c r="I3815" s="330"/>
      <c r="J3815" s="330">
        <f>ROUND(I3815*H3815,2)</f>
        <v>0</v>
      </c>
      <c r="K3815" s="178" t="s">
        <v>185</v>
      </c>
      <c r="L3815" s="38"/>
      <c r="M3815" s="182" t="s">
        <v>18</v>
      </c>
      <c r="N3815" s="183" t="s">
        <v>40</v>
      </c>
      <c r="O3815" s="184">
        <v>3.3000000000000002E-2</v>
      </c>
      <c r="P3815" s="184">
        <f>O3815*H3815</f>
        <v>69.50169600000001</v>
      </c>
      <c r="Q3815" s="184">
        <v>2.0000000000000001E-4</v>
      </c>
      <c r="R3815" s="184">
        <f>Q3815*H3815</f>
        <v>0.42122240000000005</v>
      </c>
      <c r="S3815" s="184">
        <v>0</v>
      </c>
      <c r="T3815" s="185">
        <f>S3815*H3815</f>
        <v>0</v>
      </c>
      <c r="U3815" s="33"/>
      <c r="V3815" s="33"/>
      <c r="W3815" s="33"/>
      <c r="X3815" s="33"/>
      <c r="Y3815" s="33"/>
      <c r="Z3815" s="33"/>
      <c r="AA3815" s="33"/>
      <c r="AB3815" s="33"/>
      <c r="AC3815" s="33"/>
      <c r="AD3815" s="33"/>
      <c r="AE3815" s="33"/>
      <c r="AR3815" s="186" t="s">
        <v>311</v>
      </c>
      <c r="AT3815" s="186" t="s">
        <v>181</v>
      </c>
      <c r="AU3815" s="186" t="s">
        <v>78</v>
      </c>
      <c r="AY3815" s="19" t="s">
        <v>179</v>
      </c>
      <c r="BE3815" s="187">
        <f>IF(N3815="základní",J3815,0)</f>
        <v>0</v>
      </c>
      <c r="BF3815" s="187">
        <f>IF(N3815="snížená",J3815,0)</f>
        <v>0</v>
      </c>
      <c r="BG3815" s="187">
        <f>IF(N3815="zákl. přenesená",J3815,0)</f>
        <v>0</v>
      </c>
      <c r="BH3815" s="187">
        <f>IF(N3815="sníž. přenesená",J3815,0)</f>
        <v>0</v>
      </c>
      <c r="BI3815" s="187">
        <f>IF(N3815="nulová",J3815,0)</f>
        <v>0</v>
      </c>
      <c r="BJ3815" s="19" t="s">
        <v>76</v>
      </c>
      <c r="BK3815" s="187">
        <f>ROUND(I3815*H3815,2)</f>
        <v>0</v>
      </c>
      <c r="BL3815" s="19" t="s">
        <v>311</v>
      </c>
      <c r="BM3815" s="186" t="s">
        <v>3596</v>
      </c>
    </row>
    <row r="3816" spans="1:65" s="2" customFormat="1" ht="19.5">
      <c r="A3816" s="33"/>
      <c r="B3816" s="34"/>
      <c r="C3816" s="35"/>
      <c r="D3816" s="188" t="s">
        <v>188</v>
      </c>
      <c r="E3816" s="35"/>
      <c r="F3816" s="331" t="s">
        <v>3597</v>
      </c>
      <c r="G3816" s="332"/>
      <c r="H3816" s="332"/>
      <c r="I3816" s="332"/>
      <c r="J3816" s="332"/>
      <c r="K3816" s="35"/>
      <c r="L3816" s="38"/>
      <c r="M3816" s="190"/>
      <c r="N3816" s="191"/>
      <c r="O3816" s="63"/>
      <c r="P3816" s="63"/>
      <c r="Q3816" s="63"/>
      <c r="R3816" s="63"/>
      <c r="S3816" s="63"/>
      <c r="T3816" s="64"/>
      <c r="U3816" s="33"/>
      <c r="V3816" s="33"/>
      <c r="W3816" s="33"/>
      <c r="X3816" s="33"/>
      <c r="Y3816" s="33"/>
      <c r="Z3816" s="33"/>
      <c r="AA3816" s="33"/>
      <c r="AB3816" s="33"/>
      <c r="AC3816" s="33"/>
      <c r="AD3816" s="33"/>
      <c r="AE3816" s="33"/>
      <c r="AT3816" s="19" t="s">
        <v>188</v>
      </c>
      <c r="AU3816" s="19" t="s">
        <v>78</v>
      </c>
    </row>
    <row r="3817" spans="1:65" s="2" customFormat="1">
      <c r="A3817" s="33"/>
      <c r="B3817" s="34"/>
      <c r="C3817" s="35"/>
      <c r="D3817" s="192" t="s">
        <v>190</v>
      </c>
      <c r="E3817" s="35"/>
      <c r="F3817" s="333" t="s">
        <v>3598</v>
      </c>
      <c r="G3817" s="332"/>
      <c r="H3817" s="332"/>
      <c r="I3817" s="332"/>
      <c r="J3817" s="332"/>
      <c r="K3817" s="35"/>
      <c r="L3817" s="38"/>
      <c r="M3817" s="190"/>
      <c r="N3817" s="191"/>
      <c r="O3817" s="63"/>
      <c r="P3817" s="63"/>
      <c r="Q3817" s="63"/>
      <c r="R3817" s="63"/>
      <c r="S3817" s="63"/>
      <c r="T3817" s="64"/>
      <c r="U3817" s="33"/>
      <c r="V3817" s="33"/>
      <c r="W3817" s="33"/>
      <c r="X3817" s="33"/>
      <c r="Y3817" s="33"/>
      <c r="Z3817" s="33"/>
      <c r="AA3817" s="33"/>
      <c r="AB3817" s="33"/>
      <c r="AC3817" s="33"/>
      <c r="AD3817" s="33"/>
      <c r="AE3817" s="33"/>
      <c r="AT3817" s="19" t="s">
        <v>190</v>
      </c>
      <c r="AU3817" s="19" t="s">
        <v>78</v>
      </c>
    </row>
    <row r="3818" spans="1:65" s="14" customFormat="1">
      <c r="B3818" s="203"/>
      <c r="C3818" s="204"/>
      <c r="D3818" s="188" t="s">
        <v>192</v>
      </c>
      <c r="E3818" s="205" t="s">
        <v>18</v>
      </c>
      <c r="F3818" s="324" t="s">
        <v>3553</v>
      </c>
      <c r="G3818" s="325"/>
      <c r="H3818" s="326">
        <v>806.23299999999995</v>
      </c>
      <c r="I3818" s="325"/>
      <c r="J3818" s="325"/>
      <c r="K3818" s="204"/>
      <c r="L3818" s="208"/>
      <c r="M3818" s="209"/>
      <c r="N3818" s="210"/>
      <c r="O3818" s="210"/>
      <c r="P3818" s="210"/>
      <c r="Q3818" s="210"/>
      <c r="R3818" s="210"/>
      <c r="S3818" s="210"/>
      <c r="T3818" s="211"/>
      <c r="AT3818" s="212" t="s">
        <v>192</v>
      </c>
      <c r="AU3818" s="212" t="s">
        <v>78</v>
      </c>
      <c r="AV3818" s="14" t="s">
        <v>78</v>
      </c>
      <c r="AW3818" s="14" t="s">
        <v>30</v>
      </c>
      <c r="AX3818" s="14" t="s">
        <v>69</v>
      </c>
      <c r="AY3818" s="212" t="s">
        <v>179</v>
      </c>
    </row>
    <row r="3819" spans="1:65" s="14" customFormat="1">
      <c r="B3819" s="203"/>
      <c r="C3819" s="204"/>
      <c r="D3819" s="188" t="s">
        <v>192</v>
      </c>
      <c r="E3819" s="205" t="s">
        <v>18</v>
      </c>
      <c r="F3819" s="324" t="s">
        <v>3554</v>
      </c>
      <c r="G3819" s="325"/>
      <c r="H3819" s="326">
        <v>535.27800000000002</v>
      </c>
      <c r="I3819" s="325"/>
      <c r="J3819" s="325"/>
      <c r="K3819" s="204"/>
      <c r="L3819" s="208"/>
      <c r="M3819" s="209"/>
      <c r="N3819" s="210"/>
      <c r="O3819" s="210"/>
      <c r="P3819" s="210"/>
      <c r="Q3819" s="210"/>
      <c r="R3819" s="210"/>
      <c r="S3819" s="210"/>
      <c r="T3819" s="211"/>
      <c r="AT3819" s="212" t="s">
        <v>192</v>
      </c>
      <c r="AU3819" s="212" t="s">
        <v>78</v>
      </c>
      <c r="AV3819" s="14" t="s">
        <v>78</v>
      </c>
      <c r="AW3819" s="14" t="s">
        <v>30</v>
      </c>
      <c r="AX3819" s="14" t="s">
        <v>69</v>
      </c>
      <c r="AY3819" s="212" t="s">
        <v>179</v>
      </c>
    </row>
    <row r="3820" spans="1:65" s="14" customFormat="1">
      <c r="B3820" s="203"/>
      <c r="C3820" s="204"/>
      <c r="D3820" s="188" t="s">
        <v>192</v>
      </c>
      <c r="E3820" s="205" t="s">
        <v>18</v>
      </c>
      <c r="F3820" s="324" t="s">
        <v>3555</v>
      </c>
      <c r="G3820" s="325"/>
      <c r="H3820" s="326">
        <v>357.76</v>
      </c>
      <c r="I3820" s="325"/>
      <c r="J3820" s="325"/>
      <c r="K3820" s="204"/>
      <c r="L3820" s="208"/>
      <c r="M3820" s="209"/>
      <c r="N3820" s="210"/>
      <c r="O3820" s="210"/>
      <c r="P3820" s="210"/>
      <c r="Q3820" s="210"/>
      <c r="R3820" s="210"/>
      <c r="S3820" s="210"/>
      <c r="T3820" s="211"/>
      <c r="AT3820" s="212" t="s">
        <v>192</v>
      </c>
      <c r="AU3820" s="212" t="s">
        <v>78</v>
      </c>
      <c r="AV3820" s="14" t="s">
        <v>78</v>
      </c>
      <c r="AW3820" s="14" t="s">
        <v>30</v>
      </c>
      <c r="AX3820" s="14" t="s">
        <v>69</v>
      </c>
      <c r="AY3820" s="212" t="s">
        <v>179</v>
      </c>
    </row>
    <row r="3821" spans="1:65" s="13" customFormat="1">
      <c r="B3821" s="194"/>
      <c r="C3821" s="195"/>
      <c r="D3821" s="188" t="s">
        <v>192</v>
      </c>
      <c r="E3821" s="196" t="s">
        <v>18</v>
      </c>
      <c r="F3821" s="334" t="s">
        <v>584</v>
      </c>
      <c r="G3821" s="335"/>
      <c r="H3821" s="336" t="s">
        <v>18</v>
      </c>
      <c r="I3821" s="335"/>
      <c r="J3821" s="335"/>
      <c r="K3821" s="195"/>
      <c r="L3821" s="198"/>
      <c r="M3821" s="199"/>
      <c r="N3821" s="200"/>
      <c r="O3821" s="200"/>
      <c r="P3821" s="200"/>
      <c r="Q3821" s="200"/>
      <c r="R3821" s="200"/>
      <c r="S3821" s="200"/>
      <c r="T3821" s="201"/>
      <c r="AT3821" s="202" t="s">
        <v>192</v>
      </c>
      <c r="AU3821" s="202" t="s">
        <v>78</v>
      </c>
      <c r="AV3821" s="13" t="s">
        <v>76</v>
      </c>
      <c r="AW3821" s="13" t="s">
        <v>30</v>
      </c>
      <c r="AX3821" s="13" t="s">
        <v>69</v>
      </c>
      <c r="AY3821" s="202" t="s">
        <v>179</v>
      </c>
    </row>
    <row r="3822" spans="1:65" s="14" customFormat="1">
      <c r="B3822" s="203"/>
      <c r="C3822" s="204"/>
      <c r="D3822" s="188" t="s">
        <v>192</v>
      </c>
      <c r="E3822" s="205" t="s">
        <v>18</v>
      </c>
      <c r="F3822" s="324" t="s">
        <v>3556</v>
      </c>
      <c r="G3822" s="325"/>
      <c r="H3822" s="326">
        <v>48.344999999999999</v>
      </c>
      <c r="I3822" s="325"/>
      <c r="J3822" s="325"/>
      <c r="K3822" s="204"/>
      <c r="L3822" s="208"/>
      <c r="M3822" s="209"/>
      <c r="N3822" s="210"/>
      <c r="O3822" s="210"/>
      <c r="P3822" s="210"/>
      <c r="Q3822" s="210"/>
      <c r="R3822" s="210"/>
      <c r="S3822" s="210"/>
      <c r="T3822" s="211"/>
      <c r="AT3822" s="212" t="s">
        <v>192</v>
      </c>
      <c r="AU3822" s="212" t="s">
        <v>78</v>
      </c>
      <c r="AV3822" s="14" t="s">
        <v>78</v>
      </c>
      <c r="AW3822" s="14" t="s">
        <v>30</v>
      </c>
      <c r="AX3822" s="14" t="s">
        <v>69</v>
      </c>
      <c r="AY3822" s="212" t="s">
        <v>179</v>
      </c>
    </row>
    <row r="3823" spans="1:65" s="14" customFormat="1">
      <c r="B3823" s="203"/>
      <c r="C3823" s="204"/>
      <c r="D3823" s="188" t="s">
        <v>192</v>
      </c>
      <c r="E3823" s="205" t="s">
        <v>18</v>
      </c>
      <c r="F3823" s="324" t="s">
        <v>3557</v>
      </c>
      <c r="G3823" s="325"/>
      <c r="H3823" s="326">
        <v>115.248</v>
      </c>
      <c r="I3823" s="325"/>
      <c r="J3823" s="325"/>
      <c r="K3823" s="204"/>
      <c r="L3823" s="208"/>
      <c r="M3823" s="209"/>
      <c r="N3823" s="210"/>
      <c r="O3823" s="210"/>
      <c r="P3823" s="210"/>
      <c r="Q3823" s="210"/>
      <c r="R3823" s="210"/>
      <c r="S3823" s="210"/>
      <c r="T3823" s="211"/>
      <c r="AT3823" s="212" t="s">
        <v>192</v>
      </c>
      <c r="AU3823" s="212" t="s">
        <v>78</v>
      </c>
      <c r="AV3823" s="14" t="s">
        <v>78</v>
      </c>
      <c r="AW3823" s="14" t="s">
        <v>30</v>
      </c>
      <c r="AX3823" s="14" t="s">
        <v>69</v>
      </c>
      <c r="AY3823" s="212" t="s">
        <v>179</v>
      </c>
    </row>
    <row r="3824" spans="1:65" s="14" customFormat="1">
      <c r="B3824" s="203"/>
      <c r="C3824" s="204"/>
      <c r="D3824" s="188" t="s">
        <v>192</v>
      </c>
      <c r="E3824" s="205" t="s">
        <v>18</v>
      </c>
      <c r="F3824" s="324" t="s">
        <v>3558</v>
      </c>
      <c r="G3824" s="325"/>
      <c r="H3824" s="326">
        <v>7.12</v>
      </c>
      <c r="I3824" s="325"/>
      <c r="J3824" s="325"/>
      <c r="K3824" s="204"/>
      <c r="L3824" s="208"/>
      <c r="M3824" s="209"/>
      <c r="N3824" s="210"/>
      <c r="O3824" s="210"/>
      <c r="P3824" s="210"/>
      <c r="Q3824" s="210"/>
      <c r="R3824" s="210"/>
      <c r="S3824" s="210"/>
      <c r="T3824" s="211"/>
      <c r="AT3824" s="212" t="s">
        <v>192</v>
      </c>
      <c r="AU3824" s="212" t="s">
        <v>78</v>
      </c>
      <c r="AV3824" s="14" t="s">
        <v>78</v>
      </c>
      <c r="AW3824" s="14" t="s">
        <v>30</v>
      </c>
      <c r="AX3824" s="14" t="s">
        <v>69</v>
      </c>
      <c r="AY3824" s="212" t="s">
        <v>179</v>
      </c>
    </row>
    <row r="3825" spans="1:65" s="14" customFormat="1">
      <c r="B3825" s="203"/>
      <c r="C3825" s="204"/>
      <c r="D3825" s="188" t="s">
        <v>192</v>
      </c>
      <c r="E3825" s="205" t="s">
        <v>18</v>
      </c>
      <c r="F3825" s="324" t="s">
        <v>3559</v>
      </c>
      <c r="G3825" s="325"/>
      <c r="H3825" s="326">
        <v>-16.164999999999999</v>
      </c>
      <c r="I3825" s="325"/>
      <c r="J3825" s="325"/>
      <c r="K3825" s="204"/>
      <c r="L3825" s="208"/>
      <c r="M3825" s="209"/>
      <c r="N3825" s="210"/>
      <c r="O3825" s="210"/>
      <c r="P3825" s="210"/>
      <c r="Q3825" s="210"/>
      <c r="R3825" s="210"/>
      <c r="S3825" s="210"/>
      <c r="T3825" s="211"/>
      <c r="AT3825" s="212" t="s">
        <v>192</v>
      </c>
      <c r="AU3825" s="212" t="s">
        <v>78</v>
      </c>
      <c r="AV3825" s="14" t="s">
        <v>78</v>
      </c>
      <c r="AW3825" s="14" t="s">
        <v>30</v>
      </c>
      <c r="AX3825" s="14" t="s">
        <v>69</v>
      </c>
      <c r="AY3825" s="212" t="s">
        <v>179</v>
      </c>
    </row>
    <row r="3826" spans="1:65" s="13" customFormat="1">
      <c r="B3826" s="194"/>
      <c r="C3826" s="195"/>
      <c r="D3826" s="188" t="s">
        <v>192</v>
      </c>
      <c r="E3826" s="196" t="s">
        <v>18</v>
      </c>
      <c r="F3826" s="334" t="s">
        <v>1097</v>
      </c>
      <c r="G3826" s="335"/>
      <c r="H3826" s="336" t="s">
        <v>18</v>
      </c>
      <c r="I3826" s="335"/>
      <c r="J3826" s="335"/>
      <c r="K3826" s="195"/>
      <c r="L3826" s="198"/>
      <c r="M3826" s="199"/>
      <c r="N3826" s="200"/>
      <c r="O3826" s="200"/>
      <c r="P3826" s="200"/>
      <c r="Q3826" s="200"/>
      <c r="R3826" s="200"/>
      <c r="S3826" s="200"/>
      <c r="T3826" s="201"/>
      <c r="AT3826" s="202" t="s">
        <v>192</v>
      </c>
      <c r="AU3826" s="202" t="s">
        <v>78</v>
      </c>
      <c r="AV3826" s="13" t="s">
        <v>76</v>
      </c>
      <c r="AW3826" s="13" t="s">
        <v>30</v>
      </c>
      <c r="AX3826" s="13" t="s">
        <v>69</v>
      </c>
      <c r="AY3826" s="202" t="s">
        <v>179</v>
      </c>
    </row>
    <row r="3827" spans="1:65" s="14" customFormat="1">
      <c r="B3827" s="203"/>
      <c r="C3827" s="204"/>
      <c r="D3827" s="188" t="s">
        <v>192</v>
      </c>
      <c r="E3827" s="205" t="s">
        <v>18</v>
      </c>
      <c r="F3827" s="324" t="s">
        <v>3560</v>
      </c>
      <c r="G3827" s="325"/>
      <c r="H3827" s="326">
        <v>-1743.09</v>
      </c>
      <c r="I3827" s="325"/>
      <c r="J3827" s="325"/>
      <c r="K3827" s="204"/>
      <c r="L3827" s="208"/>
      <c r="M3827" s="209"/>
      <c r="N3827" s="210"/>
      <c r="O3827" s="210"/>
      <c r="P3827" s="210"/>
      <c r="Q3827" s="210"/>
      <c r="R3827" s="210"/>
      <c r="S3827" s="210"/>
      <c r="T3827" s="211"/>
      <c r="AT3827" s="212" t="s">
        <v>192</v>
      </c>
      <c r="AU3827" s="212" t="s">
        <v>78</v>
      </c>
      <c r="AV3827" s="14" t="s">
        <v>78</v>
      </c>
      <c r="AW3827" s="14" t="s">
        <v>30</v>
      </c>
      <c r="AX3827" s="14" t="s">
        <v>69</v>
      </c>
      <c r="AY3827" s="212" t="s">
        <v>179</v>
      </c>
    </row>
    <row r="3828" spans="1:65" s="14" customFormat="1">
      <c r="B3828" s="203"/>
      <c r="C3828" s="204"/>
      <c r="D3828" s="188" t="s">
        <v>192</v>
      </c>
      <c r="E3828" s="205" t="s">
        <v>18</v>
      </c>
      <c r="F3828" s="324" t="s">
        <v>3561</v>
      </c>
      <c r="G3828" s="325"/>
      <c r="H3828" s="326">
        <v>963.029</v>
      </c>
      <c r="I3828" s="325"/>
      <c r="J3828" s="325"/>
      <c r="K3828" s="204"/>
      <c r="L3828" s="208"/>
      <c r="M3828" s="209"/>
      <c r="N3828" s="210"/>
      <c r="O3828" s="210"/>
      <c r="P3828" s="210"/>
      <c r="Q3828" s="210"/>
      <c r="R3828" s="210"/>
      <c r="S3828" s="210"/>
      <c r="T3828" s="211"/>
      <c r="AT3828" s="212" t="s">
        <v>192</v>
      </c>
      <c r="AU3828" s="212" t="s">
        <v>78</v>
      </c>
      <c r="AV3828" s="14" t="s">
        <v>78</v>
      </c>
      <c r="AW3828" s="14" t="s">
        <v>30</v>
      </c>
      <c r="AX3828" s="14" t="s">
        <v>69</v>
      </c>
      <c r="AY3828" s="212" t="s">
        <v>179</v>
      </c>
    </row>
    <row r="3829" spans="1:65" s="14" customFormat="1">
      <c r="B3829" s="203"/>
      <c r="C3829" s="204"/>
      <c r="D3829" s="188" t="s">
        <v>192</v>
      </c>
      <c r="E3829" s="205" t="s">
        <v>18</v>
      </c>
      <c r="F3829" s="324" t="s">
        <v>3562</v>
      </c>
      <c r="G3829" s="325"/>
      <c r="H3829" s="326">
        <v>677.85400000000004</v>
      </c>
      <c r="I3829" s="325"/>
      <c r="J3829" s="325"/>
      <c r="K3829" s="204"/>
      <c r="L3829" s="208"/>
      <c r="M3829" s="209"/>
      <c r="N3829" s="210"/>
      <c r="O3829" s="210"/>
      <c r="P3829" s="210"/>
      <c r="Q3829" s="210"/>
      <c r="R3829" s="210"/>
      <c r="S3829" s="210"/>
      <c r="T3829" s="211"/>
      <c r="AT3829" s="212" t="s">
        <v>192</v>
      </c>
      <c r="AU3829" s="212" t="s">
        <v>78</v>
      </c>
      <c r="AV3829" s="14" t="s">
        <v>78</v>
      </c>
      <c r="AW3829" s="14" t="s">
        <v>30</v>
      </c>
      <c r="AX3829" s="14" t="s">
        <v>69</v>
      </c>
      <c r="AY3829" s="212" t="s">
        <v>179</v>
      </c>
    </row>
    <row r="3830" spans="1:65" s="14" customFormat="1">
      <c r="B3830" s="203"/>
      <c r="C3830" s="204"/>
      <c r="D3830" s="188" t="s">
        <v>192</v>
      </c>
      <c r="E3830" s="205" t="s">
        <v>18</v>
      </c>
      <c r="F3830" s="324" t="s">
        <v>3563</v>
      </c>
      <c r="G3830" s="325"/>
      <c r="H3830" s="326">
        <v>354.5</v>
      </c>
      <c r="I3830" s="325"/>
      <c r="J3830" s="325"/>
      <c r="K3830" s="204"/>
      <c r="L3830" s="208"/>
      <c r="M3830" s="209"/>
      <c r="N3830" s="210"/>
      <c r="O3830" s="210"/>
      <c r="P3830" s="210"/>
      <c r="Q3830" s="210"/>
      <c r="R3830" s="210"/>
      <c r="S3830" s="210"/>
      <c r="T3830" s="211"/>
      <c r="AT3830" s="212" t="s">
        <v>192</v>
      </c>
      <c r="AU3830" s="212" t="s">
        <v>78</v>
      </c>
      <c r="AV3830" s="14" t="s">
        <v>78</v>
      </c>
      <c r="AW3830" s="14" t="s">
        <v>30</v>
      </c>
      <c r="AX3830" s="14" t="s">
        <v>69</v>
      </c>
      <c r="AY3830" s="212" t="s">
        <v>179</v>
      </c>
    </row>
    <row r="3831" spans="1:65" s="2" customFormat="1" ht="24.2" customHeight="1">
      <c r="A3831" s="33"/>
      <c r="B3831" s="34"/>
      <c r="C3831" s="176" t="s">
        <v>3599</v>
      </c>
      <c r="D3831" s="176" t="s">
        <v>181</v>
      </c>
      <c r="E3831" s="177" t="s">
        <v>3600</v>
      </c>
      <c r="F3831" s="327" t="s">
        <v>3601</v>
      </c>
      <c r="G3831" s="328" t="s">
        <v>357</v>
      </c>
      <c r="H3831" s="329">
        <v>54.061</v>
      </c>
      <c r="I3831" s="330"/>
      <c r="J3831" s="330">
        <f>ROUND(I3831*H3831,2)</f>
        <v>0</v>
      </c>
      <c r="K3831" s="178" t="s">
        <v>185</v>
      </c>
      <c r="L3831" s="38"/>
      <c r="M3831" s="182" t="s">
        <v>18</v>
      </c>
      <c r="N3831" s="183" t="s">
        <v>40</v>
      </c>
      <c r="O3831" s="184">
        <v>4.1000000000000002E-2</v>
      </c>
      <c r="P3831" s="184">
        <f>O3831*H3831</f>
        <v>2.2165010000000001</v>
      </c>
      <c r="Q3831" s="184">
        <v>1.713E-5</v>
      </c>
      <c r="R3831" s="184">
        <f>Q3831*H3831</f>
        <v>9.2606493000000007E-4</v>
      </c>
      <c r="S3831" s="184">
        <v>0</v>
      </c>
      <c r="T3831" s="185">
        <f>S3831*H3831</f>
        <v>0</v>
      </c>
      <c r="U3831" s="33"/>
      <c r="V3831" s="33"/>
      <c r="W3831" s="33"/>
      <c r="X3831" s="33"/>
      <c r="Y3831" s="33"/>
      <c r="Z3831" s="33"/>
      <c r="AA3831" s="33"/>
      <c r="AB3831" s="33"/>
      <c r="AC3831" s="33"/>
      <c r="AD3831" s="33"/>
      <c r="AE3831" s="33"/>
      <c r="AR3831" s="186" t="s">
        <v>311</v>
      </c>
      <c r="AT3831" s="186" t="s">
        <v>181</v>
      </c>
      <c r="AU3831" s="186" t="s">
        <v>78</v>
      </c>
      <c r="AY3831" s="19" t="s">
        <v>179</v>
      </c>
      <c r="BE3831" s="187">
        <f>IF(N3831="základní",J3831,0)</f>
        <v>0</v>
      </c>
      <c r="BF3831" s="187">
        <f>IF(N3831="snížená",J3831,0)</f>
        <v>0</v>
      </c>
      <c r="BG3831" s="187">
        <f>IF(N3831="zákl. přenesená",J3831,0)</f>
        <v>0</v>
      </c>
      <c r="BH3831" s="187">
        <f>IF(N3831="sníž. přenesená",J3831,0)</f>
        <v>0</v>
      </c>
      <c r="BI3831" s="187">
        <f>IF(N3831="nulová",J3831,0)</f>
        <v>0</v>
      </c>
      <c r="BJ3831" s="19" t="s">
        <v>76</v>
      </c>
      <c r="BK3831" s="187">
        <f>ROUND(I3831*H3831,2)</f>
        <v>0</v>
      </c>
      <c r="BL3831" s="19" t="s">
        <v>311</v>
      </c>
      <c r="BM3831" s="186" t="s">
        <v>3602</v>
      </c>
    </row>
    <row r="3832" spans="1:65" s="2" customFormat="1" ht="19.5">
      <c r="A3832" s="33"/>
      <c r="B3832" s="34"/>
      <c r="C3832" s="35"/>
      <c r="D3832" s="188" t="s">
        <v>188</v>
      </c>
      <c r="E3832" s="35"/>
      <c r="F3832" s="331" t="s">
        <v>3603</v>
      </c>
      <c r="G3832" s="332"/>
      <c r="H3832" s="332"/>
      <c r="I3832" s="332"/>
      <c r="J3832" s="332"/>
      <c r="K3832" s="35"/>
      <c r="L3832" s="38"/>
      <c r="M3832" s="190"/>
      <c r="N3832" s="191"/>
      <c r="O3832" s="63"/>
      <c r="P3832" s="63"/>
      <c r="Q3832" s="63"/>
      <c r="R3832" s="63"/>
      <c r="S3832" s="63"/>
      <c r="T3832" s="64"/>
      <c r="U3832" s="33"/>
      <c r="V3832" s="33"/>
      <c r="W3832" s="33"/>
      <c r="X3832" s="33"/>
      <c r="Y3832" s="33"/>
      <c r="Z3832" s="33"/>
      <c r="AA3832" s="33"/>
      <c r="AB3832" s="33"/>
      <c r="AC3832" s="33"/>
      <c r="AD3832" s="33"/>
      <c r="AE3832" s="33"/>
      <c r="AT3832" s="19" t="s">
        <v>188</v>
      </c>
      <c r="AU3832" s="19" t="s">
        <v>78</v>
      </c>
    </row>
    <row r="3833" spans="1:65" s="2" customFormat="1">
      <c r="A3833" s="33"/>
      <c r="B3833" s="34"/>
      <c r="C3833" s="35"/>
      <c r="D3833" s="192" t="s">
        <v>190</v>
      </c>
      <c r="E3833" s="35"/>
      <c r="F3833" s="333" t="s">
        <v>3604</v>
      </c>
      <c r="G3833" s="332"/>
      <c r="H3833" s="332"/>
      <c r="I3833" s="332"/>
      <c r="J3833" s="332"/>
      <c r="K3833" s="35"/>
      <c r="L3833" s="38"/>
      <c r="M3833" s="190"/>
      <c r="N3833" s="191"/>
      <c r="O3833" s="63"/>
      <c r="P3833" s="63"/>
      <c r="Q3833" s="63"/>
      <c r="R3833" s="63"/>
      <c r="S3833" s="63"/>
      <c r="T3833" s="64"/>
      <c r="U3833" s="33"/>
      <c r="V3833" s="33"/>
      <c r="W3833" s="33"/>
      <c r="X3833" s="33"/>
      <c r="Y3833" s="33"/>
      <c r="Z3833" s="33"/>
      <c r="AA3833" s="33"/>
      <c r="AB3833" s="33"/>
      <c r="AC3833" s="33"/>
      <c r="AD3833" s="33"/>
      <c r="AE3833" s="33"/>
      <c r="AT3833" s="19" t="s">
        <v>190</v>
      </c>
      <c r="AU3833" s="19" t="s">
        <v>78</v>
      </c>
    </row>
    <row r="3834" spans="1:65" s="13" customFormat="1">
      <c r="B3834" s="194"/>
      <c r="C3834" s="195"/>
      <c r="D3834" s="188" t="s">
        <v>192</v>
      </c>
      <c r="E3834" s="196" t="s">
        <v>18</v>
      </c>
      <c r="F3834" s="334" t="s">
        <v>3586</v>
      </c>
      <c r="G3834" s="335"/>
      <c r="H3834" s="336" t="s">
        <v>18</v>
      </c>
      <c r="I3834" s="335"/>
      <c r="J3834" s="335"/>
      <c r="K3834" s="195"/>
      <c r="L3834" s="198"/>
      <c r="M3834" s="199"/>
      <c r="N3834" s="200"/>
      <c r="O3834" s="200"/>
      <c r="P3834" s="200"/>
      <c r="Q3834" s="200"/>
      <c r="R3834" s="200"/>
      <c r="S3834" s="200"/>
      <c r="T3834" s="201"/>
      <c r="AT3834" s="202" t="s">
        <v>192</v>
      </c>
      <c r="AU3834" s="202" t="s">
        <v>78</v>
      </c>
      <c r="AV3834" s="13" t="s">
        <v>76</v>
      </c>
      <c r="AW3834" s="13" t="s">
        <v>30</v>
      </c>
      <c r="AX3834" s="13" t="s">
        <v>69</v>
      </c>
      <c r="AY3834" s="202" t="s">
        <v>179</v>
      </c>
    </row>
    <row r="3835" spans="1:65" s="13" customFormat="1">
      <c r="B3835" s="194"/>
      <c r="C3835" s="195"/>
      <c r="D3835" s="188" t="s">
        <v>192</v>
      </c>
      <c r="E3835" s="196" t="s">
        <v>18</v>
      </c>
      <c r="F3835" s="334" t="s">
        <v>320</v>
      </c>
      <c r="G3835" s="335"/>
      <c r="H3835" s="336" t="s">
        <v>18</v>
      </c>
      <c r="I3835" s="335"/>
      <c r="J3835" s="335"/>
      <c r="K3835" s="195"/>
      <c r="L3835" s="198"/>
      <c r="M3835" s="199"/>
      <c r="N3835" s="200"/>
      <c r="O3835" s="200"/>
      <c r="P3835" s="200"/>
      <c r="Q3835" s="200"/>
      <c r="R3835" s="200"/>
      <c r="S3835" s="200"/>
      <c r="T3835" s="201"/>
      <c r="AT3835" s="202" t="s">
        <v>192</v>
      </c>
      <c r="AU3835" s="202" t="s">
        <v>78</v>
      </c>
      <c r="AV3835" s="13" t="s">
        <v>76</v>
      </c>
      <c r="AW3835" s="13" t="s">
        <v>30</v>
      </c>
      <c r="AX3835" s="13" t="s">
        <v>69</v>
      </c>
      <c r="AY3835" s="202" t="s">
        <v>179</v>
      </c>
    </row>
    <row r="3836" spans="1:65" s="14" customFormat="1">
      <c r="B3836" s="203"/>
      <c r="C3836" s="204"/>
      <c r="D3836" s="188" t="s">
        <v>192</v>
      </c>
      <c r="E3836" s="205" t="s">
        <v>18</v>
      </c>
      <c r="F3836" s="324" t="s">
        <v>1358</v>
      </c>
      <c r="G3836" s="325"/>
      <c r="H3836" s="326">
        <v>0.33</v>
      </c>
      <c r="I3836" s="325"/>
      <c r="J3836" s="325"/>
      <c r="K3836" s="204"/>
      <c r="L3836" s="208"/>
      <c r="M3836" s="209"/>
      <c r="N3836" s="210"/>
      <c r="O3836" s="210"/>
      <c r="P3836" s="210"/>
      <c r="Q3836" s="210"/>
      <c r="R3836" s="210"/>
      <c r="S3836" s="210"/>
      <c r="T3836" s="211"/>
      <c r="AT3836" s="212" t="s">
        <v>192</v>
      </c>
      <c r="AU3836" s="212" t="s">
        <v>78</v>
      </c>
      <c r="AV3836" s="14" t="s">
        <v>78</v>
      </c>
      <c r="AW3836" s="14" t="s">
        <v>30</v>
      </c>
      <c r="AX3836" s="14" t="s">
        <v>69</v>
      </c>
      <c r="AY3836" s="212" t="s">
        <v>179</v>
      </c>
    </row>
    <row r="3837" spans="1:65" s="13" customFormat="1">
      <c r="B3837" s="194"/>
      <c r="C3837" s="195"/>
      <c r="D3837" s="188" t="s">
        <v>192</v>
      </c>
      <c r="E3837" s="196" t="s">
        <v>18</v>
      </c>
      <c r="F3837" s="334" t="s">
        <v>323</v>
      </c>
      <c r="G3837" s="335"/>
      <c r="H3837" s="336" t="s">
        <v>18</v>
      </c>
      <c r="I3837" s="335"/>
      <c r="J3837" s="335"/>
      <c r="K3837" s="195"/>
      <c r="L3837" s="198"/>
      <c r="M3837" s="199"/>
      <c r="N3837" s="200"/>
      <c r="O3837" s="200"/>
      <c r="P3837" s="200"/>
      <c r="Q3837" s="200"/>
      <c r="R3837" s="200"/>
      <c r="S3837" s="200"/>
      <c r="T3837" s="201"/>
      <c r="AT3837" s="202" t="s">
        <v>192</v>
      </c>
      <c r="AU3837" s="202" t="s">
        <v>78</v>
      </c>
      <c r="AV3837" s="13" t="s">
        <v>76</v>
      </c>
      <c r="AW3837" s="13" t="s">
        <v>30</v>
      </c>
      <c r="AX3837" s="13" t="s">
        <v>69</v>
      </c>
      <c r="AY3837" s="202" t="s">
        <v>179</v>
      </c>
    </row>
    <row r="3838" spans="1:65" s="14" customFormat="1" ht="22.5">
      <c r="B3838" s="203"/>
      <c r="C3838" s="204"/>
      <c r="D3838" s="188" t="s">
        <v>192</v>
      </c>
      <c r="E3838" s="205" t="s">
        <v>18</v>
      </c>
      <c r="F3838" s="324" t="s">
        <v>1359</v>
      </c>
      <c r="G3838" s="325"/>
      <c r="H3838" s="326">
        <v>22.061</v>
      </c>
      <c r="I3838" s="325"/>
      <c r="J3838" s="325"/>
      <c r="K3838" s="204"/>
      <c r="L3838" s="208"/>
      <c r="M3838" s="209"/>
      <c r="N3838" s="210"/>
      <c r="O3838" s="210"/>
      <c r="P3838" s="210"/>
      <c r="Q3838" s="210"/>
      <c r="R3838" s="210"/>
      <c r="S3838" s="210"/>
      <c r="T3838" s="211"/>
      <c r="AT3838" s="212" t="s">
        <v>192</v>
      </c>
      <c r="AU3838" s="212" t="s">
        <v>78</v>
      </c>
      <c r="AV3838" s="14" t="s">
        <v>78</v>
      </c>
      <c r="AW3838" s="14" t="s">
        <v>30</v>
      </c>
      <c r="AX3838" s="14" t="s">
        <v>69</v>
      </c>
      <c r="AY3838" s="212" t="s">
        <v>179</v>
      </c>
    </row>
    <row r="3839" spans="1:65" s="14" customFormat="1">
      <c r="B3839" s="203"/>
      <c r="C3839" s="204"/>
      <c r="D3839" s="188" t="s">
        <v>192</v>
      </c>
      <c r="E3839" s="205" t="s">
        <v>18</v>
      </c>
      <c r="F3839" s="324" t="s">
        <v>1360</v>
      </c>
      <c r="G3839" s="325"/>
      <c r="H3839" s="326">
        <v>7.6630000000000003</v>
      </c>
      <c r="I3839" s="325"/>
      <c r="J3839" s="325"/>
      <c r="K3839" s="204"/>
      <c r="L3839" s="208"/>
      <c r="M3839" s="209"/>
      <c r="N3839" s="210"/>
      <c r="O3839" s="210"/>
      <c r="P3839" s="210"/>
      <c r="Q3839" s="210"/>
      <c r="R3839" s="210"/>
      <c r="S3839" s="210"/>
      <c r="T3839" s="211"/>
      <c r="AT3839" s="212" t="s">
        <v>192</v>
      </c>
      <c r="AU3839" s="212" t="s">
        <v>78</v>
      </c>
      <c r="AV3839" s="14" t="s">
        <v>78</v>
      </c>
      <c r="AW3839" s="14" t="s">
        <v>30</v>
      </c>
      <c r="AX3839" s="14" t="s">
        <v>69</v>
      </c>
      <c r="AY3839" s="212" t="s">
        <v>179</v>
      </c>
    </row>
    <row r="3840" spans="1:65" s="13" customFormat="1">
      <c r="B3840" s="194"/>
      <c r="C3840" s="195"/>
      <c r="D3840" s="188" t="s">
        <v>192</v>
      </c>
      <c r="E3840" s="196" t="s">
        <v>18</v>
      </c>
      <c r="F3840" s="334" t="s">
        <v>481</v>
      </c>
      <c r="G3840" s="335"/>
      <c r="H3840" s="336" t="s">
        <v>18</v>
      </c>
      <c r="I3840" s="335"/>
      <c r="J3840" s="335"/>
      <c r="K3840" s="195"/>
      <c r="L3840" s="198"/>
      <c r="M3840" s="199"/>
      <c r="N3840" s="200"/>
      <c r="O3840" s="200"/>
      <c r="P3840" s="200"/>
      <c r="Q3840" s="200"/>
      <c r="R3840" s="200"/>
      <c r="S3840" s="200"/>
      <c r="T3840" s="201"/>
      <c r="AT3840" s="202" t="s">
        <v>192</v>
      </c>
      <c r="AU3840" s="202" t="s">
        <v>78</v>
      </c>
      <c r="AV3840" s="13" t="s">
        <v>76</v>
      </c>
      <c r="AW3840" s="13" t="s">
        <v>30</v>
      </c>
      <c r="AX3840" s="13" t="s">
        <v>69</v>
      </c>
      <c r="AY3840" s="202" t="s">
        <v>179</v>
      </c>
    </row>
    <row r="3841" spans="1:65" s="14" customFormat="1" ht="22.5">
      <c r="B3841" s="203"/>
      <c r="C3841" s="204"/>
      <c r="D3841" s="188" t="s">
        <v>192</v>
      </c>
      <c r="E3841" s="205" t="s">
        <v>18</v>
      </c>
      <c r="F3841" s="324" t="s">
        <v>1361</v>
      </c>
      <c r="G3841" s="325"/>
      <c r="H3841" s="326">
        <v>24.007000000000001</v>
      </c>
      <c r="I3841" s="325"/>
      <c r="J3841" s="325"/>
      <c r="K3841" s="204"/>
      <c r="L3841" s="208"/>
      <c r="M3841" s="209"/>
      <c r="N3841" s="210"/>
      <c r="O3841" s="210"/>
      <c r="P3841" s="210"/>
      <c r="Q3841" s="210"/>
      <c r="R3841" s="210"/>
      <c r="S3841" s="210"/>
      <c r="T3841" s="211"/>
      <c r="AT3841" s="212" t="s">
        <v>192</v>
      </c>
      <c r="AU3841" s="212" t="s">
        <v>78</v>
      </c>
      <c r="AV3841" s="14" t="s">
        <v>78</v>
      </c>
      <c r="AW3841" s="14" t="s">
        <v>30</v>
      </c>
      <c r="AX3841" s="14" t="s">
        <v>69</v>
      </c>
      <c r="AY3841" s="212" t="s">
        <v>179</v>
      </c>
    </row>
    <row r="3842" spans="1:65" s="2" customFormat="1" ht="24.2" customHeight="1">
      <c r="A3842" s="33"/>
      <c r="B3842" s="34"/>
      <c r="C3842" s="176" t="s">
        <v>3605</v>
      </c>
      <c r="D3842" s="176" t="s">
        <v>181</v>
      </c>
      <c r="E3842" s="177" t="s">
        <v>3606</v>
      </c>
      <c r="F3842" s="327" t="s">
        <v>3607</v>
      </c>
      <c r="G3842" s="328" t="s">
        <v>357</v>
      </c>
      <c r="H3842" s="329">
        <v>116.871</v>
      </c>
      <c r="I3842" s="330"/>
      <c r="J3842" s="330">
        <f>ROUND(I3842*H3842,2)</f>
        <v>0</v>
      </c>
      <c r="K3842" s="178" t="s">
        <v>185</v>
      </c>
      <c r="L3842" s="38"/>
      <c r="M3842" s="182" t="s">
        <v>18</v>
      </c>
      <c r="N3842" s="183" t="s">
        <v>40</v>
      </c>
      <c r="O3842" s="184">
        <v>3.4000000000000002E-2</v>
      </c>
      <c r="P3842" s="184">
        <f>O3842*H3842</f>
        <v>3.973614</v>
      </c>
      <c r="Q3842" s="184">
        <v>7.1500000000000002E-6</v>
      </c>
      <c r="R3842" s="184">
        <f>Q3842*H3842</f>
        <v>8.3562765000000003E-4</v>
      </c>
      <c r="S3842" s="184">
        <v>0</v>
      </c>
      <c r="T3842" s="185">
        <f>S3842*H3842</f>
        <v>0</v>
      </c>
      <c r="U3842" s="33"/>
      <c r="V3842" s="33"/>
      <c r="W3842" s="33"/>
      <c r="X3842" s="33"/>
      <c r="Y3842" s="33"/>
      <c r="Z3842" s="33"/>
      <c r="AA3842" s="33"/>
      <c r="AB3842" s="33"/>
      <c r="AC3842" s="33"/>
      <c r="AD3842" s="33"/>
      <c r="AE3842" s="33"/>
      <c r="AR3842" s="186" t="s">
        <v>311</v>
      </c>
      <c r="AT3842" s="186" t="s">
        <v>181</v>
      </c>
      <c r="AU3842" s="186" t="s">
        <v>78</v>
      </c>
      <c r="AY3842" s="19" t="s">
        <v>179</v>
      </c>
      <c r="BE3842" s="187">
        <f>IF(N3842="základní",J3842,0)</f>
        <v>0</v>
      </c>
      <c r="BF3842" s="187">
        <f>IF(N3842="snížená",J3842,0)</f>
        <v>0</v>
      </c>
      <c r="BG3842" s="187">
        <f>IF(N3842="zákl. přenesená",J3842,0)</f>
        <v>0</v>
      </c>
      <c r="BH3842" s="187">
        <f>IF(N3842="sníž. přenesená",J3842,0)</f>
        <v>0</v>
      </c>
      <c r="BI3842" s="187">
        <f>IF(N3842="nulová",J3842,0)</f>
        <v>0</v>
      </c>
      <c r="BJ3842" s="19" t="s">
        <v>76</v>
      </c>
      <c r="BK3842" s="187">
        <f>ROUND(I3842*H3842,2)</f>
        <v>0</v>
      </c>
      <c r="BL3842" s="19" t="s">
        <v>311</v>
      </c>
      <c r="BM3842" s="186" t="s">
        <v>3608</v>
      </c>
    </row>
    <row r="3843" spans="1:65" s="2" customFormat="1" ht="19.5">
      <c r="A3843" s="33"/>
      <c r="B3843" s="34"/>
      <c r="C3843" s="35"/>
      <c r="D3843" s="188" t="s">
        <v>188</v>
      </c>
      <c r="E3843" s="35"/>
      <c r="F3843" s="331" t="s">
        <v>3609</v>
      </c>
      <c r="G3843" s="332"/>
      <c r="H3843" s="332"/>
      <c r="I3843" s="332"/>
      <c r="J3843" s="332"/>
      <c r="K3843" s="35"/>
      <c r="L3843" s="38"/>
      <c r="M3843" s="190"/>
      <c r="N3843" s="191"/>
      <c r="O3843" s="63"/>
      <c r="P3843" s="63"/>
      <c r="Q3843" s="63"/>
      <c r="R3843" s="63"/>
      <c r="S3843" s="63"/>
      <c r="T3843" s="64"/>
      <c r="U3843" s="33"/>
      <c r="V3843" s="33"/>
      <c r="W3843" s="33"/>
      <c r="X3843" s="33"/>
      <c r="Y3843" s="33"/>
      <c r="Z3843" s="33"/>
      <c r="AA3843" s="33"/>
      <c r="AB3843" s="33"/>
      <c r="AC3843" s="33"/>
      <c r="AD3843" s="33"/>
      <c r="AE3843" s="33"/>
      <c r="AT3843" s="19" t="s">
        <v>188</v>
      </c>
      <c r="AU3843" s="19" t="s">
        <v>78</v>
      </c>
    </row>
    <row r="3844" spans="1:65" s="2" customFormat="1">
      <c r="A3844" s="33"/>
      <c r="B3844" s="34"/>
      <c r="C3844" s="35"/>
      <c r="D3844" s="192" t="s">
        <v>190</v>
      </c>
      <c r="E3844" s="35"/>
      <c r="F3844" s="333" t="s">
        <v>3610</v>
      </c>
      <c r="G3844" s="332"/>
      <c r="H3844" s="332"/>
      <c r="I3844" s="332"/>
      <c r="J3844" s="332"/>
      <c r="K3844" s="35"/>
      <c r="L3844" s="38"/>
      <c r="M3844" s="190"/>
      <c r="N3844" s="191"/>
      <c r="O3844" s="63"/>
      <c r="P3844" s="63"/>
      <c r="Q3844" s="63"/>
      <c r="R3844" s="63"/>
      <c r="S3844" s="63"/>
      <c r="T3844" s="64"/>
      <c r="U3844" s="33"/>
      <c r="V3844" s="33"/>
      <c r="W3844" s="33"/>
      <c r="X3844" s="33"/>
      <c r="Y3844" s="33"/>
      <c r="Z3844" s="33"/>
      <c r="AA3844" s="33"/>
      <c r="AB3844" s="33"/>
      <c r="AC3844" s="33"/>
      <c r="AD3844" s="33"/>
      <c r="AE3844" s="33"/>
      <c r="AT3844" s="19" t="s">
        <v>190</v>
      </c>
      <c r="AU3844" s="19" t="s">
        <v>78</v>
      </c>
    </row>
    <row r="3845" spans="1:65" s="13" customFormat="1">
      <c r="B3845" s="194"/>
      <c r="C3845" s="195"/>
      <c r="D3845" s="188" t="s">
        <v>192</v>
      </c>
      <c r="E3845" s="196" t="s">
        <v>18</v>
      </c>
      <c r="F3845" s="334" t="s">
        <v>3587</v>
      </c>
      <c r="G3845" s="335"/>
      <c r="H3845" s="336" t="s">
        <v>18</v>
      </c>
      <c r="I3845" s="335"/>
      <c r="J3845" s="335"/>
      <c r="K3845" s="195"/>
      <c r="L3845" s="198"/>
      <c r="M3845" s="199"/>
      <c r="N3845" s="200"/>
      <c r="O3845" s="200"/>
      <c r="P3845" s="200"/>
      <c r="Q3845" s="200"/>
      <c r="R3845" s="200"/>
      <c r="S3845" s="200"/>
      <c r="T3845" s="201"/>
      <c r="AT3845" s="202" t="s">
        <v>192</v>
      </c>
      <c r="AU3845" s="202" t="s">
        <v>78</v>
      </c>
      <c r="AV3845" s="13" t="s">
        <v>76</v>
      </c>
      <c r="AW3845" s="13" t="s">
        <v>30</v>
      </c>
      <c r="AX3845" s="13" t="s">
        <v>69</v>
      </c>
      <c r="AY3845" s="202" t="s">
        <v>179</v>
      </c>
    </row>
    <row r="3846" spans="1:65" s="13" customFormat="1">
      <c r="B3846" s="194"/>
      <c r="C3846" s="195"/>
      <c r="D3846" s="188" t="s">
        <v>192</v>
      </c>
      <c r="E3846" s="196" t="s">
        <v>18</v>
      </c>
      <c r="F3846" s="334" t="s">
        <v>323</v>
      </c>
      <c r="G3846" s="335"/>
      <c r="H3846" s="336" t="s">
        <v>18</v>
      </c>
      <c r="I3846" s="335"/>
      <c r="J3846" s="335"/>
      <c r="K3846" s="195"/>
      <c r="L3846" s="198"/>
      <c r="M3846" s="199"/>
      <c r="N3846" s="200"/>
      <c r="O3846" s="200"/>
      <c r="P3846" s="200"/>
      <c r="Q3846" s="200"/>
      <c r="R3846" s="200"/>
      <c r="S3846" s="200"/>
      <c r="T3846" s="201"/>
      <c r="AT3846" s="202" t="s">
        <v>192</v>
      </c>
      <c r="AU3846" s="202" t="s">
        <v>78</v>
      </c>
      <c r="AV3846" s="13" t="s">
        <v>76</v>
      </c>
      <c r="AW3846" s="13" t="s">
        <v>30</v>
      </c>
      <c r="AX3846" s="13" t="s">
        <v>69</v>
      </c>
      <c r="AY3846" s="202" t="s">
        <v>179</v>
      </c>
    </row>
    <row r="3847" spans="1:65" s="14" customFormat="1" ht="22.5">
      <c r="B3847" s="203"/>
      <c r="C3847" s="204"/>
      <c r="D3847" s="188" t="s">
        <v>192</v>
      </c>
      <c r="E3847" s="205" t="s">
        <v>18</v>
      </c>
      <c r="F3847" s="324" t="s">
        <v>3588</v>
      </c>
      <c r="G3847" s="325"/>
      <c r="H3847" s="326">
        <v>43.843000000000004</v>
      </c>
      <c r="I3847" s="325"/>
      <c r="J3847" s="325"/>
      <c r="K3847" s="204"/>
      <c r="L3847" s="208"/>
      <c r="M3847" s="209"/>
      <c r="N3847" s="210"/>
      <c r="O3847" s="210"/>
      <c r="P3847" s="210"/>
      <c r="Q3847" s="210"/>
      <c r="R3847" s="210"/>
      <c r="S3847" s="210"/>
      <c r="T3847" s="211"/>
      <c r="AT3847" s="212" t="s">
        <v>192</v>
      </c>
      <c r="AU3847" s="212" t="s">
        <v>78</v>
      </c>
      <c r="AV3847" s="14" t="s">
        <v>78</v>
      </c>
      <c r="AW3847" s="14" t="s">
        <v>30</v>
      </c>
      <c r="AX3847" s="14" t="s">
        <v>69</v>
      </c>
      <c r="AY3847" s="212" t="s">
        <v>179</v>
      </c>
    </row>
    <row r="3848" spans="1:65" s="13" customFormat="1">
      <c r="B3848" s="194"/>
      <c r="C3848" s="195"/>
      <c r="D3848" s="188" t="s">
        <v>192</v>
      </c>
      <c r="E3848" s="196" t="s">
        <v>18</v>
      </c>
      <c r="F3848" s="334" t="s">
        <v>481</v>
      </c>
      <c r="G3848" s="335"/>
      <c r="H3848" s="336" t="s">
        <v>18</v>
      </c>
      <c r="I3848" s="335"/>
      <c r="J3848" s="335"/>
      <c r="K3848" s="195"/>
      <c r="L3848" s="198"/>
      <c r="M3848" s="199"/>
      <c r="N3848" s="200"/>
      <c r="O3848" s="200"/>
      <c r="P3848" s="200"/>
      <c r="Q3848" s="200"/>
      <c r="R3848" s="200"/>
      <c r="S3848" s="200"/>
      <c r="T3848" s="201"/>
      <c r="AT3848" s="202" t="s">
        <v>192</v>
      </c>
      <c r="AU3848" s="202" t="s">
        <v>78</v>
      </c>
      <c r="AV3848" s="13" t="s">
        <v>76</v>
      </c>
      <c r="AW3848" s="13" t="s">
        <v>30</v>
      </c>
      <c r="AX3848" s="13" t="s">
        <v>69</v>
      </c>
      <c r="AY3848" s="202" t="s">
        <v>179</v>
      </c>
    </row>
    <row r="3849" spans="1:65" s="14" customFormat="1" ht="22.5">
      <c r="B3849" s="203"/>
      <c r="C3849" s="204"/>
      <c r="D3849" s="188" t="s">
        <v>192</v>
      </c>
      <c r="E3849" s="205" t="s">
        <v>18</v>
      </c>
      <c r="F3849" s="324" t="s">
        <v>3589</v>
      </c>
      <c r="G3849" s="325"/>
      <c r="H3849" s="326">
        <v>73.028000000000006</v>
      </c>
      <c r="I3849" s="325"/>
      <c r="J3849" s="325"/>
      <c r="K3849" s="204"/>
      <c r="L3849" s="208"/>
      <c r="M3849" s="209"/>
      <c r="N3849" s="210"/>
      <c r="O3849" s="210"/>
      <c r="P3849" s="210"/>
      <c r="Q3849" s="210"/>
      <c r="R3849" s="210"/>
      <c r="S3849" s="210"/>
      <c r="T3849" s="211"/>
      <c r="AT3849" s="212" t="s">
        <v>192</v>
      </c>
      <c r="AU3849" s="212" t="s">
        <v>78</v>
      </c>
      <c r="AV3849" s="14" t="s">
        <v>78</v>
      </c>
      <c r="AW3849" s="14" t="s">
        <v>30</v>
      </c>
      <c r="AX3849" s="14" t="s">
        <v>69</v>
      </c>
      <c r="AY3849" s="212" t="s">
        <v>179</v>
      </c>
    </row>
    <row r="3850" spans="1:65" s="2" customFormat="1" ht="24.2" customHeight="1">
      <c r="A3850" s="33"/>
      <c r="B3850" s="34"/>
      <c r="C3850" s="176" t="s">
        <v>3611</v>
      </c>
      <c r="D3850" s="176" t="s">
        <v>181</v>
      </c>
      <c r="E3850" s="177" t="s">
        <v>3612</v>
      </c>
      <c r="F3850" s="327" t="s">
        <v>3613</v>
      </c>
      <c r="G3850" s="328" t="s">
        <v>357</v>
      </c>
      <c r="H3850" s="329">
        <v>565.62199999999996</v>
      </c>
      <c r="I3850" s="330"/>
      <c r="J3850" s="330">
        <f>ROUND(I3850*H3850,2)</f>
        <v>0</v>
      </c>
      <c r="K3850" s="178" t="s">
        <v>185</v>
      </c>
      <c r="L3850" s="38"/>
      <c r="M3850" s="182" t="s">
        <v>18</v>
      </c>
      <c r="N3850" s="183" t="s">
        <v>40</v>
      </c>
      <c r="O3850" s="184">
        <v>5.0000000000000001E-3</v>
      </c>
      <c r="P3850" s="184">
        <f>O3850*H3850</f>
        <v>2.8281099999999997</v>
      </c>
      <c r="Q3850" s="184">
        <v>6.2500000000000003E-6</v>
      </c>
      <c r="R3850" s="184">
        <f>Q3850*H3850</f>
        <v>3.5351375E-3</v>
      </c>
      <c r="S3850" s="184">
        <v>0</v>
      </c>
      <c r="T3850" s="185">
        <f>S3850*H3850</f>
        <v>0</v>
      </c>
      <c r="U3850" s="33"/>
      <c r="V3850" s="33"/>
      <c r="W3850" s="33"/>
      <c r="X3850" s="33"/>
      <c r="Y3850" s="33"/>
      <c r="Z3850" s="33"/>
      <c r="AA3850" s="33"/>
      <c r="AB3850" s="33"/>
      <c r="AC3850" s="33"/>
      <c r="AD3850" s="33"/>
      <c r="AE3850" s="33"/>
      <c r="AR3850" s="186" t="s">
        <v>311</v>
      </c>
      <c r="AT3850" s="186" t="s">
        <v>181</v>
      </c>
      <c r="AU3850" s="186" t="s">
        <v>78</v>
      </c>
      <c r="AY3850" s="19" t="s">
        <v>179</v>
      </c>
      <c r="BE3850" s="187">
        <f>IF(N3850="základní",J3850,0)</f>
        <v>0</v>
      </c>
      <c r="BF3850" s="187">
        <f>IF(N3850="snížená",J3850,0)</f>
        <v>0</v>
      </c>
      <c r="BG3850" s="187">
        <f>IF(N3850="zákl. přenesená",J3850,0)</f>
        <v>0</v>
      </c>
      <c r="BH3850" s="187">
        <f>IF(N3850="sníž. přenesená",J3850,0)</f>
        <v>0</v>
      </c>
      <c r="BI3850" s="187">
        <f>IF(N3850="nulová",J3850,0)</f>
        <v>0</v>
      </c>
      <c r="BJ3850" s="19" t="s">
        <v>76</v>
      </c>
      <c r="BK3850" s="187">
        <f>ROUND(I3850*H3850,2)</f>
        <v>0</v>
      </c>
      <c r="BL3850" s="19" t="s">
        <v>311</v>
      </c>
      <c r="BM3850" s="186" t="s">
        <v>3614</v>
      </c>
    </row>
    <row r="3851" spans="1:65" s="2" customFormat="1" ht="19.5">
      <c r="A3851" s="33"/>
      <c r="B3851" s="34"/>
      <c r="C3851" s="35"/>
      <c r="D3851" s="188" t="s">
        <v>188</v>
      </c>
      <c r="E3851" s="35"/>
      <c r="F3851" s="331" t="s">
        <v>3615</v>
      </c>
      <c r="G3851" s="332"/>
      <c r="H3851" s="332"/>
      <c r="I3851" s="332"/>
      <c r="J3851" s="332"/>
      <c r="K3851" s="35"/>
      <c r="L3851" s="38"/>
      <c r="M3851" s="190"/>
      <c r="N3851" s="191"/>
      <c r="O3851" s="63"/>
      <c r="P3851" s="63"/>
      <c r="Q3851" s="63"/>
      <c r="R3851" s="63"/>
      <c r="S3851" s="63"/>
      <c r="T3851" s="64"/>
      <c r="U3851" s="33"/>
      <c r="V3851" s="33"/>
      <c r="W3851" s="33"/>
      <c r="X3851" s="33"/>
      <c r="Y3851" s="33"/>
      <c r="Z3851" s="33"/>
      <c r="AA3851" s="33"/>
      <c r="AB3851" s="33"/>
      <c r="AC3851" s="33"/>
      <c r="AD3851" s="33"/>
      <c r="AE3851" s="33"/>
      <c r="AT3851" s="19" t="s">
        <v>188</v>
      </c>
      <c r="AU3851" s="19" t="s">
        <v>78</v>
      </c>
    </row>
    <row r="3852" spans="1:65" s="2" customFormat="1">
      <c r="A3852" s="33"/>
      <c r="B3852" s="34"/>
      <c r="C3852" s="35"/>
      <c r="D3852" s="192" t="s">
        <v>190</v>
      </c>
      <c r="E3852" s="35"/>
      <c r="F3852" s="333" t="s">
        <v>3616</v>
      </c>
      <c r="G3852" s="332"/>
      <c r="H3852" s="332"/>
      <c r="I3852" s="332"/>
      <c r="J3852" s="332"/>
      <c r="K3852" s="35"/>
      <c r="L3852" s="38"/>
      <c r="M3852" s="190"/>
      <c r="N3852" s="191"/>
      <c r="O3852" s="63"/>
      <c r="P3852" s="63"/>
      <c r="Q3852" s="63"/>
      <c r="R3852" s="63"/>
      <c r="S3852" s="63"/>
      <c r="T3852" s="64"/>
      <c r="U3852" s="33"/>
      <c r="V3852" s="33"/>
      <c r="W3852" s="33"/>
      <c r="X3852" s="33"/>
      <c r="Y3852" s="33"/>
      <c r="Z3852" s="33"/>
      <c r="AA3852" s="33"/>
      <c r="AB3852" s="33"/>
      <c r="AC3852" s="33"/>
      <c r="AD3852" s="33"/>
      <c r="AE3852" s="33"/>
      <c r="AT3852" s="19" t="s">
        <v>190</v>
      </c>
      <c r="AU3852" s="19" t="s">
        <v>78</v>
      </c>
    </row>
    <row r="3853" spans="1:65" s="14" customFormat="1">
      <c r="B3853" s="203"/>
      <c r="C3853" s="204"/>
      <c r="D3853" s="188" t="s">
        <v>192</v>
      </c>
      <c r="E3853" s="205" t="s">
        <v>18</v>
      </c>
      <c r="F3853" s="324" t="s">
        <v>3570</v>
      </c>
      <c r="G3853" s="325"/>
      <c r="H3853" s="326">
        <v>174.10599999999999</v>
      </c>
      <c r="I3853" s="325"/>
      <c r="J3853" s="325"/>
      <c r="K3853" s="204"/>
      <c r="L3853" s="208"/>
      <c r="M3853" s="209"/>
      <c r="N3853" s="210"/>
      <c r="O3853" s="210"/>
      <c r="P3853" s="210"/>
      <c r="Q3853" s="210"/>
      <c r="R3853" s="210"/>
      <c r="S3853" s="210"/>
      <c r="T3853" s="211"/>
      <c r="AT3853" s="212" t="s">
        <v>192</v>
      </c>
      <c r="AU3853" s="212" t="s">
        <v>78</v>
      </c>
      <c r="AV3853" s="14" t="s">
        <v>78</v>
      </c>
      <c r="AW3853" s="14" t="s">
        <v>30</v>
      </c>
      <c r="AX3853" s="14" t="s">
        <v>69</v>
      </c>
      <c r="AY3853" s="212" t="s">
        <v>179</v>
      </c>
    </row>
    <row r="3854" spans="1:65" s="14" customFormat="1">
      <c r="B3854" s="203"/>
      <c r="C3854" s="204"/>
      <c r="D3854" s="188" t="s">
        <v>192</v>
      </c>
      <c r="E3854" s="205" t="s">
        <v>18</v>
      </c>
      <c r="F3854" s="324" t="s">
        <v>3571</v>
      </c>
      <c r="G3854" s="325"/>
      <c r="H3854" s="326">
        <v>221.2</v>
      </c>
      <c r="I3854" s="325"/>
      <c r="J3854" s="325"/>
      <c r="K3854" s="204"/>
      <c r="L3854" s="208"/>
      <c r="M3854" s="209"/>
      <c r="N3854" s="210"/>
      <c r="O3854" s="210"/>
      <c r="P3854" s="210"/>
      <c r="Q3854" s="210"/>
      <c r="R3854" s="210"/>
      <c r="S3854" s="210"/>
      <c r="T3854" s="211"/>
      <c r="AT3854" s="212" t="s">
        <v>192</v>
      </c>
      <c r="AU3854" s="212" t="s">
        <v>78</v>
      </c>
      <c r="AV3854" s="14" t="s">
        <v>78</v>
      </c>
      <c r="AW3854" s="14" t="s">
        <v>30</v>
      </c>
      <c r="AX3854" s="14" t="s">
        <v>69</v>
      </c>
      <c r="AY3854" s="212" t="s">
        <v>179</v>
      </c>
    </row>
    <row r="3855" spans="1:65" s="13" customFormat="1">
      <c r="B3855" s="194"/>
      <c r="C3855" s="195"/>
      <c r="D3855" s="188" t="s">
        <v>192</v>
      </c>
      <c r="E3855" s="196" t="s">
        <v>18</v>
      </c>
      <c r="F3855" s="334" t="s">
        <v>584</v>
      </c>
      <c r="G3855" s="335"/>
      <c r="H3855" s="336" t="s">
        <v>18</v>
      </c>
      <c r="I3855" s="335"/>
      <c r="J3855" s="335"/>
      <c r="K3855" s="195"/>
      <c r="L3855" s="198"/>
      <c r="M3855" s="199"/>
      <c r="N3855" s="200"/>
      <c r="O3855" s="200"/>
      <c r="P3855" s="200"/>
      <c r="Q3855" s="200"/>
      <c r="R3855" s="200"/>
      <c r="S3855" s="200"/>
      <c r="T3855" s="201"/>
      <c r="AT3855" s="202" t="s">
        <v>192</v>
      </c>
      <c r="AU3855" s="202" t="s">
        <v>78</v>
      </c>
      <c r="AV3855" s="13" t="s">
        <v>76</v>
      </c>
      <c r="AW3855" s="13" t="s">
        <v>30</v>
      </c>
      <c r="AX3855" s="13" t="s">
        <v>69</v>
      </c>
      <c r="AY3855" s="202" t="s">
        <v>179</v>
      </c>
    </row>
    <row r="3856" spans="1:65" s="14" customFormat="1">
      <c r="B3856" s="203"/>
      <c r="C3856" s="204"/>
      <c r="D3856" s="188" t="s">
        <v>192</v>
      </c>
      <c r="E3856" s="205" t="s">
        <v>18</v>
      </c>
      <c r="F3856" s="324" t="s">
        <v>3572</v>
      </c>
      <c r="G3856" s="325"/>
      <c r="H3856" s="326">
        <v>5.77</v>
      </c>
      <c r="I3856" s="325"/>
      <c r="J3856" s="325"/>
      <c r="K3856" s="204"/>
      <c r="L3856" s="208"/>
      <c r="M3856" s="209"/>
      <c r="N3856" s="210"/>
      <c r="O3856" s="210"/>
      <c r="P3856" s="210"/>
      <c r="Q3856" s="210"/>
      <c r="R3856" s="210"/>
      <c r="S3856" s="210"/>
      <c r="T3856" s="211"/>
      <c r="AT3856" s="212" t="s">
        <v>192</v>
      </c>
      <c r="AU3856" s="212" t="s">
        <v>78</v>
      </c>
      <c r="AV3856" s="14" t="s">
        <v>78</v>
      </c>
      <c r="AW3856" s="14" t="s">
        <v>30</v>
      </c>
      <c r="AX3856" s="14" t="s">
        <v>69</v>
      </c>
      <c r="AY3856" s="212" t="s">
        <v>179</v>
      </c>
    </row>
    <row r="3857" spans="1:65" s="14" customFormat="1">
      <c r="B3857" s="203"/>
      <c r="C3857" s="204"/>
      <c r="D3857" s="188" t="s">
        <v>192</v>
      </c>
      <c r="E3857" s="205" t="s">
        <v>18</v>
      </c>
      <c r="F3857" s="324" t="s">
        <v>3573</v>
      </c>
      <c r="G3857" s="325"/>
      <c r="H3857" s="326">
        <v>0.92</v>
      </c>
      <c r="I3857" s="325"/>
      <c r="J3857" s="325"/>
      <c r="K3857" s="204"/>
      <c r="L3857" s="208"/>
      <c r="M3857" s="209"/>
      <c r="N3857" s="210"/>
      <c r="O3857" s="210"/>
      <c r="P3857" s="210"/>
      <c r="Q3857" s="210"/>
      <c r="R3857" s="210"/>
      <c r="S3857" s="210"/>
      <c r="T3857" s="211"/>
      <c r="AT3857" s="212" t="s">
        <v>192</v>
      </c>
      <c r="AU3857" s="212" t="s">
        <v>78</v>
      </c>
      <c r="AV3857" s="14" t="s">
        <v>78</v>
      </c>
      <c r="AW3857" s="14" t="s">
        <v>30</v>
      </c>
      <c r="AX3857" s="14" t="s">
        <v>69</v>
      </c>
      <c r="AY3857" s="212" t="s">
        <v>179</v>
      </c>
    </row>
    <row r="3858" spans="1:65" s="13" customFormat="1">
      <c r="B3858" s="194"/>
      <c r="C3858" s="195"/>
      <c r="D3858" s="188" t="s">
        <v>192</v>
      </c>
      <c r="E3858" s="196" t="s">
        <v>18</v>
      </c>
      <c r="F3858" s="334" t="s">
        <v>1097</v>
      </c>
      <c r="G3858" s="335"/>
      <c r="H3858" s="336" t="s">
        <v>18</v>
      </c>
      <c r="I3858" s="335"/>
      <c r="J3858" s="335"/>
      <c r="K3858" s="195"/>
      <c r="L3858" s="198"/>
      <c r="M3858" s="199"/>
      <c r="N3858" s="200"/>
      <c r="O3858" s="200"/>
      <c r="P3858" s="200"/>
      <c r="Q3858" s="200"/>
      <c r="R3858" s="200"/>
      <c r="S3858" s="200"/>
      <c r="T3858" s="201"/>
      <c r="AT3858" s="202" t="s">
        <v>192</v>
      </c>
      <c r="AU3858" s="202" t="s">
        <v>78</v>
      </c>
      <c r="AV3858" s="13" t="s">
        <v>76</v>
      </c>
      <c r="AW3858" s="13" t="s">
        <v>30</v>
      </c>
      <c r="AX3858" s="13" t="s">
        <v>69</v>
      </c>
      <c r="AY3858" s="202" t="s">
        <v>179</v>
      </c>
    </row>
    <row r="3859" spans="1:65" s="14" customFormat="1">
      <c r="B3859" s="203"/>
      <c r="C3859" s="204"/>
      <c r="D3859" s="188" t="s">
        <v>192</v>
      </c>
      <c r="E3859" s="205" t="s">
        <v>18</v>
      </c>
      <c r="F3859" s="324" t="s">
        <v>3574</v>
      </c>
      <c r="G3859" s="325"/>
      <c r="H3859" s="326">
        <v>163.626</v>
      </c>
      <c r="I3859" s="325"/>
      <c r="J3859" s="325"/>
      <c r="K3859" s="204"/>
      <c r="L3859" s="208"/>
      <c r="M3859" s="209"/>
      <c r="N3859" s="210"/>
      <c r="O3859" s="210"/>
      <c r="P3859" s="210"/>
      <c r="Q3859" s="210"/>
      <c r="R3859" s="210"/>
      <c r="S3859" s="210"/>
      <c r="T3859" s="211"/>
      <c r="AT3859" s="212" t="s">
        <v>192</v>
      </c>
      <c r="AU3859" s="212" t="s">
        <v>78</v>
      </c>
      <c r="AV3859" s="14" t="s">
        <v>78</v>
      </c>
      <c r="AW3859" s="14" t="s">
        <v>30</v>
      </c>
      <c r="AX3859" s="14" t="s">
        <v>69</v>
      </c>
      <c r="AY3859" s="212" t="s">
        <v>179</v>
      </c>
    </row>
    <row r="3860" spans="1:65" s="2" customFormat="1" ht="33" customHeight="1">
      <c r="A3860" s="33"/>
      <c r="B3860" s="34"/>
      <c r="C3860" s="176" t="s">
        <v>3617</v>
      </c>
      <c r="D3860" s="176" t="s">
        <v>181</v>
      </c>
      <c r="E3860" s="177" t="s">
        <v>3618</v>
      </c>
      <c r="F3860" s="327" t="s">
        <v>3619</v>
      </c>
      <c r="G3860" s="328" t="s">
        <v>357</v>
      </c>
      <c r="H3860" s="329">
        <f>H3815</f>
        <v>2106.1120000000001</v>
      </c>
      <c r="I3860" s="330"/>
      <c r="J3860" s="330">
        <f>ROUND(I3860*H3860,2)</f>
        <v>0</v>
      </c>
      <c r="K3860" s="178" t="s">
        <v>185</v>
      </c>
      <c r="L3860" s="38"/>
      <c r="M3860" s="182" t="s">
        <v>18</v>
      </c>
      <c r="N3860" s="183" t="s">
        <v>40</v>
      </c>
      <c r="O3860" s="184">
        <v>5.1999999999999998E-2</v>
      </c>
      <c r="P3860" s="184">
        <f>O3860*H3860</f>
        <v>109.517824</v>
      </c>
      <c r="Q3860" s="184">
        <v>1.4999999999999999E-4</v>
      </c>
      <c r="R3860" s="184">
        <f>Q3860*H3860</f>
        <v>0.3159168</v>
      </c>
      <c r="S3860" s="184">
        <v>0</v>
      </c>
      <c r="T3860" s="185">
        <f>S3860*H3860</f>
        <v>0</v>
      </c>
      <c r="U3860" s="33"/>
      <c r="V3860" s="33"/>
      <c r="W3860" s="33"/>
      <c r="X3860" s="33"/>
      <c r="Y3860" s="33"/>
      <c r="Z3860" s="33"/>
      <c r="AA3860" s="33"/>
      <c r="AB3860" s="33"/>
      <c r="AC3860" s="33"/>
      <c r="AD3860" s="33"/>
      <c r="AE3860" s="33"/>
      <c r="AR3860" s="186" t="s">
        <v>311</v>
      </c>
      <c r="AT3860" s="186" t="s">
        <v>181</v>
      </c>
      <c r="AU3860" s="186" t="s">
        <v>78</v>
      </c>
      <c r="AY3860" s="19" t="s">
        <v>179</v>
      </c>
      <c r="BE3860" s="187">
        <f>IF(N3860="základní",J3860,0)</f>
        <v>0</v>
      </c>
      <c r="BF3860" s="187">
        <f>IF(N3860="snížená",J3860,0)</f>
        <v>0</v>
      </c>
      <c r="BG3860" s="187">
        <f>IF(N3860="zákl. přenesená",J3860,0)</f>
        <v>0</v>
      </c>
      <c r="BH3860" s="187">
        <f>IF(N3860="sníž. přenesená",J3860,0)</f>
        <v>0</v>
      </c>
      <c r="BI3860" s="187">
        <f>IF(N3860="nulová",J3860,0)</f>
        <v>0</v>
      </c>
      <c r="BJ3860" s="19" t="s">
        <v>76</v>
      </c>
      <c r="BK3860" s="187">
        <f>ROUND(I3860*H3860,2)</f>
        <v>0</v>
      </c>
      <c r="BL3860" s="19" t="s">
        <v>311</v>
      </c>
      <c r="BM3860" s="186" t="s">
        <v>3620</v>
      </c>
    </row>
    <row r="3861" spans="1:65" s="2" customFormat="1" ht="29.25">
      <c r="A3861" s="33"/>
      <c r="B3861" s="34"/>
      <c r="C3861" s="35"/>
      <c r="D3861" s="188" t="s">
        <v>188</v>
      </c>
      <c r="E3861" s="35"/>
      <c r="F3861" s="331" t="s">
        <v>3621</v>
      </c>
      <c r="G3861" s="332"/>
      <c r="H3861" s="332"/>
      <c r="I3861" s="332"/>
      <c r="J3861" s="332"/>
      <c r="K3861" s="35"/>
      <c r="L3861" s="38"/>
      <c r="M3861" s="190"/>
      <c r="N3861" s="191"/>
      <c r="O3861" s="63"/>
      <c r="P3861" s="63"/>
      <c r="Q3861" s="63"/>
      <c r="R3861" s="63"/>
      <c r="S3861" s="63"/>
      <c r="T3861" s="64"/>
      <c r="U3861" s="33"/>
      <c r="V3861" s="33"/>
      <c r="W3861" s="33"/>
      <c r="X3861" s="33"/>
      <c r="Y3861" s="33"/>
      <c r="Z3861" s="33"/>
      <c r="AA3861" s="33"/>
      <c r="AB3861" s="33"/>
      <c r="AC3861" s="33"/>
      <c r="AD3861" s="33"/>
      <c r="AE3861" s="33"/>
      <c r="AT3861" s="19" t="s">
        <v>188</v>
      </c>
      <c r="AU3861" s="19" t="s">
        <v>78</v>
      </c>
    </row>
    <row r="3862" spans="1:65" s="2" customFormat="1">
      <c r="A3862" s="33"/>
      <c r="B3862" s="34"/>
      <c r="C3862" s="35"/>
      <c r="D3862" s="192" t="s">
        <v>190</v>
      </c>
      <c r="E3862" s="35"/>
      <c r="F3862" s="333" t="s">
        <v>3622</v>
      </c>
      <c r="G3862" s="332"/>
      <c r="H3862" s="332"/>
      <c r="I3862" s="332"/>
      <c r="J3862" s="332"/>
      <c r="K3862" s="35"/>
      <c r="L3862" s="38"/>
      <c r="M3862" s="190"/>
      <c r="N3862" s="191"/>
      <c r="O3862" s="63"/>
      <c r="P3862" s="63"/>
      <c r="Q3862" s="63"/>
      <c r="R3862" s="63"/>
      <c r="S3862" s="63"/>
      <c r="T3862" s="64"/>
      <c r="U3862" s="33"/>
      <c r="V3862" s="33"/>
      <c r="W3862" s="33"/>
      <c r="X3862" s="33"/>
      <c r="Y3862" s="33"/>
      <c r="Z3862" s="33"/>
      <c r="AA3862" s="33"/>
      <c r="AB3862" s="33"/>
      <c r="AC3862" s="33"/>
      <c r="AD3862" s="33"/>
      <c r="AE3862" s="33"/>
      <c r="AT3862" s="19" t="s">
        <v>190</v>
      </c>
      <c r="AU3862" s="19" t="s">
        <v>78</v>
      </c>
    </row>
    <row r="3863" spans="1:65" s="12" customFormat="1" ht="25.9" customHeight="1">
      <c r="B3863" s="161"/>
      <c r="C3863" s="162"/>
      <c r="D3863" s="163" t="s">
        <v>68</v>
      </c>
      <c r="E3863" s="164" t="s">
        <v>3623</v>
      </c>
      <c r="F3863" s="344" t="s">
        <v>3624</v>
      </c>
      <c r="G3863" s="338"/>
      <c r="H3863" s="338"/>
      <c r="I3863" s="338"/>
      <c r="J3863" s="345">
        <f>BK3863</f>
        <v>0</v>
      </c>
      <c r="K3863" s="162"/>
      <c r="L3863" s="166"/>
      <c r="M3863" s="167"/>
      <c r="N3863" s="168"/>
      <c r="O3863" s="168"/>
      <c r="P3863" s="169">
        <f>P3864+P3916</f>
        <v>0</v>
      </c>
      <c r="Q3863" s="168"/>
      <c r="R3863" s="169">
        <f>R3864+R3916</f>
        <v>0</v>
      </c>
      <c r="S3863" s="168"/>
      <c r="T3863" s="170">
        <f>T3864+T3916</f>
        <v>0</v>
      </c>
      <c r="AR3863" s="171" t="s">
        <v>186</v>
      </c>
      <c r="AT3863" s="172" t="s">
        <v>68</v>
      </c>
      <c r="AU3863" s="172" t="s">
        <v>69</v>
      </c>
      <c r="AY3863" s="171" t="s">
        <v>179</v>
      </c>
      <c r="BK3863" s="173">
        <f>BK3864+BK3916</f>
        <v>0</v>
      </c>
    </row>
    <row r="3864" spans="1:65" s="12" customFormat="1" ht="22.9" customHeight="1">
      <c r="B3864" s="161"/>
      <c r="C3864" s="162"/>
      <c r="D3864" s="163" t="s">
        <v>68</v>
      </c>
      <c r="E3864" s="174" t="s">
        <v>3625</v>
      </c>
      <c r="F3864" s="337" t="s">
        <v>3624</v>
      </c>
      <c r="G3864" s="338"/>
      <c r="H3864" s="338"/>
      <c r="I3864" s="338"/>
      <c r="J3864" s="339">
        <f>BK3864</f>
        <v>0</v>
      </c>
      <c r="K3864" s="162"/>
      <c r="L3864" s="166"/>
      <c r="M3864" s="167"/>
      <c r="N3864" s="168"/>
      <c r="O3864" s="168"/>
      <c r="P3864" s="169">
        <f>SUM(P3865:P3915)</f>
        <v>0</v>
      </c>
      <c r="Q3864" s="168"/>
      <c r="R3864" s="169">
        <f>SUM(R3865:R3915)</f>
        <v>0</v>
      </c>
      <c r="S3864" s="168"/>
      <c r="T3864" s="170">
        <f>SUM(T3865:T3915)</f>
        <v>0</v>
      </c>
      <c r="AR3864" s="171" t="s">
        <v>76</v>
      </c>
      <c r="AT3864" s="172" t="s">
        <v>68</v>
      </c>
      <c r="AU3864" s="172" t="s">
        <v>76</v>
      </c>
      <c r="AY3864" s="171" t="s">
        <v>179</v>
      </c>
      <c r="BK3864" s="173">
        <f>SUM(BK3865:BK3915)</f>
        <v>0</v>
      </c>
    </row>
    <row r="3865" spans="1:65" s="2" customFormat="1" ht="24.2" customHeight="1">
      <c r="A3865" s="33"/>
      <c r="B3865" s="34"/>
      <c r="C3865" s="176" t="s">
        <v>3626</v>
      </c>
      <c r="D3865" s="176" t="s">
        <v>181</v>
      </c>
      <c r="E3865" s="177" t="s">
        <v>3627</v>
      </c>
      <c r="F3865" s="327" t="s">
        <v>3628</v>
      </c>
      <c r="G3865" s="328" t="s">
        <v>281</v>
      </c>
      <c r="H3865" s="329">
        <v>4</v>
      </c>
      <c r="I3865" s="330"/>
      <c r="J3865" s="330">
        <f>ROUND(I3865*H3865,2)</f>
        <v>0</v>
      </c>
      <c r="K3865" s="178" t="s">
        <v>18</v>
      </c>
      <c r="L3865" s="38"/>
      <c r="M3865" s="182" t="s">
        <v>18</v>
      </c>
      <c r="N3865" s="183" t="s">
        <v>40</v>
      </c>
      <c r="O3865" s="184">
        <v>0</v>
      </c>
      <c r="P3865" s="184">
        <f>O3865*H3865</f>
        <v>0</v>
      </c>
      <c r="Q3865" s="184">
        <v>0</v>
      </c>
      <c r="R3865" s="184">
        <f>Q3865*H3865</f>
        <v>0</v>
      </c>
      <c r="S3865" s="184">
        <v>0</v>
      </c>
      <c r="T3865" s="185">
        <f>S3865*H3865</f>
        <v>0</v>
      </c>
      <c r="U3865" s="33"/>
      <c r="V3865" s="33"/>
      <c r="W3865" s="33"/>
      <c r="X3865" s="33"/>
      <c r="Y3865" s="33"/>
      <c r="Z3865" s="33"/>
      <c r="AA3865" s="33"/>
      <c r="AB3865" s="33"/>
      <c r="AC3865" s="33"/>
      <c r="AD3865" s="33"/>
      <c r="AE3865" s="33"/>
      <c r="AR3865" s="186" t="s">
        <v>311</v>
      </c>
      <c r="AT3865" s="186" t="s">
        <v>181</v>
      </c>
      <c r="AU3865" s="186" t="s">
        <v>78</v>
      </c>
      <c r="AY3865" s="19" t="s">
        <v>179</v>
      </c>
      <c r="BE3865" s="187">
        <f>IF(N3865="základní",J3865,0)</f>
        <v>0</v>
      </c>
      <c r="BF3865" s="187">
        <f>IF(N3865="snížená",J3865,0)</f>
        <v>0</v>
      </c>
      <c r="BG3865" s="187">
        <f>IF(N3865="zákl. přenesená",J3865,0)</f>
        <v>0</v>
      </c>
      <c r="BH3865" s="187">
        <f>IF(N3865="sníž. přenesená",J3865,0)</f>
        <v>0</v>
      </c>
      <c r="BI3865" s="187">
        <f>IF(N3865="nulová",J3865,0)</f>
        <v>0</v>
      </c>
      <c r="BJ3865" s="19" t="s">
        <v>76</v>
      </c>
      <c r="BK3865" s="187">
        <f>ROUND(I3865*H3865,2)</f>
        <v>0</v>
      </c>
      <c r="BL3865" s="19" t="s">
        <v>311</v>
      </c>
      <c r="BM3865" s="186" t="s">
        <v>3629</v>
      </c>
    </row>
    <row r="3866" spans="1:65" s="2" customFormat="1" ht="19.5">
      <c r="A3866" s="33"/>
      <c r="B3866" s="34"/>
      <c r="C3866" s="35"/>
      <c r="D3866" s="188" t="s">
        <v>188</v>
      </c>
      <c r="E3866" s="35"/>
      <c r="F3866" s="331" t="s">
        <v>3628</v>
      </c>
      <c r="G3866" s="332"/>
      <c r="H3866" s="332"/>
      <c r="I3866" s="332"/>
      <c r="J3866" s="332"/>
      <c r="K3866" s="35"/>
      <c r="L3866" s="38"/>
      <c r="M3866" s="190"/>
      <c r="N3866" s="191"/>
      <c r="O3866" s="63"/>
      <c r="P3866" s="63"/>
      <c r="Q3866" s="63"/>
      <c r="R3866" s="63"/>
      <c r="S3866" s="63"/>
      <c r="T3866" s="64"/>
      <c r="U3866" s="33"/>
      <c r="V3866" s="33"/>
      <c r="W3866" s="33"/>
      <c r="X3866" s="33"/>
      <c r="Y3866" s="33"/>
      <c r="Z3866" s="33"/>
      <c r="AA3866" s="33"/>
      <c r="AB3866" s="33"/>
      <c r="AC3866" s="33"/>
      <c r="AD3866" s="33"/>
      <c r="AE3866" s="33"/>
      <c r="AT3866" s="19" t="s">
        <v>188</v>
      </c>
      <c r="AU3866" s="19" t="s">
        <v>78</v>
      </c>
    </row>
    <row r="3867" spans="1:65" s="2" customFormat="1" ht="19.5">
      <c r="A3867" s="33"/>
      <c r="B3867" s="34"/>
      <c r="C3867" s="35"/>
      <c r="D3867" s="188" t="s">
        <v>2670</v>
      </c>
      <c r="E3867" s="35"/>
      <c r="F3867" s="349" t="s">
        <v>3630</v>
      </c>
      <c r="G3867" s="332"/>
      <c r="H3867" s="332"/>
      <c r="I3867" s="332"/>
      <c r="J3867" s="332"/>
      <c r="K3867" s="35"/>
      <c r="L3867" s="38"/>
      <c r="M3867" s="190"/>
      <c r="N3867" s="191"/>
      <c r="O3867" s="63"/>
      <c r="P3867" s="63"/>
      <c r="Q3867" s="63"/>
      <c r="R3867" s="63"/>
      <c r="S3867" s="63"/>
      <c r="T3867" s="64"/>
      <c r="U3867" s="33"/>
      <c r="V3867" s="33"/>
      <c r="W3867" s="33"/>
      <c r="X3867" s="33"/>
      <c r="Y3867" s="33"/>
      <c r="Z3867" s="33"/>
      <c r="AA3867" s="33"/>
      <c r="AB3867" s="33"/>
      <c r="AC3867" s="33"/>
      <c r="AD3867" s="33"/>
      <c r="AE3867" s="33"/>
      <c r="AT3867" s="19" t="s">
        <v>2670</v>
      </c>
      <c r="AU3867" s="19" t="s">
        <v>78</v>
      </c>
    </row>
    <row r="3868" spans="1:65" s="2" customFormat="1" ht="24.2" customHeight="1">
      <c r="A3868" s="33"/>
      <c r="B3868" s="34"/>
      <c r="C3868" s="176" t="s">
        <v>3631</v>
      </c>
      <c r="D3868" s="176" t="s">
        <v>181</v>
      </c>
      <c r="E3868" s="177" t="s">
        <v>3632</v>
      </c>
      <c r="F3868" s="327" t="s">
        <v>3633</v>
      </c>
      <c r="G3868" s="328" t="s">
        <v>281</v>
      </c>
      <c r="H3868" s="329">
        <v>3</v>
      </c>
      <c r="I3868" s="330"/>
      <c r="J3868" s="330">
        <f>ROUND(I3868*H3868,2)</f>
        <v>0</v>
      </c>
      <c r="K3868" s="178" t="s">
        <v>18</v>
      </c>
      <c r="L3868" s="38"/>
      <c r="M3868" s="182" t="s">
        <v>18</v>
      </c>
      <c r="N3868" s="183" t="s">
        <v>40</v>
      </c>
      <c r="O3868" s="184">
        <v>0</v>
      </c>
      <c r="P3868" s="184">
        <f>O3868*H3868</f>
        <v>0</v>
      </c>
      <c r="Q3868" s="184">
        <v>0</v>
      </c>
      <c r="R3868" s="184">
        <f>Q3868*H3868</f>
        <v>0</v>
      </c>
      <c r="S3868" s="184">
        <v>0</v>
      </c>
      <c r="T3868" s="185">
        <f>S3868*H3868</f>
        <v>0</v>
      </c>
      <c r="U3868" s="33"/>
      <c r="V3868" s="33"/>
      <c r="W3868" s="33"/>
      <c r="X3868" s="33"/>
      <c r="Y3868" s="33"/>
      <c r="Z3868" s="33"/>
      <c r="AA3868" s="33"/>
      <c r="AB3868" s="33"/>
      <c r="AC3868" s="33"/>
      <c r="AD3868" s="33"/>
      <c r="AE3868" s="33"/>
      <c r="AR3868" s="186" t="s">
        <v>311</v>
      </c>
      <c r="AT3868" s="186" t="s">
        <v>181</v>
      </c>
      <c r="AU3868" s="186" t="s">
        <v>78</v>
      </c>
      <c r="AY3868" s="19" t="s">
        <v>179</v>
      </c>
      <c r="BE3868" s="187">
        <f>IF(N3868="základní",J3868,0)</f>
        <v>0</v>
      </c>
      <c r="BF3868" s="187">
        <f>IF(N3868="snížená",J3868,0)</f>
        <v>0</v>
      </c>
      <c r="BG3868" s="187">
        <f>IF(N3868="zákl. přenesená",J3868,0)</f>
        <v>0</v>
      </c>
      <c r="BH3868" s="187">
        <f>IF(N3868="sníž. přenesená",J3868,0)</f>
        <v>0</v>
      </c>
      <c r="BI3868" s="187">
        <f>IF(N3868="nulová",J3868,0)</f>
        <v>0</v>
      </c>
      <c r="BJ3868" s="19" t="s">
        <v>76</v>
      </c>
      <c r="BK3868" s="187">
        <f>ROUND(I3868*H3868,2)</f>
        <v>0</v>
      </c>
      <c r="BL3868" s="19" t="s">
        <v>311</v>
      </c>
      <c r="BM3868" s="186" t="s">
        <v>3634</v>
      </c>
    </row>
    <row r="3869" spans="1:65" s="2" customFormat="1" ht="19.5">
      <c r="A3869" s="33"/>
      <c r="B3869" s="34"/>
      <c r="C3869" s="35"/>
      <c r="D3869" s="188" t="s">
        <v>188</v>
      </c>
      <c r="E3869" s="35"/>
      <c r="F3869" s="331" t="s">
        <v>3633</v>
      </c>
      <c r="G3869" s="332"/>
      <c r="H3869" s="332"/>
      <c r="I3869" s="332"/>
      <c r="J3869" s="332"/>
      <c r="K3869" s="35"/>
      <c r="L3869" s="38"/>
      <c r="M3869" s="190"/>
      <c r="N3869" s="191"/>
      <c r="O3869" s="63"/>
      <c r="P3869" s="63"/>
      <c r="Q3869" s="63"/>
      <c r="R3869" s="63"/>
      <c r="S3869" s="63"/>
      <c r="T3869" s="64"/>
      <c r="U3869" s="33"/>
      <c r="V3869" s="33"/>
      <c r="W3869" s="33"/>
      <c r="X3869" s="33"/>
      <c r="Y3869" s="33"/>
      <c r="Z3869" s="33"/>
      <c r="AA3869" s="33"/>
      <c r="AB3869" s="33"/>
      <c r="AC3869" s="33"/>
      <c r="AD3869" s="33"/>
      <c r="AE3869" s="33"/>
      <c r="AT3869" s="19" t="s">
        <v>188</v>
      </c>
      <c r="AU3869" s="19" t="s">
        <v>78</v>
      </c>
    </row>
    <row r="3870" spans="1:65" s="2" customFormat="1" ht="19.5">
      <c r="A3870" s="33"/>
      <c r="B3870" s="34"/>
      <c r="C3870" s="35"/>
      <c r="D3870" s="188" t="s">
        <v>2670</v>
      </c>
      <c r="E3870" s="35"/>
      <c r="F3870" s="349" t="s">
        <v>3630</v>
      </c>
      <c r="G3870" s="332"/>
      <c r="H3870" s="332"/>
      <c r="I3870" s="332"/>
      <c r="J3870" s="332"/>
      <c r="K3870" s="35"/>
      <c r="L3870" s="38"/>
      <c r="M3870" s="190"/>
      <c r="N3870" s="191"/>
      <c r="O3870" s="63"/>
      <c r="P3870" s="63"/>
      <c r="Q3870" s="63"/>
      <c r="R3870" s="63"/>
      <c r="S3870" s="63"/>
      <c r="T3870" s="64"/>
      <c r="U3870" s="33"/>
      <c r="V3870" s="33"/>
      <c r="W3870" s="33"/>
      <c r="X3870" s="33"/>
      <c r="Y3870" s="33"/>
      <c r="Z3870" s="33"/>
      <c r="AA3870" s="33"/>
      <c r="AB3870" s="33"/>
      <c r="AC3870" s="33"/>
      <c r="AD3870" s="33"/>
      <c r="AE3870" s="33"/>
      <c r="AT3870" s="19" t="s">
        <v>2670</v>
      </c>
      <c r="AU3870" s="19" t="s">
        <v>78</v>
      </c>
    </row>
    <row r="3871" spans="1:65" s="2" customFormat="1" ht="24.2" customHeight="1">
      <c r="A3871" s="33"/>
      <c r="B3871" s="34"/>
      <c r="C3871" s="176" t="s">
        <v>3635</v>
      </c>
      <c r="D3871" s="176" t="s">
        <v>181</v>
      </c>
      <c r="E3871" s="177" t="s">
        <v>3636</v>
      </c>
      <c r="F3871" s="327" t="s">
        <v>3637</v>
      </c>
      <c r="G3871" s="328" t="s">
        <v>281</v>
      </c>
      <c r="H3871" s="329">
        <v>7</v>
      </c>
      <c r="I3871" s="330"/>
      <c r="J3871" s="330">
        <f>ROUND(I3871*H3871,2)</f>
        <v>0</v>
      </c>
      <c r="K3871" s="178" t="s">
        <v>18</v>
      </c>
      <c r="L3871" s="38"/>
      <c r="M3871" s="182" t="s">
        <v>18</v>
      </c>
      <c r="N3871" s="183" t="s">
        <v>40</v>
      </c>
      <c r="O3871" s="184">
        <v>0</v>
      </c>
      <c r="P3871" s="184">
        <f>O3871*H3871</f>
        <v>0</v>
      </c>
      <c r="Q3871" s="184">
        <v>0</v>
      </c>
      <c r="R3871" s="184">
        <f>Q3871*H3871</f>
        <v>0</v>
      </c>
      <c r="S3871" s="184">
        <v>0</v>
      </c>
      <c r="T3871" s="185">
        <f>S3871*H3871</f>
        <v>0</v>
      </c>
      <c r="U3871" s="33"/>
      <c r="V3871" s="33"/>
      <c r="W3871" s="33"/>
      <c r="X3871" s="33"/>
      <c r="Y3871" s="33"/>
      <c r="Z3871" s="33"/>
      <c r="AA3871" s="33"/>
      <c r="AB3871" s="33"/>
      <c r="AC3871" s="33"/>
      <c r="AD3871" s="33"/>
      <c r="AE3871" s="33"/>
      <c r="AR3871" s="186" t="s">
        <v>311</v>
      </c>
      <c r="AT3871" s="186" t="s">
        <v>181</v>
      </c>
      <c r="AU3871" s="186" t="s">
        <v>78</v>
      </c>
      <c r="AY3871" s="19" t="s">
        <v>179</v>
      </c>
      <c r="BE3871" s="187">
        <f>IF(N3871="základní",J3871,0)</f>
        <v>0</v>
      </c>
      <c r="BF3871" s="187">
        <f>IF(N3871="snížená",J3871,0)</f>
        <v>0</v>
      </c>
      <c r="BG3871" s="187">
        <f>IF(N3871="zákl. přenesená",J3871,0)</f>
        <v>0</v>
      </c>
      <c r="BH3871" s="187">
        <f>IF(N3871="sníž. přenesená",J3871,0)</f>
        <v>0</v>
      </c>
      <c r="BI3871" s="187">
        <f>IF(N3871="nulová",J3871,0)</f>
        <v>0</v>
      </c>
      <c r="BJ3871" s="19" t="s">
        <v>76</v>
      </c>
      <c r="BK3871" s="187">
        <f>ROUND(I3871*H3871,2)</f>
        <v>0</v>
      </c>
      <c r="BL3871" s="19" t="s">
        <v>311</v>
      </c>
      <c r="BM3871" s="186" t="s">
        <v>3638</v>
      </c>
    </row>
    <row r="3872" spans="1:65" s="2" customFormat="1" ht="19.5">
      <c r="A3872" s="33"/>
      <c r="B3872" s="34"/>
      <c r="C3872" s="35"/>
      <c r="D3872" s="188" t="s">
        <v>188</v>
      </c>
      <c r="E3872" s="35"/>
      <c r="F3872" s="331" t="s">
        <v>3637</v>
      </c>
      <c r="G3872" s="332"/>
      <c r="H3872" s="332"/>
      <c r="I3872" s="332"/>
      <c r="J3872" s="332"/>
      <c r="K3872" s="35"/>
      <c r="L3872" s="38"/>
      <c r="M3872" s="190"/>
      <c r="N3872" s="191"/>
      <c r="O3872" s="63"/>
      <c r="P3872" s="63"/>
      <c r="Q3872" s="63"/>
      <c r="R3872" s="63"/>
      <c r="S3872" s="63"/>
      <c r="T3872" s="64"/>
      <c r="U3872" s="33"/>
      <c r="V3872" s="33"/>
      <c r="W3872" s="33"/>
      <c r="X3872" s="33"/>
      <c r="Y3872" s="33"/>
      <c r="Z3872" s="33"/>
      <c r="AA3872" s="33"/>
      <c r="AB3872" s="33"/>
      <c r="AC3872" s="33"/>
      <c r="AD3872" s="33"/>
      <c r="AE3872" s="33"/>
      <c r="AT3872" s="19" t="s">
        <v>188</v>
      </c>
      <c r="AU3872" s="19" t="s">
        <v>78</v>
      </c>
    </row>
    <row r="3873" spans="1:65" s="2" customFormat="1" ht="19.5">
      <c r="A3873" s="33"/>
      <c r="B3873" s="34"/>
      <c r="C3873" s="35"/>
      <c r="D3873" s="188" t="s">
        <v>2670</v>
      </c>
      <c r="E3873" s="35"/>
      <c r="F3873" s="349" t="s">
        <v>3630</v>
      </c>
      <c r="G3873" s="332"/>
      <c r="H3873" s="332"/>
      <c r="I3873" s="332"/>
      <c r="J3873" s="332"/>
      <c r="K3873" s="35"/>
      <c r="L3873" s="38"/>
      <c r="M3873" s="190"/>
      <c r="N3873" s="191"/>
      <c r="O3873" s="63"/>
      <c r="P3873" s="63"/>
      <c r="Q3873" s="63"/>
      <c r="R3873" s="63"/>
      <c r="S3873" s="63"/>
      <c r="T3873" s="64"/>
      <c r="U3873" s="33"/>
      <c r="V3873" s="33"/>
      <c r="W3873" s="33"/>
      <c r="X3873" s="33"/>
      <c r="Y3873" s="33"/>
      <c r="Z3873" s="33"/>
      <c r="AA3873" s="33"/>
      <c r="AB3873" s="33"/>
      <c r="AC3873" s="33"/>
      <c r="AD3873" s="33"/>
      <c r="AE3873" s="33"/>
      <c r="AT3873" s="19" t="s">
        <v>2670</v>
      </c>
      <c r="AU3873" s="19" t="s">
        <v>78</v>
      </c>
    </row>
    <row r="3874" spans="1:65" s="2" customFormat="1" ht="24.2" customHeight="1">
      <c r="A3874" s="33"/>
      <c r="B3874" s="34"/>
      <c r="C3874" s="176" t="s">
        <v>3639</v>
      </c>
      <c r="D3874" s="176" t="s">
        <v>181</v>
      </c>
      <c r="E3874" s="177" t="s">
        <v>3640</v>
      </c>
      <c r="F3874" s="327" t="s">
        <v>3641</v>
      </c>
      <c r="G3874" s="328" t="s">
        <v>281</v>
      </c>
      <c r="H3874" s="329">
        <v>14</v>
      </c>
      <c r="I3874" s="330"/>
      <c r="J3874" s="330">
        <f>ROUND(I3874*H3874,2)</f>
        <v>0</v>
      </c>
      <c r="K3874" s="178" t="s">
        <v>18</v>
      </c>
      <c r="L3874" s="38"/>
      <c r="M3874" s="182" t="s">
        <v>18</v>
      </c>
      <c r="N3874" s="183" t="s">
        <v>40</v>
      </c>
      <c r="O3874" s="184">
        <v>0</v>
      </c>
      <c r="P3874" s="184">
        <f>O3874*H3874</f>
        <v>0</v>
      </c>
      <c r="Q3874" s="184">
        <v>0</v>
      </c>
      <c r="R3874" s="184">
        <f>Q3874*H3874</f>
        <v>0</v>
      </c>
      <c r="S3874" s="184">
        <v>0</v>
      </c>
      <c r="T3874" s="185">
        <f>S3874*H3874</f>
        <v>0</v>
      </c>
      <c r="U3874" s="33"/>
      <c r="V3874" s="33"/>
      <c r="W3874" s="33"/>
      <c r="X3874" s="33"/>
      <c r="Y3874" s="33"/>
      <c r="Z3874" s="33"/>
      <c r="AA3874" s="33"/>
      <c r="AB3874" s="33"/>
      <c r="AC3874" s="33"/>
      <c r="AD3874" s="33"/>
      <c r="AE3874" s="33"/>
      <c r="AR3874" s="186" t="s">
        <v>311</v>
      </c>
      <c r="AT3874" s="186" t="s">
        <v>181</v>
      </c>
      <c r="AU3874" s="186" t="s">
        <v>78</v>
      </c>
      <c r="AY3874" s="19" t="s">
        <v>179</v>
      </c>
      <c r="BE3874" s="187">
        <f>IF(N3874="základní",J3874,0)</f>
        <v>0</v>
      </c>
      <c r="BF3874" s="187">
        <f>IF(N3874="snížená",J3874,0)</f>
        <v>0</v>
      </c>
      <c r="BG3874" s="187">
        <f>IF(N3874="zákl. přenesená",J3874,0)</f>
        <v>0</v>
      </c>
      <c r="BH3874" s="187">
        <f>IF(N3874="sníž. přenesená",J3874,0)</f>
        <v>0</v>
      </c>
      <c r="BI3874" s="187">
        <f>IF(N3874="nulová",J3874,0)</f>
        <v>0</v>
      </c>
      <c r="BJ3874" s="19" t="s">
        <v>76</v>
      </c>
      <c r="BK3874" s="187">
        <f>ROUND(I3874*H3874,2)</f>
        <v>0</v>
      </c>
      <c r="BL3874" s="19" t="s">
        <v>311</v>
      </c>
      <c r="BM3874" s="186" t="s">
        <v>3642</v>
      </c>
    </row>
    <row r="3875" spans="1:65" s="2" customFormat="1" ht="19.5">
      <c r="A3875" s="33"/>
      <c r="B3875" s="34"/>
      <c r="C3875" s="35"/>
      <c r="D3875" s="188" t="s">
        <v>188</v>
      </c>
      <c r="E3875" s="35"/>
      <c r="F3875" s="331" t="s">
        <v>3641</v>
      </c>
      <c r="G3875" s="332"/>
      <c r="H3875" s="332"/>
      <c r="I3875" s="332"/>
      <c r="J3875" s="332"/>
      <c r="K3875" s="35"/>
      <c r="L3875" s="38"/>
      <c r="M3875" s="190"/>
      <c r="N3875" s="191"/>
      <c r="O3875" s="63"/>
      <c r="P3875" s="63"/>
      <c r="Q3875" s="63"/>
      <c r="R3875" s="63"/>
      <c r="S3875" s="63"/>
      <c r="T3875" s="64"/>
      <c r="U3875" s="33"/>
      <c r="V3875" s="33"/>
      <c r="W3875" s="33"/>
      <c r="X3875" s="33"/>
      <c r="Y3875" s="33"/>
      <c r="Z3875" s="33"/>
      <c r="AA3875" s="33"/>
      <c r="AB3875" s="33"/>
      <c r="AC3875" s="33"/>
      <c r="AD3875" s="33"/>
      <c r="AE3875" s="33"/>
      <c r="AT3875" s="19" t="s">
        <v>188</v>
      </c>
      <c r="AU3875" s="19" t="s">
        <v>78</v>
      </c>
    </row>
    <row r="3876" spans="1:65" s="2" customFormat="1" ht="19.5">
      <c r="A3876" s="33"/>
      <c r="B3876" s="34"/>
      <c r="C3876" s="35"/>
      <c r="D3876" s="188" t="s">
        <v>2670</v>
      </c>
      <c r="E3876" s="35"/>
      <c r="F3876" s="349" t="s">
        <v>3630</v>
      </c>
      <c r="G3876" s="332"/>
      <c r="H3876" s="332"/>
      <c r="I3876" s="332"/>
      <c r="J3876" s="332"/>
      <c r="K3876" s="35"/>
      <c r="L3876" s="38"/>
      <c r="M3876" s="190"/>
      <c r="N3876" s="191"/>
      <c r="O3876" s="63"/>
      <c r="P3876" s="63"/>
      <c r="Q3876" s="63"/>
      <c r="R3876" s="63"/>
      <c r="S3876" s="63"/>
      <c r="T3876" s="64"/>
      <c r="U3876" s="33"/>
      <c r="V3876" s="33"/>
      <c r="W3876" s="33"/>
      <c r="X3876" s="33"/>
      <c r="Y3876" s="33"/>
      <c r="Z3876" s="33"/>
      <c r="AA3876" s="33"/>
      <c r="AB3876" s="33"/>
      <c r="AC3876" s="33"/>
      <c r="AD3876" s="33"/>
      <c r="AE3876" s="33"/>
      <c r="AT3876" s="19" t="s">
        <v>2670</v>
      </c>
      <c r="AU3876" s="19" t="s">
        <v>78</v>
      </c>
    </row>
    <row r="3877" spans="1:65" s="2" customFormat="1" ht="21.75" customHeight="1">
      <c r="A3877" s="33"/>
      <c r="B3877" s="34"/>
      <c r="C3877" s="176" t="s">
        <v>3643</v>
      </c>
      <c r="D3877" s="176" t="s">
        <v>181</v>
      </c>
      <c r="E3877" s="177" t="s">
        <v>3644</v>
      </c>
      <c r="F3877" s="327" t="s">
        <v>3645</v>
      </c>
      <c r="G3877" s="328" t="s">
        <v>281</v>
      </c>
      <c r="H3877" s="329">
        <v>31</v>
      </c>
      <c r="I3877" s="330"/>
      <c r="J3877" s="330">
        <f>ROUND(I3877*H3877,2)</f>
        <v>0</v>
      </c>
      <c r="K3877" s="178" t="s">
        <v>18</v>
      </c>
      <c r="L3877" s="38"/>
      <c r="M3877" s="182" t="s">
        <v>18</v>
      </c>
      <c r="N3877" s="183" t="s">
        <v>40</v>
      </c>
      <c r="O3877" s="184">
        <v>0</v>
      </c>
      <c r="P3877" s="184">
        <f>O3877*H3877</f>
        <v>0</v>
      </c>
      <c r="Q3877" s="184">
        <v>0</v>
      </c>
      <c r="R3877" s="184">
        <f>Q3877*H3877</f>
        <v>0</v>
      </c>
      <c r="S3877" s="184">
        <v>0</v>
      </c>
      <c r="T3877" s="185">
        <f>S3877*H3877</f>
        <v>0</v>
      </c>
      <c r="U3877" s="33"/>
      <c r="V3877" s="33"/>
      <c r="W3877" s="33"/>
      <c r="X3877" s="33"/>
      <c r="Y3877" s="33"/>
      <c r="Z3877" s="33"/>
      <c r="AA3877" s="33"/>
      <c r="AB3877" s="33"/>
      <c r="AC3877" s="33"/>
      <c r="AD3877" s="33"/>
      <c r="AE3877" s="33"/>
      <c r="AR3877" s="186" t="s">
        <v>311</v>
      </c>
      <c r="AT3877" s="186" t="s">
        <v>181</v>
      </c>
      <c r="AU3877" s="186" t="s">
        <v>78</v>
      </c>
      <c r="AY3877" s="19" t="s">
        <v>179</v>
      </c>
      <c r="BE3877" s="187">
        <f>IF(N3877="základní",J3877,0)</f>
        <v>0</v>
      </c>
      <c r="BF3877" s="187">
        <f>IF(N3877="snížená",J3877,0)</f>
        <v>0</v>
      </c>
      <c r="BG3877" s="187">
        <f>IF(N3877="zákl. přenesená",J3877,0)</f>
        <v>0</v>
      </c>
      <c r="BH3877" s="187">
        <f>IF(N3877="sníž. přenesená",J3877,0)</f>
        <v>0</v>
      </c>
      <c r="BI3877" s="187">
        <f>IF(N3877="nulová",J3877,0)</f>
        <v>0</v>
      </c>
      <c r="BJ3877" s="19" t="s">
        <v>76</v>
      </c>
      <c r="BK3877" s="187">
        <f>ROUND(I3877*H3877,2)</f>
        <v>0</v>
      </c>
      <c r="BL3877" s="19" t="s">
        <v>311</v>
      </c>
      <c r="BM3877" s="186" t="s">
        <v>3646</v>
      </c>
    </row>
    <row r="3878" spans="1:65" s="2" customFormat="1">
      <c r="A3878" s="33"/>
      <c r="B3878" s="34"/>
      <c r="C3878" s="35"/>
      <c r="D3878" s="188" t="s">
        <v>188</v>
      </c>
      <c r="E3878" s="35"/>
      <c r="F3878" s="331" t="s">
        <v>3645</v>
      </c>
      <c r="G3878" s="332"/>
      <c r="H3878" s="332"/>
      <c r="I3878" s="332"/>
      <c r="J3878" s="332"/>
      <c r="K3878" s="35"/>
      <c r="L3878" s="38"/>
      <c r="M3878" s="190"/>
      <c r="N3878" s="191"/>
      <c r="O3878" s="63"/>
      <c r="P3878" s="63"/>
      <c r="Q3878" s="63"/>
      <c r="R3878" s="63"/>
      <c r="S3878" s="63"/>
      <c r="T3878" s="64"/>
      <c r="U3878" s="33"/>
      <c r="V3878" s="33"/>
      <c r="W3878" s="33"/>
      <c r="X3878" s="33"/>
      <c r="Y3878" s="33"/>
      <c r="Z3878" s="33"/>
      <c r="AA3878" s="33"/>
      <c r="AB3878" s="33"/>
      <c r="AC3878" s="33"/>
      <c r="AD3878" s="33"/>
      <c r="AE3878" s="33"/>
      <c r="AT3878" s="19" t="s">
        <v>188</v>
      </c>
      <c r="AU3878" s="19" t="s">
        <v>78</v>
      </c>
    </row>
    <row r="3879" spans="1:65" s="2" customFormat="1" ht="19.5">
      <c r="A3879" s="33"/>
      <c r="B3879" s="34"/>
      <c r="C3879" s="35"/>
      <c r="D3879" s="188" t="s">
        <v>2670</v>
      </c>
      <c r="E3879" s="35"/>
      <c r="F3879" s="349" t="s">
        <v>3647</v>
      </c>
      <c r="G3879" s="332"/>
      <c r="H3879" s="332"/>
      <c r="I3879" s="332"/>
      <c r="J3879" s="332"/>
      <c r="K3879" s="35"/>
      <c r="L3879" s="38"/>
      <c r="M3879" s="190"/>
      <c r="N3879" s="191"/>
      <c r="O3879" s="63"/>
      <c r="P3879" s="63"/>
      <c r="Q3879" s="63"/>
      <c r="R3879" s="63"/>
      <c r="S3879" s="63"/>
      <c r="T3879" s="64"/>
      <c r="U3879" s="33"/>
      <c r="V3879" s="33"/>
      <c r="W3879" s="33"/>
      <c r="X3879" s="33"/>
      <c r="Y3879" s="33"/>
      <c r="Z3879" s="33"/>
      <c r="AA3879" s="33"/>
      <c r="AB3879" s="33"/>
      <c r="AC3879" s="33"/>
      <c r="AD3879" s="33"/>
      <c r="AE3879" s="33"/>
      <c r="AT3879" s="19" t="s">
        <v>2670</v>
      </c>
      <c r="AU3879" s="19" t="s">
        <v>78</v>
      </c>
    </row>
    <row r="3880" spans="1:65" s="2" customFormat="1" ht="21.75" customHeight="1">
      <c r="A3880" s="33"/>
      <c r="B3880" s="34"/>
      <c r="C3880" s="176" t="s">
        <v>3648</v>
      </c>
      <c r="D3880" s="176" t="s">
        <v>181</v>
      </c>
      <c r="E3880" s="177" t="s">
        <v>3649</v>
      </c>
      <c r="F3880" s="327" t="s">
        <v>3650</v>
      </c>
      <c r="G3880" s="328" t="s">
        <v>357</v>
      </c>
      <c r="H3880" s="329">
        <v>190</v>
      </c>
      <c r="I3880" s="330"/>
      <c r="J3880" s="330">
        <f>ROUND(I3880*H3880,2)</f>
        <v>0</v>
      </c>
      <c r="K3880" s="178" t="s">
        <v>18</v>
      </c>
      <c r="L3880" s="38"/>
      <c r="M3880" s="182" t="s">
        <v>18</v>
      </c>
      <c r="N3880" s="183" t="s">
        <v>40</v>
      </c>
      <c r="O3880" s="184">
        <v>0</v>
      </c>
      <c r="P3880" s="184">
        <f>O3880*H3880</f>
        <v>0</v>
      </c>
      <c r="Q3880" s="184">
        <v>0</v>
      </c>
      <c r="R3880" s="184">
        <f>Q3880*H3880</f>
        <v>0</v>
      </c>
      <c r="S3880" s="184">
        <v>0</v>
      </c>
      <c r="T3880" s="185">
        <f>S3880*H3880</f>
        <v>0</v>
      </c>
      <c r="U3880" s="33"/>
      <c r="V3880" s="33"/>
      <c r="W3880" s="33"/>
      <c r="X3880" s="33"/>
      <c r="Y3880" s="33"/>
      <c r="Z3880" s="33"/>
      <c r="AA3880" s="33"/>
      <c r="AB3880" s="33"/>
      <c r="AC3880" s="33"/>
      <c r="AD3880" s="33"/>
      <c r="AE3880" s="33"/>
      <c r="AR3880" s="186" t="s">
        <v>311</v>
      </c>
      <c r="AT3880" s="186" t="s">
        <v>181</v>
      </c>
      <c r="AU3880" s="186" t="s">
        <v>78</v>
      </c>
      <c r="AY3880" s="19" t="s">
        <v>179</v>
      </c>
      <c r="BE3880" s="187">
        <f>IF(N3880="základní",J3880,0)</f>
        <v>0</v>
      </c>
      <c r="BF3880" s="187">
        <f>IF(N3880="snížená",J3880,0)</f>
        <v>0</v>
      </c>
      <c r="BG3880" s="187">
        <f>IF(N3880="zákl. přenesená",J3880,0)</f>
        <v>0</v>
      </c>
      <c r="BH3880" s="187">
        <f>IF(N3880="sníž. přenesená",J3880,0)</f>
        <v>0</v>
      </c>
      <c r="BI3880" s="187">
        <f>IF(N3880="nulová",J3880,0)</f>
        <v>0</v>
      </c>
      <c r="BJ3880" s="19" t="s">
        <v>76</v>
      </c>
      <c r="BK3880" s="187">
        <f>ROUND(I3880*H3880,2)</f>
        <v>0</v>
      </c>
      <c r="BL3880" s="19" t="s">
        <v>311</v>
      </c>
      <c r="BM3880" s="186" t="s">
        <v>3651</v>
      </c>
    </row>
    <row r="3881" spans="1:65" s="2" customFormat="1">
      <c r="A3881" s="33"/>
      <c r="B3881" s="34"/>
      <c r="C3881" s="35"/>
      <c r="D3881" s="188" t="s">
        <v>188</v>
      </c>
      <c r="E3881" s="35"/>
      <c r="F3881" s="331" t="s">
        <v>3650</v>
      </c>
      <c r="G3881" s="332"/>
      <c r="H3881" s="332"/>
      <c r="I3881" s="332"/>
      <c r="J3881" s="332"/>
      <c r="K3881" s="35"/>
      <c r="L3881" s="38"/>
      <c r="M3881" s="190"/>
      <c r="N3881" s="191"/>
      <c r="O3881" s="63"/>
      <c r="P3881" s="63"/>
      <c r="Q3881" s="63"/>
      <c r="R3881" s="63"/>
      <c r="S3881" s="63"/>
      <c r="T3881" s="64"/>
      <c r="U3881" s="33"/>
      <c r="V3881" s="33"/>
      <c r="W3881" s="33"/>
      <c r="X3881" s="33"/>
      <c r="Y3881" s="33"/>
      <c r="Z3881" s="33"/>
      <c r="AA3881" s="33"/>
      <c r="AB3881" s="33"/>
      <c r="AC3881" s="33"/>
      <c r="AD3881" s="33"/>
      <c r="AE3881" s="33"/>
      <c r="AT3881" s="19" t="s">
        <v>188</v>
      </c>
      <c r="AU3881" s="19" t="s">
        <v>78</v>
      </c>
    </row>
    <row r="3882" spans="1:65" s="2" customFormat="1" ht="19.5">
      <c r="A3882" s="33"/>
      <c r="B3882" s="34"/>
      <c r="C3882" s="35"/>
      <c r="D3882" s="188" t="s">
        <v>2670</v>
      </c>
      <c r="E3882" s="35"/>
      <c r="F3882" s="349" t="s">
        <v>3647</v>
      </c>
      <c r="G3882" s="332"/>
      <c r="H3882" s="332"/>
      <c r="I3882" s="332"/>
      <c r="J3882" s="332"/>
      <c r="K3882" s="35"/>
      <c r="L3882" s="38"/>
      <c r="M3882" s="190"/>
      <c r="N3882" s="191"/>
      <c r="O3882" s="63"/>
      <c r="P3882" s="63"/>
      <c r="Q3882" s="63"/>
      <c r="R3882" s="63"/>
      <c r="S3882" s="63"/>
      <c r="T3882" s="64"/>
      <c r="U3882" s="33"/>
      <c r="V3882" s="33"/>
      <c r="W3882" s="33"/>
      <c r="X3882" s="33"/>
      <c r="Y3882" s="33"/>
      <c r="Z3882" s="33"/>
      <c r="AA3882" s="33"/>
      <c r="AB3882" s="33"/>
      <c r="AC3882" s="33"/>
      <c r="AD3882" s="33"/>
      <c r="AE3882" s="33"/>
      <c r="AT3882" s="19" t="s">
        <v>2670</v>
      </c>
      <c r="AU3882" s="19" t="s">
        <v>78</v>
      </c>
    </row>
    <row r="3883" spans="1:65" s="2" customFormat="1" ht="16.5" customHeight="1">
      <c r="A3883" s="33"/>
      <c r="B3883" s="34"/>
      <c r="C3883" s="176" t="s">
        <v>3652</v>
      </c>
      <c r="D3883" s="176" t="s">
        <v>181</v>
      </c>
      <c r="E3883" s="177" t="s">
        <v>3653</v>
      </c>
      <c r="F3883" s="327" t="s">
        <v>3654</v>
      </c>
      <c r="G3883" s="328" t="s">
        <v>281</v>
      </c>
      <c r="H3883" s="329">
        <v>6</v>
      </c>
      <c r="I3883" s="330"/>
      <c r="J3883" s="330">
        <f>ROUND(I3883*H3883,2)</f>
        <v>0</v>
      </c>
      <c r="K3883" s="178" t="s">
        <v>18</v>
      </c>
      <c r="L3883" s="38"/>
      <c r="M3883" s="182" t="s">
        <v>18</v>
      </c>
      <c r="N3883" s="183" t="s">
        <v>40</v>
      </c>
      <c r="O3883" s="184">
        <v>0</v>
      </c>
      <c r="P3883" s="184">
        <f>O3883*H3883</f>
        <v>0</v>
      </c>
      <c r="Q3883" s="184">
        <v>0</v>
      </c>
      <c r="R3883" s="184">
        <f>Q3883*H3883</f>
        <v>0</v>
      </c>
      <c r="S3883" s="184">
        <v>0</v>
      </c>
      <c r="T3883" s="185">
        <f>S3883*H3883</f>
        <v>0</v>
      </c>
      <c r="U3883" s="33"/>
      <c r="V3883" s="33"/>
      <c r="W3883" s="33"/>
      <c r="X3883" s="33"/>
      <c r="Y3883" s="33"/>
      <c r="Z3883" s="33"/>
      <c r="AA3883" s="33"/>
      <c r="AB3883" s="33"/>
      <c r="AC3883" s="33"/>
      <c r="AD3883" s="33"/>
      <c r="AE3883" s="33"/>
      <c r="AR3883" s="186" t="s">
        <v>311</v>
      </c>
      <c r="AT3883" s="186" t="s">
        <v>181</v>
      </c>
      <c r="AU3883" s="186" t="s">
        <v>78</v>
      </c>
      <c r="AY3883" s="19" t="s">
        <v>179</v>
      </c>
      <c r="BE3883" s="187">
        <f>IF(N3883="základní",J3883,0)</f>
        <v>0</v>
      </c>
      <c r="BF3883" s="187">
        <f>IF(N3883="snížená",J3883,0)</f>
        <v>0</v>
      </c>
      <c r="BG3883" s="187">
        <f>IF(N3883="zákl. přenesená",J3883,0)</f>
        <v>0</v>
      </c>
      <c r="BH3883" s="187">
        <f>IF(N3883="sníž. přenesená",J3883,0)</f>
        <v>0</v>
      </c>
      <c r="BI3883" s="187">
        <f>IF(N3883="nulová",J3883,0)</f>
        <v>0</v>
      </c>
      <c r="BJ3883" s="19" t="s">
        <v>76</v>
      </c>
      <c r="BK3883" s="187">
        <f>ROUND(I3883*H3883,2)</f>
        <v>0</v>
      </c>
      <c r="BL3883" s="19" t="s">
        <v>311</v>
      </c>
      <c r="BM3883" s="186" t="s">
        <v>3655</v>
      </c>
    </row>
    <row r="3884" spans="1:65" s="2" customFormat="1">
      <c r="A3884" s="33"/>
      <c r="B3884" s="34"/>
      <c r="C3884" s="35"/>
      <c r="D3884" s="188" t="s">
        <v>188</v>
      </c>
      <c r="E3884" s="35"/>
      <c r="F3884" s="331" t="s">
        <v>3654</v>
      </c>
      <c r="G3884" s="332"/>
      <c r="H3884" s="332"/>
      <c r="I3884" s="332"/>
      <c r="J3884" s="332"/>
      <c r="K3884" s="35"/>
      <c r="L3884" s="38"/>
      <c r="M3884" s="190"/>
      <c r="N3884" s="191"/>
      <c r="O3884" s="63"/>
      <c r="P3884" s="63"/>
      <c r="Q3884" s="63"/>
      <c r="R3884" s="63"/>
      <c r="S3884" s="63"/>
      <c r="T3884" s="64"/>
      <c r="U3884" s="33"/>
      <c r="V3884" s="33"/>
      <c r="W3884" s="33"/>
      <c r="X3884" s="33"/>
      <c r="Y3884" s="33"/>
      <c r="Z3884" s="33"/>
      <c r="AA3884" s="33"/>
      <c r="AB3884" s="33"/>
      <c r="AC3884" s="33"/>
      <c r="AD3884" s="33"/>
      <c r="AE3884" s="33"/>
      <c r="AT3884" s="19" t="s">
        <v>188</v>
      </c>
      <c r="AU3884" s="19" t="s">
        <v>78</v>
      </c>
    </row>
    <row r="3885" spans="1:65" s="2" customFormat="1" ht="19.5">
      <c r="A3885" s="33"/>
      <c r="B3885" s="34"/>
      <c r="C3885" s="35"/>
      <c r="D3885" s="188" t="s">
        <v>2670</v>
      </c>
      <c r="E3885" s="35"/>
      <c r="F3885" s="349" t="s">
        <v>3630</v>
      </c>
      <c r="G3885" s="332"/>
      <c r="H3885" s="332"/>
      <c r="I3885" s="332"/>
      <c r="J3885" s="332"/>
      <c r="K3885" s="35"/>
      <c r="L3885" s="38"/>
      <c r="M3885" s="190"/>
      <c r="N3885" s="191"/>
      <c r="O3885" s="63"/>
      <c r="P3885" s="63"/>
      <c r="Q3885" s="63"/>
      <c r="R3885" s="63"/>
      <c r="S3885" s="63"/>
      <c r="T3885" s="64"/>
      <c r="U3885" s="33"/>
      <c r="V3885" s="33"/>
      <c r="W3885" s="33"/>
      <c r="X3885" s="33"/>
      <c r="Y3885" s="33"/>
      <c r="Z3885" s="33"/>
      <c r="AA3885" s="33"/>
      <c r="AB3885" s="33"/>
      <c r="AC3885" s="33"/>
      <c r="AD3885" s="33"/>
      <c r="AE3885" s="33"/>
      <c r="AT3885" s="19" t="s">
        <v>2670</v>
      </c>
      <c r="AU3885" s="19" t="s">
        <v>78</v>
      </c>
    </row>
    <row r="3886" spans="1:65" s="2" customFormat="1" ht="16.5" customHeight="1">
      <c r="A3886" s="33"/>
      <c r="B3886" s="34"/>
      <c r="C3886" s="176" t="s">
        <v>3656</v>
      </c>
      <c r="D3886" s="176" t="s">
        <v>181</v>
      </c>
      <c r="E3886" s="177" t="s">
        <v>3657</v>
      </c>
      <c r="F3886" s="327" t="s">
        <v>3658</v>
      </c>
      <c r="G3886" s="328" t="s">
        <v>281</v>
      </c>
      <c r="H3886" s="329">
        <v>2</v>
      </c>
      <c r="I3886" s="330"/>
      <c r="J3886" s="330">
        <f>ROUND(I3886*H3886,2)</f>
        <v>0</v>
      </c>
      <c r="K3886" s="178" t="s">
        <v>18</v>
      </c>
      <c r="L3886" s="38"/>
      <c r="M3886" s="182" t="s">
        <v>18</v>
      </c>
      <c r="N3886" s="183" t="s">
        <v>40</v>
      </c>
      <c r="O3886" s="184">
        <v>0</v>
      </c>
      <c r="P3886" s="184">
        <f>O3886*H3886</f>
        <v>0</v>
      </c>
      <c r="Q3886" s="184">
        <v>0</v>
      </c>
      <c r="R3886" s="184">
        <f>Q3886*H3886</f>
        <v>0</v>
      </c>
      <c r="S3886" s="184">
        <v>0</v>
      </c>
      <c r="T3886" s="185">
        <f>S3886*H3886</f>
        <v>0</v>
      </c>
      <c r="U3886" s="33"/>
      <c r="V3886" s="33"/>
      <c r="W3886" s="33"/>
      <c r="X3886" s="33"/>
      <c r="Y3886" s="33"/>
      <c r="Z3886" s="33"/>
      <c r="AA3886" s="33"/>
      <c r="AB3886" s="33"/>
      <c r="AC3886" s="33"/>
      <c r="AD3886" s="33"/>
      <c r="AE3886" s="33"/>
      <c r="AR3886" s="186" t="s">
        <v>311</v>
      </c>
      <c r="AT3886" s="186" t="s">
        <v>181</v>
      </c>
      <c r="AU3886" s="186" t="s">
        <v>78</v>
      </c>
      <c r="AY3886" s="19" t="s">
        <v>179</v>
      </c>
      <c r="BE3886" s="187">
        <f>IF(N3886="základní",J3886,0)</f>
        <v>0</v>
      </c>
      <c r="BF3886" s="187">
        <f>IF(N3886="snížená",J3886,0)</f>
        <v>0</v>
      </c>
      <c r="BG3886" s="187">
        <f>IF(N3886="zákl. přenesená",J3886,0)</f>
        <v>0</v>
      </c>
      <c r="BH3886" s="187">
        <f>IF(N3886="sníž. přenesená",J3886,0)</f>
        <v>0</v>
      </c>
      <c r="BI3886" s="187">
        <f>IF(N3886="nulová",J3886,0)</f>
        <v>0</v>
      </c>
      <c r="BJ3886" s="19" t="s">
        <v>76</v>
      </c>
      <c r="BK3886" s="187">
        <f>ROUND(I3886*H3886,2)</f>
        <v>0</v>
      </c>
      <c r="BL3886" s="19" t="s">
        <v>311</v>
      </c>
      <c r="BM3886" s="186" t="s">
        <v>3659</v>
      </c>
    </row>
    <row r="3887" spans="1:65" s="2" customFormat="1">
      <c r="A3887" s="33"/>
      <c r="B3887" s="34"/>
      <c r="C3887" s="35"/>
      <c r="D3887" s="188" t="s">
        <v>188</v>
      </c>
      <c r="E3887" s="35"/>
      <c r="F3887" s="331" t="s">
        <v>3658</v>
      </c>
      <c r="G3887" s="332"/>
      <c r="H3887" s="332"/>
      <c r="I3887" s="332"/>
      <c r="J3887" s="332"/>
      <c r="K3887" s="35"/>
      <c r="L3887" s="38"/>
      <c r="M3887" s="190"/>
      <c r="N3887" s="191"/>
      <c r="O3887" s="63"/>
      <c r="P3887" s="63"/>
      <c r="Q3887" s="63"/>
      <c r="R3887" s="63"/>
      <c r="S3887" s="63"/>
      <c r="T3887" s="64"/>
      <c r="U3887" s="33"/>
      <c r="V3887" s="33"/>
      <c r="W3887" s="33"/>
      <c r="X3887" s="33"/>
      <c r="Y3887" s="33"/>
      <c r="Z3887" s="33"/>
      <c r="AA3887" s="33"/>
      <c r="AB3887" s="33"/>
      <c r="AC3887" s="33"/>
      <c r="AD3887" s="33"/>
      <c r="AE3887" s="33"/>
      <c r="AT3887" s="19" t="s">
        <v>188</v>
      </c>
      <c r="AU3887" s="19" t="s">
        <v>78</v>
      </c>
    </row>
    <row r="3888" spans="1:65" s="2" customFormat="1" ht="19.5">
      <c r="A3888" s="33"/>
      <c r="B3888" s="34"/>
      <c r="C3888" s="35"/>
      <c r="D3888" s="188" t="s">
        <v>2670</v>
      </c>
      <c r="E3888" s="35"/>
      <c r="F3888" s="349" t="s">
        <v>3630</v>
      </c>
      <c r="G3888" s="332"/>
      <c r="H3888" s="332"/>
      <c r="I3888" s="332"/>
      <c r="J3888" s="332"/>
      <c r="K3888" s="35"/>
      <c r="L3888" s="38"/>
      <c r="M3888" s="190"/>
      <c r="N3888" s="191"/>
      <c r="O3888" s="63"/>
      <c r="P3888" s="63"/>
      <c r="Q3888" s="63"/>
      <c r="R3888" s="63"/>
      <c r="S3888" s="63"/>
      <c r="T3888" s="64"/>
      <c r="U3888" s="33"/>
      <c r="V3888" s="33"/>
      <c r="W3888" s="33"/>
      <c r="X3888" s="33"/>
      <c r="Y3888" s="33"/>
      <c r="Z3888" s="33"/>
      <c r="AA3888" s="33"/>
      <c r="AB3888" s="33"/>
      <c r="AC3888" s="33"/>
      <c r="AD3888" s="33"/>
      <c r="AE3888" s="33"/>
      <c r="AT3888" s="19" t="s">
        <v>2670</v>
      </c>
      <c r="AU3888" s="19" t="s">
        <v>78</v>
      </c>
    </row>
    <row r="3889" spans="1:65" s="2" customFormat="1" ht="16.5" customHeight="1">
      <c r="A3889" s="33"/>
      <c r="B3889" s="34"/>
      <c r="C3889" s="176" t="s">
        <v>3660</v>
      </c>
      <c r="D3889" s="176" t="s">
        <v>181</v>
      </c>
      <c r="E3889" s="177" t="s">
        <v>3661</v>
      </c>
      <c r="F3889" s="327" t="s">
        <v>3662</v>
      </c>
      <c r="G3889" s="328" t="s">
        <v>281</v>
      </c>
      <c r="H3889" s="329">
        <v>4</v>
      </c>
      <c r="I3889" s="330"/>
      <c r="J3889" s="330">
        <f>ROUND(I3889*H3889,2)</f>
        <v>0</v>
      </c>
      <c r="K3889" s="178" t="s">
        <v>18</v>
      </c>
      <c r="L3889" s="38"/>
      <c r="M3889" s="182" t="s">
        <v>18</v>
      </c>
      <c r="N3889" s="183" t="s">
        <v>40</v>
      </c>
      <c r="O3889" s="184">
        <v>0</v>
      </c>
      <c r="P3889" s="184">
        <f>O3889*H3889</f>
        <v>0</v>
      </c>
      <c r="Q3889" s="184">
        <v>0</v>
      </c>
      <c r="R3889" s="184">
        <f>Q3889*H3889</f>
        <v>0</v>
      </c>
      <c r="S3889" s="184">
        <v>0</v>
      </c>
      <c r="T3889" s="185">
        <f>S3889*H3889</f>
        <v>0</v>
      </c>
      <c r="U3889" s="33"/>
      <c r="V3889" s="33"/>
      <c r="W3889" s="33"/>
      <c r="X3889" s="33"/>
      <c r="Y3889" s="33"/>
      <c r="Z3889" s="33"/>
      <c r="AA3889" s="33"/>
      <c r="AB3889" s="33"/>
      <c r="AC3889" s="33"/>
      <c r="AD3889" s="33"/>
      <c r="AE3889" s="33"/>
      <c r="AR3889" s="186" t="s">
        <v>311</v>
      </c>
      <c r="AT3889" s="186" t="s">
        <v>181</v>
      </c>
      <c r="AU3889" s="186" t="s">
        <v>78</v>
      </c>
      <c r="AY3889" s="19" t="s">
        <v>179</v>
      </c>
      <c r="BE3889" s="187">
        <f>IF(N3889="základní",J3889,0)</f>
        <v>0</v>
      </c>
      <c r="BF3889" s="187">
        <f>IF(N3889="snížená",J3889,0)</f>
        <v>0</v>
      </c>
      <c r="BG3889" s="187">
        <f>IF(N3889="zákl. přenesená",J3889,0)</f>
        <v>0</v>
      </c>
      <c r="BH3889" s="187">
        <f>IF(N3889="sníž. přenesená",J3889,0)</f>
        <v>0</v>
      </c>
      <c r="BI3889" s="187">
        <f>IF(N3889="nulová",J3889,0)</f>
        <v>0</v>
      </c>
      <c r="BJ3889" s="19" t="s">
        <v>76</v>
      </c>
      <c r="BK3889" s="187">
        <f>ROUND(I3889*H3889,2)</f>
        <v>0</v>
      </c>
      <c r="BL3889" s="19" t="s">
        <v>311</v>
      </c>
      <c r="BM3889" s="186" t="s">
        <v>3663</v>
      </c>
    </row>
    <row r="3890" spans="1:65" s="2" customFormat="1">
      <c r="A3890" s="33"/>
      <c r="B3890" s="34"/>
      <c r="C3890" s="35"/>
      <c r="D3890" s="188" t="s">
        <v>188</v>
      </c>
      <c r="E3890" s="35"/>
      <c r="F3890" s="331" t="s">
        <v>3662</v>
      </c>
      <c r="G3890" s="332"/>
      <c r="H3890" s="332"/>
      <c r="I3890" s="332"/>
      <c r="J3890" s="332"/>
      <c r="K3890" s="35"/>
      <c r="L3890" s="38"/>
      <c r="M3890" s="190"/>
      <c r="N3890" s="191"/>
      <c r="O3890" s="63"/>
      <c r="P3890" s="63"/>
      <c r="Q3890" s="63"/>
      <c r="R3890" s="63"/>
      <c r="S3890" s="63"/>
      <c r="T3890" s="64"/>
      <c r="U3890" s="33"/>
      <c r="V3890" s="33"/>
      <c r="W3890" s="33"/>
      <c r="X3890" s="33"/>
      <c r="Y3890" s="33"/>
      <c r="Z3890" s="33"/>
      <c r="AA3890" s="33"/>
      <c r="AB3890" s="33"/>
      <c r="AC3890" s="33"/>
      <c r="AD3890" s="33"/>
      <c r="AE3890" s="33"/>
      <c r="AT3890" s="19" t="s">
        <v>188</v>
      </c>
      <c r="AU3890" s="19" t="s">
        <v>78</v>
      </c>
    </row>
    <row r="3891" spans="1:65" s="2" customFormat="1" ht="19.5">
      <c r="A3891" s="33"/>
      <c r="B3891" s="34"/>
      <c r="C3891" s="35"/>
      <c r="D3891" s="188" t="s">
        <v>2670</v>
      </c>
      <c r="E3891" s="35"/>
      <c r="F3891" s="349" t="s">
        <v>3630</v>
      </c>
      <c r="G3891" s="332"/>
      <c r="H3891" s="332"/>
      <c r="I3891" s="332"/>
      <c r="J3891" s="332"/>
      <c r="K3891" s="35"/>
      <c r="L3891" s="38"/>
      <c r="M3891" s="190"/>
      <c r="N3891" s="191"/>
      <c r="O3891" s="63"/>
      <c r="P3891" s="63"/>
      <c r="Q3891" s="63"/>
      <c r="R3891" s="63"/>
      <c r="S3891" s="63"/>
      <c r="T3891" s="64"/>
      <c r="U3891" s="33"/>
      <c r="V3891" s="33"/>
      <c r="W3891" s="33"/>
      <c r="X3891" s="33"/>
      <c r="Y3891" s="33"/>
      <c r="Z3891" s="33"/>
      <c r="AA3891" s="33"/>
      <c r="AB3891" s="33"/>
      <c r="AC3891" s="33"/>
      <c r="AD3891" s="33"/>
      <c r="AE3891" s="33"/>
      <c r="AT3891" s="19" t="s">
        <v>2670</v>
      </c>
      <c r="AU3891" s="19" t="s">
        <v>78</v>
      </c>
    </row>
    <row r="3892" spans="1:65" s="2" customFormat="1" ht="33" customHeight="1">
      <c r="A3892" s="33"/>
      <c r="B3892" s="34"/>
      <c r="C3892" s="176" t="s">
        <v>3664</v>
      </c>
      <c r="D3892" s="176" t="s">
        <v>181</v>
      </c>
      <c r="E3892" s="177" t="s">
        <v>3665</v>
      </c>
      <c r="F3892" s="327" t="s">
        <v>3666</v>
      </c>
      <c r="G3892" s="328" t="s">
        <v>1865</v>
      </c>
      <c r="H3892" s="329">
        <v>1</v>
      </c>
      <c r="I3892" s="330"/>
      <c r="J3892" s="330">
        <f>ROUND(I3892*H3892,2)</f>
        <v>0</v>
      </c>
      <c r="K3892" s="178" t="s">
        <v>18</v>
      </c>
      <c r="L3892" s="38"/>
      <c r="M3892" s="182" t="s">
        <v>18</v>
      </c>
      <c r="N3892" s="183" t="s">
        <v>40</v>
      </c>
      <c r="O3892" s="184">
        <v>0</v>
      </c>
      <c r="P3892" s="184">
        <f>O3892*H3892</f>
        <v>0</v>
      </c>
      <c r="Q3892" s="184">
        <v>0</v>
      </c>
      <c r="R3892" s="184">
        <f>Q3892*H3892</f>
        <v>0</v>
      </c>
      <c r="S3892" s="184">
        <v>0</v>
      </c>
      <c r="T3892" s="185">
        <f>S3892*H3892</f>
        <v>0</v>
      </c>
      <c r="U3892" s="33"/>
      <c r="V3892" s="33"/>
      <c r="W3892" s="33"/>
      <c r="X3892" s="33"/>
      <c r="Y3892" s="33"/>
      <c r="Z3892" s="33"/>
      <c r="AA3892" s="33"/>
      <c r="AB3892" s="33"/>
      <c r="AC3892" s="33"/>
      <c r="AD3892" s="33"/>
      <c r="AE3892" s="33"/>
      <c r="AR3892" s="186" t="s">
        <v>311</v>
      </c>
      <c r="AT3892" s="186" t="s">
        <v>181</v>
      </c>
      <c r="AU3892" s="186" t="s">
        <v>78</v>
      </c>
      <c r="AY3892" s="19" t="s">
        <v>179</v>
      </c>
      <c r="BE3892" s="187">
        <f>IF(N3892="základní",J3892,0)</f>
        <v>0</v>
      </c>
      <c r="BF3892" s="187">
        <f>IF(N3892="snížená",J3892,0)</f>
        <v>0</v>
      </c>
      <c r="BG3892" s="187">
        <f>IF(N3892="zákl. přenesená",J3892,0)</f>
        <v>0</v>
      </c>
      <c r="BH3892" s="187">
        <f>IF(N3892="sníž. přenesená",J3892,0)</f>
        <v>0</v>
      </c>
      <c r="BI3892" s="187">
        <f>IF(N3892="nulová",J3892,0)</f>
        <v>0</v>
      </c>
      <c r="BJ3892" s="19" t="s">
        <v>76</v>
      </c>
      <c r="BK3892" s="187">
        <f>ROUND(I3892*H3892,2)</f>
        <v>0</v>
      </c>
      <c r="BL3892" s="19" t="s">
        <v>311</v>
      </c>
      <c r="BM3892" s="186" t="s">
        <v>3667</v>
      </c>
    </row>
    <row r="3893" spans="1:65" s="2" customFormat="1" ht="19.5">
      <c r="A3893" s="33"/>
      <c r="B3893" s="34"/>
      <c r="C3893" s="35"/>
      <c r="D3893" s="188" t="s">
        <v>188</v>
      </c>
      <c r="E3893" s="35"/>
      <c r="F3893" s="331" t="s">
        <v>3666</v>
      </c>
      <c r="G3893" s="332"/>
      <c r="H3893" s="332"/>
      <c r="I3893" s="332"/>
      <c r="J3893" s="332"/>
      <c r="K3893" s="35"/>
      <c r="L3893" s="38"/>
      <c r="M3893" s="190"/>
      <c r="N3893" s="191"/>
      <c r="O3893" s="63"/>
      <c r="P3893" s="63"/>
      <c r="Q3893" s="63"/>
      <c r="R3893" s="63"/>
      <c r="S3893" s="63"/>
      <c r="T3893" s="64"/>
      <c r="U3893" s="33"/>
      <c r="V3893" s="33"/>
      <c r="W3893" s="33"/>
      <c r="X3893" s="33"/>
      <c r="Y3893" s="33"/>
      <c r="Z3893" s="33"/>
      <c r="AA3893" s="33"/>
      <c r="AB3893" s="33"/>
      <c r="AC3893" s="33"/>
      <c r="AD3893" s="33"/>
      <c r="AE3893" s="33"/>
      <c r="AT3893" s="19" t="s">
        <v>188</v>
      </c>
      <c r="AU3893" s="19" t="s">
        <v>78</v>
      </c>
    </row>
    <row r="3894" spans="1:65" s="2" customFormat="1" ht="19.5">
      <c r="A3894" s="33"/>
      <c r="B3894" s="34"/>
      <c r="C3894" s="35"/>
      <c r="D3894" s="188" t="s">
        <v>2670</v>
      </c>
      <c r="E3894" s="35"/>
      <c r="F3894" s="349" t="s">
        <v>3630</v>
      </c>
      <c r="G3894" s="332"/>
      <c r="H3894" s="332"/>
      <c r="I3894" s="332"/>
      <c r="J3894" s="332"/>
      <c r="K3894" s="35"/>
      <c r="L3894" s="38"/>
      <c r="M3894" s="190"/>
      <c r="N3894" s="191"/>
      <c r="O3894" s="63"/>
      <c r="P3894" s="63"/>
      <c r="Q3894" s="63"/>
      <c r="R3894" s="63"/>
      <c r="S3894" s="63"/>
      <c r="T3894" s="64"/>
      <c r="U3894" s="33"/>
      <c r="V3894" s="33"/>
      <c r="W3894" s="33"/>
      <c r="X3894" s="33"/>
      <c r="Y3894" s="33"/>
      <c r="Z3894" s="33"/>
      <c r="AA3894" s="33"/>
      <c r="AB3894" s="33"/>
      <c r="AC3894" s="33"/>
      <c r="AD3894" s="33"/>
      <c r="AE3894" s="33"/>
      <c r="AT3894" s="19" t="s">
        <v>2670</v>
      </c>
      <c r="AU3894" s="19" t="s">
        <v>78</v>
      </c>
    </row>
    <row r="3895" spans="1:65" s="2" customFormat="1" ht="21.75" customHeight="1">
      <c r="A3895" s="33"/>
      <c r="B3895" s="34"/>
      <c r="C3895" s="176" t="s">
        <v>3668</v>
      </c>
      <c r="D3895" s="176" t="s">
        <v>181</v>
      </c>
      <c r="E3895" s="177" t="s">
        <v>3669</v>
      </c>
      <c r="F3895" s="327" t="s">
        <v>3670</v>
      </c>
      <c r="G3895" s="328" t="s">
        <v>281</v>
      </c>
      <c r="H3895" s="329">
        <v>16</v>
      </c>
      <c r="I3895" s="330"/>
      <c r="J3895" s="330">
        <f>ROUND(I3895*H3895,2)</f>
        <v>0</v>
      </c>
      <c r="K3895" s="178" t="s">
        <v>18</v>
      </c>
      <c r="L3895" s="38"/>
      <c r="M3895" s="182" t="s">
        <v>18</v>
      </c>
      <c r="N3895" s="183" t="s">
        <v>40</v>
      </c>
      <c r="O3895" s="184">
        <v>0</v>
      </c>
      <c r="P3895" s="184">
        <f>O3895*H3895</f>
        <v>0</v>
      </c>
      <c r="Q3895" s="184">
        <v>0</v>
      </c>
      <c r="R3895" s="184">
        <f>Q3895*H3895</f>
        <v>0</v>
      </c>
      <c r="S3895" s="184">
        <v>0</v>
      </c>
      <c r="T3895" s="185">
        <f>S3895*H3895</f>
        <v>0</v>
      </c>
      <c r="U3895" s="33"/>
      <c r="V3895" s="33"/>
      <c r="W3895" s="33"/>
      <c r="X3895" s="33"/>
      <c r="Y3895" s="33"/>
      <c r="Z3895" s="33"/>
      <c r="AA3895" s="33"/>
      <c r="AB3895" s="33"/>
      <c r="AC3895" s="33"/>
      <c r="AD3895" s="33"/>
      <c r="AE3895" s="33"/>
      <c r="AR3895" s="186" t="s">
        <v>311</v>
      </c>
      <c r="AT3895" s="186" t="s">
        <v>181</v>
      </c>
      <c r="AU3895" s="186" t="s">
        <v>78</v>
      </c>
      <c r="AY3895" s="19" t="s">
        <v>179</v>
      </c>
      <c r="BE3895" s="187">
        <f>IF(N3895="základní",J3895,0)</f>
        <v>0</v>
      </c>
      <c r="BF3895" s="187">
        <f>IF(N3895="snížená",J3895,0)</f>
        <v>0</v>
      </c>
      <c r="BG3895" s="187">
        <f>IF(N3895="zákl. přenesená",J3895,0)</f>
        <v>0</v>
      </c>
      <c r="BH3895" s="187">
        <f>IF(N3895="sníž. přenesená",J3895,0)</f>
        <v>0</v>
      </c>
      <c r="BI3895" s="187">
        <f>IF(N3895="nulová",J3895,0)</f>
        <v>0</v>
      </c>
      <c r="BJ3895" s="19" t="s">
        <v>76</v>
      </c>
      <c r="BK3895" s="187">
        <f>ROUND(I3895*H3895,2)</f>
        <v>0</v>
      </c>
      <c r="BL3895" s="19" t="s">
        <v>311</v>
      </c>
      <c r="BM3895" s="186" t="s">
        <v>3671</v>
      </c>
    </row>
    <row r="3896" spans="1:65" s="2" customFormat="1">
      <c r="A3896" s="33"/>
      <c r="B3896" s="34"/>
      <c r="C3896" s="35"/>
      <c r="D3896" s="188" t="s">
        <v>188</v>
      </c>
      <c r="E3896" s="35"/>
      <c r="F3896" s="331" t="s">
        <v>3670</v>
      </c>
      <c r="G3896" s="332"/>
      <c r="H3896" s="332"/>
      <c r="I3896" s="332"/>
      <c r="J3896" s="332"/>
      <c r="K3896" s="35"/>
      <c r="L3896" s="38"/>
      <c r="M3896" s="190"/>
      <c r="N3896" s="191"/>
      <c r="O3896" s="63"/>
      <c r="P3896" s="63"/>
      <c r="Q3896" s="63"/>
      <c r="R3896" s="63"/>
      <c r="S3896" s="63"/>
      <c r="T3896" s="64"/>
      <c r="U3896" s="33"/>
      <c r="V3896" s="33"/>
      <c r="W3896" s="33"/>
      <c r="X3896" s="33"/>
      <c r="Y3896" s="33"/>
      <c r="Z3896" s="33"/>
      <c r="AA3896" s="33"/>
      <c r="AB3896" s="33"/>
      <c r="AC3896" s="33"/>
      <c r="AD3896" s="33"/>
      <c r="AE3896" s="33"/>
      <c r="AT3896" s="19" t="s">
        <v>188</v>
      </c>
      <c r="AU3896" s="19" t="s">
        <v>78</v>
      </c>
    </row>
    <row r="3897" spans="1:65" s="2" customFormat="1" ht="19.5">
      <c r="A3897" s="33"/>
      <c r="B3897" s="34"/>
      <c r="C3897" s="35"/>
      <c r="D3897" s="188" t="s">
        <v>2670</v>
      </c>
      <c r="E3897" s="35"/>
      <c r="F3897" s="349" t="s">
        <v>3630</v>
      </c>
      <c r="G3897" s="332"/>
      <c r="H3897" s="332"/>
      <c r="I3897" s="332"/>
      <c r="J3897" s="332"/>
      <c r="K3897" s="35"/>
      <c r="L3897" s="38"/>
      <c r="M3897" s="190"/>
      <c r="N3897" s="191"/>
      <c r="O3897" s="63"/>
      <c r="P3897" s="63"/>
      <c r="Q3897" s="63"/>
      <c r="R3897" s="63"/>
      <c r="S3897" s="63"/>
      <c r="T3897" s="64"/>
      <c r="U3897" s="33"/>
      <c r="V3897" s="33"/>
      <c r="W3897" s="33"/>
      <c r="X3897" s="33"/>
      <c r="Y3897" s="33"/>
      <c r="Z3897" s="33"/>
      <c r="AA3897" s="33"/>
      <c r="AB3897" s="33"/>
      <c r="AC3897" s="33"/>
      <c r="AD3897" s="33"/>
      <c r="AE3897" s="33"/>
      <c r="AT3897" s="19" t="s">
        <v>2670</v>
      </c>
      <c r="AU3897" s="19" t="s">
        <v>78</v>
      </c>
    </row>
    <row r="3898" spans="1:65" s="2" customFormat="1" ht="16.5" customHeight="1">
      <c r="A3898" s="33"/>
      <c r="B3898" s="34"/>
      <c r="C3898" s="176" t="s">
        <v>3672</v>
      </c>
      <c r="D3898" s="176" t="s">
        <v>181</v>
      </c>
      <c r="E3898" s="177" t="s">
        <v>3673</v>
      </c>
      <c r="F3898" s="327" t="s">
        <v>3674</v>
      </c>
      <c r="G3898" s="328" t="s">
        <v>281</v>
      </c>
      <c r="H3898" s="329">
        <v>7</v>
      </c>
      <c r="I3898" s="330"/>
      <c r="J3898" s="330">
        <f>ROUND(I3898*H3898,2)</f>
        <v>0</v>
      </c>
      <c r="K3898" s="178" t="s">
        <v>18</v>
      </c>
      <c r="L3898" s="38"/>
      <c r="M3898" s="182" t="s">
        <v>18</v>
      </c>
      <c r="N3898" s="183" t="s">
        <v>40</v>
      </c>
      <c r="O3898" s="184">
        <v>0</v>
      </c>
      <c r="P3898" s="184">
        <f>O3898*H3898</f>
        <v>0</v>
      </c>
      <c r="Q3898" s="184">
        <v>0</v>
      </c>
      <c r="R3898" s="184">
        <f>Q3898*H3898</f>
        <v>0</v>
      </c>
      <c r="S3898" s="184">
        <v>0</v>
      </c>
      <c r="T3898" s="185">
        <f>S3898*H3898</f>
        <v>0</v>
      </c>
      <c r="U3898" s="33"/>
      <c r="V3898" s="33"/>
      <c r="W3898" s="33"/>
      <c r="X3898" s="33"/>
      <c r="Y3898" s="33"/>
      <c r="Z3898" s="33"/>
      <c r="AA3898" s="33"/>
      <c r="AB3898" s="33"/>
      <c r="AC3898" s="33"/>
      <c r="AD3898" s="33"/>
      <c r="AE3898" s="33"/>
      <c r="AR3898" s="186" t="s">
        <v>311</v>
      </c>
      <c r="AT3898" s="186" t="s">
        <v>181</v>
      </c>
      <c r="AU3898" s="186" t="s">
        <v>78</v>
      </c>
      <c r="AY3898" s="19" t="s">
        <v>179</v>
      </c>
      <c r="BE3898" s="187">
        <f>IF(N3898="základní",J3898,0)</f>
        <v>0</v>
      </c>
      <c r="BF3898" s="187">
        <f>IF(N3898="snížená",J3898,0)</f>
        <v>0</v>
      </c>
      <c r="BG3898" s="187">
        <f>IF(N3898="zákl. přenesená",J3898,0)</f>
        <v>0</v>
      </c>
      <c r="BH3898" s="187">
        <f>IF(N3898="sníž. přenesená",J3898,0)</f>
        <v>0</v>
      </c>
      <c r="BI3898" s="187">
        <f>IF(N3898="nulová",J3898,0)</f>
        <v>0</v>
      </c>
      <c r="BJ3898" s="19" t="s">
        <v>76</v>
      </c>
      <c r="BK3898" s="187">
        <f>ROUND(I3898*H3898,2)</f>
        <v>0</v>
      </c>
      <c r="BL3898" s="19" t="s">
        <v>311</v>
      </c>
      <c r="BM3898" s="186" t="s">
        <v>3675</v>
      </c>
    </row>
    <row r="3899" spans="1:65" s="2" customFormat="1">
      <c r="A3899" s="33"/>
      <c r="B3899" s="34"/>
      <c r="C3899" s="35"/>
      <c r="D3899" s="188" t="s">
        <v>188</v>
      </c>
      <c r="E3899" s="35"/>
      <c r="F3899" s="331" t="s">
        <v>3674</v>
      </c>
      <c r="G3899" s="332"/>
      <c r="H3899" s="332"/>
      <c r="I3899" s="332"/>
      <c r="J3899" s="332"/>
      <c r="K3899" s="35"/>
      <c r="L3899" s="38"/>
      <c r="M3899" s="190"/>
      <c r="N3899" s="191"/>
      <c r="O3899" s="63"/>
      <c r="P3899" s="63"/>
      <c r="Q3899" s="63"/>
      <c r="R3899" s="63"/>
      <c r="S3899" s="63"/>
      <c r="T3899" s="64"/>
      <c r="U3899" s="33"/>
      <c r="V3899" s="33"/>
      <c r="W3899" s="33"/>
      <c r="X3899" s="33"/>
      <c r="Y3899" s="33"/>
      <c r="Z3899" s="33"/>
      <c r="AA3899" s="33"/>
      <c r="AB3899" s="33"/>
      <c r="AC3899" s="33"/>
      <c r="AD3899" s="33"/>
      <c r="AE3899" s="33"/>
      <c r="AT3899" s="19" t="s">
        <v>188</v>
      </c>
      <c r="AU3899" s="19" t="s">
        <v>78</v>
      </c>
    </row>
    <row r="3900" spans="1:65" s="2" customFormat="1" ht="19.5">
      <c r="A3900" s="33"/>
      <c r="B3900" s="34"/>
      <c r="C3900" s="35"/>
      <c r="D3900" s="188" t="s">
        <v>2670</v>
      </c>
      <c r="E3900" s="35"/>
      <c r="F3900" s="349" t="s">
        <v>3630</v>
      </c>
      <c r="G3900" s="332"/>
      <c r="H3900" s="332"/>
      <c r="I3900" s="332"/>
      <c r="J3900" s="332"/>
      <c r="K3900" s="35"/>
      <c r="L3900" s="38"/>
      <c r="M3900" s="190"/>
      <c r="N3900" s="191"/>
      <c r="O3900" s="63"/>
      <c r="P3900" s="63"/>
      <c r="Q3900" s="63"/>
      <c r="R3900" s="63"/>
      <c r="S3900" s="63"/>
      <c r="T3900" s="64"/>
      <c r="U3900" s="33"/>
      <c r="V3900" s="33"/>
      <c r="W3900" s="33"/>
      <c r="X3900" s="33"/>
      <c r="Y3900" s="33"/>
      <c r="Z3900" s="33"/>
      <c r="AA3900" s="33"/>
      <c r="AB3900" s="33"/>
      <c r="AC3900" s="33"/>
      <c r="AD3900" s="33"/>
      <c r="AE3900" s="33"/>
      <c r="AT3900" s="19" t="s">
        <v>2670</v>
      </c>
      <c r="AU3900" s="19" t="s">
        <v>78</v>
      </c>
    </row>
    <row r="3901" spans="1:65" s="2" customFormat="1" ht="37.9" customHeight="1">
      <c r="A3901" s="33"/>
      <c r="B3901" s="34"/>
      <c r="C3901" s="176" t="s">
        <v>3676</v>
      </c>
      <c r="D3901" s="176" t="s">
        <v>181</v>
      </c>
      <c r="E3901" s="177" t="s">
        <v>3677</v>
      </c>
      <c r="F3901" s="327" t="s">
        <v>3678</v>
      </c>
      <c r="G3901" s="328" t="s">
        <v>281</v>
      </c>
      <c r="H3901" s="329">
        <v>1</v>
      </c>
      <c r="I3901" s="330"/>
      <c r="J3901" s="330">
        <f>ROUND(I3901*H3901,2)</f>
        <v>0</v>
      </c>
      <c r="K3901" s="178" t="s">
        <v>18</v>
      </c>
      <c r="L3901" s="38"/>
      <c r="M3901" s="182" t="s">
        <v>18</v>
      </c>
      <c r="N3901" s="183" t="s">
        <v>40</v>
      </c>
      <c r="O3901" s="184">
        <v>0</v>
      </c>
      <c r="P3901" s="184">
        <f>O3901*H3901</f>
        <v>0</v>
      </c>
      <c r="Q3901" s="184">
        <v>0</v>
      </c>
      <c r="R3901" s="184">
        <f>Q3901*H3901</f>
        <v>0</v>
      </c>
      <c r="S3901" s="184">
        <v>0</v>
      </c>
      <c r="T3901" s="185">
        <f>S3901*H3901</f>
        <v>0</v>
      </c>
      <c r="U3901" s="33"/>
      <c r="V3901" s="33"/>
      <c r="W3901" s="33"/>
      <c r="X3901" s="33"/>
      <c r="Y3901" s="33"/>
      <c r="Z3901" s="33"/>
      <c r="AA3901" s="33"/>
      <c r="AB3901" s="33"/>
      <c r="AC3901" s="33"/>
      <c r="AD3901" s="33"/>
      <c r="AE3901" s="33"/>
      <c r="AR3901" s="186" t="s">
        <v>311</v>
      </c>
      <c r="AT3901" s="186" t="s">
        <v>181</v>
      </c>
      <c r="AU3901" s="186" t="s">
        <v>78</v>
      </c>
      <c r="AY3901" s="19" t="s">
        <v>179</v>
      </c>
      <c r="BE3901" s="187">
        <f>IF(N3901="základní",J3901,0)</f>
        <v>0</v>
      </c>
      <c r="BF3901" s="187">
        <f>IF(N3901="snížená",J3901,0)</f>
        <v>0</v>
      </c>
      <c r="BG3901" s="187">
        <f>IF(N3901="zákl. přenesená",J3901,0)</f>
        <v>0</v>
      </c>
      <c r="BH3901" s="187">
        <f>IF(N3901="sníž. přenesená",J3901,0)</f>
        <v>0</v>
      </c>
      <c r="BI3901" s="187">
        <f>IF(N3901="nulová",J3901,0)</f>
        <v>0</v>
      </c>
      <c r="BJ3901" s="19" t="s">
        <v>76</v>
      </c>
      <c r="BK3901" s="187">
        <f>ROUND(I3901*H3901,2)</f>
        <v>0</v>
      </c>
      <c r="BL3901" s="19" t="s">
        <v>311</v>
      </c>
      <c r="BM3901" s="186" t="s">
        <v>3679</v>
      </c>
    </row>
    <row r="3902" spans="1:65" s="2" customFormat="1" ht="19.5">
      <c r="A3902" s="33"/>
      <c r="B3902" s="34"/>
      <c r="C3902" s="35"/>
      <c r="D3902" s="188" t="s">
        <v>188</v>
      </c>
      <c r="E3902" s="35"/>
      <c r="F3902" s="331" t="s">
        <v>3678</v>
      </c>
      <c r="G3902" s="332"/>
      <c r="H3902" s="332"/>
      <c r="I3902" s="332"/>
      <c r="J3902" s="332"/>
      <c r="K3902" s="35"/>
      <c r="L3902" s="38"/>
      <c r="M3902" s="190"/>
      <c r="N3902" s="191"/>
      <c r="O3902" s="63"/>
      <c r="P3902" s="63"/>
      <c r="Q3902" s="63"/>
      <c r="R3902" s="63"/>
      <c r="S3902" s="63"/>
      <c r="T3902" s="64"/>
      <c r="U3902" s="33"/>
      <c r="V3902" s="33"/>
      <c r="W3902" s="33"/>
      <c r="X3902" s="33"/>
      <c r="Y3902" s="33"/>
      <c r="Z3902" s="33"/>
      <c r="AA3902" s="33"/>
      <c r="AB3902" s="33"/>
      <c r="AC3902" s="33"/>
      <c r="AD3902" s="33"/>
      <c r="AE3902" s="33"/>
      <c r="AT3902" s="19" t="s">
        <v>188</v>
      </c>
      <c r="AU3902" s="19" t="s">
        <v>78</v>
      </c>
    </row>
    <row r="3903" spans="1:65" s="2" customFormat="1" ht="19.5">
      <c r="A3903" s="33"/>
      <c r="B3903" s="34"/>
      <c r="C3903" s="35"/>
      <c r="D3903" s="188" t="s">
        <v>2670</v>
      </c>
      <c r="E3903" s="35"/>
      <c r="F3903" s="349" t="s">
        <v>3630</v>
      </c>
      <c r="G3903" s="332"/>
      <c r="H3903" s="332"/>
      <c r="I3903" s="332"/>
      <c r="J3903" s="332"/>
      <c r="K3903" s="35"/>
      <c r="L3903" s="38"/>
      <c r="M3903" s="190"/>
      <c r="N3903" s="191"/>
      <c r="O3903" s="63"/>
      <c r="P3903" s="63"/>
      <c r="Q3903" s="63"/>
      <c r="R3903" s="63"/>
      <c r="S3903" s="63"/>
      <c r="T3903" s="64"/>
      <c r="U3903" s="33"/>
      <c r="V3903" s="33"/>
      <c r="W3903" s="33"/>
      <c r="X3903" s="33"/>
      <c r="Y3903" s="33"/>
      <c r="Z3903" s="33"/>
      <c r="AA3903" s="33"/>
      <c r="AB3903" s="33"/>
      <c r="AC3903" s="33"/>
      <c r="AD3903" s="33"/>
      <c r="AE3903" s="33"/>
      <c r="AT3903" s="19" t="s">
        <v>2670</v>
      </c>
      <c r="AU3903" s="19" t="s">
        <v>78</v>
      </c>
    </row>
    <row r="3904" spans="1:65" s="2" customFormat="1" ht="49.15" customHeight="1">
      <c r="A3904" s="33"/>
      <c r="B3904" s="34"/>
      <c r="C3904" s="176" t="s">
        <v>3680</v>
      </c>
      <c r="D3904" s="176" t="s">
        <v>181</v>
      </c>
      <c r="E3904" s="177" t="s">
        <v>3681</v>
      </c>
      <c r="F3904" s="327" t="s">
        <v>3682</v>
      </c>
      <c r="G3904" s="328" t="s">
        <v>281</v>
      </c>
      <c r="H3904" s="329">
        <v>1</v>
      </c>
      <c r="I3904" s="330"/>
      <c r="J3904" s="330">
        <f>ROUND(I3904*H3904,2)</f>
        <v>0</v>
      </c>
      <c r="K3904" s="178" t="s">
        <v>18</v>
      </c>
      <c r="L3904" s="38"/>
      <c r="M3904" s="182" t="s">
        <v>18</v>
      </c>
      <c r="N3904" s="183" t="s">
        <v>40</v>
      </c>
      <c r="O3904" s="184">
        <v>0</v>
      </c>
      <c r="P3904" s="184">
        <f>O3904*H3904</f>
        <v>0</v>
      </c>
      <c r="Q3904" s="184">
        <v>0</v>
      </c>
      <c r="R3904" s="184">
        <f>Q3904*H3904</f>
        <v>0</v>
      </c>
      <c r="S3904" s="184">
        <v>0</v>
      </c>
      <c r="T3904" s="185">
        <f>S3904*H3904</f>
        <v>0</v>
      </c>
      <c r="U3904" s="33"/>
      <c r="V3904" s="33"/>
      <c r="W3904" s="33"/>
      <c r="X3904" s="33"/>
      <c r="Y3904" s="33"/>
      <c r="Z3904" s="33"/>
      <c r="AA3904" s="33"/>
      <c r="AB3904" s="33"/>
      <c r="AC3904" s="33"/>
      <c r="AD3904" s="33"/>
      <c r="AE3904" s="33"/>
      <c r="AR3904" s="186" t="s">
        <v>311</v>
      </c>
      <c r="AT3904" s="186" t="s">
        <v>181</v>
      </c>
      <c r="AU3904" s="186" t="s">
        <v>78</v>
      </c>
      <c r="AY3904" s="19" t="s">
        <v>179</v>
      </c>
      <c r="BE3904" s="187">
        <f>IF(N3904="základní",J3904,0)</f>
        <v>0</v>
      </c>
      <c r="BF3904" s="187">
        <f>IF(N3904="snížená",J3904,0)</f>
        <v>0</v>
      </c>
      <c r="BG3904" s="187">
        <f>IF(N3904="zákl. přenesená",J3904,0)</f>
        <v>0</v>
      </c>
      <c r="BH3904" s="187">
        <f>IF(N3904="sníž. přenesená",J3904,0)</f>
        <v>0</v>
      </c>
      <c r="BI3904" s="187">
        <f>IF(N3904="nulová",J3904,0)</f>
        <v>0</v>
      </c>
      <c r="BJ3904" s="19" t="s">
        <v>76</v>
      </c>
      <c r="BK3904" s="187">
        <f>ROUND(I3904*H3904,2)</f>
        <v>0</v>
      </c>
      <c r="BL3904" s="19" t="s">
        <v>311</v>
      </c>
      <c r="BM3904" s="186" t="s">
        <v>3683</v>
      </c>
    </row>
    <row r="3905" spans="1:65" s="2" customFormat="1" ht="29.25">
      <c r="A3905" s="33"/>
      <c r="B3905" s="34"/>
      <c r="C3905" s="35"/>
      <c r="D3905" s="188" t="s">
        <v>188</v>
      </c>
      <c r="E3905" s="35"/>
      <c r="F3905" s="331" t="s">
        <v>3682</v>
      </c>
      <c r="G3905" s="332"/>
      <c r="H3905" s="332"/>
      <c r="I3905" s="332"/>
      <c r="J3905" s="332"/>
      <c r="K3905" s="35"/>
      <c r="L3905" s="38"/>
      <c r="M3905" s="190"/>
      <c r="N3905" s="191"/>
      <c r="O3905" s="63"/>
      <c r="P3905" s="63"/>
      <c r="Q3905" s="63"/>
      <c r="R3905" s="63"/>
      <c r="S3905" s="63"/>
      <c r="T3905" s="64"/>
      <c r="U3905" s="33"/>
      <c r="V3905" s="33"/>
      <c r="W3905" s="33"/>
      <c r="X3905" s="33"/>
      <c r="Y3905" s="33"/>
      <c r="Z3905" s="33"/>
      <c r="AA3905" s="33"/>
      <c r="AB3905" s="33"/>
      <c r="AC3905" s="33"/>
      <c r="AD3905" s="33"/>
      <c r="AE3905" s="33"/>
      <c r="AT3905" s="19" t="s">
        <v>188</v>
      </c>
      <c r="AU3905" s="19" t="s">
        <v>78</v>
      </c>
    </row>
    <row r="3906" spans="1:65" s="2" customFormat="1" ht="19.5">
      <c r="A3906" s="33"/>
      <c r="B3906" s="34"/>
      <c r="C3906" s="35"/>
      <c r="D3906" s="188" t="s">
        <v>2670</v>
      </c>
      <c r="E3906" s="35"/>
      <c r="F3906" s="349" t="s">
        <v>3630</v>
      </c>
      <c r="G3906" s="332"/>
      <c r="H3906" s="332"/>
      <c r="I3906" s="332"/>
      <c r="J3906" s="332"/>
      <c r="K3906" s="35"/>
      <c r="L3906" s="38"/>
      <c r="M3906" s="190"/>
      <c r="N3906" s="191"/>
      <c r="O3906" s="63"/>
      <c r="P3906" s="63"/>
      <c r="Q3906" s="63"/>
      <c r="R3906" s="63"/>
      <c r="S3906" s="63"/>
      <c r="T3906" s="64"/>
      <c r="U3906" s="33"/>
      <c r="V3906" s="33"/>
      <c r="W3906" s="33"/>
      <c r="X3906" s="33"/>
      <c r="Y3906" s="33"/>
      <c r="Z3906" s="33"/>
      <c r="AA3906" s="33"/>
      <c r="AB3906" s="33"/>
      <c r="AC3906" s="33"/>
      <c r="AD3906" s="33"/>
      <c r="AE3906" s="33"/>
      <c r="AT3906" s="19" t="s">
        <v>2670</v>
      </c>
      <c r="AU3906" s="19" t="s">
        <v>78</v>
      </c>
    </row>
    <row r="3907" spans="1:65" s="2" customFormat="1" ht="37.9" customHeight="1">
      <c r="A3907" s="33"/>
      <c r="B3907" s="34"/>
      <c r="C3907" s="176" t="s">
        <v>3684</v>
      </c>
      <c r="D3907" s="176" t="s">
        <v>181</v>
      </c>
      <c r="E3907" s="177" t="s">
        <v>3685</v>
      </c>
      <c r="F3907" s="327" t="s">
        <v>3686</v>
      </c>
      <c r="G3907" s="328" t="s">
        <v>281</v>
      </c>
      <c r="H3907" s="329">
        <v>25</v>
      </c>
      <c r="I3907" s="330"/>
      <c r="J3907" s="330">
        <f>ROUND(I3907*H3907,2)</f>
        <v>0</v>
      </c>
      <c r="K3907" s="178" t="s">
        <v>18</v>
      </c>
      <c r="L3907" s="38"/>
      <c r="M3907" s="182" t="s">
        <v>18</v>
      </c>
      <c r="N3907" s="183" t="s">
        <v>40</v>
      </c>
      <c r="O3907" s="184">
        <v>0</v>
      </c>
      <c r="P3907" s="184">
        <f>O3907*H3907</f>
        <v>0</v>
      </c>
      <c r="Q3907" s="184">
        <v>0</v>
      </c>
      <c r="R3907" s="184">
        <f>Q3907*H3907</f>
        <v>0</v>
      </c>
      <c r="S3907" s="184">
        <v>0</v>
      </c>
      <c r="T3907" s="185">
        <f>S3907*H3907</f>
        <v>0</v>
      </c>
      <c r="U3907" s="33"/>
      <c r="V3907" s="33"/>
      <c r="W3907" s="33"/>
      <c r="X3907" s="33"/>
      <c r="Y3907" s="33"/>
      <c r="Z3907" s="33"/>
      <c r="AA3907" s="33"/>
      <c r="AB3907" s="33"/>
      <c r="AC3907" s="33"/>
      <c r="AD3907" s="33"/>
      <c r="AE3907" s="33"/>
      <c r="AR3907" s="186" t="s">
        <v>311</v>
      </c>
      <c r="AT3907" s="186" t="s">
        <v>181</v>
      </c>
      <c r="AU3907" s="186" t="s">
        <v>78</v>
      </c>
      <c r="AY3907" s="19" t="s">
        <v>179</v>
      </c>
      <c r="BE3907" s="187">
        <f>IF(N3907="základní",J3907,0)</f>
        <v>0</v>
      </c>
      <c r="BF3907" s="187">
        <f>IF(N3907="snížená",J3907,0)</f>
        <v>0</v>
      </c>
      <c r="BG3907" s="187">
        <f>IF(N3907="zákl. přenesená",J3907,0)</f>
        <v>0</v>
      </c>
      <c r="BH3907" s="187">
        <f>IF(N3907="sníž. přenesená",J3907,0)</f>
        <v>0</v>
      </c>
      <c r="BI3907" s="187">
        <f>IF(N3907="nulová",J3907,0)</f>
        <v>0</v>
      </c>
      <c r="BJ3907" s="19" t="s">
        <v>76</v>
      </c>
      <c r="BK3907" s="187">
        <f>ROUND(I3907*H3907,2)</f>
        <v>0</v>
      </c>
      <c r="BL3907" s="19" t="s">
        <v>311</v>
      </c>
      <c r="BM3907" s="186" t="s">
        <v>3687</v>
      </c>
    </row>
    <row r="3908" spans="1:65" s="2" customFormat="1" ht="19.5">
      <c r="A3908" s="33"/>
      <c r="B3908" s="34"/>
      <c r="C3908" s="35"/>
      <c r="D3908" s="188" t="s">
        <v>188</v>
      </c>
      <c r="E3908" s="35"/>
      <c r="F3908" s="331" t="s">
        <v>3686</v>
      </c>
      <c r="G3908" s="332"/>
      <c r="H3908" s="332"/>
      <c r="I3908" s="332"/>
      <c r="J3908" s="332"/>
      <c r="K3908" s="35"/>
      <c r="L3908" s="38"/>
      <c r="M3908" s="190"/>
      <c r="N3908" s="191"/>
      <c r="O3908" s="63"/>
      <c r="P3908" s="63"/>
      <c r="Q3908" s="63"/>
      <c r="R3908" s="63"/>
      <c r="S3908" s="63"/>
      <c r="T3908" s="64"/>
      <c r="U3908" s="33"/>
      <c r="V3908" s="33"/>
      <c r="W3908" s="33"/>
      <c r="X3908" s="33"/>
      <c r="Y3908" s="33"/>
      <c r="Z3908" s="33"/>
      <c r="AA3908" s="33"/>
      <c r="AB3908" s="33"/>
      <c r="AC3908" s="33"/>
      <c r="AD3908" s="33"/>
      <c r="AE3908" s="33"/>
      <c r="AT3908" s="19" t="s">
        <v>188</v>
      </c>
      <c r="AU3908" s="19" t="s">
        <v>78</v>
      </c>
    </row>
    <row r="3909" spans="1:65" s="2" customFormat="1" ht="19.5">
      <c r="A3909" s="33"/>
      <c r="B3909" s="34"/>
      <c r="C3909" s="35"/>
      <c r="D3909" s="188" t="s">
        <v>2670</v>
      </c>
      <c r="E3909" s="35"/>
      <c r="F3909" s="349" t="s">
        <v>3630</v>
      </c>
      <c r="G3909" s="332"/>
      <c r="H3909" s="332"/>
      <c r="I3909" s="332"/>
      <c r="J3909" s="332"/>
      <c r="K3909" s="35"/>
      <c r="L3909" s="38"/>
      <c r="M3909" s="190"/>
      <c r="N3909" s="191"/>
      <c r="O3909" s="63"/>
      <c r="P3909" s="63"/>
      <c r="Q3909" s="63"/>
      <c r="R3909" s="63"/>
      <c r="S3909" s="63"/>
      <c r="T3909" s="64"/>
      <c r="U3909" s="33"/>
      <c r="V3909" s="33"/>
      <c r="W3909" s="33"/>
      <c r="X3909" s="33"/>
      <c r="Y3909" s="33"/>
      <c r="Z3909" s="33"/>
      <c r="AA3909" s="33"/>
      <c r="AB3909" s="33"/>
      <c r="AC3909" s="33"/>
      <c r="AD3909" s="33"/>
      <c r="AE3909" s="33"/>
      <c r="AT3909" s="19" t="s">
        <v>2670</v>
      </c>
      <c r="AU3909" s="19" t="s">
        <v>78</v>
      </c>
    </row>
    <row r="3910" spans="1:65" s="2" customFormat="1" ht="16.5" customHeight="1">
      <c r="A3910" s="33"/>
      <c r="B3910" s="34"/>
      <c r="C3910" s="176" t="s">
        <v>3688</v>
      </c>
      <c r="D3910" s="176" t="s">
        <v>181</v>
      </c>
      <c r="E3910" s="177" t="s">
        <v>3689</v>
      </c>
      <c r="F3910" s="327" t="s">
        <v>3690</v>
      </c>
      <c r="G3910" s="328" t="s">
        <v>281</v>
      </c>
      <c r="H3910" s="329">
        <v>1</v>
      </c>
      <c r="I3910" s="330"/>
      <c r="J3910" s="330">
        <f>ROUND(I3910*H3910,2)</f>
        <v>0</v>
      </c>
      <c r="K3910" s="178" t="s">
        <v>18</v>
      </c>
      <c r="L3910" s="38"/>
      <c r="M3910" s="182" t="s">
        <v>18</v>
      </c>
      <c r="N3910" s="183" t="s">
        <v>40</v>
      </c>
      <c r="O3910" s="184">
        <v>0</v>
      </c>
      <c r="P3910" s="184">
        <f>O3910*H3910</f>
        <v>0</v>
      </c>
      <c r="Q3910" s="184">
        <v>0</v>
      </c>
      <c r="R3910" s="184">
        <f>Q3910*H3910</f>
        <v>0</v>
      </c>
      <c r="S3910" s="184">
        <v>0</v>
      </c>
      <c r="T3910" s="185">
        <f>S3910*H3910</f>
        <v>0</v>
      </c>
      <c r="U3910" s="33"/>
      <c r="V3910" s="33"/>
      <c r="W3910" s="33"/>
      <c r="X3910" s="33"/>
      <c r="Y3910" s="33"/>
      <c r="Z3910" s="33"/>
      <c r="AA3910" s="33"/>
      <c r="AB3910" s="33"/>
      <c r="AC3910" s="33"/>
      <c r="AD3910" s="33"/>
      <c r="AE3910" s="33"/>
      <c r="AR3910" s="186" t="s">
        <v>311</v>
      </c>
      <c r="AT3910" s="186" t="s">
        <v>181</v>
      </c>
      <c r="AU3910" s="186" t="s">
        <v>78</v>
      </c>
      <c r="AY3910" s="19" t="s">
        <v>179</v>
      </c>
      <c r="BE3910" s="187">
        <f>IF(N3910="základní",J3910,0)</f>
        <v>0</v>
      </c>
      <c r="BF3910" s="187">
        <f>IF(N3910="snížená",J3910,0)</f>
        <v>0</v>
      </c>
      <c r="BG3910" s="187">
        <f>IF(N3910="zákl. přenesená",J3910,0)</f>
        <v>0</v>
      </c>
      <c r="BH3910" s="187">
        <f>IF(N3910="sníž. přenesená",J3910,0)</f>
        <v>0</v>
      </c>
      <c r="BI3910" s="187">
        <f>IF(N3910="nulová",J3910,0)</f>
        <v>0</v>
      </c>
      <c r="BJ3910" s="19" t="s">
        <v>76</v>
      </c>
      <c r="BK3910" s="187">
        <f>ROUND(I3910*H3910,2)</f>
        <v>0</v>
      </c>
      <c r="BL3910" s="19" t="s">
        <v>311</v>
      </c>
      <c r="BM3910" s="186" t="s">
        <v>3691</v>
      </c>
    </row>
    <row r="3911" spans="1:65" s="2" customFormat="1">
      <c r="A3911" s="33"/>
      <c r="B3911" s="34"/>
      <c r="C3911" s="35"/>
      <c r="D3911" s="188" t="s">
        <v>188</v>
      </c>
      <c r="E3911" s="35"/>
      <c r="F3911" s="331" t="s">
        <v>3690</v>
      </c>
      <c r="G3911" s="332"/>
      <c r="H3911" s="332"/>
      <c r="I3911" s="332"/>
      <c r="J3911" s="332"/>
      <c r="K3911" s="35"/>
      <c r="L3911" s="38"/>
      <c r="M3911" s="190"/>
      <c r="N3911" s="191"/>
      <c r="O3911" s="63"/>
      <c r="P3911" s="63"/>
      <c r="Q3911" s="63"/>
      <c r="R3911" s="63"/>
      <c r="S3911" s="63"/>
      <c r="T3911" s="64"/>
      <c r="U3911" s="33"/>
      <c r="V3911" s="33"/>
      <c r="W3911" s="33"/>
      <c r="X3911" s="33"/>
      <c r="Y3911" s="33"/>
      <c r="Z3911" s="33"/>
      <c r="AA3911" s="33"/>
      <c r="AB3911" s="33"/>
      <c r="AC3911" s="33"/>
      <c r="AD3911" s="33"/>
      <c r="AE3911" s="33"/>
      <c r="AT3911" s="19" t="s">
        <v>188</v>
      </c>
      <c r="AU3911" s="19" t="s">
        <v>78</v>
      </c>
    </row>
    <row r="3912" spans="1:65" s="2" customFormat="1" ht="19.5">
      <c r="A3912" s="33"/>
      <c r="B3912" s="34"/>
      <c r="C3912" s="35"/>
      <c r="D3912" s="188" t="s">
        <v>2670</v>
      </c>
      <c r="E3912" s="35"/>
      <c r="F3912" s="349" t="s">
        <v>3630</v>
      </c>
      <c r="G3912" s="332"/>
      <c r="H3912" s="332"/>
      <c r="I3912" s="332"/>
      <c r="J3912" s="332"/>
      <c r="K3912" s="35"/>
      <c r="L3912" s="38"/>
      <c r="M3912" s="190"/>
      <c r="N3912" s="191"/>
      <c r="O3912" s="63"/>
      <c r="P3912" s="63"/>
      <c r="Q3912" s="63"/>
      <c r="R3912" s="63"/>
      <c r="S3912" s="63"/>
      <c r="T3912" s="64"/>
      <c r="U3912" s="33"/>
      <c r="V3912" s="33"/>
      <c r="W3912" s="33"/>
      <c r="X3912" s="33"/>
      <c r="Y3912" s="33"/>
      <c r="Z3912" s="33"/>
      <c r="AA3912" s="33"/>
      <c r="AB3912" s="33"/>
      <c r="AC3912" s="33"/>
      <c r="AD3912" s="33"/>
      <c r="AE3912" s="33"/>
      <c r="AT3912" s="19" t="s">
        <v>2670</v>
      </c>
      <c r="AU3912" s="19" t="s">
        <v>78</v>
      </c>
    </row>
    <row r="3913" spans="1:65" s="2" customFormat="1" ht="37.9" customHeight="1">
      <c r="A3913" s="33"/>
      <c r="B3913" s="34"/>
      <c r="C3913" s="176" t="s">
        <v>3692</v>
      </c>
      <c r="D3913" s="176" t="s">
        <v>181</v>
      </c>
      <c r="E3913" s="177" t="s">
        <v>3693</v>
      </c>
      <c r="F3913" s="327" t="s">
        <v>3694</v>
      </c>
      <c r="G3913" s="328" t="s">
        <v>281</v>
      </c>
      <c r="H3913" s="329">
        <v>2</v>
      </c>
      <c r="I3913" s="330"/>
      <c r="J3913" s="330">
        <f>ROUND(I3913*H3913,2)</f>
        <v>0</v>
      </c>
      <c r="K3913" s="178" t="s">
        <v>18</v>
      </c>
      <c r="L3913" s="38"/>
      <c r="M3913" s="182" t="s">
        <v>18</v>
      </c>
      <c r="N3913" s="183" t="s">
        <v>40</v>
      </c>
      <c r="O3913" s="184">
        <v>0</v>
      </c>
      <c r="P3913" s="184">
        <f>O3913*H3913</f>
        <v>0</v>
      </c>
      <c r="Q3913" s="184">
        <v>0</v>
      </c>
      <c r="R3913" s="184">
        <f>Q3913*H3913</f>
        <v>0</v>
      </c>
      <c r="S3913" s="184">
        <v>0</v>
      </c>
      <c r="T3913" s="185">
        <f>S3913*H3913</f>
        <v>0</v>
      </c>
      <c r="U3913" s="33"/>
      <c r="V3913" s="33"/>
      <c r="W3913" s="33"/>
      <c r="X3913" s="33"/>
      <c r="Y3913" s="33"/>
      <c r="Z3913" s="33"/>
      <c r="AA3913" s="33"/>
      <c r="AB3913" s="33"/>
      <c r="AC3913" s="33"/>
      <c r="AD3913" s="33"/>
      <c r="AE3913" s="33"/>
      <c r="AR3913" s="186" t="s">
        <v>311</v>
      </c>
      <c r="AT3913" s="186" t="s">
        <v>181</v>
      </c>
      <c r="AU3913" s="186" t="s">
        <v>78</v>
      </c>
      <c r="AY3913" s="19" t="s">
        <v>179</v>
      </c>
      <c r="BE3913" s="187">
        <f>IF(N3913="základní",J3913,0)</f>
        <v>0</v>
      </c>
      <c r="BF3913" s="187">
        <f>IF(N3913="snížená",J3913,0)</f>
        <v>0</v>
      </c>
      <c r="BG3913" s="187">
        <f>IF(N3913="zákl. přenesená",J3913,0)</f>
        <v>0</v>
      </c>
      <c r="BH3913" s="187">
        <f>IF(N3913="sníž. přenesená",J3913,0)</f>
        <v>0</v>
      </c>
      <c r="BI3913" s="187">
        <f>IF(N3913="nulová",J3913,0)</f>
        <v>0</v>
      </c>
      <c r="BJ3913" s="19" t="s">
        <v>76</v>
      </c>
      <c r="BK3913" s="187">
        <f>ROUND(I3913*H3913,2)</f>
        <v>0</v>
      </c>
      <c r="BL3913" s="19" t="s">
        <v>311</v>
      </c>
      <c r="BM3913" s="186" t="s">
        <v>3695</v>
      </c>
    </row>
    <row r="3914" spans="1:65" s="2" customFormat="1" ht="19.5">
      <c r="A3914" s="33"/>
      <c r="B3914" s="34"/>
      <c r="C3914" s="35"/>
      <c r="D3914" s="188" t="s">
        <v>188</v>
      </c>
      <c r="E3914" s="35"/>
      <c r="F3914" s="331" t="s">
        <v>3694</v>
      </c>
      <c r="G3914" s="332"/>
      <c r="H3914" s="332"/>
      <c r="I3914" s="332"/>
      <c r="J3914" s="332"/>
      <c r="K3914" s="35"/>
      <c r="L3914" s="38"/>
      <c r="M3914" s="190"/>
      <c r="N3914" s="191"/>
      <c r="O3914" s="63"/>
      <c r="P3914" s="63"/>
      <c r="Q3914" s="63"/>
      <c r="R3914" s="63"/>
      <c r="S3914" s="63"/>
      <c r="T3914" s="64"/>
      <c r="U3914" s="33"/>
      <c r="V3914" s="33"/>
      <c r="W3914" s="33"/>
      <c r="X3914" s="33"/>
      <c r="Y3914" s="33"/>
      <c r="Z3914" s="33"/>
      <c r="AA3914" s="33"/>
      <c r="AB3914" s="33"/>
      <c r="AC3914" s="33"/>
      <c r="AD3914" s="33"/>
      <c r="AE3914" s="33"/>
      <c r="AT3914" s="19" t="s">
        <v>188</v>
      </c>
      <c r="AU3914" s="19" t="s">
        <v>78</v>
      </c>
    </row>
    <row r="3915" spans="1:65" s="2" customFormat="1" ht="19.5">
      <c r="A3915" s="33"/>
      <c r="B3915" s="34"/>
      <c r="C3915" s="35"/>
      <c r="D3915" s="188" t="s">
        <v>2670</v>
      </c>
      <c r="E3915" s="35"/>
      <c r="F3915" s="349" t="s">
        <v>3630</v>
      </c>
      <c r="G3915" s="332"/>
      <c r="H3915" s="332"/>
      <c r="I3915" s="332"/>
      <c r="J3915" s="332"/>
      <c r="K3915" s="35"/>
      <c r="L3915" s="38"/>
      <c r="M3915" s="190"/>
      <c r="N3915" s="191"/>
      <c r="O3915" s="63"/>
      <c r="P3915" s="63"/>
      <c r="Q3915" s="63"/>
      <c r="R3915" s="63"/>
      <c r="S3915" s="63"/>
      <c r="T3915" s="64"/>
      <c r="U3915" s="33"/>
      <c r="V3915" s="33"/>
      <c r="W3915" s="33"/>
      <c r="X3915" s="33"/>
      <c r="Y3915" s="33"/>
      <c r="Z3915" s="33"/>
      <c r="AA3915" s="33"/>
      <c r="AB3915" s="33"/>
      <c r="AC3915" s="33"/>
      <c r="AD3915" s="33"/>
      <c r="AE3915" s="33"/>
      <c r="AT3915" s="19" t="s">
        <v>2670</v>
      </c>
      <c r="AU3915" s="19" t="s">
        <v>78</v>
      </c>
    </row>
    <row r="3916" spans="1:65" s="12" customFormat="1" ht="22.9" customHeight="1">
      <c r="B3916" s="161"/>
      <c r="C3916" s="162"/>
      <c r="D3916" s="163" t="s">
        <v>68</v>
      </c>
      <c r="E3916" s="174" t="s">
        <v>3696</v>
      </c>
      <c r="F3916" s="337" t="s">
        <v>3697</v>
      </c>
      <c r="G3916" s="338"/>
      <c r="H3916" s="338"/>
      <c r="I3916" s="338"/>
      <c r="J3916" s="339">
        <f>BK3916</f>
        <v>0</v>
      </c>
      <c r="K3916" s="162"/>
      <c r="L3916" s="166"/>
      <c r="M3916" s="167"/>
      <c r="N3916" s="168"/>
      <c r="O3916" s="168"/>
      <c r="P3916" s="169">
        <f>SUM(P3917:P3919)</f>
        <v>0</v>
      </c>
      <c r="Q3916" s="168"/>
      <c r="R3916" s="169">
        <f>SUM(R3917:R3919)</f>
        <v>0</v>
      </c>
      <c r="S3916" s="168"/>
      <c r="T3916" s="170">
        <f>SUM(T3917:T3919)</f>
        <v>0</v>
      </c>
      <c r="AR3916" s="171" t="s">
        <v>76</v>
      </c>
      <c r="AT3916" s="172" t="s">
        <v>68</v>
      </c>
      <c r="AU3916" s="172" t="s">
        <v>76</v>
      </c>
      <c r="AY3916" s="171" t="s">
        <v>179</v>
      </c>
      <c r="BK3916" s="173">
        <f>SUM(BK3917:BK3919)</f>
        <v>0</v>
      </c>
    </row>
    <row r="3917" spans="1:65" s="2" customFormat="1" ht="37.9" customHeight="1">
      <c r="A3917" s="33"/>
      <c r="B3917" s="34"/>
      <c r="C3917" s="176" t="s">
        <v>3698</v>
      </c>
      <c r="D3917" s="176" t="s">
        <v>181</v>
      </c>
      <c r="E3917" s="177" t="s">
        <v>3699</v>
      </c>
      <c r="F3917" s="327" t="s">
        <v>3700</v>
      </c>
      <c r="G3917" s="328" t="s">
        <v>1865</v>
      </c>
      <c r="H3917" s="329">
        <v>1</v>
      </c>
      <c r="I3917" s="330"/>
      <c r="J3917" s="330">
        <f>ROUND(I3917*H3917,2)</f>
        <v>0</v>
      </c>
      <c r="K3917" s="178" t="s">
        <v>18</v>
      </c>
      <c r="L3917" s="38"/>
      <c r="M3917" s="182" t="s">
        <v>18</v>
      </c>
      <c r="N3917" s="183" t="s">
        <v>40</v>
      </c>
      <c r="O3917" s="184">
        <v>0</v>
      </c>
      <c r="P3917" s="184">
        <f>O3917*H3917</f>
        <v>0</v>
      </c>
      <c r="Q3917" s="184">
        <v>0</v>
      </c>
      <c r="R3917" s="184">
        <f>Q3917*H3917</f>
        <v>0</v>
      </c>
      <c r="S3917" s="184">
        <v>0</v>
      </c>
      <c r="T3917" s="185">
        <f>S3917*H3917</f>
        <v>0</v>
      </c>
      <c r="U3917" s="33"/>
      <c r="V3917" s="33"/>
      <c r="W3917" s="33"/>
      <c r="X3917" s="33"/>
      <c r="Y3917" s="33"/>
      <c r="Z3917" s="33"/>
      <c r="AA3917" s="33"/>
      <c r="AB3917" s="33"/>
      <c r="AC3917" s="33"/>
      <c r="AD3917" s="33"/>
      <c r="AE3917" s="33"/>
      <c r="AR3917" s="186" t="s">
        <v>311</v>
      </c>
      <c r="AT3917" s="186" t="s">
        <v>181</v>
      </c>
      <c r="AU3917" s="186" t="s">
        <v>78</v>
      </c>
      <c r="AY3917" s="19" t="s">
        <v>179</v>
      </c>
      <c r="BE3917" s="187">
        <f>IF(N3917="základní",J3917,0)</f>
        <v>0</v>
      </c>
      <c r="BF3917" s="187">
        <f>IF(N3917="snížená",J3917,0)</f>
        <v>0</v>
      </c>
      <c r="BG3917" s="187">
        <f>IF(N3917="zákl. přenesená",J3917,0)</f>
        <v>0</v>
      </c>
      <c r="BH3917" s="187">
        <f>IF(N3917="sníž. přenesená",J3917,0)</f>
        <v>0</v>
      </c>
      <c r="BI3917" s="187">
        <f>IF(N3917="nulová",J3917,0)</f>
        <v>0</v>
      </c>
      <c r="BJ3917" s="19" t="s">
        <v>76</v>
      </c>
      <c r="BK3917" s="187">
        <f>ROUND(I3917*H3917,2)</f>
        <v>0</v>
      </c>
      <c r="BL3917" s="19" t="s">
        <v>311</v>
      </c>
      <c r="BM3917" s="186" t="s">
        <v>3701</v>
      </c>
    </row>
    <row r="3918" spans="1:65" s="2" customFormat="1" ht="19.5">
      <c r="A3918" s="33"/>
      <c r="B3918" s="34"/>
      <c r="C3918" s="35"/>
      <c r="D3918" s="188" t="s">
        <v>188</v>
      </c>
      <c r="E3918" s="35"/>
      <c r="F3918" s="331" t="s">
        <v>3700</v>
      </c>
      <c r="G3918" s="332"/>
      <c r="H3918" s="332"/>
      <c r="I3918" s="332"/>
      <c r="J3918" s="332"/>
      <c r="K3918" s="35"/>
      <c r="L3918" s="38"/>
      <c r="M3918" s="190"/>
      <c r="N3918" s="191"/>
      <c r="O3918" s="63"/>
      <c r="P3918" s="63"/>
      <c r="Q3918" s="63"/>
      <c r="R3918" s="63"/>
      <c r="S3918" s="63"/>
      <c r="T3918" s="64"/>
      <c r="U3918" s="33"/>
      <c r="V3918" s="33"/>
      <c r="W3918" s="33"/>
      <c r="X3918" s="33"/>
      <c r="Y3918" s="33"/>
      <c r="Z3918" s="33"/>
      <c r="AA3918" s="33"/>
      <c r="AB3918" s="33"/>
      <c r="AC3918" s="33"/>
      <c r="AD3918" s="33"/>
      <c r="AE3918" s="33"/>
      <c r="AT3918" s="19" t="s">
        <v>188</v>
      </c>
      <c r="AU3918" s="19" t="s">
        <v>78</v>
      </c>
    </row>
    <row r="3919" spans="1:65" s="2" customFormat="1" ht="19.5">
      <c r="A3919" s="33"/>
      <c r="B3919" s="34"/>
      <c r="C3919" s="35"/>
      <c r="D3919" s="188" t="s">
        <v>2670</v>
      </c>
      <c r="E3919" s="35"/>
      <c r="F3919" s="230" t="s">
        <v>3702</v>
      </c>
      <c r="G3919" s="35"/>
      <c r="H3919" s="35"/>
      <c r="I3919" s="35"/>
      <c r="J3919" s="35"/>
      <c r="K3919" s="35"/>
      <c r="L3919" s="38"/>
      <c r="M3919" s="231"/>
      <c r="N3919" s="232"/>
      <c r="O3919" s="233"/>
      <c r="P3919" s="233"/>
      <c r="Q3919" s="233"/>
      <c r="R3919" s="233"/>
      <c r="S3919" s="233"/>
      <c r="T3919" s="234"/>
      <c r="U3919" s="33"/>
      <c r="V3919" s="33"/>
      <c r="W3919" s="33"/>
      <c r="X3919" s="33"/>
      <c r="Y3919" s="33"/>
      <c r="Z3919" s="33"/>
      <c r="AA3919" s="33"/>
      <c r="AB3919" s="33"/>
      <c r="AC3919" s="33"/>
      <c r="AD3919" s="33"/>
      <c r="AE3919" s="33"/>
      <c r="AT3919" s="19" t="s">
        <v>2670</v>
      </c>
      <c r="AU3919" s="19" t="s">
        <v>78</v>
      </c>
    </row>
    <row r="3920" spans="1:65" s="2" customFormat="1" ht="6.95" customHeight="1">
      <c r="A3920" s="33"/>
      <c r="B3920" s="46"/>
      <c r="C3920" s="47"/>
      <c r="D3920" s="47"/>
      <c r="E3920" s="47"/>
      <c r="F3920" s="47"/>
      <c r="G3920" s="47"/>
      <c r="H3920" s="47"/>
      <c r="I3920" s="47"/>
      <c r="J3920" s="47"/>
      <c r="K3920" s="47"/>
      <c r="L3920" s="38"/>
      <c r="M3920" s="33"/>
      <c r="O3920" s="33"/>
      <c r="P3920" s="33"/>
      <c r="Q3920" s="33"/>
      <c r="R3920" s="33"/>
      <c r="S3920" s="33"/>
      <c r="T3920" s="33"/>
      <c r="U3920" s="33"/>
      <c r="V3920" s="33"/>
      <c r="W3920" s="33"/>
      <c r="X3920" s="33"/>
      <c r="Y3920" s="33"/>
      <c r="Z3920" s="33"/>
      <c r="AA3920" s="33"/>
      <c r="AB3920" s="33"/>
      <c r="AC3920" s="33"/>
      <c r="AD3920" s="33"/>
      <c r="AE3920" s="33"/>
    </row>
  </sheetData>
  <sheetProtection formatColumns="0" formatRows="0" autoFilter="0"/>
  <autoFilter ref="C117:K3919"/>
  <mergeCells count="15">
    <mergeCell ref="E104:H104"/>
    <mergeCell ref="E108:H108"/>
    <mergeCell ref="E106:H106"/>
    <mergeCell ref="E110:H11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23" r:id="rId1"/>
    <hyperlink ref="F130" r:id="rId2"/>
    <hyperlink ref="F135" r:id="rId3"/>
    <hyperlink ref="F147" r:id="rId4"/>
    <hyperlink ref="F152" r:id="rId5"/>
    <hyperlink ref="F166" r:id="rId6"/>
    <hyperlink ref="F172" r:id="rId7"/>
    <hyperlink ref="F176" r:id="rId8"/>
    <hyperlink ref="F182" r:id="rId9"/>
    <hyperlink ref="F192" r:id="rId10"/>
    <hyperlink ref="F198" r:id="rId11"/>
    <hyperlink ref="F207" r:id="rId12"/>
    <hyperlink ref="F216" r:id="rId13"/>
    <hyperlink ref="F225" r:id="rId14"/>
    <hyperlink ref="F233" r:id="rId15"/>
    <hyperlink ref="F238" r:id="rId16"/>
    <hyperlink ref="F253" r:id="rId17"/>
    <hyperlink ref="F258" r:id="rId18"/>
    <hyperlink ref="F263" r:id="rId19"/>
    <hyperlink ref="F266" r:id="rId20"/>
    <hyperlink ref="F271" r:id="rId21"/>
    <hyperlink ref="F284" r:id="rId22"/>
    <hyperlink ref="F293" r:id="rId23"/>
    <hyperlink ref="F298" r:id="rId24"/>
    <hyperlink ref="F301" r:id="rId25"/>
    <hyperlink ref="F306" r:id="rId26"/>
    <hyperlink ref="F314" r:id="rId27"/>
    <hyperlink ref="F319" r:id="rId28"/>
    <hyperlink ref="F324" r:id="rId29"/>
    <hyperlink ref="F329" r:id="rId30"/>
    <hyperlink ref="F332" r:id="rId31"/>
    <hyperlink ref="F338" r:id="rId32"/>
    <hyperlink ref="F361" r:id="rId33"/>
    <hyperlink ref="F368" r:id="rId34"/>
    <hyperlink ref="F400" r:id="rId35"/>
    <hyperlink ref="F405" r:id="rId36"/>
    <hyperlink ref="F410" r:id="rId37"/>
    <hyperlink ref="F425" r:id="rId38"/>
    <hyperlink ref="F446" r:id="rId39"/>
    <hyperlink ref="F453" r:id="rId40"/>
    <hyperlink ref="F460" r:id="rId41"/>
    <hyperlink ref="F463" r:id="rId42"/>
    <hyperlink ref="F470" r:id="rId43"/>
    <hyperlink ref="F480" r:id="rId44"/>
    <hyperlink ref="F488" r:id="rId45"/>
    <hyperlink ref="F508" r:id="rId46"/>
    <hyperlink ref="F514" r:id="rId47"/>
    <hyperlink ref="F532" r:id="rId48"/>
    <hyperlink ref="F559" r:id="rId49"/>
    <hyperlink ref="F582" r:id="rId50"/>
    <hyperlink ref="F587" r:id="rId51"/>
    <hyperlink ref="F594" r:id="rId52"/>
    <hyperlink ref="F599" r:id="rId53"/>
    <hyperlink ref="F608" r:id="rId54"/>
    <hyperlink ref="F615" r:id="rId55"/>
    <hyperlink ref="F624" r:id="rId56"/>
    <hyperlink ref="F632" r:id="rId57"/>
    <hyperlink ref="F637" r:id="rId58"/>
    <hyperlink ref="F642" r:id="rId59"/>
    <hyperlink ref="F645" r:id="rId60"/>
    <hyperlink ref="F650" r:id="rId61"/>
    <hyperlink ref="F653" r:id="rId62"/>
    <hyperlink ref="F658" r:id="rId63"/>
    <hyperlink ref="F736" r:id="rId64"/>
    <hyperlink ref="F746" r:id="rId65"/>
    <hyperlink ref="F773" r:id="rId66"/>
    <hyperlink ref="F795" r:id="rId67"/>
    <hyperlink ref="F809" r:id="rId68"/>
    <hyperlink ref="F812" r:id="rId69"/>
    <hyperlink ref="F820" r:id="rId70"/>
    <hyperlink ref="F827" r:id="rId71"/>
    <hyperlink ref="F832" r:id="rId72"/>
    <hyperlink ref="F838" r:id="rId73"/>
    <hyperlink ref="F841" r:id="rId74"/>
    <hyperlink ref="F846" r:id="rId75"/>
    <hyperlink ref="F850" r:id="rId76"/>
    <hyperlink ref="F855" r:id="rId77"/>
    <hyperlink ref="F860" r:id="rId78"/>
    <hyperlink ref="F865" r:id="rId79"/>
    <hyperlink ref="F870" r:id="rId80"/>
    <hyperlink ref="F875" r:id="rId81"/>
    <hyperlink ref="F881" r:id="rId82"/>
    <hyperlink ref="F942" r:id="rId83"/>
    <hyperlink ref="F1003" r:id="rId84"/>
    <hyperlink ref="F1009" r:id="rId85"/>
    <hyperlink ref="F1014" r:id="rId86"/>
    <hyperlink ref="F1075" r:id="rId87"/>
    <hyperlink ref="F1079" r:id="rId88"/>
    <hyperlink ref="F1082" r:id="rId89"/>
    <hyperlink ref="F1086" r:id="rId90"/>
    <hyperlink ref="F1091" r:id="rId91"/>
    <hyperlink ref="F1094" r:id="rId92"/>
    <hyperlink ref="F1097" r:id="rId93"/>
    <hyperlink ref="F1131" r:id="rId94"/>
    <hyperlink ref="F1203" r:id="rId95"/>
    <hyperlink ref="F1212" r:id="rId96"/>
    <hyperlink ref="F1234" r:id="rId97"/>
    <hyperlink ref="F1246" r:id="rId98"/>
    <hyperlink ref="F1268" r:id="rId99"/>
    <hyperlink ref="F1312" r:id="rId100"/>
    <hyperlink ref="F1323" r:id="rId101"/>
    <hyperlink ref="F1337" r:id="rId102"/>
    <hyperlink ref="F1342" r:id="rId103"/>
    <hyperlink ref="F1388" r:id="rId104"/>
    <hyperlink ref="F1395" r:id="rId105"/>
    <hyperlink ref="F1403" r:id="rId106"/>
    <hyperlink ref="F1407" r:id="rId107"/>
    <hyperlink ref="F1415" r:id="rId108"/>
    <hyperlink ref="F1423" r:id="rId109"/>
    <hyperlink ref="F1427" r:id="rId110"/>
    <hyperlink ref="F1435" r:id="rId111"/>
    <hyperlink ref="F1439" r:id="rId112"/>
    <hyperlink ref="F1443" r:id="rId113"/>
    <hyperlink ref="F1447" r:id="rId114"/>
    <hyperlink ref="F1450" r:id="rId115"/>
    <hyperlink ref="F1453" r:id="rId116"/>
    <hyperlink ref="F1467" r:id="rId117"/>
    <hyperlink ref="F1479" r:id="rId118"/>
    <hyperlink ref="F1486" r:id="rId119"/>
    <hyperlink ref="F1491" r:id="rId120"/>
    <hyperlink ref="F1503" r:id="rId121"/>
    <hyperlink ref="F1508" r:id="rId122"/>
    <hyperlink ref="F1513" r:id="rId123"/>
    <hyperlink ref="F1518" r:id="rId124"/>
    <hyperlink ref="F1523" r:id="rId125"/>
    <hyperlink ref="F1527" r:id="rId126"/>
    <hyperlink ref="F1541" r:id="rId127"/>
    <hyperlink ref="F1553" r:id="rId128"/>
    <hyperlink ref="F1564" r:id="rId129"/>
    <hyperlink ref="F1569" r:id="rId130"/>
    <hyperlink ref="F1581" r:id="rId131"/>
    <hyperlink ref="F1586" r:id="rId132"/>
    <hyperlink ref="F1594" r:id="rId133"/>
    <hyperlink ref="F1602" r:id="rId134"/>
    <hyperlink ref="F1610" r:id="rId135"/>
    <hyperlink ref="F1620" r:id="rId136"/>
    <hyperlink ref="F1625" r:id="rId137"/>
    <hyperlink ref="F1630" r:id="rId138"/>
    <hyperlink ref="F1637" r:id="rId139"/>
    <hyperlink ref="F1647" r:id="rId140"/>
    <hyperlink ref="F1662" r:id="rId141"/>
    <hyperlink ref="F1667" r:id="rId142"/>
    <hyperlink ref="F1672" r:id="rId143"/>
    <hyperlink ref="F1677" r:id="rId144"/>
    <hyperlink ref="F1682" r:id="rId145"/>
    <hyperlink ref="F1689" r:id="rId146"/>
    <hyperlink ref="F1694" r:id="rId147"/>
    <hyperlink ref="F1699" r:id="rId148"/>
    <hyperlink ref="F1716" r:id="rId149"/>
    <hyperlink ref="F1741" r:id="rId150"/>
    <hyperlink ref="F1753" r:id="rId151"/>
    <hyperlink ref="F1758" r:id="rId152"/>
    <hyperlink ref="F1767" r:id="rId153"/>
    <hyperlink ref="F1781" r:id="rId154"/>
    <hyperlink ref="F1784" r:id="rId155"/>
    <hyperlink ref="F1787" r:id="rId156"/>
    <hyperlink ref="F1791" r:id="rId157"/>
    <hyperlink ref="F1795" r:id="rId158"/>
    <hyperlink ref="F1799" r:id="rId159"/>
    <hyperlink ref="F1807" r:id="rId160"/>
    <hyperlink ref="F1811" r:id="rId161"/>
    <hyperlink ref="F1819" r:id="rId162"/>
    <hyperlink ref="F1827" r:id="rId163"/>
    <hyperlink ref="F1831" r:id="rId164"/>
    <hyperlink ref="F1836" r:id="rId165"/>
    <hyperlink ref="F1847" r:id="rId166"/>
    <hyperlink ref="F1860" r:id="rId167"/>
    <hyperlink ref="F1871" r:id="rId168"/>
    <hyperlink ref="F1885" r:id="rId169"/>
    <hyperlink ref="F1898" r:id="rId170"/>
    <hyperlink ref="F1912" r:id="rId171"/>
    <hyperlink ref="F1937" r:id="rId172"/>
    <hyperlink ref="F1943" r:id="rId173"/>
    <hyperlink ref="F1968" r:id="rId174"/>
    <hyperlink ref="F1972" r:id="rId175"/>
    <hyperlink ref="F2000" r:id="rId176"/>
    <hyperlink ref="F2072" r:id="rId177"/>
    <hyperlink ref="F2082" r:id="rId178"/>
    <hyperlink ref="F2114" r:id="rId179"/>
    <hyperlink ref="F2138" r:id="rId180"/>
    <hyperlink ref="F2162" r:id="rId181"/>
    <hyperlink ref="F2166" r:id="rId182"/>
    <hyperlink ref="F2171" r:id="rId183"/>
    <hyperlink ref="F2175" r:id="rId184"/>
    <hyperlink ref="F2179" r:id="rId185"/>
    <hyperlink ref="F2183" r:id="rId186"/>
    <hyperlink ref="F2187" r:id="rId187"/>
    <hyperlink ref="F2191" r:id="rId188"/>
    <hyperlink ref="F2224" r:id="rId189"/>
    <hyperlink ref="F2239" r:id="rId190"/>
    <hyperlink ref="F2264" r:id="rId191"/>
    <hyperlink ref="F2286" r:id="rId192"/>
    <hyperlink ref="F2292" r:id="rId193"/>
    <hyperlink ref="F2320" r:id="rId194"/>
    <hyperlink ref="F2333" r:id="rId195"/>
    <hyperlink ref="F2345" r:id="rId196"/>
    <hyperlink ref="F2354" r:id="rId197"/>
    <hyperlink ref="F2358" r:id="rId198"/>
    <hyperlink ref="F2361" r:id="rId199"/>
    <hyperlink ref="F2368" r:id="rId200"/>
    <hyperlink ref="F2379" r:id="rId201"/>
    <hyperlink ref="F2390" r:id="rId202"/>
    <hyperlink ref="F2401" r:id="rId203"/>
    <hyperlink ref="F2410" r:id="rId204"/>
    <hyperlink ref="F2420" r:id="rId205"/>
    <hyperlink ref="F2430" r:id="rId206"/>
    <hyperlink ref="F2450" r:id="rId207"/>
    <hyperlink ref="F2454" r:id="rId208"/>
    <hyperlink ref="F2464" r:id="rId209"/>
    <hyperlink ref="F2472" r:id="rId210"/>
    <hyperlink ref="F2479" r:id="rId211"/>
    <hyperlink ref="F2487" r:id="rId212"/>
    <hyperlink ref="F2496" r:id="rId213"/>
    <hyperlink ref="F2504" r:id="rId214"/>
    <hyperlink ref="F2510" r:id="rId215"/>
    <hyperlink ref="F2516" r:id="rId216"/>
    <hyperlink ref="F2527" r:id="rId217"/>
    <hyperlink ref="F2537" r:id="rId218"/>
    <hyperlink ref="F2592" r:id="rId219"/>
    <hyperlink ref="F2617" r:id="rId220"/>
    <hyperlink ref="F2626" r:id="rId221"/>
    <hyperlink ref="F2632" r:id="rId222"/>
    <hyperlink ref="F2636" r:id="rId223"/>
    <hyperlink ref="F2642" r:id="rId224"/>
    <hyperlink ref="F2647" r:id="rId225"/>
    <hyperlink ref="F2652" r:id="rId226"/>
    <hyperlink ref="F2657" r:id="rId227"/>
    <hyperlink ref="F2667" r:id="rId228"/>
    <hyperlink ref="F2672" r:id="rId229"/>
    <hyperlink ref="F2675" r:id="rId230"/>
    <hyperlink ref="F2734" r:id="rId231"/>
    <hyperlink ref="F2738" r:id="rId232"/>
    <hyperlink ref="F2747" r:id="rId233"/>
    <hyperlink ref="F2756" r:id="rId234"/>
    <hyperlink ref="F2761" r:id="rId235"/>
    <hyperlink ref="F2766" r:id="rId236"/>
    <hyperlink ref="F2788" r:id="rId237"/>
    <hyperlink ref="F2791" r:id="rId238"/>
    <hyperlink ref="F2794" r:id="rId239"/>
    <hyperlink ref="F2799" r:id="rId240"/>
    <hyperlink ref="F2804" r:id="rId241"/>
    <hyperlink ref="F2816" r:id="rId242"/>
    <hyperlink ref="F2822" r:id="rId243"/>
    <hyperlink ref="F2826" r:id="rId244"/>
    <hyperlink ref="F2832" r:id="rId245"/>
    <hyperlink ref="F2928" r:id="rId246"/>
    <hyperlink ref="F2936" r:id="rId247"/>
    <hyperlink ref="F2945" r:id="rId248"/>
    <hyperlink ref="F2954" r:id="rId249"/>
    <hyperlink ref="F2997" r:id="rId250"/>
    <hyperlink ref="F3002" r:id="rId251"/>
    <hyperlink ref="F3006" r:id="rId252"/>
    <hyperlink ref="F3061" r:id="rId253"/>
    <hyperlink ref="F3115" r:id="rId254"/>
    <hyperlink ref="F3156" r:id="rId255"/>
    <hyperlink ref="F3170" r:id="rId256"/>
    <hyperlink ref="F3184" r:id="rId257"/>
    <hyperlink ref="F3217" r:id="rId258"/>
    <hyperlink ref="F3227" r:id="rId259"/>
    <hyperlink ref="F3278" r:id="rId260"/>
    <hyperlink ref="F3286" r:id="rId261"/>
    <hyperlink ref="F3312" r:id="rId262"/>
    <hyperlink ref="F3316" r:id="rId263"/>
    <hyperlink ref="F3322" r:id="rId264"/>
    <hyperlink ref="F3353" r:id="rId265"/>
    <hyperlink ref="F3384" r:id="rId266"/>
    <hyperlink ref="F3415" r:id="rId267"/>
    <hyperlink ref="F3427" r:id="rId268"/>
    <hyperlink ref="F3461" r:id="rId269"/>
    <hyperlink ref="F3496" r:id="rId270"/>
    <hyperlink ref="F3530" r:id="rId271"/>
    <hyperlink ref="F3564" r:id="rId272"/>
    <hyperlink ref="F3568" r:id="rId273"/>
    <hyperlink ref="F3600" r:id="rId274"/>
    <hyperlink ref="F3603" r:id="rId275"/>
    <hyperlink ref="F3631" r:id="rId276"/>
    <hyperlink ref="F3656" r:id="rId277"/>
    <hyperlink ref="F3676" r:id="rId278"/>
    <hyperlink ref="F3705" r:id="rId279"/>
    <hyperlink ref="F3740" r:id="rId280"/>
    <hyperlink ref="F3765" r:id="rId281"/>
    <hyperlink ref="F3769" r:id="rId282"/>
    <hyperlink ref="F3785" r:id="rId283"/>
    <hyperlink ref="F3798" r:id="rId284"/>
    <hyperlink ref="F3817" r:id="rId285"/>
    <hyperlink ref="F3833" r:id="rId286"/>
    <hyperlink ref="F3844" r:id="rId287"/>
    <hyperlink ref="F3852" r:id="rId288"/>
    <hyperlink ref="F3862" r:id="rId28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17"/>
  <sheetViews>
    <sheetView showGridLines="0" topLeftCell="A173" workbookViewId="0">
      <selection activeCell="I107" sqref="I107:I3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3703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ROUND(J104,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ROUND((SUM(BE104:BE316)),  2)</f>
        <v>0</v>
      </c>
      <c r="G37" s="33"/>
      <c r="H37" s="33"/>
      <c r="I37" s="123">
        <v>0.21</v>
      </c>
      <c r="J37" s="122">
        <f>ROUND(((SUM(BE104:BE316))*I37),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ROUND((SUM(BF104:BF316)),  2)</f>
        <v>0</v>
      </c>
      <c r="G38" s="33"/>
      <c r="H38" s="33"/>
      <c r="I38" s="123">
        <v>0.12</v>
      </c>
      <c r="J38" s="122">
        <f>ROUND(((SUM(BF104:BF316))*I38),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ROUND((SUM(BG104:BG316)),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ROUND((SUM(BH104:BH316)),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ROUND((SUM(BI104:BI316)),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D1.4.1-1 - ZTI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J104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3704</v>
      </c>
      <c r="E68" s="142"/>
      <c r="F68" s="142"/>
      <c r="G68" s="142"/>
      <c r="H68" s="142"/>
      <c r="I68" s="142"/>
      <c r="J68" s="143">
        <f>J105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3705</v>
      </c>
      <c r="E69" s="147"/>
      <c r="F69" s="147"/>
      <c r="G69" s="147"/>
      <c r="H69" s="147"/>
      <c r="I69" s="147"/>
      <c r="J69" s="148">
        <f>J106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3706</v>
      </c>
      <c r="E70" s="147"/>
      <c r="F70" s="147"/>
      <c r="G70" s="147"/>
      <c r="H70" s="147"/>
      <c r="I70" s="147"/>
      <c r="J70" s="148">
        <f>J119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3707</v>
      </c>
      <c r="E71" s="147"/>
      <c r="F71" s="147"/>
      <c r="G71" s="147"/>
      <c r="H71" s="147"/>
      <c r="I71" s="147"/>
      <c r="J71" s="148">
        <f>J128</f>
        <v>0</v>
      </c>
      <c r="K71" s="95"/>
      <c r="L71" s="149"/>
    </row>
    <row r="72" spans="1:47" s="10" customFormat="1" ht="19.899999999999999" customHeight="1">
      <c r="B72" s="145"/>
      <c r="C72" s="95"/>
      <c r="D72" s="146" t="s">
        <v>3708</v>
      </c>
      <c r="E72" s="147"/>
      <c r="F72" s="147"/>
      <c r="G72" s="147"/>
      <c r="H72" s="147"/>
      <c r="I72" s="147"/>
      <c r="J72" s="148">
        <f>J145</f>
        <v>0</v>
      </c>
      <c r="K72" s="95"/>
      <c r="L72" s="149"/>
    </row>
    <row r="73" spans="1:47" s="10" customFormat="1" ht="19.899999999999999" customHeight="1">
      <c r="B73" s="145"/>
      <c r="C73" s="95"/>
      <c r="D73" s="146" t="s">
        <v>3709</v>
      </c>
      <c r="E73" s="147"/>
      <c r="F73" s="147"/>
      <c r="G73" s="147"/>
      <c r="H73" s="147"/>
      <c r="I73" s="147"/>
      <c r="J73" s="148">
        <f>J184</f>
        <v>0</v>
      </c>
      <c r="K73" s="95"/>
      <c r="L73" s="149"/>
    </row>
    <row r="74" spans="1:47" s="9" customFormat="1" ht="24.95" customHeight="1">
      <c r="B74" s="139"/>
      <c r="C74" s="140"/>
      <c r="D74" s="141" t="s">
        <v>3710</v>
      </c>
      <c r="E74" s="142"/>
      <c r="F74" s="142"/>
      <c r="G74" s="142"/>
      <c r="H74" s="142"/>
      <c r="I74" s="142"/>
      <c r="J74" s="143">
        <f>J193</f>
        <v>0</v>
      </c>
      <c r="K74" s="140"/>
      <c r="L74" s="144"/>
    </row>
    <row r="75" spans="1:47" s="10" customFormat="1" ht="19.899999999999999" customHeight="1">
      <c r="B75" s="145"/>
      <c r="C75" s="95"/>
      <c r="D75" s="146" t="s">
        <v>3711</v>
      </c>
      <c r="E75" s="147"/>
      <c r="F75" s="147"/>
      <c r="G75" s="147"/>
      <c r="H75" s="147"/>
      <c r="I75" s="147"/>
      <c r="J75" s="148">
        <f>J194</f>
        <v>0</v>
      </c>
      <c r="K75" s="95"/>
      <c r="L75" s="149"/>
    </row>
    <row r="76" spans="1:47" s="10" customFormat="1" ht="19.899999999999999" customHeight="1">
      <c r="B76" s="145"/>
      <c r="C76" s="95"/>
      <c r="D76" s="146" t="s">
        <v>3712</v>
      </c>
      <c r="E76" s="147"/>
      <c r="F76" s="147"/>
      <c r="G76" s="147"/>
      <c r="H76" s="147"/>
      <c r="I76" s="147"/>
      <c r="J76" s="148">
        <f>J230</f>
        <v>0</v>
      </c>
      <c r="K76" s="95"/>
      <c r="L76" s="149"/>
    </row>
    <row r="77" spans="1:47" s="10" customFormat="1" ht="19.899999999999999" customHeight="1">
      <c r="B77" s="145"/>
      <c r="C77" s="95"/>
      <c r="D77" s="146" t="s">
        <v>3713</v>
      </c>
      <c r="E77" s="147"/>
      <c r="F77" s="147"/>
      <c r="G77" s="147"/>
      <c r="H77" s="147"/>
      <c r="I77" s="147"/>
      <c r="J77" s="148">
        <f>J251</f>
        <v>0</v>
      </c>
      <c r="K77" s="95"/>
      <c r="L77" s="149"/>
    </row>
    <row r="78" spans="1:47" s="10" customFormat="1" ht="19.899999999999999" customHeight="1">
      <c r="B78" s="145"/>
      <c r="C78" s="95"/>
      <c r="D78" s="146" t="s">
        <v>3714</v>
      </c>
      <c r="E78" s="147"/>
      <c r="F78" s="147"/>
      <c r="G78" s="147"/>
      <c r="H78" s="147"/>
      <c r="I78" s="147"/>
      <c r="J78" s="148">
        <f>J284</f>
        <v>0</v>
      </c>
      <c r="K78" s="95"/>
      <c r="L78" s="149"/>
    </row>
    <row r="79" spans="1:47" s="9" customFormat="1" ht="24.95" customHeight="1">
      <c r="B79" s="139"/>
      <c r="C79" s="140"/>
      <c r="D79" s="141" t="s">
        <v>3715</v>
      </c>
      <c r="E79" s="142"/>
      <c r="F79" s="142"/>
      <c r="G79" s="142"/>
      <c r="H79" s="142"/>
      <c r="I79" s="142"/>
      <c r="J79" s="143">
        <f>J289</f>
        <v>0</v>
      </c>
      <c r="K79" s="140"/>
      <c r="L79" s="144"/>
    </row>
    <row r="80" spans="1:47" s="9" customFormat="1" ht="24.95" customHeight="1">
      <c r="B80" s="139"/>
      <c r="C80" s="140"/>
      <c r="D80" s="141" t="s">
        <v>3716</v>
      </c>
      <c r="E80" s="142"/>
      <c r="F80" s="142"/>
      <c r="G80" s="142"/>
      <c r="H80" s="142"/>
      <c r="I80" s="142"/>
      <c r="J80" s="143">
        <f>J314</f>
        <v>0</v>
      </c>
      <c r="K80" s="140"/>
      <c r="L80" s="144"/>
    </row>
    <row r="81" spans="1:31" s="2" customFormat="1" ht="21.7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6.95" customHeight="1">
      <c r="A82" s="33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11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6" spans="1:31" s="2" customFormat="1" ht="6.95" customHeight="1">
      <c r="A86" s="33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2" customFormat="1" ht="24.95" customHeight="1">
      <c r="A87" s="33"/>
      <c r="B87" s="34"/>
      <c r="C87" s="25" t="s">
        <v>164</v>
      </c>
      <c r="D87" s="35"/>
      <c r="E87" s="35"/>
      <c r="F87" s="35"/>
      <c r="G87" s="35"/>
      <c r="H87" s="3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2" customHeight="1">
      <c r="A89" s="33"/>
      <c r="B89" s="34"/>
      <c r="C89" s="30" t="s">
        <v>14</v>
      </c>
      <c r="D89" s="35"/>
      <c r="E89" s="35"/>
      <c r="F89" s="35"/>
      <c r="G89" s="35"/>
      <c r="H89" s="35"/>
      <c r="I89" s="35"/>
      <c r="J89" s="35"/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6.5" customHeight="1">
      <c r="A90" s="33"/>
      <c r="B90" s="34"/>
      <c r="C90" s="35"/>
      <c r="D90" s="35"/>
      <c r="E90" s="392" t="str">
        <f>E7</f>
        <v>Domov se zvláštním režimem ESET_změna 4</v>
      </c>
      <c r="F90" s="393"/>
      <c r="G90" s="393"/>
      <c r="H90" s="393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1" customFormat="1" ht="12" customHeight="1">
      <c r="B91" s="23"/>
      <c r="C91" s="30" t="s">
        <v>127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1" customFormat="1" ht="16.5" customHeight="1">
      <c r="B92" s="23"/>
      <c r="C92" s="24"/>
      <c r="D92" s="24"/>
      <c r="E92" s="392" t="s">
        <v>128</v>
      </c>
      <c r="F92" s="383"/>
      <c r="G92" s="383"/>
      <c r="H92" s="383"/>
      <c r="I92" s="24"/>
      <c r="J92" s="24"/>
      <c r="K92" s="24"/>
      <c r="L92" s="22"/>
    </row>
    <row r="93" spans="1:31" s="1" customFormat="1" ht="12" customHeight="1">
      <c r="B93" s="23"/>
      <c r="C93" s="30" t="s">
        <v>129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3"/>
      <c r="B94" s="34"/>
      <c r="C94" s="35"/>
      <c r="D94" s="35"/>
      <c r="E94" s="394" t="s">
        <v>130</v>
      </c>
      <c r="F94" s="395"/>
      <c r="G94" s="395"/>
      <c r="H94" s="395"/>
      <c r="I94" s="35"/>
      <c r="J94" s="35"/>
      <c r="K94" s="35"/>
      <c r="L94" s="11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2" customHeight="1">
      <c r="A95" s="33"/>
      <c r="B95" s="34"/>
      <c r="C95" s="30" t="s">
        <v>131</v>
      </c>
      <c r="D95" s="35"/>
      <c r="E95" s="35"/>
      <c r="F95" s="35"/>
      <c r="G95" s="35"/>
      <c r="H95" s="35"/>
      <c r="I95" s="35"/>
      <c r="J95" s="35"/>
      <c r="K95" s="35"/>
      <c r="L95" s="11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6.5" customHeight="1">
      <c r="A96" s="33"/>
      <c r="B96" s="34"/>
      <c r="C96" s="35"/>
      <c r="D96" s="35"/>
      <c r="E96" s="389" t="str">
        <f>E13</f>
        <v>D1.4.1-1 - ZTI</v>
      </c>
      <c r="F96" s="395"/>
      <c r="G96" s="395"/>
      <c r="H96" s="395"/>
      <c r="I96" s="35"/>
      <c r="J96" s="35"/>
      <c r="K96" s="35"/>
      <c r="L96" s="11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6.9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11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12" customHeight="1">
      <c r="A98" s="33"/>
      <c r="B98" s="34"/>
      <c r="C98" s="30" t="s">
        <v>19</v>
      </c>
      <c r="D98" s="35"/>
      <c r="E98" s="35"/>
      <c r="F98" s="28" t="str">
        <f>F16</f>
        <v>nám.Smiřických 42/12, parc.č.74/1</v>
      </c>
      <c r="G98" s="35"/>
      <c r="H98" s="35"/>
      <c r="I98" s="30" t="s">
        <v>21</v>
      </c>
      <c r="J98" s="58" t="str">
        <f>IF(J16="","",J16)</f>
        <v>25. 2. 2025</v>
      </c>
      <c r="K98" s="35"/>
      <c r="L98" s="11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2" customFormat="1" ht="6.9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11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2" customFormat="1" ht="15.2" customHeight="1">
      <c r="A100" s="33"/>
      <c r="B100" s="34"/>
      <c r="C100" s="30" t="s">
        <v>23</v>
      </c>
      <c r="D100" s="35"/>
      <c r="E100" s="35"/>
      <c r="F100" s="28" t="str">
        <f>E19</f>
        <v xml:space="preserve"> </v>
      </c>
      <c r="G100" s="35"/>
      <c r="H100" s="35"/>
      <c r="I100" s="30" t="s">
        <v>28</v>
      </c>
      <c r="J100" s="31" t="str">
        <f>E25</f>
        <v>M - PROject CZ s.r.o.</v>
      </c>
      <c r="K100" s="35"/>
      <c r="L100" s="11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2" customFormat="1" ht="15.2" customHeight="1">
      <c r="A101" s="33"/>
      <c r="B101" s="34"/>
      <c r="C101" s="30" t="s">
        <v>27</v>
      </c>
      <c r="D101" s="35"/>
      <c r="E101" s="35"/>
      <c r="F101" s="28" t="str">
        <f>IF(E22="","",E22)</f>
        <v xml:space="preserve"> </v>
      </c>
      <c r="G101" s="35"/>
      <c r="H101" s="35"/>
      <c r="I101" s="30" t="s">
        <v>31</v>
      </c>
      <c r="J101" s="31" t="str">
        <f>E28</f>
        <v>SOLOREAL s.r.o.</v>
      </c>
      <c r="K101" s="35"/>
      <c r="L101" s="11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10.3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11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11" customFormat="1" ht="29.25" customHeight="1">
      <c r="A103" s="150"/>
      <c r="B103" s="151"/>
      <c r="C103" s="152" t="s">
        <v>165</v>
      </c>
      <c r="D103" s="153" t="s">
        <v>54</v>
      </c>
      <c r="E103" s="153" t="s">
        <v>50</v>
      </c>
      <c r="F103" s="153" t="s">
        <v>51</v>
      </c>
      <c r="G103" s="153" t="s">
        <v>166</v>
      </c>
      <c r="H103" s="153" t="s">
        <v>167</v>
      </c>
      <c r="I103" s="153" t="s">
        <v>168</v>
      </c>
      <c r="J103" s="153" t="s">
        <v>135</v>
      </c>
      <c r="K103" s="154" t="s">
        <v>169</v>
      </c>
      <c r="L103" s="155"/>
      <c r="M103" s="67" t="s">
        <v>18</v>
      </c>
      <c r="N103" s="68" t="s">
        <v>39</v>
      </c>
      <c r="O103" s="68" t="s">
        <v>170</v>
      </c>
      <c r="P103" s="68" t="s">
        <v>171</v>
      </c>
      <c r="Q103" s="68" t="s">
        <v>172</v>
      </c>
      <c r="R103" s="68" t="s">
        <v>173</v>
      </c>
      <c r="S103" s="68" t="s">
        <v>174</v>
      </c>
      <c r="T103" s="69" t="s">
        <v>175</v>
      </c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</row>
    <row r="104" spans="1:65" s="2" customFormat="1" ht="22.9" customHeight="1">
      <c r="A104" s="33"/>
      <c r="B104" s="34"/>
      <c r="C104" s="74" t="s">
        <v>176</v>
      </c>
      <c r="D104" s="35"/>
      <c r="E104" s="35"/>
      <c r="F104" s="35"/>
      <c r="G104" s="35"/>
      <c r="H104" s="35"/>
      <c r="I104" s="35"/>
      <c r="J104" s="156">
        <f>BK104</f>
        <v>0</v>
      </c>
      <c r="K104" s="35"/>
      <c r="L104" s="38"/>
      <c r="M104" s="70"/>
      <c r="N104" s="157"/>
      <c r="O104" s="71"/>
      <c r="P104" s="158">
        <f>P105+P193+P289+P314</f>
        <v>0</v>
      </c>
      <c r="Q104" s="71"/>
      <c r="R104" s="158">
        <f>R105+R193+R289+R314</f>
        <v>0</v>
      </c>
      <c r="S104" s="71"/>
      <c r="T104" s="159">
        <f>T105+T193+T289+T314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9" t="s">
        <v>68</v>
      </c>
      <c r="AU104" s="19" t="s">
        <v>136</v>
      </c>
      <c r="BK104" s="160">
        <f>BK105+BK193+BK289+BK314</f>
        <v>0</v>
      </c>
    </row>
    <row r="105" spans="1:65" s="12" customFormat="1" ht="25.9" customHeight="1">
      <c r="B105" s="161"/>
      <c r="C105" s="162"/>
      <c r="D105" s="163" t="s">
        <v>68</v>
      </c>
      <c r="E105" s="164" t="s">
        <v>76</v>
      </c>
      <c r="F105" s="164" t="s">
        <v>3717</v>
      </c>
      <c r="G105" s="162"/>
      <c r="H105" s="162"/>
      <c r="I105" s="162"/>
      <c r="J105" s="165">
        <f>BK105</f>
        <v>0</v>
      </c>
      <c r="K105" s="162"/>
      <c r="L105" s="166"/>
      <c r="M105" s="167"/>
      <c r="N105" s="168"/>
      <c r="O105" s="168"/>
      <c r="P105" s="169">
        <f>P106+P119+P128+P145+P184</f>
        <v>0</v>
      </c>
      <c r="Q105" s="168"/>
      <c r="R105" s="169">
        <f>R106+R119+R128+R145+R184</f>
        <v>0</v>
      </c>
      <c r="S105" s="168"/>
      <c r="T105" s="170">
        <f>T106+T119+T128+T145+T184</f>
        <v>0</v>
      </c>
      <c r="AR105" s="171" t="s">
        <v>76</v>
      </c>
      <c r="AT105" s="172" t="s">
        <v>68</v>
      </c>
      <c r="AU105" s="172" t="s">
        <v>69</v>
      </c>
      <c r="AY105" s="171" t="s">
        <v>179</v>
      </c>
      <c r="BK105" s="173">
        <f>BK106+BK119+BK128+BK145+BK184</f>
        <v>0</v>
      </c>
    </row>
    <row r="106" spans="1:65" s="12" customFormat="1" ht="22.9" customHeight="1">
      <c r="B106" s="161"/>
      <c r="C106" s="162"/>
      <c r="D106" s="163" t="s">
        <v>68</v>
      </c>
      <c r="E106" s="174" t="s">
        <v>3718</v>
      </c>
      <c r="F106" s="174" t="s">
        <v>3719</v>
      </c>
      <c r="G106" s="162"/>
      <c r="H106" s="162"/>
      <c r="I106" s="162"/>
      <c r="J106" s="175">
        <f>BK106</f>
        <v>0</v>
      </c>
      <c r="K106" s="162"/>
      <c r="L106" s="166"/>
      <c r="M106" s="167"/>
      <c r="N106" s="168"/>
      <c r="O106" s="168"/>
      <c r="P106" s="169">
        <f>SUM(P107:P118)</f>
        <v>0</v>
      </c>
      <c r="Q106" s="168"/>
      <c r="R106" s="169">
        <f>SUM(R107:R118)</f>
        <v>0</v>
      </c>
      <c r="S106" s="168"/>
      <c r="T106" s="170">
        <f>SUM(T107:T118)</f>
        <v>0</v>
      </c>
      <c r="AR106" s="171" t="s">
        <v>76</v>
      </c>
      <c r="AT106" s="172" t="s">
        <v>68</v>
      </c>
      <c r="AU106" s="172" t="s">
        <v>76</v>
      </c>
      <c r="AY106" s="171" t="s">
        <v>179</v>
      </c>
      <c r="BK106" s="173">
        <f>SUM(BK107:BK118)</f>
        <v>0</v>
      </c>
    </row>
    <row r="107" spans="1:65" s="2" customFormat="1" ht="16.5" customHeight="1">
      <c r="A107" s="33"/>
      <c r="B107" s="34"/>
      <c r="C107" s="176" t="s">
        <v>76</v>
      </c>
      <c r="D107" s="176" t="s">
        <v>181</v>
      </c>
      <c r="E107" s="177" t="s">
        <v>3720</v>
      </c>
      <c r="F107" s="178" t="s">
        <v>3721</v>
      </c>
      <c r="G107" s="179" t="s">
        <v>289</v>
      </c>
      <c r="H107" s="180">
        <v>44</v>
      </c>
      <c r="I107" s="181"/>
      <c r="J107" s="181">
        <f>ROUND(I107*H107,2)</f>
        <v>0</v>
      </c>
      <c r="K107" s="178" t="s">
        <v>18</v>
      </c>
      <c r="L107" s="38"/>
      <c r="M107" s="182" t="s">
        <v>18</v>
      </c>
      <c r="N107" s="183" t="s">
        <v>40</v>
      </c>
      <c r="O107" s="184">
        <v>0</v>
      </c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6" t="s">
        <v>186</v>
      </c>
      <c r="AT107" s="186" t="s">
        <v>181</v>
      </c>
      <c r="AU107" s="186" t="s">
        <v>78</v>
      </c>
      <c r="AY107" s="19" t="s">
        <v>179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76</v>
      </c>
      <c r="BK107" s="187">
        <f>ROUND(I107*H107,2)</f>
        <v>0</v>
      </c>
      <c r="BL107" s="19" t="s">
        <v>186</v>
      </c>
      <c r="BM107" s="186" t="s">
        <v>78</v>
      </c>
    </row>
    <row r="108" spans="1:65" s="2" customFormat="1">
      <c r="A108" s="33"/>
      <c r="B108" s="34"/>
      <c r="C108" s="35"/>
      <c r="D108" s="188" t="s">
        <v>188</v>
      </c>
      <c r="E108" s="35"/>
      <c r="F108" s="189" t="s">
        <v>3721</v>
      </c>
      <c r="G108" s="35"/>
      <c r="H108" s="35"/>
      <c r="I108" s="35"/>
      <c r="J108" s="35"/>
      <c r="K108" s="35"/>
      <c r="L108" s="38"/>
      <c r="M108" s="190"/>
      <c r="N108" s="191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9" t="s">
        <v>188</v>
      </c>
      <c r="AU108" s="19" t="s">
        <v>78</v>
      </c>
    </row>
    <row r="109" spans="1:65" s="2" customFormat="1" ht="16.5" customHeight="1">
      <c r="A109" s="33"/>
      <c r="B109" s="34"/>
      <c r="C109" s="176" t="s">
        <v>78</v>
      </c>
      <c r="D109" s="176" t="s">
        <v>181</v>
      </c>
      <c r="E109" s="177" t="s">
        <v>3722</v>
      </c>
      <c r="F109" s="178" t="s">
        <v>3723</v>
      </c>
      <c r="G109" s="179" t="s">
        <v>289</v>
      </c>
      <c r="H109" s="180">
        <v>61</v>
      </c>
      <c r="I109" s="181"/>
      <c r="J109" s="181">
        <f>ROUND(I109*H109,2)</f>
        <v>0</v>
      </c>
      <c r="K109" s="178" t="s">
        <v>18</v>
      </c>
      <c r="L109" s="38"/>
      <c r="M109" s="182" t="s">
        <v>18</v>
      </c>
      <c r="N109" s="183" t="s">
        <v>40</v>
      </c>
      <c r="O109" s="184">
        <v>0</v>
      </c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6" t="s">
        <v>186</v>
      </c>
      <c r="AT109" s="186" t="s">
        <v>181</v>
      </c>
      <c r="AU109" s="186" t="s">
        <v>78</v>
      </c>
      <c r="AY109" s="19" t="s">
        <v>179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76</v>
      </c>
      <c r="BK109" s="187">
        <f>ROUND(I109*H109,2)</f>
        <v>0</v>
      </c>
      <c r="BL109" s="19" t="s">
        <v>186</v>
      </c>
      <c r="BM109" s="186" t="s">
        <v>186</v>
      </c>
    </row>
    <row r="110" spans="1:65" s="2" customFormat="1">
      <c r="A110" s="33"/>
      <c r="B110" s="34"/>
      <c r="C110" s="35"/>
      <c r="D110" s="188" t="s">
        <v>188</v>
      </c>
      <c r="E110" s="35"/>
      <c r="F110" s="189" t="s">
        <v>3723</v>
      </c>
      <c r="G110" s="35"/>
      <c r="H110" s="35"/>
      <c r="I110" s="35"/>
      <c r="J110" s="35"/>
      <c r="K110" s="35"/>
      <c r="L110" s="38"/>
      <c r="M110" s="190"/>
      <c r="N110" s="191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9" t="s">
        <v>188</v>
      </c>
      <c r="AU110" s="19" t="s">
        <v>78</v>
      </c>
    </row>
    <row r="111" spans="1:65" s="2" customFormat="1" ht="16.5" customHeight="1">
      <c r="A111" s="33"/>
      <c r="B111" s="34"/>
      <c r="C111" s="176" t="s">
        <v>85</v>
      </c>
      <c r="D111" s="176" t="s">
        <v>181</v>
      </c>
      <c r="E111" s="177" t="s">
        <v>3724</v>
      </c>
      <c r="F111" s="178" t="s">
        <v>3725</v>
      </c>
      <c r="G111" s="179" t="s">
        <v>289</v>
      </c>
      <c r="H111" s="180">
        <v>2</v>
      </c>
      <c r="I111" s="181"/>
      <c r="J111" s="181">
        <f>ROUND(I111*H111,2)</f>
        <v>0</v>
      </c>
      <c r="K111" s="178" t="s">
        <v>18</v>
      </c>
      <c r="L111" s="38"/>
      <c r="M111" s="182" t="s">
        <v>18</v>
      </c>
      <c r="N111" s="183" t="s">
        <v>40</v>
      </c>
      <c r="O111" s="184">
        <v>0</v>
      </c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6" t="s">
        <v>186</v>
      </c>
      <c r="AT111" s="186" t="s">
        <v>181</v>
      </c>
      <c r="AU111" s="186" t="s">
        <v>78</v>
      </c>
      <c r="AY111" s="19" t="s">
        <v>179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76</v>
      </c>
      <c r="BK111" s="187">
        <f>ROUND(I111*H111,2)</f>
        <v>0</v>
      </c>
      <c r="BL111" s="19" t="s">
        <v>186</v>
      </c>
      <c r="BM111" s="186" t="s">
        <v>237</v>
      </c>
    </row>
    <row r="112" spans="1:65" s="2" customFormat="1">
      <c r="A112" s="33"/>
      <c r="B112" s="34"/>
      <c r="C112" s="35"/>
      <c r="D112" s="188" t="s">
        <v>188</v>
      </c>
      <c r="E112" s="35"/>
      <c r="F112" s="189" t="s">
        <v>3725</v>
      </c>
      <c r="G112" s="35"/>
      <c r="H112" s="35"/>
      <c r="I112" s="35"/>
      <c r="J112" s="35"/>
      <c r="K112" s="35"/>
      <c r="L112" s="38"/>
      <c r="M112" s="190"/>
      <c r="N112" s="19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9" t="s">
        <v>188</v>
      </c>
      <c r="AU112" s="19" t="s">
        <v>78</v>
      </c>
    </row>
    <row r="113" spans="1:65" s="2" customFormat="1" ht="16.5" customHeight="1">
      <c r="A113" s="33"/>
      <c r="B113" s="34"/>
      <c r="C113" s="176" t="s">
        <v>186</v>
      </c>
      <c r="D113" s="176" t="s">
        <v>181</v>
      </c>
      <c r="E113" s="177" t="s">
        <v>3726</v>
      </c>
      <c r="F113" s="178" t="s">
        <v>3727</v>
      </c>
      <c r="G113" s="179" t="s">
        <v>289</v>
      </c>
      <c r="H113" s="180">
        <v>5</v>
      </c>
      <c r="I113" s="181"/>
      <c r="J113" s="181">
        <f>ROUND(I113*H113,2)</f>
        <v>0</v>
      </c>
      <c r="K113" s="178" t="s">
        <v>18</v>
      </c>
      <c r="L113" s="38"/>
      <c r="M113" s="182" t="s">
        <v>18</v>
      </c>
      <c r="N113" s="183" t="s">
        <v>40</v>
      </c>
      <c r="O113" s="184">
        <v>0</v>
      </c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6" t="s">
        <v>186</v>
      </c>
      <c r="AT113" s="186" t="s">
        <v>181</v>
      </c>
      <c r="AU113" s="186" t="s">
        <v>78</v>
      </c>
      <c r="AY113" s="19" t="s">
        <v>179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76</v>
      </c>
      <c r="BK113" s="187">
        <f>ROUND(I113*H113,2)</f>
        <v>0</v>
      </c>
      <c r="BL113" s="19" t="s">
        <v>186</v>
      </c>
      <c r="BM113" s="186" t="s">
        <v>250</v>
      </c>
    </row>
    <row r="114" spans="1:65" s="2" customFormat="1">
      <c r="A114" s="33"/>
      <c r="B114" s="34"/>
      <c r="C114" s="35"/>
      <c r="D114" s="188" t="s">
        <v>188</v>
      </c>
      <c r="E114" s="35"/>
      <c r="F114" s="189" t="s">
        <v>3727</v>
      </c>
      <c r="G114" s="35"/>
      <c r="H114" s="35"/>
      <c r="I114" s="35"/>
      <c r="J114" s="35"/>
      <c r="K114" s="35"/>
      <c r="L114" s="38"/>
      <c r="M114" s="190"/>
      <c r="N114" s="191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9" t="s">
        <v>188</v>
      </c>
      <c r="AU114" s="19" t="s">
        <v>78</v>
      </c>
    </row>
    <row r="115" spans="1:65" s="2" customFormat="1" ht="16.5" customHeight="1">
      <c r="A115" s="33"/>
      <c r="B115" s="34"/>
      <c r="C115" s="176" t="s">
        <v>222</v>
      </c>
      <c r="D115" s="176" t="s">
        <v>181</v>
      </c>
      <c r="E115" s="177" t="s">
        <v>3728</v>
      </c>
      <c r="F115" s="178" t="s">
        <v>3729</v>
      </c>
      <c r="G115" s="179" t="s">
        <v>289</v>
      </c>
      <c r="H115" s="180">
        <v>28</v>
      </c>
      <c r="I115" s="181"/>
      <c r="J115" s="181">
        <f>ROUND(I115*H115,2)</f>
        <v>0</v>
      </c>
      <c r="K115" s="178" t="s">
        <v>18</v>
      </c>
      <c r="L115" s="38"/>
      <c r="M115" s="182" t="s">
        <v>18</v>
      </c>
      <c r="N115" s="183" t="s">
        <v>40</v>
      </c>
      <c r="O115" s="184">
        <v>0</v>
      </c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186</v>
      </c>
      <c r="AT115" s="186" t="s">
        <v>181</v>
      </c>
      <c r="AU115" s="186" t="s">
        <v>78</v>
      </c>
      <c r="AY115" s="19" t="s">
        <v>179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76</v>
      </c>
      <c r="BK115" s="187">
        <f>ROUND(I115*H115,2)</f>
        <v>0</v>
      </c>
      <c r="BL115" s="19" t="s">
        <v>186</v>
      </c>
      <c r="BM115" s="186" t="s">
        <v>270</v>
      </c>
    </row>
    <row r="116" spans="1:65" s="2" customFormat="1">
      <c r="A116" s="33"/>
      <c r="B116" s="34"/>
      <c r="C116" s="35"/>
      <c r="D116" s="188" t="s">
        <v>188</v>
      </c>
      <c r="E116" s="35"/>
      <c r="F116" s="189" t="s">
        <v>3729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188</v>
      </c>
      <c r="AU116" s="19" t="s">
        <v>78</v>
      </c>
    </row>
    <row r="117" spans="1:65" s="2" customFormat="1" ht="16.5" customHeight="1">
      <c r="A117" s="33"/>
      <c r="B117" s="34"/>
      <c r="C117" s="176" t="s">
        <v>237</v>
      </c>
      <c r="D117" s="176" t="s">
        <v>181</v>
      </c>
      <c r="E117" s="177" t="s">
        <v>3730</v>
      </c>
      <c r="F117" s="178" t="s">
        <v>3731</v>
      </c>
      <c r="G117" s="179" t="s">
        <v>289</v>
      </c>
      <c r="H117" s="180">
        <v>42</v>
      </c>
      <c r="I117" s="181"/>
      <c r="J117" s="181">
        <f>ROUND(I117*H117,2)</f>
        <v>0</v>
      </c>
      <c r="K117" s="178" t="s">
        <v>18</v>
      </c>
      <c r="L117" s="38"/>
      <c r="M117" s="182" t="s">
        <v>18</v>
      </c>
      <c r="N117" s="183" t="s">
        <v>40</v>
      </c>
      <c r="O117" s="184">
        <v>0</v>
      </c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186</v>
      </c>
      <c r="AT117" s="186" t="s">
        <v>181</v>
      </c>
      <c r="AU117" s="186" t="s">
        <v>78</v>
      </c>
      <c r="AY117" s="19" t="s">
        <v>179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76</v>
      </c>
      <c r="BK117" s="187">
        <f>ROUND(I117*H117,2)</f>
        <v>0</v>
      </c>
      <c r="BL117" s="19" t="s">
        <v>186</v>
      </c>
      <c r="BM117" s="186" t="s">
        <v>8</v>
      </c>
    </row>
    <row r="118" spans="1:65" s="2" customFormat="1">
      <c r="A118" s="33"/>
      <c r="B118" s="34"/>
      <c r="C118" s="35"/>
      <c r="D118" s="188" t="s">
        <v>188</v>
      </c>
      <c r="E118" s="35"/>
      <c r="F118" s="189" t="s">
        <v>3731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188</v>
      </c>
      <c r="AU118" s="19" t="s">
        <v>78</v>
      </c>
    </row>
    <row r="119" spans="1:65" s="12" customFormat="1" ht="22.9" customHeight="1">
      <c r="B119" s="161"/>
      <c r="C119" s="162"/>
      <c r="D119" s="163" t="s">
        <v>68</v>
      </c>
      <c r="E119" s="174" t="s">
        <v>3732</v>
      </c>
      <c r="F119" s="174" t="s">
        <v>3733</v>
      </c>
      <c r="G119" s="162"/>
      <c r="H119" s="162"/>
      <c r="I119" s="162"/>
      <c r="J119" s="175">
        <f>BK119</f>
        <v>0</v>
      </c>
      <c r="K119" s="162"/>
      <c r="L119" s="166"/>
      <c r="M119" s="167"/>
      <c r="N119" s="168"/>
      <c r="O119" s="168"/>
      <c r="P119" s="169">
        <f>SUM(P120:P127)</f>
        <v>0</v>
      </c>
      <c r="Q119" s="168"/>
      <c r="R119" s="169">
        <f>SUM(R120:R127)</f>
        <v>0</v>
      </c>
      <c r="S119" s="168"/>
      <c r="T119" s="170">
        <f>SUM(T120:T127)</f>
        <v>0</v>
      </c>
      <c r="AR119" s="171" t="s">
        <v>76</v>
      </c>
      <c r="AT119" s="172" t="s">
        <v>68</v>
      </c>
      <c r="AU119" s="172" t="s">
        <v>76</v>
      </c>
      <c r="AY119" s="171" t="s">
        <v>179</v>
      </c>
      <c r="BK119" s="173">
        <f>SUM(BK120:BK127)</f>
        <v>0</v>
      </c>
    </row>
    <row r="120" spans="1:65" s="2" customFormat="1" ht="16.5" customHeight="1">
      <c r="A120" s="33"/>
      <c r="B120" s="34"/>
      <c r="C120" s="176" t="s">
        <v>244</v>
      </c>
      <c r="D120" s="176" t="s">
        <v>181</v>
      </c>
      <c r="E120" s="177" t="s">
        <v>3734</v>
      </c>
      <c r="F120" s="178" t="s">
        <v>3735</v>
      </c>
      <c r="G120" s="179" t="s">
        <v>289</v>
      </c>
      <c r="H120" s="180">
        <v>65</v>
      </c>
      <c r="I120" s="181"/>
      <c r="J120" s="181">
        <f>ROUND(I120*H120,2)</f>
        <v>0</v>
      </c>
      <c r="K120" s="178" t="s">
        <v>18</v>
      </c>
      <c r="L120" s="38"/>
      <c r="M120" s="182" t="s">
        <v>18</v>
      </c>
      <c r="N120" s="183" t="s">
        <v>40</v>
      </c>
      <c r="O120" s="184">
        <v>0</v>
      </c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186</v>
      </c>
      <c r="AT120" s="186" t="s">
        <v>181</v>
      </c>
      <c r="AU120" s="186" t="s">
        <v>78</v>
      </c>
      <c r="AY120" s="19" t="s">
        <v>179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76</v>
      </c>
      <c r="BK120" s="187">
        <f>ROUND(I120*H120,2)</f>
        <v>0</v>
      </c>
      <c r="BL120" s="19" t="s">
        <v>186</v>
      </c>
      <c r="BM120" s="186" t="s">
        <v>299</v>
      </c>
    </row>
    <row r="121" spans="1:65" s="2" customFormat="1">
      <c r="A121" s="33"/>
      <c r="B121" s="34"/>
      <c r="C121" s="35"/>
      <c r="D121" s="188" t="s">
        <v>188</v>
      </c>
      <c r="E121" s="35"/>
      <c r="F121" s="189" t="s">
        <v>3735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188</v>
      </c>
      <c r="AU121" s="19" t="s">
        <v>78</v>
      </c>
    </row>
    <row r="122" spans="1:65" s="2" customFormat="1" ht="16.5" customHeight="1">
      <c r="A122" s="33"/>
      <c r="B122" s="34"/>
      <c r="C122" s="176" t="s">
        <v>250</v>
      </c>
      <c r="D122" s="176" t="s">
        <v>181</v>
      </c>
      <c r="E122" s="177" t="s">
        <v>3736</v>
      </c>
      <c r="F122" s="178" t="s">
        <v>3737</v>
      </c>
      <c r="G122" s="179" t="s">
        <v>289</v>
      </c>
      <c r="H122" s="180">
        <v>36</v>
      </c>
      <c r="I122" s="181"/>
      <c r="J122" s="181">
        <f>ROUND(I122*H122,2)</f>
        <v>0</v>
      </c>
      <c r="K122" s="178" t="s">
        <v>18</v>
      </c>
      <c r="L122" s="38"/>
      <c r="M122" s="182" t="s">
        <v>18</v>
      </c>
      <c r="N122" s="183" t="s">
        <v>40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186</v>
      </c>
      <c r="AT122" s="186" t="s">
        <v>181</v>
      </c>
      <c r="AU122" s="186" t="s">
        <v>78</v>
      </c>
      <c r="AY122" s="19" t="s">
        <v>179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76</v>
      </c>
      <c r="BK122" s="187">
        <f>ROUND(I122*H122,2)</f>
        <v>0</v>
      </c>
      <c r="BL122" s="19" t="s">
        <v>186</v>
      </c>
      <c r="BM122" s="186" t="s">
        <v>311</v>
      </c>
    </row>
    <row r="123" spans="1:65" s="2" customFormat="1">
      <c r="A123" s="33"/>
      <c r="B123" s="34"/>
      <c r="C123" s="35"/>
      <c r="D123" s="188" t="s">
        <v>188</v>
      </c>
      <c r="E123" s="35"/>
      <c r="F123" s="189" t="s">
        <v>3737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188</v>
      </c>
      <c r="AU123" s="19" t="s">
        <v>78</v>
      </c>
    </row>
    <row r="124" spans="1:65" s="2" customFormat="1" ht="16.5" customHeight="1">
      <c r="A124" s="33"/>
      <c r="B124" s="34"/>
      <c r="C124" s="176" t="s">
        <v>259</v>
      </c>
      <c r="D124" s="176" t="s">
        <v>181</v>
      </c>
      <c r="E124" s="177" t="s">
        <v>3738</v>
      </c>
      <c r="F124" s="178" t="s">
        <v>3739</v>
      </c>
      <c r="G124" s="179" t="s">
        <v>289</v>
      </c>
      <c r="H124" s="180">
        <v>63</v>
      </c>
      <c r="I124" s="181"/>
      <c r="J124" s="181">
        <f>ROUND(I124*H124,2)</f>
        <v>0</v>
      </c>
      <c r="K124" s="178" t="s">
        <v>18</v>
      </c>
      <c r="L124" s="38"/>
      <c r="M124" s="182" t="s">
        <v>18</v>
      </c>
      <c r="N124" s="183" t="s">
        <v>40</v>
      </c>
      <c r="O124" s="184">
        <v>0</v>
      </c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6" t="s">
        <v>186</v>
      </c>
      <c r="AT124" s="186" t="s">
        <v>181</v>
      </c>
      <c r="AU124" s="186" t="s">
        <v>78</v>
      </c>
      <c r="AY124" s="19" t="s">
        <v>179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76</v>
      </c>
      <c r="BK124" s="187">
        <f>ROUND(I124*H124,2)</f>
        <v>0</v>
      </c>
      <c r="BL124" s="19" t="s">
        <v>186</v>
      </c>
      <c r="BM124" s="186" t="s">
        <v>325</v>
      </c>
    </row>
    <row r="125" spans="1:65" s="2" customFormat="1">
      <c r="A125" s="33"/>
      <c r="B125" s="34"/>
      <c r="C125" s="35"/>
      <c r="D125" s="188" t="s">
        <v>188</v>
      </c>
      <c r="E125" s="35"/>
      <c r="F125" s="189" t="s">
        <v>3739</v>
      </c>
      <c r="G125" s="35"/>
      <c r="H125" s="35"/>
      <c r="I125" s="35"/>
      <c r="J125" s="35"/>
      <c r="K125" s="35"/>
      <c r="L125" s="38"/>
      <c r="M125" s="190"/>
      <c r="N125" s="191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9" t="s">
        <v>188</v>
      </c>
      <c r="AU125" s="19" t="s">
        <v>78</v>
      </c>
    </row>
    <row r="126" spans="1:65" s="2" customFormat="1" ht="16.5" customHeight="1">
      <c r="A126" s="33"/>
      <c r="B126" s="34"/>
      <c r="C126" s="176" t="s">
        <v>270</v>
      </c>
      <c r="D126" s="176" t="s">
        <v>181</v>
      </c>
      <c r="E126" s="177" t="s">
        <v>3740</v>
      </c>
      <c r="F126" s="178" t="s">
        <v>3741</v>
      </c>
      <c r="G126" s="179" t="s">
        <v>289</v>
      </c>
      <c r="H126" s="180">
        <v>2</v>
      </c>
      <c r="I126" s="181"/>
      <c r="J126" s="181">
        <f>ROUND(I126*H126,2)</f>
        <v>0</v>
      </c>
      <c r="K126" s="178" t="s">
        <v>18</v>
      </c>
      <c r="L126" s="38"/>
      <c r="M126" s="182" t="s">
        <v>18</v>
      </c>
      <c r="N126" s="183" t="s">
        <v>40</v>
      </c>
      <c r="O126" s="184">
        <v>0</v>
      </c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186</v>
      </c>
      <c r="AT126" s="186" t="s">
        <v>181</v>
      </c>
      <c r="AU126" s="186" t="s">
        <v>78</v>
      </c>
      <c r="AY126" s="19" t="s">
        <v>179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76</v>
      </c>
      <c r="BK126" s="187">
        <f>ROUND(I126*H126,2)</f>
        <v>0</v>
      </c>
      <c r="BL126" s="19" t="s">
        <v>186</v>
      </c>
      <c r="BM126" s="186" t="s">
        <v>348</v>
      </c>
    </row>
    <row r="127" spans="1:65" s="2" customFormat="1">
      <c r="A127" s="33"/>
      <c r="B127" s="34"/>
      <c r="C127" s="35"/>
      <c r="D127" s="188" t="s">
        <v>188</v>
      </c>
      <c r="E127" s="35"/>
      <c r="F127" s="189" t="s">
        <v>3741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188</v>
      </c>
      <c r="AU127" s="19" t="s">
        <v>78</v>
      </c>
    </row>
    <row r="128" spans="1:65" s="12" customFormat="1" ht="22.9" customHeight="1">
      <c r="B128" s="161"/>
      <c r="C128" s="162"/>
      <c r="D128" s="163" t="s">
        <v>68</v>
      </c>
      <c r="E128" s="174" t="s">
        <v>3742</v>
      </c>
      <c r="F128" s="174" t="s">
        <v>3743</v>
      </c>
      <c r="G128" s="162"/>
      <c r="H128" s="162"/>
      <c r="I128" s="162"/>
      <c r="J128" s="175">
        <f>BK128</f>
        <v>0</v>
      </c>
      <c r="K128" s="162"/>
      <c r="L128" s="166"/>
      <c r="M128" s="167"/>
      <c r="N128" s="168"/>
      <c r="O128" s="168"/>
      <c r="P128" s="169">
        <f>SUM(P129:P144)</f>
        <v>0</v>
      </c>
      <c r="Q128" s="168"/>
      <c r="R128" s="169">
        <f>SUM(R129:R144)</f>
        <v>0</v>
      </c>
      <c r="S128" s="168"/>
      <c r="T128" s="170">
        <f>SUM(T129:T144)</f>
        <v>0</v>
      </c>
      <c r="AR128" s="171" t="s">
        <v>76</v>
      </c>
      <c r="AT128" s="172" t="s">
        <v>68</v>
      </c>
      <c r="AU128" s="172" t="s">
        <v>76</v>
      </c>
      <c r="AY128" s="171" t="s">
        <v>179</v>
      </c>
      <c r="BK128" s="173">
        <f>SUM(BK129:BK144)</f>
        <v>0</v>
      </c>
    </row>
    <row r="129" spans="1:65" s="2" customFormat="1" ht="16.5" customHeight="1">
      <c r="A129" s="33"/>
      <c r="B129" s="34"/>
      <c r="C129" s="176" t="s">
        <v>278</v>
      </c>
      <c r="D129" s="176" t="s">
        <v>181</v>
      </c>
      <c r="E129" s="177" t="s">
        <v>3744</v>
      </c>
      <c r="F129" s="178" t="s">
        <v>3745</v>
      </c>
      <c r="G129" s="179" t="s">
        <v>289</v>
      </c>
      <c r="H129" s="180">
        <v>44</v>
      </c>
      <c r="I129" s="181"/>
      <c r="J129" s="181">
        <f>ROUND(I129*H129,2)</f>
        <v>0</v>
      </c>
      <c r="K129" s="178" t="s">
        <v>18</v>
      </c>
      <c r="L129" s="38"/>
      <c r="M129" s="182" t="s">
        <v>18</v>
      </c>
      <c r="N129" s="183" t="s">
        <v>40</v>
      </c>
      <c r="O129" s="184">
        <v>0</v>
      </c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6" t="s">
        <v>186</v>
      </c>
      <c r="AT129" s="186" t="s">
        <v>181</v>
      </c>
      <c r="AU129" s="186" t="s">
        <v>78</v>
      </c>
      <c r="AY129" s="19" t="s">
        <v>179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76</v>
      </c>
      <c r="BK129" s="187">
        <f>ROUND(I129*H129,2)</f>
        <v>0</v>
      </c>
      <c r="BL129" s="19" t="s">
        <v>186</v>
      </c>
      <c r="BM129" s="186" t="s">
        <v>362</v>
      </c>
    </row>
    <row r="130" spans="1:65" s="2" customFormat="1">
      <c r="A130" s="33"/>
      <c r="B130" s="34"/>
      <c r="C130" s="35"/>
      <c r="D130" s="188" t="s">
        <v>188</v>
      </c>
      <c r="E130" s="35"/>
      <c r="F130" s="189" t="s">
        <v>3745</v>
      </c>
      <c r="G130" s="35"/>
      <c r="H130" s="35"/>
      <c r="I130" s="35"/>
      <c r="J130" s="35"/>
      <c r="K130" s="35"/>
      <c r="L130" s="38"/>
      <c r="M130" s="190"/>
      <c r="N130" s="191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9" t="s">
        <v>188</v>
      </c>
      <c r="AU130" s="19" t="s">
        <v>78</v>
      </c>
    </row>
    <row r="131" spans="1:65" s="2" customFormat="1" ht="16.5" customHeight="1">
      <c r="A131" s="33"/>
      <c r="B131" s="34"/>
      <c r="C131" s="176" t="s">
        <v>8</v>
      </c>
      <c r="D131" s="176" t="s">
        <v>181</v>
      </c>
      <c r="E131" s="177" t="s">
        <v>3746</v>
      </c>
      <c r="F131" s="178" t="s">
        <v>3747</v>
      </c>
      <c r="G131" s="179" t="s">
        <v>289</v>
      </c>
      <c r="H131" s="180">
        <v>61</v>
      </c>
      <c r="I131" s="181"/>
      <c r="J131" s="181">
        <f>ROUND(I131*H131,2)</f>
        <v>0</v>
      </c>
      <c r="K131" s="178" t="s">
        <v>18</v>
      </c>
      <c r="L131" s="38"/>
      <c r="M131" s="182" t="s">
        <v>18</v>
      </c>
      <c r="N131" s="183" t="s">
        <v>40</v>
      </c>
      <c r="O131" s="184">
        <v>0</v>
      </c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6" t="s">
        <v>186</v>
      </c>
      <c r="AT131" s="186" t="s">
        <v>181</v>
      </c>
      <c r="AU131" s="186" t="s">
        <v>78</v>
      </c>
      <c r="AY131" s="19" t="s">
        <v>179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76</v>
      </c>
      <c r="BK131" s="187">
        <f>ROUND(I131*H131,2)</f>
        <v>0</v>
      </c>
      <c r="BL131" s="19" t="s">
        <v>186</v>
      </c>
      <c r="BM131" s="186" t="s">
        <v>374</v>
      </c>
    </row>
    <row r="132" spans="1:65" s="2" customFormat="1">
      <c r="A132" s="33"/>
      <c r="B132" s="34"/>
      <c r="C132" s="35"/>
      <c r="D132" s="188" t="s">
        <v>188</v>
      </c>
      <c r="E132" s="35"/>
      <c r="F132" s="189" t="s">
        <v>3747</v>
      </c>
      <c r="G132" s="35"/>
      <c r="H132" s="35"/>
      <c r="I132" s="35"/>
      <c r="J132" s="35"/>
      <c r="K132" s="35"/>
      <c r="L132" s="38"/>
      <c r="M132" s="190"/>
      <c r="N132" s="191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9" t="s">
        <v>188</v>
      </c>
      <c r="AU132" s="19" t="s">
        <v>78</v>
      </c>
    </row>
    <row r="133" spans="1:65" s="2" customFormat="1" ht="16.5" customHeight="1">
      <c r="A133" s="33"/>
      <c r="B133" s="34"/>
      <c r="C133" s="176" t="s">
        <v>292</v>
      </c>
      <c r="D133" s="176" t="s">
        <v>181</v>
      </c>
      <c r="E133" s="177" t="s">
        <v>3748</v>
      </c>
      <c r="F133" s="178" t="s">
        <v>3749</v>
      </c>
      <c r="G133" s="179" t="s">
        <v>289</v>
      </c>
      <c r="H133" s="180">
        <v>2</v>
      </c>
      <c r="I133" s="181"/>
      <c r="J133" s="181">
        <f>ROUND(I133*H133,2)</f>
        <v>0</v>
      </c>
      <c r="K133" s="178" t="s">
        <v>18</v>
      </c>
      <c r="L133" s="38"/>
      <c r="M133" s="182" t="s">
        <v>18</v>
      </c>
      <c r="N133" s="183" t="s">
        <v>40</v>
      </c>
      <c r="O133" s="184">
        <v>0</v>
      </c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6" t="s">
        <v>186</v>
      </c>
      <c r="AT133" s="186" t="s">
        <v>181</v>
      </c>
      <c r="AU133" s="186" t="s">
        <v>78</v>
      </c>
      <c r="AY133" s="19" t="s">
        <v>179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76</v>
      </c>
      <c r="BK133" s="187">
        <f>ROUND(I133*H133,2)</f>
        <v>0</v>
      </c>
      <c r="BL133" s="19" t="s">
        <v>186</v>
      </c>
      <c r="BM133" s="186" t="s">
        <v>398</v>
      </c>
    </row>
    <row r="134" spans="1:65" s="2" customFormat="1">
      <c r="A134" s="33"/>
      <c r="B134" s="34"/>
      <c r="C134" s="35"/>
      <c r="D134" s="188" t="s">
        <v>188</v>
      </c>
      <c r="E134" s="35"/>
      <c r="F134" s="189" t="s">
        <v>3749</v>
      </c>
      <c r="G134" s="35"/>
      <c r="H134" s="35"/>
      <c r="I134" s="35"/>
      <c r="J134" s="35"/>
      <c r="K134" s="35"/>
      <c r="L134" s="38"/>
      <c r="M134" s="190"/>
      <c r="N134" s="191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9" t="s">
        <v>188</v>
      </c>
      <c r="AU134" s="19" t="s">
        <v>78</v>
      </c>
    </row>
    <row r="135" spans="1:65" s="2" customFormat="1" ht="16.5" customHeight="1">
      <c r="A135" s="33"/>
      <c r="B135" s="34"/>
      <c r="C135" s="176" t="s">
        <v>299</v>
      </c>
      <c r="D135" s="176" t="s">
        <v>181</v>
      </c>
      <c r="E135" s="177" t="s">
        <v>3750</v>
      </c>
      <c r="F135" s="178" t="s">
        <v>3751</v>
      </c>
      <c r="G135" s="179" t="s">
        <v>289</v>
      </c>
      <c r="H135" s="180">
        <v>5</v>
      </c>
      <c r="I135" s="181"/>
      <c r="J135" s="181">
        <f>ROUND(I135*H135,2)</f>
        <v>0</v>
      </c>
      <c r="K135" s="178" t="s">
        <v>18</v>
      </c>
      <c r="L135" s="38"/>
      <c r="M135" s="182" t="s">
        <v>18</v>
      </c>
      <c r="N135" s="183" t="s">
        <v>40</v>
      </c>
      <c r="O135" s="184">
        <v>0</v>
      </c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6" t="s">
        <v>186</v>
      </c>
      <c r="AT135" s="186" t="s">
        <v>181</v>
      </c>
      <c r="AU135" s="186" t="s">
        <v>78</v>
      </c>
      <c r="AY135" s="19" t="s">
        <v>179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76</v>
      </c>
      <c r="BK135" s="187">
        <f>ROUND(I135*H135,2)</f>
        <v>0</v>
      </c>
      <c r="BL135" s="19" t="s">
        <v>186</v>
      </c>
      <c r="BM135" s="186" t="s">
        <v>411</v>
      </c>
    </row>
    <row r="136" spans="1:65" s="2" customFormat="1">
      <c r="A136" s="33"/>
      <c r="B136" s="34"/>
      <c r="C136" s="35"/>
      <c r="D136" s="188" t="s">
        <v>188</v>
      </c>
      <c r="E136" s="35"/>
      <c r="F136" s="189" t="s">
        <v>3751</v>
      </c>
      <c r="G136" s="35"/>
      <c r="H136" s="35"/>
      <c r="I136" s="35"/>
      <c r="J136" s="35"/>
      <c r="K136" s="35"/>
      <c r="L136" s="38"/>
      <c r="M136" s="190"/>
      <c r="N136" s="19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188</v>
      </c>
      <c r="AU136" s="19" t="s">
        <v>78</v>
      </c>
    </row>
    <row r="137" spans="1:65" s="2" customFormat="1" ht="16.5" customHeight="1">
      <c r="A137" s="33"/>
      <c r="B137" s="34"/>
      <c r="C137" s="176" t="s">
        <v>304</v>
      </c>
      <c r="D137" s="176" t="s">
        <v>181</v>
      </c>
      <c r="E137" s="177" t="s">
        <v>3752</v>
      </c>
      <c r="F137" s="178" t="s">
        <v>3753</v>
      </c>
      <c r="G137" s="179" t="s">
        <v>289</v>
      </c>
      <c r="H137" s="180">
        <v>68</v>
      </c>
      <c r="I137" s="181"/>
      <c r="J137" s="181">
        <f>ROUND(I137*H137,2)</f>
        <v>0</v>
      </c>
      <c r="K137" s="178" t="s">
        <v>18</v>
      </c>
      <c r="L137" s="38"/>
      <c r="M137" s="182" t="s">
        <v>18</v>
      </c>
      <c r="N137" s="183" t="s">
        <v>40</v>
      </c>
      <c r="O137" s="184">
        <v>0</v>
      </c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6" t="s">
        <v>186</v>
      </c>
      <c r="AT137" s="186" t="s">
        <v>181</v>
      </c>
      <c r="AU137" s="186" t="s">
        <v>78</v>
      </c>
      <c r="AY137" s="19" t="s">
        <v>179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76</v>
      </c>
      <c r="BK137" s="187">
        <f>ROUND(I137*H137,2)</f>
        <v>0</v>
      </c>
      <c r="BL137" s="19" t="s">
        <v>186</v>
      </c>
      <c r="BM137" s="186" t="s">
        <v>427</v>
      </c>
    </row>
    <row r="138" spans="1:65" s="2" customFormat="1">
      <c r="A138" s="33"/>
      <c r="B138" s="34"/>
      <c r="C138" s="35"/>
      <c r="D138" s="188" t="s">
        <v>188</v>
      </c>
      <c r="E138" s="35"/>
      <c r="F138" s="189" t="s">
        <v>3753</v>
      </c>
      <c r="G138" s="35"/>
      <c r="H138" s="35"/>
      <c r="I138" s="35"/>
      <c r="J138" s="35"/>
      <c r="K138" s="35"/>
      <c r="L138" s="38"/>
      <c r="M138" s="190"/>
      <c r="N138" s="191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9" t="s">
        <v>188</v>
      </c>
      <c r="AU138" s="19" t="s">
        <v>78</v>
      </c>
    </row>
    <row r="139" spans="1:65" s="2" customFormat="1" ht="16.5" customHeight="1">
      <c r="A139" s="33"/>
      <c r="B139" s="34"/>
      <c r="C139" s="176" t="s">
        <v>311</v>
      </c>
      <c r="D139" s="176" t="s">
        <v>181</v>
      </c>
      <c r="E139" s="177" t="s">
        <v>3754</v>
      </c>
      <c r="F139" s="178" t="s">
        <v>3755</v>
      </c>
      <c r="G139" s="179" t="s">
        <v>289</v>
      </c>
      <c r="H139" s="180">
        <v>30</v>
      </c>
      <c r="I139" s="181"/>
      <c r="J139" s="181">
        <f>ROUND(I139*H139,2)</f>
        <v>0</v>
      </c>
      <c r="K139" s="178" t="s">
        <v>18</v>
      </c>
      <c r="L139" s="38"/>
      <c r="M139" s="182" t="s">
        <v>18</v>
      </c>
      <c r="N139" s="183" t="s">
        <v>40</v>
      </c>
      <c r="O139" s="184">
        <v>0</v>
      </c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6" t="s">
        <v>186</v>
      </c>
      <c r="AT139" s="186" t="s">
        <v>181</v>
      </c>
      <c r="AU139" s="186" t="s">
        <v>78</v>
      </c>
      <c r="AY139" s="19" t="s">
        <v>179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76</v>
      </c>
      <c r="BK139" s="187">
        <f>ROUND(I139*H139,2)</f>
        <v>0</v>
      </c>
      <c r="BL139" s="19" t="s">
        <v>186</v>
      </c>
      <c r="BM139" s="186" t="s">
        <v>442</v>
      </c>
    </row>
    <row r="140" spans="1:65" s="2" customFormat="1">
      <c r="A140" s="33"/>
      <c r="B140" s="34"/>
      <c r="C140" s="35"/>
      <c r="D140" s="188" t="s">
        <v>188</v>
      </c>
      <c r="E140" s="35"/>
      <c r="F140" s="189" t="s">
        <v>3755</v>
      </c>
      <c r="G140" s="35"/>
      <c r="H140" s="35"/>
      <c r="I140" s="35"/>
      <c r="J140" s="35"/>
      <c r="K140" s="35"/>
      <c r="L140" s="38"/>
      <c r="M140" s="190"/>
      <c r="N140" s="191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9" t="s">
        <v>188</v>
      </c>
      <c r="AU140" s="19" t="s">
        <v>78</v>
      </c>
    </row>
    <row r="141" spans="1:65" s="2" customFormat="1" ht="16.5" customHeight="1">
      <c r="A141" s="33"/>
      <c r="B141" s="34"/>
      <c r="C141" s="176" t="s">
        <v>314</v>
      </c>
      <c r="D141" s="176" t="s">
        <v>181</v>
      </c>
      <c r="E141" s="177" t="s">
        <v>3756</v>
      </c>
      <c r="F141" s="178" t="s">
        <v>3757</v>
      </c>
      <c r="G141" s="179" t="s">
        <v>289</v>
      </c>
      <c r="H141" s="180">
        <v>63</v>
      </c>
      <c r="I141" s="181"/>
      <c r="J141" s="181">
        <f>ROUND(I141*H141,2)</f>
        <v>0</v>
      </c>
      <c r="K141" s="178" t="s">
        <v>18</v>
      </c>
      <c r="L141" s="38"/>
      <c r="M141" s="182" t="s">
        <v>18</v>
      </c>
      <c r="N141" s="183" t="s">
        <v>40</v>
      </c>
      <c r="O141" s="184">
        <v>0</v>
      </c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6" t="s">
        <v>186</v>
      </c>
      <c r="AT141" s="186" t="s">
        <v>181</v>
      </c>
      <c r="AU141" s="186" t="s">
        <v>78</v>
      </c>
      <c r="AY141" s="19" t="s">
        <v>179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76</v>
      </c>
      <c r="BK141" s="187">
        <f>ROUND(I141*H141,2)</f>
        <v>0</v>
      </c>
      <c r="BL141" s="19" t="s">
        <v>186</v>
      </c>
      <c r="BM141" s="186" t="s">
        <v>455</v>
      </c>
    </row>
    <row r="142" spans="1:65" s="2" customFormat="1">
      <c r="A142" s="33"/>
      <c r="B142" s="34"/>
      <c r="C142" s="35"/>
      <c r="D142" s="188" t="s">
        <v>188</v>
      </c>
      <c r="E142" s="35"/>
      <c r="F142" s="189" t="s">
        <v>3757</v>
      </c>
      <c r="G142" s="35"/>
      <c r="H142" s="35"/>
      <c r="I142" s="35"/>
      <c r="J142" s="35"/>
      <c r="K142" s="35"/>
      <c r="L142" s="38"/>
      <c r="M142" s="190"/>
      <c r="N142" s="191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9" t="s">
        <v>188</v>
      </c>
      <c r="AU142" s="19" t="s">
        <v>78</v>
      </c>
    </row>
    <row r="143" spans="1:65" s="2" customFormat="1" ht="16.5" customHeight="1">
      <c r="A143" s="33"/>
      <c r="B143" s="34"/>
      <c r="C143" s="176" t="s">
        <v>325</v>
      </c>
      <c r="D143" s="176" t="s">
        <v>181</v>
      </c>
      <c r="E143" s="177" t="s">
        <v>3758</v>
      </c>
      <c r="F143" s="178" t="s">
        <v>3759</v>
      </c>
      <c r="G143" s="179" t="s">
        <v>289</v>
      </c>
      <c r="H143" s="180">
        <v>2</v>
      </c>
      <c r="I143" s="181"/>
      <c r="J143" s="181">
        <f>ROUND(I143*H143,2)</f>
        <v>0</v>
      </c>
      <c r="K143" s="178" t="s">
        <v>18</v>
      </c>
      <c r="L143" s="38"/>
      <c r="M143" s="182" t="s">
        <v>18</v>
      </c>
      <c r="N143" s="183" t="s">
        <v>40</v>
      </c>
      <c r="O143" s="184">
        <v>0</v>
      </c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6" t="s">
        <v>186</v>
      </c>
      <c r="AT143" s="186" t="s">
        <v>181</v>
      </c>
      <c r="AU143" s="186" t="s">
        <v>78</v>
      </c>
      <c r="AY143" s="19" t="s">
        <v>179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76</v>
      </c>
      <c r="BK143" s="187">
        <f>ROUND(I143*H143,2)</f>
        <v>0</v>
      </c>
      <c r="BL143" s="19" t="s">
        <v>186</v>
      </c>
      <c r="BM143" s="186" t="s">
        <v>471</v>
      </c>
    </row>
    <row r="144" spans="1:65" s="2" customFormat="1">
      <c r="A144" s="33"/>
      <c r="B144" s="34"/>
      <c r="C144" s="35"/>
      <c r="D144" s="188" t="s">
        <v>188</v>
      </c>
      <c r="E144" s="35"/>
      <c r="F144" s="189" t="s">
        <v>3759</v>
      </c>
      <c r="G144" s="35"/>
      <c r="H144" s="35"/>
      <c r="I144" s="35"/>
      <c r="J144" s="35"/>
      <c r="K144" s="35"/>
      <c r="L144" s="38"/>
      <c r="M144" s="190"/>
      <c r="N144" s="191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9" t="s">
        <v>188</v>
      </c>
      <c r="AU144" s="19" t="s">
        <v>78</v>
      </c>
    </row>
    <row r="145" spans="1:65" s="12" customFormat="1" ht="22.9" customHeight="1">
      <c r="B145" s="161"/>
      <c r="C145" s="162"/>
      <c r="D145" s="163" t="s">
        <v>68</v>
      </c>
      <c r="E145" s="174" t="s">
        <v>3760</v>
      </c>
      <c r="F145" s="174" t="s">
        <v>3761</v>
      </c>
      <c r="G145" s="162"/>
      <c r="H145" s="162"/>
      <c r="I145" s="162"/>
      <c r="J145" s="175">
        <f>BK145</f>
        <v>0</v>
      </c>
      <c r="K145" s="162"/>
      <c r="L145" s="166"/>
      <c r="M145" s="167"/>
      <c r="N145" s="168"/>
      <c r="O145" s="168"/>
      <c r="P145" s="169">
        <f>SUM(P146:P183)</f>
        <v>0</v>
      </c>
      <c r="Q145" s="168"/>
      <c r="R145" s="169">
        <f>SUM(R146:R183)</f>
        <v>0</v>
      </c>
      <c r="S145" s="168"/>
      <c r="T145" s="170">
        <f>SUM(T146:T183)</f>
        <v>0</v>
      </c>
      <c r="AR145" s="171" t="s">
        <v>76</v>
      </c>
      <c r="AT145" s="172" t="s">
        <v>68</v>
      </c>
      <c r="AU145" s="172" t="s">
        <v>76</v>
      </c>
      <c r="AY145" s="171" t="s">
        <v>179</v>
      </c>
      <c r="BK145" s="173">
        <f>SUM(BK146:BK183)</f>
        <v>0</v>
      </c>
    </row>
    <row r="146" spans="1:65" s="2" customFormat="1" ht="16.5" customHeight="1">
      <c r="A146" s="33"/>
      <c r="B146" s="34"/>
      <c r="C146" s="176" t="s">
        <v>333</v>
      </c>
      <c r="D146" s="176" t="s">
        <v>181</v>
      </c>
      <c r="E146" s="177" t="s">
        <v>3762</v>
      </c>
      <c r="F146" s="178" t="s">
        <v>3763</v>
      </c>
      <c r="G146" s="179" t="s">
        <v>3764</v>
      </c>
      <c r="H146" s="180">
        <v>10</v>
      </c>
      <c r="I146" s="181"/>
      <c r="J146" s="181">
        <f>ROUND(I146*H146,2)</f>
        <v>0</v>
      </c>
      <c r="K146" s="178" t="s">
        <v>18</v>
      </c>
      <c r="L146" s="38"/>
      <c r="M146" s="182" t="s">
        <v>18</v>
      </c>
      <c r="N146" s="183" t="s">
        <v>40</v>
      </c>
      <c r="O146" s="184">
        <v>0</v>
      </c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6" t="s">
        <v>186</v>
      </c>
      <c r="AT146" s="186" t="s">
        <v>181</v>
      </c>
      <c r="AU146" s="186" t="s">
        <v>78</v>
      </c>
      <c r="AY146" s="19" t="s">
        <v>179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76</v>
      </c>
      <c r="BK146" s="187">
        <f>ROUND(I146*H146,2)</f>
        <v>0</v>
      </c>
      <c r="BL146" s="19" t="s">
        <v>186</v>
      </c>
      <c r="BM146" s="186" t="s">
        <v>486</v>
      </c>
    </row>
    <row r="147" spans="1:65" s="2" customFormat="1">
      <c r="A147" s="33"/>
      <c r="B147" s="34"/>
      <c r="C147" s="35"/>
      <c r="D147" s="188" t="s">
        <v>188</v>
      </c>
      <c r="E147" s="35"/>
      <c r="F147" s="189" t="s">
        <v>3763</v>
      </c>
      <c r="G147" s="35"/>
      <c r="H147" s="35"/>
      <c r="I147" s="35"/>
      <c r="J147" s="35"/>
      <c r="K147" s="35"/>
      <c r="L147" s="38"/>
      <c r="M147" s="190"/>
      <c r="N147" s="191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9" t="s">
        <v>188</v>
      </c>
      <c r="AU147" s="19" t="s">
        <v>78</v>
      </c>
    </row>
    <row r="148" spans="1:65" s="2" customFormat="1" ht="16.5" customHeight="1">
      <c r="A148" s="33"/>
      <c r="B148" s="34"/>
      <c r="C148" s="176" t="s">
        <v>348</v>
      </c>
      <c r="D148" s="176" t="s">
        <v>181</v>
      </c>
      <c r="E148" s="177" t="s">
        <v>3765</v>
      </c>
      <c r="F148" s="178" t="s">
        <v>3766</v>
      </c>
      <c r="G148" s="179" t="s">
        <v>3764</v>
      </c>
      <c r="H148" s="180">
        <v>1</v>
      </c>
      <c r="I148" s="181"/>
      <c r="J148" s="181">
        <f>ROUND(I148*H148,2)</f>
        <v>0</v>
      </c>
      <c r="K148" s="178" t="s">
        <v>18</v>
      </c>
      <c r="L148" s="38"/>
      <c r="M148" s="182" t="s">
        <v>18</v>
      </c>
      <c r="N148" s="183" t="s">
        <v>40</v>
      </c>
      <c r="O148" s="184">
        <v>0</v>
      </c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6" t="s">
        <v>186</v>
      </c>
      <c r="AT148" s="186" t="s">
        <v>181</v>
      </c>
      <c r="AU148" s="186" t="s">
        <v>78</v>
      </c>
      <c r="AY148" s="19" t="s">
        <v>179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76</v>
      </c>
      <c r="BK148" s="187">
        <f>ROUND(I148*H148,2)</f>
        <v>0</v>
      </c>
      <c r="BL148" s="19" t="s">
        <v>186</v>
      </c>
      <c r="BM148" s="186" t="s">
        <v>502</v>
      </c>
    </row>
    <row r="149" spans="1:65" s="2" customFormat="1">
      <c r="A149" s="33"/>
      <c r="B149" s="34"/>
      <c r="C149" s="35"/>
      <c r="D149" s="188" t="s">
        <v>188</v>
      </c>
      <c r="E149" s="35"/>
      <c r="F149" s="189" t="s">
        <v>3766</v>
      </c>
      <c r="G149" s="35"/>
      <c r="H149" s="35"/>
      <c r="I149" s="35"/>
      <c r="J149" s="35"/>
      <c r="K149" s="35"/>
      <c r="L149" s="38"/>
      <c r="M149" s="190"/>
      <c r="N149" s="191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9" t="s">
        <v>188</v>
      </c>
      <c r="AU149" s="19" t="s">
        <v>78</v>
      </c>
    </row>
    <row r="150" spans="1:65" s="2" customFormat="1" ht="16.5" customHeight="1">
      <c r="A150" s="33"/>
      <c r="B150" s="34"/>
      <c r="C150" s="176" t="s">
        <v>7</v>
      </c>
      <c r="D150" s="176" t="s">
        <v>181</v>
      </c>
      <c r="E150" s="177" t="s">
        <v>3767</v>
      </c>
      <c r="F150" s="178" t="s">
        <v>3768</v>
      </c>
      <c r="G150" s="179" t="s">
        <v>3764</v>
      </c>
      <c r="H150" s="180">
        <v>2</v>
      </c>
      <c r="I150" s="181"/>
      <c r="J150" s="181">
        <f>ROUND(I150*H150,2)</f>
        <v>0</v>
      </c>
      <c r="K150" s="178" t="s">
        <v>18</v>
      </c>
      <c r="L150" s="38"/>
      <c r="M150" s="182" t="s">
        <v>18</v>
      </c>
      <c r="N150" s="183" t="s">
        <v>40</v>
      </c>
      <c r="O150" s="184">
        <v>0</v>
      </c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6" t="s">
        <v>186</v>
      </c>
      <c r="AT150" s="186" t="s">
        <v>181</v>
      </c>
      <c r="AU150" s="186" t="s">
        <v>78</v>
      </c>
      <c r="AY150" s="19" t="s">
        <v>179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76</v>
      </c>
      <c r="BK150" s="187">
        <f>ROUND(I150*H150,2)</f>
        <v>0</v>
      </c>
      <c r="BL150" s="19" t="s">
        <v>186</v>
      </c>
      <c r="BM150" s="186" t="s">
        <v>512</v>
      </c>
    </row>
    <row r="151" spans="1:65" s="2" customFormat="1">
      <c r="A151" s="33"/>
      <c r="B151" s="34"/>
      <c r="C151" s="35"/>
      <c r="D151" s="188" t="s">
        <v>188</v>
      </c>
      <c r="E151" s="35"/>
      <c r="F151" s="189" t="s">
        <v>3768</v>
      </c>
      <c r="G151" s="35"/>
      <c r="H151" s="35"/>
      <c r="I151" s="35"/>
      <c r="J151" s="35"/>
      <c r="K151" s="35"/>
      <c r="L151" s="38"/>
      <c r="M151" s="190"/>
      <c r="N151" s="19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9" t="s">
        <v>188</v>
      </c>
      <c r="AU151" s="19" t="s">
        <v>78</v>
      </c>
    </row>
    <row r="152" spans="1:65" s="2" customFormat="1" ht="16.5" customHeight="1">
      <c r="A152" s="33"/>
      <c r="B152" s="34"/>
      <c r="C152" s="176" t="s">
        <v>362</v>
      </c>
      <c r="D152" s="176" t="s">
        <v>181</v>
      </c>
      <c r="E152" s="177" t="s">
        <v>3769</v>
      </c>
      <c r="F152" s="178" t="s">
        <v>3770</v>
      </c>
      <c r="G152" s="179" t="s">
        <v>3764</v>
      </c>
      <c r="H152" s="180">
        <v>2</v>
      </c>
      <c r="I152" s="181"/>
      <c r="J152" s="181">
        <f>ROUND(I152*H152,2)</f>
        <v>0</v>
      </c>
      <c r="K152" s="178" t="s">
        <v>18</v>
      </c>
      <c r="L152" s="38"/>
      <c r="M152" s="182" t="s">
        <v>18</v>
      </c>
      <c r="N152" s="183" t="s">
        <v>40</v>
      </c>
      <c r="O152" s="184">
        <v>0</v>
      </c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6" t="s">
        <v>186</v>
      </c>
      <c r="AT152" s="186" t="s">
        <v>181</v>
      </c>
      <c r="AU152" s="186" t="s">
        <v>78</v>
      </c>
      <c r="AY152" s="19" t="s">
        <v>179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76</v>
      </c>
      <c r="BK152" s="187">
        <f>ROUND(I152*H152,2)</f>
        <v>0</v>
      </c>
      <c r="BL152" s="19" t="s">
        <v>186</v>
      </c>
      <c r="BM152" s="186" t="s">
        <v>525</v>
      </c>
    </row>
    <row r="153" spans="1:65" s="2" customFormat="1">
      <c r="A153" s="33"/>
      <c r="B153" s="34"/>
      <c r="C153" s="35"/>
      <c r="D153" s="188" t="s">
        <v>188</v>
      </c>
      <c r="E153" s="35"/>
      <c r="F153" s="189" t="s">
        <v>3770</v>
      </c>
      <c r="G153" s="35"/>
      <c r="H153" s="35"/>
      <c r="I153" s="35"/>
      <c r="J153" s="35"/>
      <c r="K153" s="35"/>
      <c r="L153" s="38"/>
      <c r="M153" s="190"/>
      <c r="N153" s="191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9" t="s">
        <v>188</v>
      </c>
      <c r="AU153" s="19" t="s">
        <v>78</v>
      </c>
    </row>
    <row r="154" spans="1:65" s="2" customFormat="1" ht="21.75" customHeight="1">
      <c r="A154" s="33"/>
      <c r="B154" s="34"/>
      <c r="C154" s="176" t="s">
        <v>368</v>
      </c>
      <c r="D154" s="176" t="s">
        <v>181</v>
      </c>
      <c r="E154" s="177" t="s">
        <v>3771</v>
      </c>
      <c r="F154" s="178" t="s">
        <v>3772</v>
      </c>
      <c r="G154" s="179" t="s">
        <v>3764</v>
      </c>
      <c r="H154" s="180">
        <v>1</v>
      </c>
      <c r="I154" s="181"/>
      <c r="J154" s="181">
        <f>ROUND(I154*H154,2)</f>
        <v>0</v>
      </c>
      <c r="K154" s="178" t="s">
        <v>18</v>
      </c>
      <c r="L154" s="38"/>
      <c r="M154" s="182" t="s">
        <v>18</v>
      </c>
      <c r="N154" s="183" t="s">
        <v>40</v>
      </c>
      <c r="O154" s="184">
        <v>0</v>
      </c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6" t="s">
        <v>186</v>
      </c>
      <c r="AT154" s="186" t="s">
        <v>181</v>
      </c>
      <c r="AU154" s="186" t="s">
        <v>78</v>
      </c>
      <c r="AY154" s="19" t="s">
        <v>179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76</v>
      </c>
      <c r="BK154" s="187">
        <f>ROUND(I154*H154,2)</f>
        <v>0</v>
      </c>
      <c r="BL154" s="19" t="s">
        <v>186</v>
      </c>
      <c r="BM154" s="186" t="s">
        <v>536</v>
      </c>
    </row>
    <row r="155" spans="1:65" s="2" customFormat="1">
      <c r="A155" s="33"/>
      <c r="B155" s="34"/>
      <c r="C155" s="35"/>
      <c r="D155" s="188" t="s">
        <v>188</v>
      </c>
      <c r="E155" s="35"/>
      <c r="F155" s="189" t="s">
        <v>3772</v>
      </c>
      <c r="G155" s="35"/>
      <c r="H155" s="35"/>
      <c r="I155" s="35"/>
      <c r="J155" s="35"/>
      <c r="K155" s="35"/>
      <c r="L155" s="38"/>
      <c r="M155" s="190"/>
      <c r="N155" s="191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9" t="s">
        <v>188</v>
      </c>
      <c r="AU155" s="19" t="s">
        <v>78</v>
      </c>
    </row>
    <row r="156" spans="1:65" s="2" customFormat="1" ht="16.5" customHeight="1">
      <c r="A156" s="33"/>
      <c r="B156" s="34"/>
      <c r="C156" s="176" t="s">
        <v>374</v>
      </c>
      <c r="D156" s="176" t="s">
        <v>181</v>
      </c>
      <c r="E156" s="177" t="s">
        <v>3773</v>
      </c>
      <c r="F156" s="178" t="s">
        <v>3774</v>
      </c>
      <c r="G156" s="179" t="s">
        <v>3764</v>
      </c>
      <c r="H156" s="180">
        <v>1</v>
      </c>
      <c r="I156" s="181"/>
      <c r="J156" s="181">
        <f>ROUND(I156*H156,2)</f>
        <v>0</v>
      </c>
      <c r="K156" s="178" t="s">
        <v>18</v>
      </c>
      <c r="L156" s="38"/>
      <c r="M156" s="182" t="s">
        <v>18</v>
      </c>
      <c r="N156" s="183" t="s">
        <v>40</v>
      </c>
      <c r="O156" s="184">
        <v>0</v>
      </c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6" t="s">
        <v>186</v>
      </c>
      <c r="AT156" s="186" t="s">
        <v>181</v>
      </c>
      <c r="AU156" s="186" t="s">
        <v>78</v>
      </c>
      <c r="AY156" s="19" t="s">
        <v>179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76</v>
      </c>
      <c r="BK156" s="187">
        <f>ROUND(I156*H156,2)</f>
        <v>0</v>
      </c>
      <c r="BL156" s="19" t="s">
        <v>186</v>
      </c>
      <c r="BM156" s="186" t="s">
        <v>550</v>
      </c>
    </row>
    <row r="157" spans="1:65" s="2" customFormat="1">
      <c r="A157" s="33"/>
      <c r="B157" s="34"/>
      <c r="C157" s="35"/>
      <c r="D157" s="188" t="s">
        <v>188</v>
      </c>
      <c r="E157" s="35"/>
      <c r="F157" s="189" t="s">
        <v>3774</v>
      </c>
      <c r="G157" s="35"/>
      <c r="H157" s="35"/>
      <c r="I157" s="35"/>
      <c r="J157" s="35"/>
      <c r="K157" s="35"/>
      <c r="L157" s="38"/>
      <c r="M157" s="190"/>
      <c r="N157" s="191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9" t="s">
        <v>188</v>
      </c>
      <c r="AU157" s="19" t="s">
        <v>78</v>
      </c>
    </row>
    <row r="158" spans="1:65" s="2" customFormat="1" ht="21.75" customHeight="1">
      <c r="A158" s="33"/>
      <c r="B158" s="34"/>
      <c r="C158" s="176" t="s">
        <v>387</v>
      </c>
      <c r="D158" s="176" t="s">
        <v>181</v>
      </c>
      <c r="E158" s="177" t="s">
        <v>3775</v>
      </c>
      <c r="F158" s="178" t="s">
        <v>3776</v>
      </c>
      <c r="G158" s="179" t="s">
        <v>3764</v>
      </c>
      <c r="H158" s="180">
        <v>1</v>
      </c>
      <c r="I158" s="181"/>
      <c r="J158" s="181">
        <f>ROUND(I158*H158,2)</f>
        <v>0</v>
      </c>
      <c r="K158" s="178" t="s">
        <v>18</v>
      </c>
      <c r="L158" s="38"/>
      <c r="M158" s="182" t="s">
        <v>18</v>
      </c>
      <c r="N158" s="183" t="s">
        <v>40</v>
      </c>
      <c r="O158" s="184">
        <v>0</v>
      </c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6" t="s">
        <v>186</v>
      </c>
      <c r="AT158" s="186" t="s">
        <v>181</v>
      </c>
      <c r="AU158" s="186" t="s">
        <v>78</v>
      </c>
      <c r="AY158" s="19" t="s">
        <v>179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76</v>
      </c>
      <c r="BK158" s="187">
        <f>ROUND(I158*H158,2)</f>
        <v>0</v>
      </c>
      <c r="BL158" s="19" t="s">
        <v>186</v>
      </c>
      <c r="BM158" s="186" t="s">
        <v>561</v>
      </c>
    </row>
    <row r="159" spans="1:65" s="2" customFormat="1">
      <c r="A159" s="33"/>
      <c r="B159" s="34"/>
      <c r="C159" s="35"/>
      <c r="D159" s="188" t="s">
        <v>188</v>
      </c>
      <c r="E159" s="35"/>
      <c r="F159" s="189" t="s">
        <v>3776</v>
      </c>
      <c r="G159" s="35"/>
      <c r="H159" s="35"/>
      <c r="I159" s="35"/>
      <c r="J159" s="35"/>
      <c r="K159" s="35"/>
      <c r="L159" s="38"/>
      <c r="M159" s="190"/>
      <c r="N159" s="191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9" t="s">
        <v>188</v>
      </c>
      <c r="AU159" s="19" t="s">
        <v>78</v>
      </c>
    </row>
    <row r="160" spans="1:65" s="2" customFormat="1" ht="16.5" customHeight="1">
      <c r="A160" s="33"/>
      <c r="B160" s="34"/>
      <c r="C160" s="176" t="s">
        <v>398</v>
      </c>
      <c r="D160" s="176" t="s">
        <v>181</v>
      </c>
      <c r="E160" s="177" t="s">
        <v>3777</v>
      </c>
      <c r="F160" s="178" t="s">
        <v>3778</v>
      </c>
      <c r="G160" s="179" t="s">
        <v>3764</v>
      </c>
      <c r="H160" s="180">
        <v>1</v>
      </c>
      <c r="I160" s="181"/>
      <c r="J160" s="181">
        <f>ROUND(I160*H160,2)</f>
        <v>0</v>
      </c>
      <c r="K160" s="178" t="s">
        <v>18</v>
      </c>
      <c r="L160" s="38"/>
      <c r="M160" s="182" t="s">
        <v>18</v>
      </c>
      <c r="N160" s="183" t="s">
        <v>40</v>
      </c>
      <c r="O160" s="184">
        <v>0</v>
      </c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6" t="s">
        <v>186</v>
      </c>
      <c r="AT160" s="186" t="s">
        <v>181</v>
      </c>
      <c r="AU160" s="186" t="s">
        <v>78</v>
      </c>
      <c r="AY160" s="19" t="s">
        <v>179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76</v>
      </c>
      <c r="BK160" s="187">
        <f>ROUND(I160*H160,2)</f>
        <v>0</v>
      </c>
      <c r="BL160" s="19" t="s">
        <v>186</v>
      </c>
      <c r="BM160" s="186" t="s">
        <v>586</v>
      </c>
    </row>
    <row r="161" spans="1:65" s="2" customFormat="1">
      <c r="A161" s="33"/>
      <c r="B161" s="34"/>
      <c r="C161" s="35"/>
      <c r="D161" s="188" t="s">
        <v>188</v>
      </c>
      <c r="E161" s="35"/>
      <c r="F161" s="189" t="s">
        <v>3778</v>
      </c>
      <c r="G161" s="35"/>
      <c r="H161" s="35"/>
      <c r="I161" s="35"/>
      <c r="J161" s="35"/>
      <c r="K161" s="35"/>
      <c r="L161" s="38"/>
      <c r="M161" s="190"/>
      <c r="N161" s="19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9" t="s">
        <v>188</v>
      </c>
      <c r="AU161" s="19" t="s">
        <v>78</v>
      </c>
    </row>
    <row r="162" spans="1:65" s="2" customFormat="1" ht="16.5" customHeight="1">
      <c r="A162" s="33"/>
      <c r="B162" s="34"/>
      <c r="C162" s="176" t="s">
        <v>405</v>
      </c>
      <c r="D162" s="176" t="s">
        <v>181</v>
      </c>
      <c r="E162" s="177" t="s">
        <v>3779</v>
      </c>
      <c r="F162" s="178" t="s">
        <v>3780</v>
      </c>
      <c r="G162" s="179" t="s">
        <v>3764</v>
      </c>
      <c r="H162" s="180">
        <v>1</v>
      </c>
      <c r="I162" s="181"/>
      <c r="J162" s="181">
        <f>ROUND(I162*H162,2)</f>
        <v>0</v>
      </c>
      <c r="K162" s="178" t="s">
        <v>18</v>
      </c>
      <c r="L162" s="38"/>
      <c r="M162" s="182" t="s">
        <v>18</v>
      </c>
      <c r="N162" s="183" t="s">
        <v>40</v>
      </c>
      <c r="O162" s="184">
        <v>0</v>
      </c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6" t="s">
        <v>186</v>
      </c>
      <c r="AT162" s="186" t="s">
        <v>181</v>
      </c>
      <c r="AU162" s="186" t="s">
        <v>78</v>
      </c>
      <c r="AY162" s="19" t="s">
        <v>179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76</v>
      </c>
      <c r="BK162" s="187">
        <f>ROUND(I162*H162,2)</f>
        <v>0</v>
      </c>
      <c r="BL162" s="19" t="s">
        <v>186</v>
      </c>
      <c r="BM162" s="186" t="s">
        <v>602</v>
      </c>
    </row>
    <row r="163" spans="1:65" s="2" customFormat="1">
      <c r="A163" s="33"/>
      <c r="B163" s="34"/>
      <c r="C163" s="35"/>
      <c r="D163" s="188" t="s">
        <v>188</v>
      </c>
      <c r="E163" s="35"/>
      <c r="F163" s="189" t="s">
        <v>3780</v>
      </c>
      <c r="G163" s="35"/>
      <c r="H163" s="35"/>
      <c r="I163" s="35"/>
      <c r="J163" s="35"/>
      <c r="K163" s="35"/>
      <c r="L163" s="38"/>
      <c r="M163" s="190"/>
      <c r="N163" s="191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9" t="s">
        <v>188</v>
      </c>
      <c r="AU163" s="19" t="s">
        <v>78</v>
      </c>
    </row>
    <row r="164" spans="1:65" s="2" customFormat="1" ht="16.5" customHeight="1">
      <c r="A164" s="33"/>
      <c r="B164" s="34"/>
      <c r="C164" s="176" t="s">
        <v>411</v>
      </c>
      <c r="D164" s="176" t="s">
        <v>181</v>
      </c>
      <c r="E164" s="177" t="s">
        <v>3781</v>
      </c>
      <c r="F164" s="178" t="s">
        <v>3782</v>
      </c>
      <c r="G164" s="179" t="s">
        <v>3764</v>
      </c>
      <c r="H164" s="180">
        <v>1</v>
      </c>
      <c r="I164" s="181"/>
      <c r="J164" s="181">
        <f>ROUND(I164*H164,2)</f>
        <v>0</v>
      </c>
      <c r="K164" s="178" t="s">
        <v>18</v>
      </c>
      <c r="L164" s="38"/>
      <c r="M164" s="182" t="s">
        <v>18</v>
      </c>
      <c r="N164" s="183" t="s">
        <v>40</v>
      </c>
      <c r="O164" s="184">
        <v>0</v>
      </c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6" t="s">
        <v>186</v>
      </c>
      <c r="AT164" s="186" t="s">
        <v>181</v>
      </c>
      <c r="AU164" s="186" t="s">
        <v>78</v>
      </c>
      <c r="AY164" s="19" t="s">
        <v>179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76</v>
      </c>
      <c r="BK164" s="187">
        <f>ROUND(I164*H164,2)</f>
        <v>0</v>
      </c>
      <c r="BL164" s="19" t="s">
        <v>186</v>
      </c>
      <c r="BM164" s="186" t="s">
        <v>616</v>
      </c>
    </row>
    <row r="165" spans="1:65" s="2" customFormat="1">
      <c r="A165" s="33"/>
      <c r="B165" s="34"/>
      <c r="C165" s="35"/>
      <c r="D165" s="188" t="s">
        <v>188</v>
      </c>
      <c r="E165" s="35"/>
      <c r="F165" s="189" t="s">
        <v>3782</v>
      </c>
      <c r="G165" s="35"/>
      <c r="H165" s="35"/>
      <c r="I165" s="35"/>
      <c r="J165" s="35"/>
      <c r="K165" s="35"/>
      <c r="L165" s="38"/>
      <c r="M165" s="190"/>
      <c r="N165" s="19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9" t="s">
        <v>188</v>
      </c>
      <c r="AU165" s="19" t="s">
        <v>78</v>
      </c>
    </row>
    <row r="166" spans="1:65" s="2" customFormat="1" ht="16.5" customHeight="1">
      <c r="A166" s="33"/>
      <c r="B166" s="34"/>
      <c r="C166" s="176" t="s">
        <v>417</v>
      </c>
      <c r="D166" s="176" t="s">
        <v>181</v>
      </c>
      <c r="E166" s="177" t="s">
        <v>3783</v>
      </c>
      <c r="F166" s="178" t="s">
        <v>3784</v>
      </c>
      <c r="G166" s="179" t="s">
        <v>3764</v>
      </c>
      <c r="H166" s="180">
        <v>1</v>
      </c>
      <c r="I166" s="181"/>
      <c r="J166" s="181">
        <f>ROUND(I166*H166,2)</f>
        <v>0</v>
      </c>
      <c r="K166" s="178" t="s">
        <v>18</v>
      </c>
      <c r="L166" s="38"/>
      <c r="M166" s="182" t="s">
        <v>18</v>
      </c>
      <c r="N166" s="183" t="s">
        <v>40</v>
      </c>
      <c r="O166" s="184">
        <v>0</v>
      </c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186</v>
      </c>
      <c r="AT166" s="186" t="s">
        <v>181</v>
      </c>
      <c r="AU166" s="186" t="s">
        <v>78</v>
      </c>
      <c r="AY166" s="19" t="s">
        <v>179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76</v>
      </c>
      <c r="BK166" s="187">
        <f>ROUND(I166*H166,2)</f>
        <v>0</v>
      </c>
      <c r="BL166" s="19" t="s">
        <v>186</v>
      </c>
      <c r="BM166" s="186" t="s">
        <v>628</v>
      </c>
    </row>
    <row r="167" spans="1:65" s="2" customFormat="1">
      <c r="A167" s="33"/>
      <c r="B167" s="34"/>
      <c r="C167" s="35"/>
      <c r="D167" s="188" t="s">
        <v>188</v>
      </c>
      <c r="E167" s="35"/>
      <c r="F167" s="189" t="s">
        <v>3784</v>
      </c>
      <c r="G167" s="35"/>
      <c r="H167" s="35"/>
      <c r="I167" s="35"/>
      <c r="J167" s="35"/>
      <c r="K167" s="35"/>
      <c r="L167" s="38"/>
      <c r="M167" s="190"/>
      <c r="N167" s="191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9" t="s">
        <v>188</v>
      </c>
      <c r="AU167" s="19" t="s">
        <v>78</v>
      </c>
    </row>
    <row r="168" spans="1:65" s="2" customFormat="1" ht="16.5" customHeight="1">
      <c r="A168" s="33"/>
      <c r="B168" s="34"/>
      <c r="C168" s="176" t="s">
        <v>427</v>
      </c>
      <c r="D168" s="176" t="s">
        <v>181</v>
      </c>
      <c r="E168" s="177" t="s">
        <v>3785</v>
      </c>
      <c r="F168" s="178" t="s">
        <v>3786</v>
      </c>
      <c r="G168" s="179" t="s">
        <v>3764</v>
      </c>
      <c r="H168" s="180">
        <v>4</v>
      </c>
      <c r="I168" s="181"/>
      <c r="J168" s="181">
        <f>ROUND(I168*H168,2)</f>
        <v>0</v>
      </c>
      <c r="K168" s="178" t="s">
        <v>18</v>
      </c>
      <c r="L168" s="38"/>
      <c r="M168" s="182" t="s">
        <v>18</v>
      </c>
      <c r="N168" s="183" t="s">
        <v>40</v>
      </c>
      <c r="O168" s="184">
        <v>0</v>
      </c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6" t="s">
        <v>186</v>
      </c>
      <c r="AT168" s="186" t="s">
        <v>181</v>
      </c>
      <c r="AU168" s="186" t="s">
        <v>78</v>
      </c>
      <c r="AY168" s="19" t="s">
        <v>179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76</v>
      </c>
      <c r="BK168" s="187">
        <f>ROUND(I168*H168,2)</f>
        <v>0</v>
      </c>
      <c r="BL168" s="19" t="s">
        <v>186</v>
      </c>
      <c r="BM168" s="186" t="s">
        <v>655</v>
      </c>
    </row>
    <row r="169" spans="1:65" s="2" customFormat="1">
      <c r="A169" s="33"/>
      <c r="B169" s="34"/>
      <c r="C169" s="35"/>
      <c r="D169" s="188" t="s">
        <v>188</v>
      </c>
      <c r="E169" s="35"/>
      <c r="F169" s="189" t="s">
        <v>3786</v>
      </c>
      <c r="G169" s="35"/>
      <c r="H169" s="35"/>
      <c r="I169" s="35"/>
      <c r="J169" s="35"/>
      <c r="K169" s="35"/>
      <c r="L169" s="38"/>
      <c r="M169" s="190"/>
      <c r="N169" s="19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9" t="s">
        <v>188</v>
      </c>
      <c r="AU169" s="19" t="s">
        <v>78</v>
      </c>
    </row>
    <row r="170" spans="1:65" s="2" customFormat="1" ht="16.5" customHeight="1">
      <c r="A170" s="33"/>
      <c r="B170" s="34"/>
      <c r="C170" s="176" t="s">
        <v>434</v>
      </c>
      <c r="D170" s="176" t="s">
        <v>181</v>
      </c>
      <c r="E170" s="177" t="s">
        <v>3787</v>
      </c>
      <c r="F170" s="178" t="s">
        <v>3788</v>
      </c>
      <c r="G170" s="179" t="s">
        <v>3764</v>
      </c>
      <c r="H170" s="180">
        <v>3</v>
      </c>
      <c r="I170" s="181"/>
      <c r="J170" s="181">
        <f>ROUND(I170*H170,2)</f>
        <v>0</v>
      </c>
      <c r="K170" s="178" t="s">
        <v>18</v>
      </c>
      <c r="L170" s="38"/>
      <c r="M170" s="182" t="s">
        <v>18</v>
      </c>
      <c r="N170" s="183" t="s">
        <v>40</v>
      </c>
      <c r="O170" s="184">
        <v>0</v>
      </c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6" t="s">
        <v>186</v>
      </c>
      <c r="AT170" s="186" t="s">
        <v>181</v>
      </c>
      <c r="AU170" s="186" t="s">
        <v>78</v>
      </c>
      <c r="AY170" s="19" t="s">
        <v>179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76</v>
      </c>
      <c r="BK170" s="187">
        <f>ROUND(I170*H170,2)</f>
        <v>0</v>
      </c>
      <c r="BL170" s="19" t="s">
        <v>186</v>
      </c>
      <c r="BM170" s="186" t="s">
        <v>671</v>
      </c>
    </row>
    <row r="171" spans="1:65" s="2" customFormat="1">
      <c r="A171" s="33"/>
      <c r="B171" s="34"/>
      <c r="C171" s="35"/>
      <c r="D171" s="188" t="s">
        <v>188</v>
      </c>
      <c r="E171" s="35"/>
      <c r="F171" s="189" t="s">
        <v>3788</v>
      </c>
      <c r="G171" s="35"/>
      <c r="H171" s="35"/>
      <c r="I171" s="35"/>
      <c r="J171" s="35"/>
      <c r="K171" s="35"/>
      <c r="L171" s="38"/>
      <c r="M171" s="190"/>
      <c r="N171" s="191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9" t="s">
        <v>188</v>
      </c>
      <c r="AU171" s="19" t="s">
        <v>78</v>
      </c>
    </row>
    <row r="172" spans="1:65" s="2" customFormat="1" ht="16.5" customHeight="1">
      <c r="A172" s="33"/>
      <c r="B172" s="34"/>
      <c r="C172" s="176" t="s">
        <v>442</v>
      </c>
      <c r="D172" s="176" t="s">
        <v>181</v>
      </c>
      <c r="E172" s="177" t="s">
        <v>3789</v>
      </c>
      <c r="F172" s="178" t="s">
        <v>3790</v>
      </c>
      <c r="G172" s="179" t="s">
        <v>3764</v>
      </c>
      <c r="H172" s="180">
        <v>1</v>
      </c>
      <c r="I172" s="181"/>
      <c r="J172" s="181">
        <f>ROUND(I172*H172,2)</f>
        <v>0</v>
      </c>
      <c r="K172" s="178" t="s">
        <v>18</v>
      </c>
      <c r="L172" s="38"/>
      <c r="M172" s="182" t="s">
        <v>18</v>
      </c>
      <c r="N172" s="183" t="s">
        <v>40</v>
      </c>
      <c r="O172" s="184">
        <v>0</v>
      </c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186</v>
      </c>
      <c r="AT172" s="186" t="s">
        <v>181</v>
      </c>
      <c r="AU172" s="186" t="s">
        <v>78</v>
      </c>
      <c r="AY172" s="19" t="s">
        <v>179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76</v>
      </c>
      <c r="BK172" s="187">
        <f>ROUND(I172*H172,2)</f>
        <v>0</v>
      </c>
      <c r="BL172" s="19" t="s">
        <v>186</v>
      </c>
      <c r="BM172" s="186" t="s">
        <v>682</v>
      </c>
    </row>
    <row r="173" spans="1:65" s="2" customFormat="1">
      <c r="A173" s="33"/>
      <c r="B173" s="34"/>
      <c r="C173" s="35"/>
      <c r="D173" s="188" t="s">
        <v>188</v>
      </c>
      <c r="E173" s="35"/>
      <c r="F173" s="189" t="s">
        <v>3790</v>
      </c>
      <c r="G173" s="35"/>
      <c r="H173" s="35"/>
      <c r="I173" s="35"/>
      <c r="J173" s="35"/>
      <c r="K173" s="35"/>
      <c r="L173" s="38"/>
      <c r="M173" s="190"/>
      <c r="N173" s="19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9" t="s">
        <v>188</v>
      </c>
      <c r="AU173" s="19" t="s">
        <v>78</v>
      </c>
    </row>
    <row r="174" spans="1:65" s="2" customFormat="1" ht="16.5" customHeight="1">
      <c r="A174" s="33"/>
      <c r="B174" s="34"/>
      <c r="C174" s="176" t="s">
        <v>449</v>
      </c>
      <c r="D174" s="176" t="s">
        <v>181</v>
      </c>
      <c r="E174" s="177" t="s">
        <v>3791</v>
      </c>
      <c r="F174" s="178" t="s">
        <v>3792</v>
      </c>
      <c r="G174" s="179" t="s">
        <v>3764</v>
      </c>
      <c r="H174" s="180">
        <v>3</v>
      </c>
      <c r="I174" s="181"/>
      <c r="J174" s="181">
        <f>ROUND(I174*H174,2)</f>
        <v>0</v>
      </c>
      <c r="K174" s="178" t="s">
        <v>18</v>
      </c>
      <c r="L174" s="38"/>
      <c r="M174" s="182" t="s">
        <v>18</v>
      </c>
      <c r="N174" s="183" t="s">
        <v>40</v>
      </c>
      <c r="O174" s="184">
        <v>0</v>
      </c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186</v>
      </c>
      <c r="AT174" s="186" t="s">
        <v>181</v>
      </c>
      <c r="AU174" s="186" t="s">
        <v>78</v>
      </c>
      <c r="AY174" s="19" t="s">
        <v>179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76</v>
      </c>
      <c r="BK174" s="187">
        <f>ROUND(I174*H174,2)</f>
        <v>0</v>
      </c>
      <c r="BL174" s="19" t="s">
        <v>186</v>
      </c>
      <c r="BM174" s="186" t="s">
        <v>712</v>
      </c>
    </row>
    <row r="175" spans="1:65" s="2" customFormat="1">
      <c r="A175" s="33"/>
      <c r="B175" s="34"/>
      <c r="C175" s="35"/>
      <c r="D175" s="188" t="s">
        <v>188</v>
      </c>
      <c r="E175" s="35"/>
      <c r="F175" s="189" t="s">
        <v>3792</v>
      </c>
      <c r="G175" s="35"/>
      <c r="H175" s="35"/>
      <c r="I175" s="35"/>
      <c r="J175" s="35"/>
      <c r="K175" s="35"/>
      <c r="L175" s="38"/>
      <c r="M175" s="190"/>
      <c r="N175" s="191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9" t="s">
        <v>188</v>
      </c>
      <c r="AU175" s="19" t="s">
        <v>78</v>
      </c>
    </row>
    <row r="176" spans="1:65" s="2" customFormat="1" ht="24.2" customHeight="1">
      <c r="A176" s="33"/>
      <c r="B176" s="34"/>
      <c r="C176" s="176" t="s">
        <v>455</v>
      </c>
      <c r="D176" s="176" t="s">
        <v>181</v>
      </c>
      <c r="E176" s="177" t="s">
        <v>3793</v>
      </c>
      <c r="F176" s="178" t="s">
        <v>3794</v>
      </c>
      <c r="G176" s="179" t="s">
        <v>3764</v>
      </c>
      <c r="H176" s="180">
        <v>1</v>
      </c>
      <c r="I176" s="181"/>
      <c r="J176" s="181">
        <f>ROUND(I176*H176,2)</f>
        <v>0</v>
      </c>
      <c r="K176" s="178" t="s">
        <v>18</v>
      </c>
      <c r="L176" s="38"/>
      <c r="M176" s="182" t="s">
        <v>18</v>
      </c>
      <c r="N176" s="183" t="s">
        <v>40</v>
      </c>
      <c r="O176" s="184">
        <v>0</v>
      </c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186</v>
      </c>
      <c r="AT176" s="186" t="s">
        <v>181</v>
      </c>
      <c r="AU176" s="186" t="s">
        <v>78</v>
      </c>
      <c r="AY176" s="19" t="s">
        <v>179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76</v>
      </c>
      <c r="BK176" s="187">
        <f>ROUND(I176*H176,2)</f>
        <v>0</v>
      </c>
      <c r="BL176" s="19" t="s">
        <v>186</v>
      </c>
      <c r="BM176" s="186" t="s">
        <v>723</v>
      </c>
    </row>
    <row r="177" spans="1:65" s="2" customFormat="1">
      <c r="A177" s="33"/>
      <c r="B177" s="34"/>
      <c r="C177" s="35"/>
      <c r="D177" s="188" t="s">
        <v>188</v>
      </c>
      <c r="E177" s="35"/>
      <c r="F177" s="189" t="s">
        <v>3794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188</v>
      </c>
      <c r="AU177" s="19" t="s">
        <v>78</v>
      </c>
    </row>
    <row r="178" spans="1:65" s="2" customFormat="1" ht="16.5" customHeight="1">
      <c r="A178" s="33"/>
      <c r="B178" s="34"/>
      <c r="C178" s="176" t="s">
        <v>463</v>
      </c>
      <c r="D178" s="176" t="s">
        <v>181</v>
      </c>
      <c r="E178" s="177" t="s">
        <v>3795</v>
      </c>
      <c r="F178" s="178" t="s">
        <v>3796</v>
      </c>
      <c r="G178" s="179" t="s">
        <v>3764</v>
      </c>
      <c r="H178" s="180">
        <v>26</v>
      </c>
      <c r="I178" s="181"/>
      <c r="J178" s="181">
        <f>ROUND(I178*H178,2)</f>
        <v>0</v>
      </c>
      <c r="K178" s="178" t="s">
        <v>18</v>
      </c>
      <c r="L178" s="38"/>
      <c r="M178" s="182" t="s">
        <v>18</v>
      </c>
      <c r="N178" s="183" t="s">
        <v>40</v>
      </c>
      <c r="O178" s="184">
        <v>0</v>
      </c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6" t="s">
        <v>186</v>
      </c>
      <c r="AT178" s="186" t="s">
        <v>181</v>
      </c>
      <c r="AU178" s="186" t="s">
        <v>78</v>
      </c>
      <c r="AY178" s="19" t="s">
        <v>179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76</v>
      </c>
      <c r="BK178" s="187">
        <f>ROUND(I178*H178,2)</f>
        <v>0</v>
      </c>
      <c r="BL178" s="19" t="s">
        <v>186</v>
      </c>
      <c r="BM178" s="186" t="s">
        <v>737</v>
      </c>
    </row>
    <row r="179" spans="1:65" s="2" customFormat="1">
      <c r="A179" s="33"/>
      <c r="B179" s="34"/>
      <c r="C179" s="35"/>
      <c r="D179" s="188" t="s">
        <v>188</v>
      </c>
      <c r="E179" s="35"/>
      <c r="F179" s="189" t="s">
        <v>3796</v>
      </c>
      <c r="G179" s="35"/>
      <c r="H179" s="35"/>
      <c r="I179" s="35"/>
      <c r="J179" s="35"/>
      <c r="K179" s="35"/>
      <c r="L179" s="38"/>
      <c r="M179" s="190"/>
      <c r="N179" s="191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9" t="s">
        <v>188</v>
      </c>
      <c r="AU179" s="19" t="s">
        <v>78</v>
      </c>
    </row>
    <row r="180" spans="1:65" s="2" customFormat="1" ht="16.5" customHeight="1">
      <c r="A180" s="33"/>
      <c r="B180" s="34"/>
      <c r="C180" s="176" t="s">
        <v>471</v>
      </c>
      <c r="D180" s="176" t="s">
        <v>181</v>
      </c>
      <c r="E180" s="177" t="s">
        <v>3797</v>
      </c>
      <c r="F180" s="178" t="s">
        <v>3798</v>
      </c>
      <c r="G180" s="179" t="s">
        <v>3764</v>
      </c>
      <c r="H180" s="180">
        <v>1</v>
      </c>
      <c r="I180" s="181"/>
      <c r="J180" s="181">
        <f>ROUND(I180*H180,2)</f>
        <v>0</v>
      </c>
      <c r="K180" s="178" t="s">
        <v>18</v>
      </c>
      <c r="L180" s="38"/>
      <c r="M180" s="182" t="s">
        <v>18</v>
      </c>
      <c r="N180" s="183" t="s">
        <v>40</v>
      </c>
      <c r="O180" s="184">
        <v>0</v>
      </c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186</v>
      </c>
      <c r="AT180" s="186" t="s">
        <v>181</v>
      </c>
      <c r="AU180" s="186" t="s">
        <v>78</v>
      </c>
      <c r="AY180" s="19" t="s">
        <v>179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76</v>
      </c>
      <c r="BK180" s="187">
        <f>ROUND(I180*H180,2)</f>
        <v>0</v>
      </c>
      <c r="BL180" s="19" t="s">
        <v>186</v>
      </c>
      <c r="BM180" s="186" t="s">
        <v>752</v>
      </c>
    </row>
    <row r="181" spans="1:65" s="2" customFormat="1">
      <c r="A181" s="33"/>
      <c r="B181" s="34"/>
      <c r="C181" s="35"/>
      <c r="D181" s="188" t="s">
        <v>188</v>
      </c>
      <c r="E181" s="35"/>
      <c r="F181" s="189" t="s">
        <v>3798</v>
      </c>
      <c r="G181" s="35"/>
      <c r="H181" s="35"/>
      <c r="I181" s="35"/>
      <c r="J181" s="35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188</v>
      </c>
      <c r="AU181" s="19" t="s">
        <v>78</v>
      </c>
    </row>
    <row r="182" spans="1:65" s="2" customFormat="1" ht="24.2" customHeight="1">
      <c r="A182" s="33"/>
      <c r="B182" s="34"/>
      <c r="C182" s="176" t="s">
        <v>475</v>
      </c>
      <c r="D182" s="176" t="s">
        <v>181</v>
      </c>
      <c r="E182" s="177" t="s">
        <v>3799</v>
      </c>
      <c r="F182" s="178" t="s">
        <v>3800</v>
      </c>
      <c r="G182" s="179" t="s">
        <v>3764</v>
      </c>
      <c r="H182" s="180">
        <v>2</v>
      </c>
      <c r="I182" s="181"/>
      <c r="J182" s="181">
        <f>ROUND(I182*H182,2)</f>
        <v>0</v>
      </c>
      <c r="K182" s="178" t="s">
        <v>18</v>
      </c>
      <c r="L182" s="38"/>
      <c r="M182" s="182" t="s">
        <v>18</v>
      </c>
      <c r="N182" s="183" t="s">
        <v>40</v>
      </c>
      <c r="O182" s="184">
        <v>0</v>
      </c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6" t="s">
        <v>186</v>
      </c>
      <c r="AT182" s="186" t="s">
        <v>181</v>
      </c>
      <c r="AU182" s="186" t="s">
        <v>78</v>
      </c>
      <c r="AY182" s="19" t="s">
        <v>179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76</v>
      </c>
      <c r="BK182" s="187">
        <f>ROUND(I182*H182,2)</f>
        <v>0</v>
      </c>
      <c r="BL182" s="19" t="s">
        <v>186</v>
      </c>
      <c r="BM182" s="186" t="s">
        <v>765</v>
      </c>
    </row>
    <row r="183" spans="1:65" s="2" customFormat="1">
      <c r="A183" s="33"/>
      <c r="B183" s="34"/>
      <c r="C183" s="35"/>
      <c r="D183" s="188" t="s">
        <v>188</v>
      </c>
      <c r="E183" s="35"/>
      <c r="F183" s="189" t="s">
        <v>3800</v>
      </c>
      <c r="G183" s="35"/>
      <c r="H183" s="35"/>
      <c r="I183" s="35"/>
      <c r="J183" s="35"/>
      <c r="K183" s="35"/>
      <c r="L183" s="38"/>
      <c r="M183" s="190"/>
      <c r="N183" s="191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9" t="s">
        <v>188</v>
      </c>
      <c r="AU183" s="19" t="s">
        <v>78</v>
      </c>
    </row>
    <row r="184" spans="1:65" s="12" customFormat="1" ht="22.9" customHeight="1">
      <c r="B184" s="161"/>
      <c r="C184" s="162"/>
      <c r="D184" s="163" t="s">
        <v>68</v>
      </c>
      <c r="E184" s="174" t="s">
        <v>3801</v>
      </c>
      <c r="F184" s="174" t="s">
        <v>3802</v>
      </c>
      <c r="G184" s="162"/>
      <c r="H184" s="162"/>
      <c r="I184" s="162"/>
      <c r="J184" s="175">
        <f>BK184</f>
        <v>0</v>
      </c>
      <c r="K184" s="162"/>
      <c r="L184" s="166"/>
      <c r="M184" s="167"/>
      <c r="N184" s="168"/>
      <c r="O184" s="168"/>
      <c r="P184" s="169">
        <f>SUM(P185:P192)</f>
        <v>0</v>
      </c>
      <c r="Q184" s="168"/>
      <c r="R184" s="169">
        <f>SUM(R185:R192)</f>
        <v>0</v>
      </c>
      <c r="S184" s="168"/>
      <c r="T184" s="170">
        <f>SUM(T185:T192)</f>
        <v>0</v>
      </c>
      <c r="AR184" s="171" t="s">
        <v>76</v>
      </c>
      <c r="AT184" s="172" t="s">
        <v>68</v>
      </c>
      <c r="AU184" s="172" t="s">
        <v>76</v>
      </c>
      <c r="AY184" s="171" t="s">
        <v>179</v>
      </c>
      <c r="BK184" s="173">
        <f>SUM(BK185:BK192)</f>
        <v>0</v>
      </c>
    </row>
    <row r="185" spans="1:65" s="2" customFormat="1" ht="16.5" customHeight="1">
      <c r="A185" s="33"/>
      <c r="B185" s="34"/>
      <c r="C185" s="176" t="s">
        <v>486</v>
      </c>
      <c r="D185" s="176" t="s">
        <v>181</v>
      </c>
      <c r="E185" s="177" t="s">
        <v>3803</v>
      </c>
      <c r="F185" s="178" t="s">
        <v>3804</v>
      </c>
      <c r="G185" s="179" t="s">
        <v>1865</v>
      </c>
      <c r="H185" s="180">
        <v>1</v>
      </c>
      <c r="I185" s="181"/>
      <c r="J185" s="181">
        <f>ROUND(I185*H185,2)</f>
        <v>0</v>
      </c>
      <c r="K185" s="178" t="s">
        <v>18</v>
      </c>
      <c r="L185" s="38"/>
      <c r="M185" s="182" t="s">
        <v>18</v>
      </c>
      <c r="N185" s="183" t="s">
        <v>40</v>
      </c>
      <c r="O185" s="184">
        <v>0</v>
      </c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6" t="s">
        <v>186</v>
      </c>
      <c r="AT185" s="186" t="s">
        <v>181</v>
      </c>
      <c r="AU185" s="186" t="s">
        <v>78</v>
      </c>
      <c r="AY185" s="19" t="s">
        <v>179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76</v>
      </c>
      <c r="BK185" s="187">
        <f>ROUND(I185*H185,2)</f>
        <v>0</v>
      </c>
      <c r="BL185" s="19" t="s">
        <v>186</v>
      </c>
      <c r="BM185" s="186" t="s">
        <v>778</v>
      </c>
    </row>
    <row r="186" spans="1:65" s="2" customFormat="1">
      <c r="A186" s="33"/>
      <c r="B186" s="34"/>
      <c r="C186" s="35"/>
      <c r="D186" s="188" t="s">
        <v>188</v>
      </c>
      <c r="E186" s="35"/>
      <c r="F186" s="189" t="s">
        <v>3804</v>
      </c>
      <c r="G186" s="35"/>
      <c r="H186" s="35"/>
      <c r="I186" s="35"/>
      <c r="J186" s="35"/>
      <c r="K186" s="35"/>
      <c r="L186" s="38"/>
      <c r="M186" s="190"/>
      <c r="N186" s="191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9" t="s">
        <v>188</v>
      </c>
      <c r="AU186" s="19" t="s">
        <v>78</v>
      </c>
    </row>
    <row r="187" spans="1:65" s="2" customFormat="1" ht="16.5" customHeight="1">
      <c r="A187" s="33"/>
      <c r="B187" s="34"/>
      <c r="C187" s="176" t="s">
        <v>495</v>
      </c>
      <c r="D187" s="176" t="s">
        <v>181</v>
      </c>
      <c r="E187" s="177" t="s">
        <v>3805</v>
      </c>
      <c r="F187" s="178" t="s">
        <v>3806</v>
      </c>
      <c r="G187" s="179" t="s">
        <v>1865</v>
      </c>
      <c r="H187" s="180">
        <v>1</v>
      </c>
      <c r="I187" s="181"/>
      <c r="J187" s="181">
        <f>ROUND(I187*H187,2)</f>
        <v>0</v>
      </c>
      <c r="K187" s="178" t="s">
        <v>18</v>
      </c>
      <c r="L187" s="38"/>
      <c r="M187" s="182" t="s">
        <v>18</v>
      </c>
      <c r="N187" s="183" t="s">
        <v>40</v>
      </c>
      <c r="O187" s="184">
        <v>0</v>
      </c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6" t="s">
        <v>186</v>
      </c>
      <c r="AT187" s="186" t="s">
        <v>181</v>
      </c>
      <c r="AU187" s="186" t="s">
        <v>78</v>
      </c>
      <c r="AY187" s="19" t="s">
        <v>179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76</v>
      </c>
      <c r="BK187" s="187">
        <f>ROUND(I187*H187,2)</f>
        <v>0</v>
      </c>
      <c r="BL187" s="19" t="s">
        <v>186</v>
      </c>
      <c r="BM187" s="186" t="s">
        <v>792</v>
      </c>
    </row>
    <row r="188" spans="1:65" s="2" customFormat="1">
      <c r="A188" s="33"/>
      <c r="B188" s="34"/>
      <c r="C188" s="35"/>
      <c r="D188" s="188" t="s">
        <v>188</v>
      </c>
      <c r="E188" s="35"/>
      <c r="F188" s="189" t="s">
        <v>3806</v>
      </c>
      <c r="G188" s="35"/>
      <c r="H188" s="35"/>
      <c r="I188" s="35"/>
      <c r="J188" s="35"/>
      <c r="K188" s="35"/>
      <c r="L188" s="38"/>
      <c r="M188" s="190"/>
      <c r="N188" s="191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9" t="s">
        <v>188</v>
      </c>
      <c r="AU188" s="19" t="s">
        <v>78</v>
      </c>
    </row>
    <row r="189" spans="1:65" s="2" customFormat="1" ht="16.5" customHeight="1">
      <c r="A189" s="33"/>
      <c r="B189" s="34"/>
      <c r="C189" s="176" t="s">
        <v>502</v>
      </c>
      <c r="D189" s="176" t="s">
        <v>181</v>
      </c>
      <c r="E189" s="177" t="s">
        <v>3807</v>
      </c>
      <c r="F189" s="178" t="s">
        <v>3808</v>
      </c>
      <c r="G189" s="179" t="s">
        <v>1865</v>
      </c>
      <c r="H189" s="180">
        <v>1</v>
      </c>
      <c r="I189" s="181"/>
      <c r="J189" s="181">
        <f>ROUND(I189*H189,2)</f>
        <v>0</v>
      </c>
      <c r="K189" s="178" t="s">
        <v>18</v>
      </c>
      <c r="L189" s="38"/>
      <c r="M189" s="182" t="s">
        <v>18</v>
      </c>
      <c r="N189" s="183" t="s">
        <v>40</v>
      </c>
      <c r="O189" s="184">
        <v>0</v>
      </c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6" t="s">
        <v>186</v>
      </c>
      <c r="AT189" s="186" t="s">
        <v>181</v>
      </c>
      <c r="AU189" s="186" t="s">
        <v>78</v>
      </c>
      <c r="AY189" s="19" t="s">
        <v>179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76</v>
      </c>
      <c r="BK189" s="187">
        <f>ROUND(I189*H189,2)</f>
        <v>0</v>
      </c>
      <c r="BL189" s="19" t="s">
        <v>186</v>
      </c>
      <c r="BM189" s="186" t="s">
        <v>805</v>
      </c>
    </row>
    <row r="190" spans="1:65" s="2" customFormat="1">
      <c r="A190" s="33"/>
      <c r="B190" s="34"/>
      <c r="C190" s="35"/>
      <c r="D190" s="188" t="s">
        <v>188</v>
      </c>
      <c r="E190" s="35"/>
      <c r="F190" s="189" t="s">
        <v>3808</v>
      </c>
      <c r="G190" s="35"/>
      <c r="H190" s="35"/>
      <c r="I190" s="35"/>
      <c r="J190" s="35"/>
      <c r="K190" s="35"/>
      <c r="L190" s="38"/>
      <c r="M190" s="190"/>
      <c r="N190" s="191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9" t="s">
        <v>188</v>
      </c>
      <c r="AU190" s="19" t="s">
        <v>78</v>
      </c>
    </row>
    <row r="191" spans="1:65" s="2" customFormat="1" ht="33" customHeight="1">
      <c r="A191" s="33"/>
      <c r="B191" s="34"/>
      <c r="C191" s="176" t="s">
        <v>507</v>
      </c>
      <c r="D191" s="176" t="s">
        <v>181</v>
      </c>
      <c r="E191" s="177" t="s">
        <v>3809</v>
      </c>
      <c r="F191" s="178" t="s">
        <v>3810</v>
      </c>
      <c r="G191" s="179" t="s">
        <v>1865</v>
      </c>
      <c r="H191" s="180">
        <v>1</v>
      </c>
      <c r="I191" s="181"/>
      <c r="J191" s="181">
        <f>ROUND(I191*H191,2)</f>
        <v>0</v>
      </c>
      <c r="K191" s="178" t="s">
        <v>18</v>
      </c>
      <c r="L191" s="38"/>
      <c r="M191" s="182" t="s">
        <v>18</v>
      </c>
      <c r="N191" s="183" t="s">
        <v>40</v>
      </c>
      <c r="O191" s="184">
        <v>0</v>
      </c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6" t="s">
        <v>186</v>
      </c>
      <c r="AT191" s="186" t="s">
        <v>181</v>
      </c>
      <c r="AU191" s="186" t="s">
        <v>78</v>
      </c>
      <c r="AY191" s="19" t="s">
        <v>179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76</v>
      </c>
      <c r="BK191" s="187">
        <f>ROUND(I191*H191,2)</f>
        <v>0</v>
      </c>
      <c r="BL191" s="19" t="s">
        <v>186</v>
      </c>
      <c r="BM191" s="186" t="s">
        <v>818</v>
      </c>
    </row>
    <row r="192" spans="1:65" s="2" customFormat="1" ht="19.5">
      <c r="A192" s="33"/>
      <c r="B192" s="34"/>
      <c r="C192" s="35"/>
      <c r="D192" s="188" t="s">
        <v>188</v>
      </c>
      <c r="E192" s="35"/>
      <c r="F192" s="189" t="s">
        <v>3810</v>
      </c>
      <c r="G192" s="35"/>
      <c r="H192" s="35"/>
      <c r="I192" s="35"/>
      <c r="J192" s="35"/>
      <c r="K192" s="35"/>
      <c r="L192" s="38"/>
      <c r="M192" s="190"/>
      <c r="N192" s="191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9" t="s">
        <v>188</v>
      </c>
      <c r="AU192" s="19" t="s">
        <v>78</v>
      </c>
    </row>
    <row r="193" spans="1:65" s="12" customFormat="1" ht="25.9" customHeight="1">
      <c r="B193" s="161"/>
      <c r="C193" s="162"/>
      <c r="D193" s="163" t="s">
        <v>68</v>
      </c>
      <c r="E193" s="164" t="s">
        <v>3811</v>
      </c>
      <c r="F193" s="164" t="s">
        <v>3812</v>
      </c>
      <c r="G193" s="162"/>
      <c r="H193" s="162"/>
      <c r="I193" s="162"/>
      <c r="J193" s="165">
        <f>BK193</f>
        <v>0</v>
      </c>
      <c r="K193" s="162"/>
      <c r="L193" s="166"/>
      <c r="M193" s="167"/>
      <c r="N193" s="168"/>
      <c r="O193" s="168"/>
      <c r="P193" s="169">
        <f>P194+P230+P251+P284</f>
        <v>0</v>
      </c>
      <c r="Q193" s="168"/>
      <c r="R193" s="169">
        <f>R194+R230+R251+R284</f>
        <v>0</v>
      </c>
      <c r="S193" s="168"/>
      <c r="T193" s="170">
        <f>T194+T230+T251+T284</f>
        <v>0</v>
      </c>
      <c r="AR193" s="171" t="s">
        <v>76</v>
      </c>
      <c r="AT193" s="172" t="s">
        <v>68</v>
      </c>
      <c r="AU193" s="172" t="s">
        <v>69</v>
      </c>
      <c r="AY193" s="171" t="s">
        <v>179</v>
      </c>
      <c r="BK193" s="173">
        <f>BK194+BK230+BK251+BK284</f>
        <v>0</v>
      </c>
    </row>
    <row r="194" spans="1:65" s="12" customFormat="1" ht="22.9" customHeight="1">
      <c r="B194" s="161"/>
      <c r="C194" s="162"/>
      <c r="D194" s="163" t="s">
        <v>68</v>
      </c>
      <c r="E194" s="174" t="s">
        <v>3813</v>
      </c>
      <c r="F194" s="174" t="s">
        <v>3814</v>
      </c>
      <c r="G194" s="162"/>
      <c r="H194" s="162"/>
      <c r="I194" s="162"/>
      <c r="J194" s="175">
        <f>BK194</f>
        <v>0</v>
      </c>
      <c r="K194" s="162"/>
      <c r="L194" s="166"/>
      <c r="M194" s="167"/>
      <c r="N194" s="168"/>
      <c r="O194" s="168"/>
      <c r="P194" s="169">
        <f>SUM(P195:P229)</f>
        <v>0</v>
      </c>
      <c r="Q194" s="168"/>
      <c r="R194" s="169">
        <f>SUM(R195:R229)</f>
        <v>0</v>
      </c>
      <c r="S194" s="168"/>
      <c r="T194" s="170">
        <f>SUM(T195:T229)</f>
        <v>0</v>
      </c>
      <c r="AR194" s="171" t="s">
        <v>76</v>
      </c>
      <c r="AT194" s="172" t="s">
        <v>68</v>
      </c>
      <c r="AU194" s="172" t="s">
        <v>76</v>
      </c>
      <c r="AY194" s="171" t="s">
        <v>179</v>
      </c>
      <c r="BK194" s="173">
        <f>SUM(BK195:BK229)</f>
        <v>0</v>
      </c>
    </row>
    <row r="195" spans="1:65" s="2" customFormat="1" ht="16.5" customHeight="1">
      <c r="A195" s="33"/>
      <c r="B195" s="34"/>
      <c r="C195" s="176" t="s">
        <v>512</v>
      </c>
      <c r="D195" s="176" t="s">
        <v>181</v>
      </c>
      <c r="E195" s="177" t="s">
        <v>3815</v>
      </c>
      <c r="F195" s="178" t="s">
        <v>3816</v>
      </c>
      <c r="G195" s="179" t="s">
        <v>289</v>
      </c>
      <c r="H195" s="180">
        <v>27</v>
      </c>
      <c r="I195" s="181"/>
      <c r="J195" s="181">
        <f>ROUND(I195*H195,2)</f>
        <v>0</v>
      </c>
      <c r="K195" s="178" t="s">
        <v>18</v>
      </c>
      <c r="L195" s="38"/>
      <c r="M195" s="182" t="s">
        <v>18</v>
      </c>
      <c r="N195" s="183" t="s">
        <v>40</v>
      </c>
      <c r="O195" s="184">
        <v>0</v>
      </c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6" t="s">
        <v>186</v>
      </c>
      <c r="AT195" s="186" t="s">
        <v>181</v>
      </c>
      <c r="AU195" s="186" t="s">
        <v>78</v>
      </c>
      <c r="AY195" s="19" t="s">
        <v>179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76</v>
      </c>
      <c r="BK195" s="187">
        <f>ROUND(I195*H195,2)</f>
        <v>0</v>
      </c>
      <c r="BL195" s="19" t="s">
        <v>186</v>
      </c>
      <c r="BM195" s="186" t="s">
        <v>856</v>
      </c>
    </row>
    <row r="196" spans="1:65" s="2" customFormat="1">
      <c r="A196" s="33"/>
      <c r="B196" s="34"/>
      <c r="C196" s="35"/>
      <c r="D196" s="188" t="s">
        <v>188</v>
      </c>
      <c r="E196" s="35"/>
      <c r="F196" s="189" t="s">
        <v>3816</v>
      </c>
      <c r="G196" s="35"/>
      <c r="H196" s="35"/>
      <c r="I196" s="35"/>
      <c r="J196" s="35"/>
      <c r="K196" s="35"/>
      <c r="L196" s="38"/>
      <c r="M196" s="190"/>
      <c r="N196" s="191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9" t="s">
        <v>188</v>
      </c>
      <c r="AU196" s="19" t="s">
        <v>78</v>
      </c>
    </row>
    <row r="197" spans="1:65" s="2" customFormat="1" ht="16.5" customHeight="1">
      <c r="A197" s="33"/>
      <c r="B197" s="34"/>
      <c r="C197" s="176" t="s">
        <v>517</v>
      </c>
      <c r="D197" s="176" t="s">
        <v>181</v>
      </c>
      <c r="E197" s="177" t="s">
        <v>3817</v>
      </c>
      <c r="F197" s="178" t="s">
        <v>3818</v>
      </c>
      <c r="G197" s="179" t="s">
        <v>289</v>
      </c>
      <c r="H197" s="180">
        <v>60</v>
      </c>
      <c r="I197" s="181"/>
      <c r="J197" s="181">
        <f>ROUND(I197*H197,2)</f>
        <v>0</v>
      </c>
      <c r="K197" s="178" t="s">
        <v>18</v>
      </c>
      <c r="L197" s="38"/>
      <c r="M197" s="182" t="s">
        <v>18</v>
      </c>
      <c r="N197" s="183" t="s">
        <v>40</v>
      </c>
      <c r="O197" s="184">
        <v>0</v>
      </c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6" t="s">
        <v>186</v>
      </c>
      <c r="AT197" s="186" t="s">
        <v>181</v>
      </c>
      <c r="AU197" s="186" t="s">
        <v>78</v>
      </c>
      <c r="AY197" s="19" t="s">
        <v>179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76</v>
      </c>
      <c r="BK197" s="187">
        <f>ROUND(I197*H197,2)</f>
        <v>0</v>
      </c>
      <c r="BL197" s="19" t="s">
        <v>186</v>
      </c>
      <c r="BM197" s="186" t="s">
        <v>865</v>
      </c>
    </row>
    <row r="198" spans="1:65" s="2" customFormat="1">
      <c r="A198" s="33"/>
      <c r="B198" s="34"/>
      <c r="C198" s="35"/>
      <c r="D198" s="188" t="s">
        <v>188</v>
      </c>
      <c r="E198" s="35"/>
      <c r="F198" s="189" t="s">
        <v>3818</v>
      </c>
      <c r="G198" s="35"/>
      <c r="H198" s="35"/>
      <c r="I198" s="35"/>
      <c r="J198" s="35"/>
      <c r="K198" s="35"/>
      <c r="L198" s="38"/>
      <c r="M198" s="190"/>
      <c r="N198" s="191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9" t="s">
        <v>188</v>
      </c>
      <c r="AU198" s="19" t="s">
        <v>78</v>
      </c>
    </row>
    <row r="199" spans="1:65" s="2" customFormat="1" ht="16.5" customHeight="1">
      <c r="A199" s="33"/>
      <c r="B199" s="34"/>
      <c r="C199" s="176" t="s">
        <v>525</v>
      </c>
      <c r="D199" s="176" t="s">
        <v>181</v>
      </c>
      <c r="E199" s="177" t="s">
        <v>3819</v>
      </c>
      <c r="F199" s="178" t="s">
        <v>3820</v>
      </c>
      <c r="G199" s="179" t="s">
        <v>289</v>
      </c>
      <c r="H199" s="180">
        <v>64</v>
      </c>
      <c r="I199" s="181"/>
      <c r="J199" s="181">
        <f>ROUND(I199*H199,2)</f>
        <v>0</v>
      </c>
      <c r="K199" s="178" t="s">
        <v>18</v>
      </c>
      <c r="L199" s="38"/>
      <c r="M199" s="182" t="s">
        <v>18</v>
      </c>
      <c r="N199" s="183" t="s">
        <v>40</v>
      </c>
      <c r="O199" s="184">
        <v>0</v>
      </c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6" t="s">
        <v>186</v>
      </c>
      <c r="AT199" s="186" t="s">
        <v>181</v>
      </c>
      <c r="AU199" s="186" t="s">
        <v>78</v>
      </c>
      <c r="AY199" s="19" t="s">
        <v>179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76</v>
      </c>
      <c r="BK199" s="187">
        <f>ROUND(I199*H199,2)</f>
        <v>0</v>
      </c>
      <c r="BL199" s="19" t="s">
        <v>186</v>
      </c>
      <c r="BM199" s="186" t="s">
        <v>873</v>
      </c>
    </row>
    <row r="200" spans="1:65" s="2" customFormat="1">
      <c r="A200" s="33"/>
      <c r="B200" s="34"/>
      <c r="C200" s="35"/>
      <c r="D200" s="188" t="s">
        <v>188</v>
      </c>
      <c r="E200" s="35"/>
      <c r="F200" s="189" t="s">
        <v>3820</v>
      </c>
      <c r="G200" s="35"/>
      <c r="H200" s="35"/>
      <c r="I200" s="35"/>
      <c r="J200" s="35"/>
      <c r="K200" s="35"/>
      <c r="L200" s="38"/>
      <c r="M200" s="190"/>
      <c r="N200" s="191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9" t="s">
        <v>188</v>
      </c>
      <c r="AU200" s="19" t="s">
        <v>78</v>
      </c>
    </row>
    <row r="201" spans="1:65" s="2" customFormat="1" ht="16.5" customHeight="1">
      <c r="A201" s="33"/>
      <c r="B201" s="34"/>
      <c r="C201" s="176" t="s">
        <v>530</v>
      </c>
      <c r="D201" s="176" t="s">
        <v>181</v>
      </c>
      <c r="E201" s="177" t="s">
        <v>3821</v>
      </c>
      <c r="F201" s="178" t="s">
        <v>3822</v>
      </c>
      <c r="G201" s="179" t="s">
        <v>289</v>
      </c>
      <c r="H201" s="180">
        <v>59</v>
      </c>
      <c r="I201" s="181"/>
      <c r="J201" s="181">
        <f>ROUND(I201*H201,2)</f>
        <v>0</v>
      </c>
      <c r="K201" s="178" t="s">
        <v>18</v>
      </c>
      <c r="L201" s="38"/>
      <c r="M201" s="182" t="s">
        <v>18</v>
      </c>
      <c r="N201" s="183" t="s">
        <v>40</v>
      </c>
      <c r="O201" s="184">
        <v>0</v>
      </c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6" t="s">
        <v>186</v>
      </c>
      <c r="AT201" s="186" t="s">
        <v>181</v>
      </c>
      <c r="AU201" s="186" t="s">
        <v>78</v>
      </c>
      <c r="AY201" s="19" t="s">
        <v>179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76</v>
      </c>
      <c r="BK201" s="187">
        <f>ROUND(I201*H201,2)</f>
        <v>0</v>
      </c>
      <c r="BL201" s="19" t="s">
        <v>186</v>
      </c>
      <c r="BM201" s="186" t="s">
        <v>884</v>
      </c>
    </row>
    <row r="202" spans="1:65" s="2" customFormat="1">
      <c r="A202" s="33"/>
      <c r="B202" s="34"/>
      <c r="C202" s="35"/>
      <c r="D202" s="188" t="s">
        <v>188</v>
      </c>
      <c r="E202" s="35"/>
      <c r="F202" s="189" t="s">
        <v>3822</v>
      </c>
      <c r="G202" s="35"/>
      <c r="H202" s="35"/>
      <c r="I202" s="35"/>
      <c r="J202" s="35"/>
      <c r="K202" s="35"/>
      <c r="L202" s="38"/>
      <c r="M202" s="190"/>
      <c r="N202" s="19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9" t="s">
        <v>188</v>
      </c>
      <c r="AU202" s="19" t="s">
        <v>78</v>
      </c>
    </row>
    <row r="203" spans="1:65" s="2" customFormat="1" ht="16.5" customHeight="1">
      <c r="A203" s="33"/>
      <c r="B203" s="34"/>
      <c r="C203" s="176" t="s">
        <v>536</v>
      </c>
      <c r="D203" s="176" t="s">
        <v>181</v>
      </c>
      <c r="E203" s="177" t="s">
        <v>3823</v>
      </c>
      <c r="F203" s="178" t="s">
        <v>3824</v>
      </c>
      <c r="G203" s="179" t="s">
        <v>289</v>
      </c>
      <c r="H203" s="180">
        <v>10</v>
      </c>
      <c r="I203" s="181"/>
      <c r="J203" s="181">
        <f>ROUND(I203*H203,2)</f>
        <v>0</v>
      </c>
      <c r="K203" s="178" t="s">
        <v>18</v>
      </c>
      <c r="L203" s="38"/>
      <c r="M203" s="182" t="s">
        <v>18</v>
      </c>
      <c r="N203" s="183" t="s">
        <v>40</v>
      </c>
      <c r="O203" s="184">
        <v>0</v>
      </c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6" t="s">
        <v>186</v>
      </c>
      <c r="AT203" s="186" t="s">
        <v>181</v>
      </c>
      <c r="AU203" s="186" t="s">
        <v>78</v>
      </c>
      <c r="AY203" s="19" t="s">
        <v>179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76</v>
      </c>
      <c r="BK203" s="187">
        <f>ROUND(I203*H203,2)</f>
        <v>0</v>
      </c>
      <c r="BL203" s="19" t="s">
        <v>186</v>
      </c>
      <c r="BM203" s="186" t="s">
        <v>899</v>
      </c>
    </row>
    <row r="204" spans="1:65" s="2" customFormat="1">
      <c r="A204" s="33"/>
      <c r="B204" s="34"/>
      <c r="C204" s="35"/>
      <c r="D204" s="188" t="s">
        <v>188</v>
      </c>
      <c r="E204" s="35"/>
      <c r="F204" s="189" t="s">
        <v>3824</v>
      </c>
      <c r="G204" s="35"/>
      <c r="H204" s="35"/>
      <c r="I204" s="35"/>
      <c r="J204" s="35"/>
      <c r="K204" s="35"/>
      <c r="L204" s="38"/>
      <c r="M204" s="190"/>
      <c r="N204" s="191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9" t="s">
        <v>188</v>
      </c>
      <c r="AU204" s="19" t="s">
        <v>78</v>
      </c>
    </row>
    <row r="205" spans="1:65" s="2" customFormat="1" ht="16.5" customHeight="1">
      <c r="A205" s="33"/>
      <c r="B205" s="34"/>
      <c r="C205" s="176" t="s">
        <v>544</v>
      </c>
      <c r="D205" s="176" t="s">
        <v>181</v>
      </c>
      <c r="E205" s="177" t="s">
        <v>3825</v>
      </c>
      <c r="F205" s="178" t="s">
        <v>3826</v>
      </c>
      <c r="G205" s="179" t="s">
        <v>289</v>
      </c>
      <c r="H205" s="180">
        <v>38</v>
      </c>
      <c r="I205" s="181"/>
      <c r="J205" s="181">
        <f>ROUND(I205*H205,2)</f>
        <v>0</v>
      </c>
      <c r="K205" s="178" t="s">
        <v>18</v>
      </c>
      <c r="L205" s="38"/>
      <c r="M205" s="182" t="s">
        <v>18</v>
      </c>
      <c r="N205" s="183" t="s">
        <v>40</v>
      </c>
      <c r="O205" s="184">
        <v>0</v>
      </c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6" t="s">
        <v>186</v>
      </c>
      <c r="AT205" s="186" t="s">
        <v>181</v>
      </c>
      <c r="AU205" s="186" t="s">
        <v>78</v>
      </c>
      <c r="AY205" s="19" t="s">
        <v>179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76</v>
      </c>
      <c r="BK205" s="187">
        <f>ROUND(I205*H205,2)</f>
        <v>0</v>
      </c>
      <c r="BL205" s="19" t="s">
        <v>186</v>
      </c>
      <c r="BM205" s="186" t="s">
        <v>908</v>
      </c>
    </row>
    <row r="206" spans="1:65" s="2" customFormat="1">
      <c r="A206" s="33"/>
      <c r="B206" s="34"/>
      <c r="C206" s="35"/>
      <c r="D206" s="188" t="s">
        <v>188</v>
      </c>
      <c r="E206" s="35"/>
      <c r="F206" s="189" t="s">
        <v>3826</v>
      </c>
      <c r="G206" s="35"/>
      <c r="H206" s="35"/>
      <c r="I206" s="35"/>
      <c r="J206" s="35"/>
      <c r="K206" s="35"/>
      <c r="L206" s="38"/>
      <c r="M206" s="190"/>
      <c r="N206" s="191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9" t="s">
        <v>188</v>
      </c>
      <c r="AU206" s="19" t="s">
        <v>78</v>
      </c>
    </row>
    <row r="207" spans="1:65" s="2" customFormat="1" ht="16.5" customHeight="1">
      <c r="A207" s="33"/>
      <c r="B207" s="34"/>
      <c r="C207" s="176" t="s">
        <v>550</v>
      </c>
      <c r="D207" s="176" t="s">
        <v>181</v>
      </c>
      <c r="E207" s="177" t="s">
        <v>3827</v>
      </c>
      <c r="F207" s="178" t="s">
        <v>3828</v>
      </c>
      <c r="G207" s="179" t="s">
        <v>289</v>
      </c>
      <c r="H207" s="180">
        <v>13</v>
      </c>
      <c r="I207" s="181"/>
      <c r="J207" s="181">
        <f>ROUND(I207*H207,2)</f>
        <v>0</v>
      </c>
      <c r="K207" s="178" t="s">
        <v>18</v>
      </c>
      <c r="L207" s="38"/>
      <c r="M207" s="182" t="s">
        <v>18</v>
      </c>
      <c r="N207" s="183" t="s">
        <v>40</v>
      </c>
      <c r="O207" s="184">
        <v>0</v>
      </c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6" t="s">
        <v>186</v>
      </c>
      <c r="AT207" s="186" t="s">
        <v>181</v>
      </c>
      <c r="AU207" s="186" t="s">
        <v>78</v>
      </c>
      <c r="AY207" s="19" t="s">
        <v>179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76</v>
      </c>
      <c r="BK207" s="187">
        <f>ROUND(I207*H207,2)</f>
        <v>0</v>
      </c>
      <c r="BL207" s="19" t="s">
        <v>186</v>
      </c>
      <c r="BM207" s="186" t="s">
        <v>935</v>
      </c>
    </row>
    <row r="208" spans="1:65" s="2" customFormat="1">
      <c r="A208" s="33"/>
      <c r="B208" s="34"/>
      <c r="C208" s="35"/>
      <c r="D208" s="188" t="s">
        <v>188</v>
      </c>
      <c r="E208" s="35"/>
      <c r="F208" s="189" t="s">
        <v>3828</v>
      </c>
      <c r="G208" s="35"/>
      <c r="H208" s="35"/>
      <c r="I208" s="35"/>
      <c r="J208" s="35"/>
      <c r="K208" s="35"/>
      <c r="L208" s="38"/>
      <c r="M208" s="190"/>
      <c r="N208" s="191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9" t="s">
        <v>188</v>
      </c>
      <c r="AU208" s="19" t="s">
        <v>78</v>
      </c>
    </row>
    <row r="209" spans="1:65" s="2" customFormat="1" ht="16.5" customHeight="1">
      <c r="A209" s="33"/>
      <c r="B209" s="34"/>
      <c r="C209" s="176" t="s">
        <v>556</v>
      </c>
      <c r="D209" s="176" t="s">
        <v>181</v>
      </c>
      <c r="E209" s="177" t="s">
        <v>3829</v>
      </c>
      <c r="F209" s="178" t="s">
        <v>3830</v>
      </c>
      <c r="G209" s="179" t="s">
        <v>289</v>
      </c>
      <c r="H209" s="180">
        <v>46</v>
      </c>
      <c r="I209" s="181"/>
      <c r="J209" s="181">
        <f>ROUND(I209*H209,2)</f>
        <v>0</v>
      </c>
      <c r="K209" s="178" t="s">
        <v>18</v>
      </c>
      <c r="L209" s="38"/>
      <c r="M209" s="182" t="s">
        <v>18</v>
      </c>
      <c r="N209" s="183" t="s">
        <v>40</v>
      </c>
      <c r="O209" s="184">
        <v>0</v>
      </c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86" t="s">
        <v>186</v>
      </c>
      <c r="AT209" s="186" t="s">
        <v>181</v>
      </c>
      <c r="AU209" s="186" t="s">
        <v>78</v>
      </c>
      <c r="AY209" s="19" t="s">
        <v>179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76</v>
      </c>
      <c r="BK209" s="187">
        <f>ROUND(I209*H209,2)</f>
        <v>0</v>
      </c>
      <c r="BL209" s="19" t="s">
        <v>186</v>
      </c>
      <c r="BM209" s="186" t="s">
        <v>947</v>
      </c>
    </row>
    <row r="210" spans="1:65" s="2" customFormat="1">
      <c r="A210" s="33"/>
      <c r="B210" s="34"/>
      <c r="C210" s="35"/>
      <c r="D210" s="188" t="s">
        <v>188</v>
      </c>
      <c r="E210" s="35"/>
      <c r="F210" s="189" t="s">
        <v>3830</v>
      </c>
      <c r="G210" s="35"/>
      <c r="H210" s="35"/>
      <c r="I210" s="35"/>
      <c r="J210" s="35"/>
      <c r="K210" s="35"/>
      <c r="L210" s="38"/>
      <c r="M210" s="190"/>
      <c r="N210" s="191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9" t="s">
        <v>188</v>
      </c>
      <c r="AU210" s="19" t="s">
        <v>78</v>
      </c>
    </row>
    <row r="211" spans="1:65" s="2" customFormat="1" ht="16.5" customHeight="1">
      <c r="A211" s="33"/>
      <c r="B211" s="34"/>
      <c r="C211" s="176" t="s">
        <v>561</v>
      </c>
      <c r="D211" s="176" t="s">
        <v>181</v>
      </c>
      <c r="E211" s="177" t="s">
        <v>3831</v>
      </c>
      <c r="F211" s="178" t="s">
        <v>3832</v>
      </c>
      <c r="G211" s="179" t="s">
        <v>3764</v>
      </c>
      <c r="H211" s="180">
        <v>4</v>
      </c>
      <c r="I211" s="181"/>
      <c r="J211" s="181">
        <f>ROUND(I211*H211,2)</f>
        <v>0</v>
      </c>
      <c r="K211" s="178" t="s">
        <v>18</v>
      </c>
      <c r="L211" s="38"/>
      <c r="M211" s="182" t="s">
        <v>18</v>
      </c>
      <c r="N211" s="183" t="s">
        <v>40</v>
      </c>
      <c r="O211" s="184">
        <v>0</v>
      </c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6" t="s">
        <v>186</v>
      </c>
      <c r="AT211" s="186" t="s">
        <v>181</v>
      </c>
      <c r="AU211" s="186" t="s">
        <v>78</v>
      </c>
      <c r="AY211" s="19" t="s">
        <v>179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76</v>
      </c>
      <c r="BK211" s="187">
        <f>ROUND(I211*H211,2)</f>
        <v>0</v>
      </c>
      <c r="BL211" s="19" t="s">
        <v>186</v>
      </c>
      <c r="BM211" s="186" t="s">
        <v>965</v>
      </c>
    </row>
    <row r="212" spans="1:65" s="2" customFormat="1">
      <c r="A212" s="33"/>
      <c r="B212" s="34"/>
      <c r="C212" s="35"/>
      <c r="D212" s="188" t="s">
        <v>188</v>
      </c>
      <c r="E212" s="35"/>
      <c r="F212" s="189" t="s">
        <v>3832</v>
      </c>
      <c r="G212" s="35"/>
      <c r="H212" s="35"/>
      <c r="I212" s="35"/>
      <c r="J212" s="35"/>
      <c r="K212" s="35"/>
      <c r="L212" s="38"/>
      <c r="M212" s="190"/>
      <c r="N212" s="191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9" t="s">
        <v>188</v>
      </c>
      <c r="AU212" s="19" t="s">
        <v>78</v>
      </c>
    </row>
    <row r="213" spans="1:65" s="2" customFormat="1" ht="16.5" customHeight="1">
      <c r="A213" s="33"/>
      <c r="B213" s="34"/>
      <c r="C213" s="176" t="s">
        <v>567</v>
      </c>
      <c r="D213" s="176" t="s">
        <v>181</v>
      </c>
      <c r="E213" s="177" t="s">
        <v>3833</v>
      </c>
      <c r="F213" s="178" t="s">
        <v>3834</v>
      </c>
      <c r="G213" s="179" t="s">
        <v>3764</v>
      </c>
      <c r="H213" s="180">
        <v>1</v>
      </c>
      <c r="I213" s="181"/>
      <c r="J213" s="181">
        <f>ROUND(I213*H213,2)</f>
        <v>0</v>
      </c>
      <c r="K213" s="178" t="s">
        <v>18</v>
      </c>
      <c r="L213" s="38"/>
      <c r="M213" s="182" t="s">
        <v>18</v>
      </c>
      <c r="N213" s="183" t="s">
        <v>40</v>
      </c>
      <c r="O213" s="184">
        <v>0</v>
      </c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6" t="s">
        <v>186</v>
      </c>
      <c r="AT213" s="186" t="s">
        <v>181</v>
      </c>
      <c r="AU213" s="186" t="s">
        <v>78</v>
      </c>
      <c r="AY213" s="19" t="s">
        <v>179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76</v>
      </c>
      <c r="BK213" s="187">
        <f>ROUND(I213*H213,2)</f>
        <v>0</v>
      </c>
      <c r="BL213" s="19" t="s">
        <v>186</v>
      </c>
      <c r="BM213" s="186" t="s">
        <v>980</v>
      </c>
    </row>
    <row r="214" spans="1:65" s="2" customFormat="1">
      <c r="A214" s="33"/>
      <c r="B214" s="34"/>
      <c r="C214" s="35"/>
      <c r="D214" s="188" t="s">
        <v>188</v>
      </c>
      <c r="E214" s="35"/>
      <c r="F214" s="189" t="s">
        <v>3834</v>
      </c>
      <c r="G214" s="35"/>
      <c r="H214" s="35"/>
      <c r="I214" s="35"/>
      <c r="J214" s="35"/>
      <c r="K214" s="35"/>
      <c r="L214" s="38"/>
      <c r="M214" s="190"/>
      <c r="N214" s="191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9" t="s">
        <v>188</v>
      </c>
      <c r="AU214" s="19" t="s">
        <v>78</v>
      </c>
    </row>
    <row r="215" spans="1:65" s="2" customFormat="1" ht="16.5" customHeight="1">
      <c r="A215" s="33"/>
      <c r="B215" s="34"/>
      <c r="C215" s="176" t="s">
        <v>586</v>
      </c>
      <c r="D215" s="176" t="s">
        <v>181</v>
      </c>
      <c r="E215" s="177" t="s">
        <v>3835</v>
      </c>
      <c r="F215" s="178" t="s">
        <v>3836</v>
      </c>
      <c r="G215" s="179" t="s">
        <v>3764</v>
      </c>
      <c r="H215" s="180">
        <v>3</v>
      </c>
      <c r="I215" s="181"/>
      <c r="J215" s="181">
        <f>ROUND(I215*H215,2)</f>
        <v>0</v>
      </c>
      <c r="K215" s="178" t="s">
        <v>18</v>
      </c>
      <c r="L215" s="38"/>
      <c r="M215" s="182" t="s">
        <v>18</v>
      </c>
      <c r="N215" s="183" t="s">
        <v>40</v>
      </c>
      <c r="O215" s="184">
        <v>0</v>
      </c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6" t="s">
        <v>186</v>
      </c>
      <c r="AT215" s="186" t="s">
        <v>181</v>
      </c>
      <c r="AU215" s="186" t="s">
        <v>78</v>
      </c>
      <c r="AY215" s="19" t="s">
        <v>179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76</v>
      </c>
      <c r="BK215" s="187">
        <f>ROUND(I215*H215,2)</f>
        <v>0</v>
      </c>
      <c r="BL215" s="19" t="s">
        <v>186</v>
      </c>
      <c r="BM215" s="186" t="s">
        <v>993</v>
      </c>
    </row>
    <row r="216" spans="1:65" s="2" customFormat="1">
      <c r="A216" s="33"/>
      <c r="B216" s="34"/>
      <c r="C216" s="35"/>
      <c r="D216" s="188" t="s">
        <v>188</v>
      </c>
      <c r="E216" s="35"/>
      <c r="F216" s="189" t="s">
        <v>3836</v>
      </c>
      <c r="G216" s="35"/>
      <c r="H216" s="35"/>
      <c r="I216" s="35"/>
      <c r="J216" s="35"/>
      <c r="K216" s="35"/>
      <c r="L216" s="38"/>
      <c r="M216" s="190"/>
      <c r="N216" s="191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9" t="s">
        <v>188</v>
      </c>
      <c r="AU216" s="19" t="s">
        <v>78</v>
      </c>
    </row>
    <row r="217" spans="1:65" s="2" customFormat="1" ht="16.5" customHeight="1">
      <c r="A217" s="33"/>
      <c r="B217" s="34"/>
      <c r="C217" s="176" t="s">
        <v>594</v>
      </c>
      <c r="D217" s="176" t="s">
        <v>181</v>
      </c>
      <c r="E217" s="177" t="s">
        <v>3837</v>
      </c>
      <c r="F217" s="178" t="s">
        <v>3838</v>
      </c>
      <c r="G217" s="179" t="s">
        <v>3764</v>
      </c>
      <c r="H217" s="180">
        <v>1</v>
      </c>
      <c r="I217" s="181"/>
      <c r="J217" s="181">
        <f>ROUND(I217*H217,2)</f>
        <v>0</v>
      </c>
      <c r="K217" s="178" t="s">
        <v>18</v>
      </c>
      <c r="L217" s="38"/>
      <c r="M217" s="182" t="s">
        <v>18</v>
      </c>
      <c r="N217" s="183" t="s">
        <v>40</v>
      </c>
      <c r="O217" s="184">
        <v>0</v>
      </c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86" t="s">
        <v>186</v>
      </c>
      <c r="AT217" s="186" t="s">
        <v>181</v>
      </c>
      <c r="AU217" s="186" t="s">
        <v>78</v>
      </c>
      <c r="AY217" s="19" t="s">
        <v>179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76</v>
      </c>
      <c r="BK217" s="187">
        <f>ROUND(I217*H217,2)</f>
        <v>0</v>
      </c>
      <c r="BL217" s="19" t="s">
        <v>186</v>
      </c>
      <c r="BM217" s="186" t="s">
        <v>1007</v>
      </c>
    </row>
    <row r="218" spans="1:65" s="2" customFormat="1">
      <c r="A218" s="33"/>
      <c r="B218" s="34"/>
      <c r="C218" s="35"/>
      <c r="D218" s="188" t="s">
        <v>188</v>
      </c>
      <c r="E218" s="35"/>
      <c r="F218" s="189" t="s">
        <v>3838</v>
      </c>
      <c r="G218" s="35"/>
      <c r="H218" s="35"/>
      <c r="I218" s="35"/>
      <c r="J218" s="35"/>
      <c r="K218" s="35"/>
      <c r="L218" s="38"/>
      <c r="M218" s="190"/>
      <c r="N218" s="191"/>
      <c r="O218" s="63"/>
      <c r="P218" s="63"/>
      <c r="Q218" s="63"/>
      <c r="R218" s="63"/>
      <c r="S218" s="63"/>
      <c r="T218" s="64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9" t="s">
        <v>188</v>
      </c>
      <c r="AU218" s="19" t="s">
        <v>78</v>
      </c>
    </row>
    <row r="219" spans="1:65" s="2" customFormat="1" ht="24.2" customHeight="1">
      <c r="A219" s="33"/>
      <c r="B219" s="34"/>
      <c r="C219" s="176" t="s">
        <v>602</v>
      </c>
      <c r="D219" s="176" t="s">
        <v>181</v>
      </c>
      <c r="E219" s="177" t="s">
        <v>3839</v>
      </c>
      <c r="F219" s="178" t="s">
        <v>3840</v>
      </c>
      <c r="G219" s="179" t="s">
        <v>3764</v>
      </c>
      <c r="H219" s="180">
        <v>2</v>
      </c>
      <c r="I219" s="181"/>
      <c r="J219" s="181">
        <f>ROUND(I219*H219,2)</f>
        <v>0</v>
      </c>
      <c r="K219" s="178" t="s">
        <v>18</v>
      </c>
      <c r="L219" s="38"/>
      <c r="M219" s="182" t="s">
        <v>18</v>
      </c>
      <c r="N219" s="183" t="s">
        <v>40</v>
      </c>
      <c r="O219" s="184">
        <v>0</v>
      </c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6" t="s">
        <v>186</v>
      </c>
      <c r="AT219" s="186" t="s">
        <v>181</v>
      </c>
      <c r="AU219" s="186" t="s">
        <v>78</v>
      </c>
      <c r="AY219" s="19" t="s">
        <v>179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76</v>
      </c>
      <c r="BK219" s="187">
        <f>ROUND(I219*H219,2)</f>
        <v>0</v>
      </c>
      <c r="BL219" s="19" t="s">
        <v>186</v>
      </c>
      <c r="BM219" s="186" t="s">
        <v>1020</v>
      </c>
    </row>
    <row r="220" spans="1:65" s="2" customFormat="1" ht="19.5">
      <c r="A220" s="33"/>
      <c r="B220" s="34"/>
      <c r="C220" s="35"/>
      <c r="D220" s="188" t="s">
        <v>188</v>
      </c>
      <c r="E220" s="35"/>
      <c r="F220" s="189" t="s">
        <v>3840</v>
      </c>
      <c r="G220" s="35"/>
      <c r="H220" s="35"/>
      <c r="I220" s="35"/>
      <c r="J220" s="35"/>
      <c r="K220" s="35"/>
      <c r="L220" s="38"/>
      <c r="M220" s="190"/>
      <c r="N220" s="191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9" t="s">
        <v>188</v>
      </c>
      <c r="AU220" s="19" t="s">
        <v>78</v>
      </c>
    </row>
    <row r="221" spans="1:65" s="2" customFormat="1" ht="24.2" customHeight="1">
      <c r="A221" s="33"/>
      <c r="B221" s="34"/>
      <c r="C221" s="176" t="s">
        <v>608</v>
      </c>
      <c r="D221" s="176" t="s">
        <v>181</v>
      </c>
      <c r="E221" s="177" t="s">
        <v>3841</v>
      </c>
      <c r="F221" s="178" t="s">
        <v>3842</v>
      </c>
      <c r="G221" s="179" t="s">
        <v>3764</v>
      </c>
      <c r="H221" s="180">
        <v>1</v>
      </c>
      <c r="I221" s="181"/>
      <c r="J221" s="181">
        <f>ROUND(I221*H221,2)</f>
        <v>0</v>
      </c>
      <c r="K221" s="178" t="s">
        <v>18</v>
      </c>
      <c r="L221" s="38"/>
      <c r="M221" s="182" t="s">
        <v>18</v>
      </c>
      <c r="N221" s="183" t="s">
        <v>40</v>
      </c>
      <c r="O221" s="184">
        <v>0</v>
      </c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86" t="s">
        <v>186</v>
      </c>
      <c r="AT221" s="186" t="s">
        <v>181</v>
      </c>
      <c r="AU221" s="186" t="s">
        <v>78</v>
      </c>
      <c r="AY221" s="19" t="s">
        <v>179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76</v>
      </c>
      <c r="BK221" s="187">
        <f>ROUND(I221*H221,2)</f>
        <v>0</v>
      </c>
      <c r="BL221" s="19" t="s">
        <v>186</v>
      </c>
      <c r="BM221" s="186" t="s">
        <v>1032</v>
      </c>
    </row>
    <row r="222" spans="1:65" s="2" customFormat="1" ht="19.5">
      <c r="A222" s="33"/>
      <c r="B222" s="34"/>
      <c r="C222" s="35"/>
      <c r="D222" s="188" t="s">
        <v>188</v>
      </c>
      <c r="E222" s="35"/>
      <c r="F222" s="189" t="s">
        <v>3842</v>
      </c>
      <c r="G222" s="35"/>
      <c r="H222" s="35"/>
      <c r="I222" s="35"/>
      <c r="J222" s="35"/>
      <c r="K222" s="35"/>
      <c r="L222" s="38"/>
      <c r="M222" s="190"/>
      <c r="N222" s="191"/>
      <c r="O222" s="63"/>
      <c r="P222" s="63"/>
      <c r="Q222" s="63"/>
      <c r="R222" s="63"/>
      <c r="S222" s="63"/>
      <c r="T222" s="64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9" t="s">
        <v>188</v>
      </c>
      <c r="AU222" s="19" t="s">
        <v>78</v>
      </c>
    </row>
    <row r="223" spans="1:65" s="2" customFormat="1" ht="24.2" customHeight="1">
      <c r="A223" s="33"/>
      <c r="B223" s="34"/>
      <c r="C223" s="176" t="s">
        <v>616</v>
      </c>
      <c r="D223" s="176" t="s">
        <v>181</v>
      </c>
      <c r="E223" s="177" t="s">
        <v>3843</v>
      </c>
      <c r="F223" s="178" t="s">
        <v>3844</v>
      </c>
      <c r="G223" s="179" t="s">
        <v>3764</v>
      </c>
      <c r="H223" s="180">
        <v>1</v>
      </c>
      <c r="I223" s="181"/>
      <c r="J223" s="181">
        <f>ROUND(I223*H223,2)</f>
        <v>0</v>
      </c>
      <c r="K223" s="178" t="s">
        <v>18</v>
      </c>
      <c r="L223" s="38"/>
      <c r="M223" s="182" t="s">
        <v>18</v>
      </c>
      <c r="N223" s="183" t="s">
        <v>40</v>
      </c>
      <c r="O223" s="184">
        <v>0</v>
      </c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6" t="s">
        <v>186</v>
      </c>
      <c r="AT223" s="186" t="s">
        <v>181</v>
      </c>
      <c r="AU223" s="186" t="s">
        <v>78</v>
      </c>
      <c r="AY223" s="19" t="s">
        <v>179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76</v>
      </c>
      <c r="BK223" s="187">
        <f>ROUND(I223*H223,2)</f>
        <v>0</v>
      </c>
      <c r="BL223" s="19" t="s">
        <v>186</v>
      </c>
      <c r="BM223" s="186" t="s">
        <v>1101</v>
      </c>
    </row>
    <row r="224" spans="1:65" s="2" customFormat="1" ht="19.5">
      <c r="A224" s="33"/>
      <c r="B224" s="34"/>
      <c r="C224" s="35"/>
      <c r="D224" s="188" t="s">
        <v>188</v>
      </c>
      <c r="E224" s="35"/>
      <c r="F224" s="189" t="s">
        <v>3844</v>
      </c>
      <c r="G224" s="35"/>
      <c r="H224" s="35"/>
      <c r="I224" s="35"/>
      <c r="J224" s="35"/>
      <c r="K224" s="35"/>
      <c r="L224" s="38"/>
      <c r="M224" s="190"/>
      <c r="N224" s="191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9" t="s">
        <v>188</v>
      </c>
      <c r="AU224" s="19" t="s">
        <v>78</v>
      </c>
    </row>
    <row r="225" spans="1:65" s="2" customFormat="1" ht="24.2" customHeight="1">
      <c r="A225" s="33"/>
      <c r="B225" s="34"/>
      <c r="C225" s="176" t="s">
        <v>623</v>
      </c>
      <c r="D225" s="176" t="s">
        <v>181</v>
      </c>
      <c r="E225" s="177" t="s">
        <v>3845</v>
      </c>
      <c r="F225" s="178" t="s">
        <v>3846</v>
      </c>
      <c r="G225" s="179" t="s">
        <v>3764</v>
      </c>
      <c r="H225" s="180">
        <v>1</v>
      </c>
      <c r="I225" s="181"/>
      <c r="J225" s="181">
        <f>ROUND(I225*H225,2)</f>
        <v>0</v>
      </c>
      <c r="K225" s="178" t="s">
        <v>18</v>
      </c>
      <c r="L225" s="38"/>
      <c r="M225" s="182" t="s">
        <v>18</v>
      </c>
      <c r="N225" s="183" t="s">
        <v>40</v>
      </c>
      <c r="O225" s="184">
        <v>0</v>
      </c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86" t="s">
        <v>186</v>
      </c>
      <c r="AT225" s="186" t="s">
        <v>181</v>
      </c>
      <c r="AU225" s="186" t="s">
        <v>78</v>
      </c>
      <c r="AY225" s="19" t="s">
        <v>179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76</v>
      </c>
      <c r="BK225" s="187">
        <f>ROUND(I225*H225,2)</f>
        <v>0</v>
      </c>
      <c r="BL225" s="19" t="s">
        <v>186</v>
      </c>
      <c r="BM225" s="186" t="s">
        <v>1122</v>
      </c>
    </row>
    <row r="226" spans="1:65" s="2" customFormat="1" ht="19.5">
      <c r="A226" s="33"/>
      <c r="B226" s="34"/>
      <c r="C226" s="35"/>
      <c r="D226" s="188" t="s">
        <v>188</v>
      </c>
      <c r="E226" s="35"/>
      <c r="F226" s="189" t="s">
        <v>3846</v>
      </c>
      <c r="G226" s="35"/>
      <c r="H226" s="35"/>
      <c r="I226" s="35"/>
      <c r="J226" s="35"/>
      <c r="K226" s="35"/>
      <c r="L226" s="38"/>
      <c r="M226" s="190"/>
      <c r="N226" s="191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9" t="s">
        <v>188</v>
      </c>
      <c r="AU226" s="19" t="s">
        <v>78</v>
      </c>
    </row>
    <row r="227" spans="1:65" s="2" customFormat="1" ht="21.75" customHeight="1">
      <c r="A227" s="33"/>
      <c r="B227" s="34"/>
      <c r="C227" s="176" t="s">
        <v>628</v>
      </c>
      <c r="D227" s="176" t="s">
        <v>181</v>
      </c>
      <c r="E227" s="177" t="s">
        <v>3847</v>
      </c>
      <c r="F227" s="178" t="s">
        <v>3848</v>
      </c>
      <c r="G227" s="179" t="s">
        <v>1865</v>
      </c>
      <c r="H227" s="180">
        <v>1</v>
      </c>
      <c r="I227" s="181"/>
      <c r="J227" s="181">
        <f>ROUND(I227*H227,2)</f>
        <v>0</v>
      </c>
      <c r="K227" s="178" t="s">
        <v>18</v>
      </c>
      <c r="L227" s="38"/>
      <c r="M227" s="182" t="s">
        <v>18</v>
      </c>
      <c r="N227" s="183" t="s">
        <v>40</v>
      </c>
      <c r="O227" s="184">
        <v>0</v>
      </c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6" t="s">
        <v>186</v>
      </c>
      <c r="AT227" s="186" t="s">
        <v>181</v>
      </c>
      <c r="AU227" s="186" t="s">
        <v>78</v>
      </c>
      <c r="AY227" s="19" t="s">
        <v>179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76</v>
      </c>
      <c r="BK227" s="187">
        <f>ROUND(I227*H227,2)</f>
        <v>0</v>
      </c>
      <c r="BL227" s="19" t="s">
        <v>186</v>
      </c>
      <c r="BM227" s="186" t="s">
        <v>1135</v>
      </c>
    </row>
    <row r="228" spans="1:65" s="2" customFormat="1">
      <c r="A228" s="33"/>
      <c r="B228" s="34"/>
      <c r="C228" s="35"/>
      <c r="D228" s="188" t="s">
        <v>188</v>
      </c>
      <c r="E228" s="35"/>
      <c r="F228" s="189" t="s">
        <v>3848</v>
      </c>
      <c r="G228" s="35"/>
      <c r="H228" s="35"/>
      <c r="I228" s="35"/>
      <c r="J228" s="35"/>
      <c r="K228" s="35"/>
      <c r="L228" s="38"/>
      <c r="M228" s="190"/>
      <c r="N228" s="191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9" t="s">
        <v>188</v>
      </c>
      <c r="AU228" s="19" t="s">
        <v>78</v>
      </c>
    </row>
    <row r="229" spans="1:65" s="2" customFormat="1" ht="29.25">
      <c r="A229" s="33"/>
      <c r="B229" s="34"/>
      <c r="C229" s="35"/>
      <c r="D229" s="188" t="s">
        <v>2670</v>
      </c>
      <c r="E229" s="35"/>
      <c r="F229" s="230" t="s">
        <v>3849</v>
      </c>
      <c r="G229" s="35"/>
      <c r="H229" s="35"/>
      <c r="I229" s="35"/>
      <c r="J229" s="35"/>
      <c r="K229" s="35"/>
      <c r="L229" s="38"/>
      <c r="M229" s="190"/>
      <c r="N229" s="191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9" t="s">
        <v>2670</v>
      </c>
      <c r="AU229" s="19" t="s">
        <v>78</v>
      </c>
    </row>
    <row r="230" spans="1:65" s="12" customFormat="1" ht="22.9" customHeight="1">
      <c r="B230" s="161"/>
      <c r="C230" s="162"/>
      <c r="D230" s="163" t="s">
        <v>68</v>
      </c>
      <c r="E230" s="174" t="s">
        <v>3850</v>
      </c>
      <c r="F230" s="174" t="s">
        <v>3851</v>
      </c>
      <c r="G230" s="162"/>
      <c r="H230" s="162"/>
      <c r="I230" s="162"/>
      <c r="J230" s="175">
        <f>BK230</f>
        <v>0</v>
      </c>
      <c r="K230" s="162"/>
      <c r="L230" s="166"/>
      <c r="M230" s="167"/>
      <c r="N230" s="168"/>
      <c r="O230" s="168"/>
      <c r="P230" s="169">
        <f>SUM(P231:P250)</f>
        <v>0</v>
      </c>
      <c r="Q230" s="168"/>
      <c r="R230" s="169">
        <f>SUM(R231:R250)</f>
        <v>0</v>
      </c>
      <c r="S230" s="168"/>
      <c r="T230" s="170">
        <f>SUM(T231:T250)</f>
        <v>0</v>
      </c>
      <c r="AR230" s="171" t="s">
        <v>76</v>
      </c>
      <c r="AT230" s="172" t="s">
        <v>68</v>
      </c>
      <c r="AU230" s="172" t="s">
        <v>76</v>
      </c>
      <c r="AY230" s="171" t="s">
        <v>179</v>
      </c>
      <c r="BK230" s="173">
        <f>SUM(BK231:BK250)</f>
        <v>0</v>
      </c>
    </row>
    <row r="231" spans="1:65" s="2" customFormat="1" ht="16.5" customHeight="1">
      <c r="A231" s="33"/>
      <c r="B231" s="34"/>
      <c r="C231" s="176" t="s">
        <v>637</v>
      </c>
      <c r="D231" s="176" t="s">
        <v>181</v>
      </c>
      <c r="E231" s="177" t="s">
        <v>3852</v>
      </c>
      <c r="F231" s="178" t="s">
        <v>3853</v>
      </c>
      <c r="G231" s="179" t="s">
        <v>3764</v>
      </c>
      <c r="H231" s="180">
        <v>4</v>
      </c>
      <c r="I231" s="181"/>
      <c r="J231" s="181">
        <f>ROUND(I231*H231,2)</f>
        <v>0</v>
      </c>
      <c r="K231" s="178" t="s">
        <v>18</v>
      </c>
      <c r="L231" s="38"/>
      <c r="M231" s="182" t="s">
        <v>18</v>
      </c>
      <c r="N231" s="183" t="s">
        <v>40</v>
      </c>
      <c r="O231" s="184">
        <v>0</v>
      </c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6" t="s">
        <v>186</v>
      </c>
      <c r="AT231" s="186" t="s">
        <v>181</v>
      </c>
      <c r="AU231" s="186" t="s">
        <v>78</v>
      </c>
      <c r="AY231" s="19" t="s">
        <v>179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76</v>
      </c>
      <c r="BK231" s="187">
        <f>ROUND(I231*H231,2)</f>
        <v>0</v>
      </c>
      <c r="BL231" s="19" t="s">
        <v>186</v>
      </c>
      <c r="BM231" s="186" t="s">
        <v>1148</v>
      </c>
    </row>
    <row r="232" spans="1:65" s="2" customFormat="1">
      <c r="A232" s="33"/>
      <c r="B232" s="34"/>
      <c r="C232" s="35"/>
      <c r="D232" s="188" t="s">
        <v>188</v>
      </c>
      <c r="E232" s="35"/>
      <c r="F232" s="189" t="s">
        <v>3853</v>
      </c>
      <c r="G232" s="35"/>
      <c r="H232" s="35"/>
      <c r="I232" s="35"/>
      <c r="J232" s="35"/>
      <c r="K232" s="35"/>
      <c r="L232" s="38"/>
      <c r="M232" s="190"/>
      <c r="N232" s="191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9" t="s">
        <v>188</v>
      </c>
      <c r="AU232" s="19" t="s">
        <v>78</v>
      </c>
    </row>
    <row r="233" spans="1:65" s="2" customFormat="1" ht="24.2" customHeight="1">
      <c r="A233" s="33"/>
      <c r="B233" s="34"/>
      <c r="C233" s="176" t="s">
        <v>655</v>
      </c>
      <c r="D233" s="176" t="s">
        <v>181</v>
      </c>
      <c r="E233" s="177" t="s">
        <v>3854</v>
      </c>
      <c r="F233" s="178" t="s">
        <v>3855</v>
      </c>
      <c r="G233" s="179" t="s">
        <v>3764</v>
      </c>
      <c r="H233" s="180">
        <v>3</v>
      </c>
      <c r="I233" s="181"/>
      <c r="J233" s="181">
        <f>ROUND(I233*H233,2)</f>
        <v>0</v>
      </c>
      <c r="K233" s="178" t="s">
        <v>18</v>
      </c>
      <c r="L233" s="38"/>
      <c r="M233" s="182" t="s">
        <v>18</v>
      </c>
      <c r="N233" s="183" t="s">
        <v>40</v>
      </c>
      <c r="O233" s="184">
        <v>0</v>
      </c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6" t="s">
        <v>186</v>
      </c>
      <c r="AT233" s="186" t="s">
        <v>181</v>
      </c>
      <c r="AU233" s="186" t="s">
        <v>78</v>
      </c>
      <c r="AY233" s="19" t="s">
        <v>179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76</v>
      </c>
      <c r="BK233" s="187">
        <f>ROUND(I233*H233,2)</f>
        <v>0</v>
      </c>
      <c r="BL233" s="19" t="s">
        <v>186</v>
      </c>
      <c r="BM233" s="186" t="s">
        <v>1162</v>
      </c>
    </row>
    <row r="234" spans="1:65" s="2" customFormat="1" ht="19.5">
      <c r="A234" s="33"/>
      <c r="B234" s="34"/>
      <c r="C234" s="35"/>
      <c r="D234" s="188" t="s">
        <v>188</v>
      </c>
      <c r="E234" s="35"/>
      <c r="F234" s="189" t="s">
        <v>3855</v>
      </c>
      <c r="G234" s="35"/>
      <c r="H234" s="35"/>
      <c r="I234" s="35"/>
      <c r="J234" s="35"/>
      <c r="K234" s="35"/>
      <c r="L234" s="38"/>
      <c r="M234" s="190"/>
      <c r="N234" s="191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9" t="s">
        <v>188</v>
      </c>
      <c r="AU234" s="19" t="s">
        <v>78</v>
      </c>
    </row>
    <row r="235" spans="1:65" s="2" customFormat="1" ht="16.5" customHeight="1">
      <c r="A235" s="33"/>
      <c r="B235" s="34"/>
      <c r="C235" s="176" t="s">
        <v>663</v>
      </c>
      <c r="D235" s="176" t="s">
        <v>181</v>
      </c>
      <c r="E235" s="177" t="s">
        <v>3856</v>
      </c>
      <c r="F235" s="178" t="s">
        <v>3857</v>
      </c>
      <c r="G235" s="179" t="s">
        <v>3764</v>
      </c>
      <c r="H235" s="180">
        <v>6</v>
      </c>
      <c r="I235" s="181"/>
      <c r="J235" s="181">
        <f>ROUND(I235*H235,2)</f>
        <v>0</v>
      </c>
      <c r="K235" s="178" t="s">
        <v>18</v>
      </c>
      <c r="L235" s="38"/>
      <c r="M235" s="182" t="s">
        <v>18</v>
      </c>
      <c r="N235" s="183" t="s">
        <v>40</v>
      </c>
      <c r="O235" s="184">
        <v>0</v>
      </c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6" t="s">
        <v>186</v>
      </c>
      <c r="AT235" s="186" t="s">
        <v>181</v>
      </c>
      <c r="AU235" s="186" t="s">
        <v>78</v>
      </c>
      <c r="AY235" s="19" t="s">
        <v>179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76</v>
      </c>
      <c r="BK235" s="187">
        <f>ROUND(I235*H235,2)</f>
        <v>0</v>
      </c>
      <c r="BL235" s="19" t="s">
        <v>186</v>
      </c>
      <c r="BM235" s="186" t="s">
        <v>1174</v>
      </c>
    </row>
    <row r="236" spans="1:65" s="2" customFormat="1">
      <c r="A236" s="33"/>
      <c r="B236" s="34"/>
      <c r="C236" s="35"/>
      <c r="D236" s="188" t="s">
        <v>188</v>
      </c>
      <c r="E236" s="35"/>
      <c r="F236" s="189" t="s">
        <v>3857</v>
      </c>
      <c r="G236" s="35"/>
      <c r="H236" s="35"/>
      <c r="I236" s="35"/>
      <c r="J236" s="35"/>
      <c r="K236" s="35"/>
      <c r="L236" s="38"/>
      <c r="M236" s="190"/>
      <c r="N236" s="191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9" t="s">
        <v>188</v>
      </c>
      <c r="AU236" s="19" t="s">
        <v>78</v>
      </c>
    </row>
    <row r="237" spans="1:65" s="2" customFormat="1" ht="16.5" customHeight="1">
      <c r="A237" s="33"/>
      <c r="B237" s="34"/>
      <c r="C237" s="176" t="s">
        <v>671</v>
      </c>
      <c r="D237" s="176" t="s">
        <v>181</v>
      </c>
      <c r="E237" s="177" t="s">
        <v>3858</v>
      </c>
      <c r="F237" s="178" t="s">
        <v>3859</v>
      </c>
      <c r="G237" s="179" t="s">
        <v>3764</v>
      </c>
      <c r="H237" s="180">
        <v>2</v>
      </c>
      <c r="I237" s="181"/>
      <c r="J237" s="181">
        <f>ROUND(I237*H237,2)</f>
        <v>0</v>
      </c>
      <c r="K237" s="178" t="s">
        <v>18</v>
      </c>
      <c r="L237" s="38"/>
      <c r="M237" s="182" t="s">
        <v>18</v>
      </c>
      <c r="N237" s="183" t="s">
        <v>40</v>
      </c>
      <c r="O237" s="184">
        <v>0</v>
      </c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6" t="s">
        <v>186</v>
      </c>
      <c r="AT237" s="186" t="s">
        <v>181</v>
      </c>
      <c r="AU237" s="186" t="s">
        <v>78</v>
      </c>
      <c r="AY237" s="19" t="s">
        <v>179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76</v>
      </c>
      <c r="BK237" s="187">
        <f>ROUND(I237*H237,2)</f>
        <v>0</v>
      </c>
      <c r="BL237" s="19" t="s">
        <v>186</v>
      </c>
      <c r="BM237" s="186" t="s">
        <v>1213</v>
      </c>
    </row>
    <row r="238" spans="1:65" s="2" customFormat="1">
      <c r="A238" s="33"/>
      <c r="B238" s="34"/>
      <c r="C238" s="35"/>
      <c r="D238" s="188" t="s">
        <v>188</v>
      </c>
      <c r="E238" s="35"/>
      <c r="F238" s="189" t="s">
        <v>3859</v>
      </c>
      <c r="G238" s="35"/>
      <c r="H238" s="35"/>
      <c r="I238" s="35"/>
      <c r="J238" s="35"/>
      <c r="K238" s="35"/>
      <c r="L238" s="38"/>
      <c r="M238" s="190"/>
      <c r="N238" s="191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9" t="s">
        <v>188</v>
      </c>
      <c r="AU238" s="19" t="s">
        <v>78</v>
      </c>
    </row>
    <row r="239" spans="1:65" s="2" customFormat="1" ht="16.5" customHeight="1">
      <c r="A239" s="33"/>
      <c r="B239" s="34"/>
      <c r="C239" s="176" t="s">
        <v>678</v>
      </c>
      <c r="D239" s="176" t="s">
        <v>181</v>
      </c>
      <c r="E239" s="177" t="s">
        <v>3860</v>
      </c>
      <c r="F239" s="178" t="s">
        <v>3861</v>
      </c>
      <c r="G239" s="179" t="s">
        <v>3764</v>
      </c>
      <c r="H239" s="180">
        <v>1</v>
      </c>
      <c r="I239" s="181"/>
      <c r="J239" s="181">
        <f>ROUND(I239*H239,2)</f>
        <v>0</v>
      </c>
      <c r="K239" s="178" t="s">
        <v>18</v>
      </c>
      <c r="L239" s="38"/>
      <c r="M239" s="182" t="s">
        <v>18</v>
      </c>
      <c r="N239" s="183" t="s">
        <v>40</v>
      </c>
      <c r="O239" s="184">
        <v>0</v>
      </c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86" t="s">
        <v>186</v>
      </c>
      <c r="AT239" s="186" t="s">
        <v>181</v>
      </c>
      <c r="AU239" s="186" t="s">
        <v>78</v>
      </c>
      <c r="AY239" s="19" t="s">
        <v>179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76</v>
      </c>
      <c r="BK239" s="187">
        <f>ROUND(I239*H239,2)</f>
        <v>0</v>
      </c>
      <c r="BL239" s="19" t="s">
        <v>186</v>
      </c>
      <c r="BM239" s="186" t="s">
        <v>1262</v>
      </c>
    </row>
    <row r="240" spans="1:65" s="2" customFormat="1">
      <c r="A240" s="33"/>
      <c r="B240" s="34"/>
      <c r="C240" s="35"/>
      <c r="D240" s="188" t="s">
        <v>188</v>
      </c>
      <c r="E240" s="35"/>
      <c r="F240" s="189" t="s">
        <v>3861</v>
      </c>
      <c r="G240" s="35"/>
      <c r="H240" s="35"/>
      <c r="I240" s="35"/>
      <c r="J240" s="35"/>
      <c r="K240" s="35"/>
      <c r="L240" s="38"/>
      <c r="M240" s="190"/>
      <c r="N240" s="191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9" t="s">
        <v>188</v>
      </c>
      <c r="AU240" s="19" t="s">
        <v>78</v>
      </c>
    </row>
    <row r="241" spans="1:65" s="2" customFormat="1" ht="24.2" customHeight="1">
      <c r="A241" s="33"/>
      <c r="B241" s="34"/>
      <c r="C241" s="176" t="s">
        <v>682</v>
      </c>
      <c r="D241" s="176" t="s">
        <v>181</v>
      </c>
      <c r="E241" s="177" t="s">
        <v>3862</v>
      </c>
      <c r="F241" s="178" t="s">
        <v>3863</v>
      </c>
      <c r="G241" s="179" t="s">
        <v>3764</v>
      </c>
      <c r="H241" s="180">
        <v>1</v>
      </c>
      <c r="I241" s="181"/>
      <c r="J241" s="181">
        <f>ROUND(I241*H241,2)</f>
        <v>0</v>
      </c>
      <c r="K241" s="178" t="s">
        <v>18</v>
      </c>
      <c r="L241" s="38"/>
      <c r="M241" s="182" t="s">
        <v>18</v>
      </c>
      <c r="N241" s="183" t="s">
        <v>40</v>
      </c>
      <c r="O241" s="184">
        <v>0</v>
      </c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86" t="s">
        <v>186</v>
      </c>
      <c r="AT241" s="186" t="s">
        <v>181</v>
      </c>
      <c r="AU241" s="186" t="s">
        <v>78</v>
      </c>
      <c r="AY241" s="19" t="s">
        <v>179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76</v>
      </c>
      <c r="BK241" s="187">
        <f>ROUND(I241*H241,2)</f>
        <v>0</v>
      </c>
      <c r="BL241" s="19" t="s">
        <v>186</v>
      </c>
      <c r="BM241" s="186" t="s">
        <v>1295</v>
      </c>
    </row>
    <row r="242" spans="1:65" s="2" customFormat="1">
      <c r="A242" s="33"/>
      <c r="B242" s="34"/>
      <c r="C242" s="35"/>
      <c r="D242" s="188" t="s">
        <v>188</v>
      </c>
      <c r="E242" s="35"/>
      <c r="F242" s="189" t="s">
        <v>3863</v>
      </c>
      <c r="G242" s="35"/>
      <c r="H242" s="35"/>
      <c r="I242" s="35"/>
      <c r="J242" s="35"/>
      <c r="K242" s="35"/>
      <c r="L242" s="38"/>
      <c r="M242" s="190"/>
      <c r="N242" s="191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9" t="s">
        <v>188</v>
      </c>
      <c r="AU242" s="19" t="s">
        <v>78</v>
      </c>
    </row>
    <row r="243" spans="1:65" s="2" customFormat="1" ht="24.2" customHeight="1">
      <c r="A243" s="33"/>
      <c r="B243" s="34"/>
      <c r="C243" s="176" t="s">
        <v>704</v>
      </c>
      <c r="D243" s="176" t="s">
        <v>181</v>
      </c>
      <c r="E243" s="177" t="s">
        <v>3864</v>
      </c>
      <c r="F243" s="178" t="s">
        <v>3865</v>
      </c>
      <c r="G243" s="179" t="s">
        <v>3764</v>
      </c>
      <c r="H243" s="180">
        <v>7</v>
      </c>
      <c r="I243" s="181"/>
      <c r="J243" s="181">
        <f>ROUND(I243*H243,2)</f>
        <v>0</v>
      </c>
      <c r="K243" s="178" t="s">
        <v>18</v>
      </c>
      <c r="L243" s="38"/>
      <c r="M243" s="182" t="s">
        <v>18</v>
      </c>
      <c r="N243" s="183" t="s">
        <v>40</v>
      </c>
      <c r="O243" s="184">
        <v>0</v>
      </c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86" t="s">
        <v>186</v>
      </c>
      <c r="AT243" s="186" t="s">
        <v>181</v>
      </c>
      <c r="AU243" s="186" t="s">
        <v>78</v>
      </c>
      <c r="AY243" s="19" t="s">
        <v>179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76</v>
      </c>
      <c r="BK243" s="187">
        <f>ROUND(I243*H243,2)</f>
        <v>0</v>
      </c>
      <c r="BL243" s="19" t="s">
        <v>186</v>
      </c>
      <c r="BM243" s="186" t="s">
        <v>1312</v>
      </c>
    </row>
    <row r="244" spans="1:65" s="2" customFormat="1" ht="19.5">
      <c r="A244" s="33"/>
      <c r="B244" s="34"/>
      <c r="C244" s="35"/>
      <c r="D244" s="188" t="s">
        <v>188</v>
      </c>
      <c r="E244" s="35"/>
      <c r="F244" s="189" t="s">
        <v>3865</v>
      </c>
      <c r="G244" s="35"/>
      <c r="H244" s="35"/>
      <c r="I244" s="35"/>
      <c r="J244" s="35"/>
      <c r="K244" s="35"/>
      <c r="L244" s="38"/>
      <c r="M244" s="190"/>
      <c r="N244" s="191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9" t="s">
        <v>188</v>
      </c>
      <c r="AU244" s="19" t="s">
        <v>78</v>
      </c>
    </row>
    <row r="245" spans="1:65" s="2" customFormat="1" ht="24.2" customHeight="1">
      <c r="A245" s="33"/>
      <c r="B245" s="34"/>
      <c r="C245" s="176" t="s">
        <v>712</v>
      </c>
      <c r="D245" s="176" t="s">
        <v>181</v>
      </c>
      <c r="E245" s="177" t="s">
        <v>3866</v>
      </c>
      <c r="F245" s="178" t="s">
        <v>3867</v>
      </c>
      <c r="G245" s="179" t="s">
        <v>3764</v>
      </c>
      <c r="H245" s="180">
        <v>4</v>
      </c>
      <c r="I245" s="181"/>
      <c r="J245" s="181">
        <f>ROUND(I245*H245,2)</f>
        <v>0</v>
      </c>
      <c r="K245" s="178" t="s">
        <v>18</v>
      </c>
      <c r="L245" s="38"/>
      <c r="M245" s="182" t="s">
        <v>18</v>
      </c>
      <c r="N245" s="183" t="s">
        <v>40</v>
      </c>
      <c r="O245" s="184">
        <v>0</v>
      </c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86" t="s">
        <v>186</v>
      </c>
      <c r="AT245" s="186" t="s">
        <v>181</v>
      </c>
      <c r="AU245" s="186" t="s">
        <v>78</v>
      </c>
      <c r="AY245" s="19" t="s">
        <v>179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76</v>
      </c>
      <c r="BK245" s="187">
        <f>ROUND(I245*H245,2)</f>
        <v>0</v>
      </c>
      <c r="BL245" s="19" t="s">
        <v>186</v>
      </c>
      <c r="BM245" s="186" t="s">
        <v>1324</v>
      </c>
    </row>
    <row r="246" spans="1:65" s="2" customFormat="1" ht="19.5">
      <c r="A246" s="33"/>
      <c r="B246" s="34"/>
      <c r="C246" s="35"/>
      <c r="D246" s="188" t="s">
        <v>188</v>
      </c>
      <c r="E246" s="35"/>
      <c r="F246" s="189" t="s">
        <v>3867</v>
      </c>
      <c r="G246" s="35"/>
      <c r="H246" s="35"/>
      <c r="I246" s="35"/>
      <c r="J246" s="35"/>
      <c r="K246" s="35"/>
      <c r="L246" s="38"/>
      <c r="M246" s="190"/>
      <c r="N246" s="191"/>
      <c r="O246" s="63"/>
      <c r="P246" s="63"/>
      <c r="Q246" s="63"/>
      <c r="R246" s="63"/>
      <c r="S246" s="63"/>
      <c r="T246" s="64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9" t="s">
        <v>188</v>
      </c>
      <c r="AU246" s="19" t="s">
        <v>78</v>
      </c>
    </row>
    <row r="247" spans="1:65" s="2" customFormat="1" ht="24.2" customHeight="1">
      <c r="A247" s="33"/>
      <c r="B247" s="34"/>
      <c r="C247" s="176" t="s">
        <v>718</v>
      </c>
      <c r="D247" s="176" t="s">
        <v>181</v>
      </c>
      <c r="E247" s="177" t="s">
        <v>3868</v>
      </c>
      <c r="F247" s="178" t="s">
        <v>3869</v>
      </c>
      <c r="G247" s="179" t="s">
        <v>3764</v>
      </c>
      <c r="H247" s="180">
        <v>3</v>
      </c>
      <c r="I247" s="181"/>
      <c r="J247" s="181">
        <f>ROUND(I247*H247,2)</f>
        <v>0</v>
      </c>
      <c r="K247" s="178" t="s">
        <v>18</v>
      </c>
      <c r="L247" s="38"/>
      <c r="M247" s="182" t="s">
        <v>18</v>
      </c>
      <c r="N247" s="183" t="s">
        <v>40</v>
      </c>
      <c r="O247" s="184">
        <v>0</v>
      </c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86" t="s">
        <v>186</v>
      </c>
      <c r="AT247" s="186" t="s">
        <v>181</v>
      </c>
      <c r="AU247" s="186" t="s">
        <v>78</v>
      </c>
      <c r="AY247" s="19" t="s">
        <v>179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76</v>
      </c>
      <c r="BK247" s="187">
        <f>ROUND(I247*H247,2)</f>
        <v>0</v>
      </c>
      <c r="BL247" s="19" t="s">
        <v>186</v>
      </c>
      <c r="BM247" s="186" t="s">
        <v>1346</v>
      </c>
    </row>
    <row r="248" spans="1:65" s="2" customFormat="1">
      <c r="A248" s="33"/>
      <c r="B248" s="34"/>
      <c r="C248" s="35"/>
      <c r="D248" s="188" t="s">
        <v>188</v>
      </c>
      <c r="E248" s="35"/>
      <c r="F248" s="189" t="s">
        <v>3869</v>
      </c>
      <c r="G248" s="35"/>
      <c r="H248" s="35"/>
      <c r="I248" s="35"/>
      <c r="J248" s="35"/>
      <c r="K248" s="35"/>
      <c r="L248" s="38"/>
      <c r="M248" s="190"/>
      <c r="N248" s="191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9" t="s">
        <v>188</v>
      </c>
      <c r="AU248" s="19" t="s">
        <v>78</v>
      </c>
    </row>
    <row r="249" spans="1:65" s="2" customFormat="1" ht="24.2" customHeight="1">
      <c r="A249" s="33"/>
      <c r="B249" s="34"/>
      <c r="C249" s="176" t="s">
        <v>723</v>
      </c>
      <c r="D249" s="176" t="s">
        <v>181</v>
      </c>
      <c r="E249" s="177" t="s">
        <v>3870</v>
      </c>
      <c r="F249" s="178" t="s">
        <v>3871</v>
      </c>
      <c r="G249" s="179" t="s">
        <v>3764</v>
      </c>
      <c r="H249" s="180">
        <v>12</v>
      </c>
      <c r="I249" s="181"/>
      <c r="J249" s="181">
        <f>ROUND(I249*H249,2)</f>
        <v>0</v>
      </c>
      <c r="K249" s="178" t="s">
        <v>18</v>
      </c>
      <c r="L249" s="38"/>
      <c r="M249" s="182" t="s">
        <v>18</v>
      </c>
      <c r="N249" s="183" t="s">
        <v>40</v>
      </c>
      <c r="O249" s="184">
        <v>0</v>
      </c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86" t="s">
        <v>186</v>
      </c>
      <c r="AT249" s="186" t="s">
        <v>181</v>
      </c>
      <c r="AU249" s="186" t="s">
        <v>78</v>
      </c>
      <c r="AY249" s="19" t="s">
        <v>179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76</v>
      </c>
      <c r="BK249" s="187">
        <f>ROUND(I249*H249,2)</f>
        <v>0</v>
      </c>
      <c r="BL249" s="19" t="s">
        <v>186</v>
      </c>
      <c r="BM249" s="186" t="s">
        <v>1363</v>
      </c>
    </row>
    <row r="250" spans="1:65" s="2" customFormat="1">
      <c r="A250" s="33"/>
      <c r="B250" s="34"/>
      <c r="C250" s="35"/>
      <c r="D250" s="188" t="s">
        <v>188</v>
      </c>
      <c r="E250" s="35"/>
      <c r="F250" s="189" t="s">
        <v>3871</v>
      </c>
      <c r="G250" s="35"/>
      <c r="H250" s="35"/>
      <c r="I250" s="35"/>
      <c r="J250" s="35"/>
      <c r="K250" s="35"/>
      <c r="L250" s="38"/>
      <c r="M250" s="190"/>
      <c r="N250" s="191"/>
      <c r="O250" s="63"/>
      <c r="P250" s="63"/>
      <c r="Q250" s="63"/>
      <c r="R250" s="63"/>
      <c r="S250" s="63"/>
      <c r="T250" s="6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9" t="s">
        <v>188</v>
      </c>
      <c r="AU250" s="19" t="s">
        <v>78</v>
      </c>
    </row>
    <row r="251" spans="1:65" s="12" customFormat="1" ht="22.9" customHeight="1">
      <c r="B251" s="161"/>
      <c r="C251" s="162"/>
      <c r="D251" s="163" t="s">
        <v>68</v>
      </c>
      <c r="E251" s="174" t="s">
        <v>3872</v>
      </c>
      <c r="F251" s="174" t="s">
        <v>180</v>
      </c>
      <c r="G251" s="162"/>
      <c r="H251" s="162"/>
      <c r="I251" s="162"/>
      <c r="J251" s="175">
        <f>BK251</f>
        <v>0</v>
      </c>
      <c r="K251" s="162"/>
      <c r="L251" s="166"/>
      <c r="M251" s="167"/>
      <c r="N251" s="168"/>
      <c r="O251" s="168"/>
      <c r="P251" s="169">
        <f>SUM(P252:P283)</f>
        <v>0</v>
      </c>
      <c r="Q251" s="168"/>
      <c r="R251" s="169">
        <f>SUM(R252:R283)</f>
        <v>0</v>
      </c>
      <c r="S251" s="168"/>
      <c r="T251" s="170">
        <f>SUM(T252:T283)</f>
        <v>0</v>
      </c>
      <c r="AR251" s="171" t="s">
        <v>76</v>
      </c>
      <c r="AT251" s="172" t="s">
        <v>68</v>
      </c>
      <c r="AU251" s="172" t="s">
        <v>76</v>
      </c>
      <c r="AY251" s="171" t="s">
        <v>179</v>
      </c>
      <c r="BK251" s="173">
        <f>SUM(BK252:BK283)</f>
        <v>0</v>
      </c>
    </row>
    <row r="252" spans="1:65" s="2" customFormat="1" ht="21.75" customHeight="1">
      <c r="A252" s="33"/>
      <c r="B252" s="34"/>
      <c r="C252" s="176" t="s">
        <v>737</v>
      </c>
      <c r="D252" s="176" t="s">
        <v>181</v>
      </c>
      <c r="E252" s="177" t="s">
        <v>3873</v>
      </c>
      <c r="F252" s="178" t="s">
        <v>3874</v>
      </c>
      <c r="G252" s="179" t="s">
        <v>184</v>
      </c>
      <c r="H252" s="180">
        <v>3.8</v>
      </c>
      <c r="I252" s="181"/>
      <c r="J252" s="181">
        <f>ROUND(I252*H252,2)</f>
        <v>0</v>
      </c>
      <c r="K252" s="178" t="s">
        <v>18</v>
      </c>
      <c r="L252" s="38"/>
      <c r="M252" s="182" t="s">
        <v>18</v>
      </c>
      <c r="N252" s="183" t="s">
        <v>40</v>
      </c>
      <c r="O252" s="184">
        <v>0</v>
      </c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6" t="s">
        <v>186</v>
      </c>
      <c r="AT252" s="186" t="s">
        <v>181</v>
      </c>
      <c r="AU252" s="186" t="s">
        <v>78</v>
      </c>
      <c r="AY252" s="19" t="s">
        <v>179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76</v>
      </c>
      <c r="BK252" s="187">
        <f>ROUND(I252*H252,2)</f>
        <v>0</v>
      </c>
      <c r="BL252" s="19" t="s">
        <v>186</v>
      </c>
      <c r="BM252" s="186" t="s">
        <v>1377</v>
      </c>
    </row>
    <row r="253" spans="1:65" s="2" customFormat="1">
      <c r="A253" s="33"/>
      <c r="B253" s="34"/>
      <c r="C253" s="35"/>
      <c r="D253" s="188" t="s">
        <v>188</v>
      </c>
      <c r="E253" s="35"/>
      <c r="F253" s="189" t="s">
        <v>3874</v>
      </c>
      <c r="G253" s="35"/>
      <c r="H253" s="35"/>
      <c r="I253" s="35"/>
      <c r="J253" s="35"/>
      <c r="K253" s="35"/>
      <c r="L253" s="38"/>
      <c r="M253" s="190"/>
      <c r="N253" s="191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9" t="s">
        <v>188</v>
      </c>
      <c r="AU253" s="19" t="s">
        <v>78</v>
      </c>
    </row>
    <row r="254" spans="1:65" s="2" customFormat="1" ht="21.75" customHeight="1">
      <c r="A254" s="33"/>
      <c r="B254" s="34"/>
      <c r="C254" s="176" t="s">
        <v>745</v>
      </c>
      <c r="D254" s="176" t="s">
        <v>181</v>
      </c>
      <c r="E254" s="177" t="s">
        <v>3875</v>
      </c>
      <c r="F254" s="178" t="s">
        <v>3876</v>
      </c>
      <c r="G254" s="179" t="s">
        <v>184</v>
      </c>
      <c r="H254" s="180">
        <v>2.9</v>
      </c>
      <c r="I254" s="181"/>
      <c r="J254" s="181">
        <f>ROUND(I254*H254,2)</f>
        <v>0</v>
      </c>
      <c r="K254" s="178" t="s">
        <v>18</v>
      </c>
      <c r="L254" s="38"/>
      <c r="M254" s="182" t="s">
        <v>18</v>
      </c>
      <c r="N254" s="183" t="s">
        <v>40</v>
      </c>
      <c r="O254" s="184">
        <v>0</v>
      </c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86" t="s">
        <v>186</v>
      </c>
      <c r="AT254" s="186" t="s">
        <v>181</v>
      </c>
      <c r="AU254" s="186" t="s">
        <v>78</v>
      </c>
      <c r="AY254" s="19" t="s">
        <v>179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76</v>
      </c>
      <c r="BK254" s="187">
        <f>ROUND(I254*H254,2)</f>
        <v>0</v>
      </c>
      <c r="BL254" s="19" t="s">
        <v>186</v>
      </c>
      <c r="BM254" s="186" t="s">
        <v>1432</v>
      </c>
    </row>
    <row r="255" spans="1:65" s="2" customFormat="1">
      <c r="A255" s="33"/>
      <c r="B255" s="34"/>
      <c r="C255" s="35"/>
      <c r="D255" s="188" t="s">
        <v>188</v>
      </c>
      <c r="E255" s="35"/>
      <c r="F255" s="189" t="s">
        <v>3876</v>
      </c>
      <c r="G255" s="35"/>
      <c r="H255" s="35"/>
      <c r="I255" s="35"/>
      <c r="J255" s="35"/>
      <c r="K255" s="35"/>
      <c r="L255" s="38"/>
      <c r="M255" s="190"/>
      <c r="N255" s="191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9" t="s">
        <v>188</v>
      </c>
      <c r="AU255" s="19" t="s">
        <v>78</v>
      </c>
    </row>
    <row r="256" spans="1:65" s="2" customFormat="1" ht="21.75" customHeight="1">
      <c r="A256" s="33"/>
      <c r="B256" s="34"/>
      <c r="C256" s="176" t="s">
        <v>752</v>
      </c>
      <c r="D256" s="176" t="s">
        <v>181</v>
      </c>
      <c r="E256" s="177" t="s">
        <v>3877</v>
      </c>
      <c r="F256" s="178" t="s">
        <v>3878</v>
      </c>
      <c r="G256" s="179" t="s">
        <v>184</v>
      </c>
      <c r="H256" s="180">
        <v>2.8</v>
      </c>
      <c r="I256" s="181"/>
      <c r="J256" s="181">
        <f>ROUND(I256*H256,2)</f>
        <v>0</v>
      </c>
      <c r="K256" s="178" t="s">
        <v>18</v>
      </c>
      <c r="L256" s="38"/>
      <c r="M256" s="182" t="s">
        <v>18</v>
      </c>
      <c r="N256" s="183" t="s">
        <v>40</v>
      </c>
      <c r="O256" s="184">
        <v>0</v>
      </c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6" t="s">
        <v>186</v>
      </c>
      <c r="AT256" s="186" t="s">
        <v>181</v>
      </c>
      <c r="AU256" s="186" t="s">
        <v>78</v>
      </c>
      <c r="AY256" s="19" t="s">
        <v>179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76</v>
      </c>
      <c r="BK256" s="187">
        <f>ROUND(I256*H256,2)</f>
        <v>0</v>
      </c>
      <c r="BL256" s="19" t="s">
        <v>186</v>
      </c>
      <c r="BM256" s="186" t="s">
        <v>1450</v>
      </c>
    </row>
    <row r="257" spans="1:65" s="2" customFormat="1">
      <c r="A257" s="33"/>
      <c r="B257" s="34"/>
      <c r="C257" s="35"/>
      <c r="D257" s="188" t="s">
        <v>188</v>
      </c>
      <c r="E257" s="35"/>
      <c r="F257" s="189" t="s">
        <v>3878</v>
      </c>
      <c r="G257" s="35"/>
      <c r="H257" s="35"/>
      <c r="I257" s="35"/>
      <c r="J257" s="35"/>
      <c r="K257" s="35"/>
      <c r="L257" s="38"/>
      <c r="M257" s="190"/>
      <c r="N257" s="191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9" t="s">
        <v>188</v>
      </c>
      <c r="AU257" s="19" t="s">
        <v>78</v>
      </c>
    </row>
    <row r="258" spans="1:65" s="2" customFormat="1" ht="24.2" customHeight="1">
      <c r="A258" s="33"/>
      <c r="B258" s="34"/>
      <c r="C258" s="176" t="s">
        <v>758</v>
      </c>
      <c r="D258" s="176" t="s">
        <v>181</v>
      </c>
      <c r="E258" s="177" t="s">
        <v>3879</v>
      </c>
      <c r="F258" s="178" t="s">
        <v>3880</v>
      </c>
      <c r="G258" s="179" t="s">
        <v>184</v>
      </c>
      <c r="H258" s="180">
        <v>1.5</v>
      </c>
      <c r="I258" s="181"/>
      <c r="J258" s="181">
        <f>ROUND(I258*H258,2)</f>
        <v>0</v>
      </c>
      <c r="K258" s="178" t="s">
        <v>18</v>
      </c>
      <c r="L258" s="38"/>
      <c r="M258" s="182" t="s">
        <v>18</v>
      </c>
      <c r="N258" s="183" t="s">
        <v>40</v>
      </c>
      <c r="O258" s="184">
        <v>0</v>
      </c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86" t="s">
        <v>186</v>
      </c>
      <c r="AT258" s="186" t="s">
        <v>181</v>
      </c>
      <c r="AU258" s="186" t="s">
        <v>78</v>
      </c>
      <c r="AY258" s="19" t="s">
        <v>179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76</v>
      </c>
      <c r="BK258" s="187">
        <f>ROUND(I258*H258,2)</f>
        <v>0</v>
      </c>
      <c r="BL258" s="19" t="s">
        <v>186</v>
      </c>
      <c r="BM258" s="186" t="s">
        <v>1462</v>
      </c>
    </row>
    <row r="259" spans="1:65" s="2" customFormat="1">
      <c r="A259" s="33"/>
      <c r="B259" s="34"/>
      <c r="C259" s="35"/>
      <c r="D259" s="188" t="s">
        <v>188</v>
      </c>
      <c r="E259" s="35"/>
      <c r="F259" s="189" t="s">
        <v>3880</v>
      </c>
      <c r="G259" s="35"/>
      <c r="H259" s="35"/>
      <c r="I259" s="35"/>
      <c r="J259" s="35"/>
      <c r="K259" s="35"/>
      <c r="L259" s="38"/>
      <c r="M259" s="190"/>
      <c r="N259" s="191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9" t="s">
        <v>188</v>
      </c>
      <c r="AU259" s="19" t="s">
        <v>78</v>
      </c>
    </row>
    <row r="260" spans="1:65" s="2" customFormat="1" ht="24.2" customHeight="1">
      <c r="A260" s="33"/>
      <c r="B260" s="34"/>
      <c r="C260" s="176" t="s">
        <v>765</v>
      </c>
      <c r="D260" s="176" t="s">
        <v>181</v>
      </c>
      <c r="E260" s="177" t="s">
        <v>3881</v>
      </c>
      <c r="F260" s="178" t="s">
        <v>3882</v>
      </c>
      <c r="G260" s="179" t="s">
        <v>184</v>
      </c>
      <c r="H260" s="180">
        <f>H252+H254+H256</f>
        <v>9.5</v>
      </c>
      <c r="I260" s="181"/>
      <c r="J260" s="181">
        <f>ROUND(I260*H260,2)</f>
        <v>0</v>
      </c>
      <c r="K260" s="178" t="s">
        <v>18</v>
      </c>
      <c r="L260" s="38"/>
      <c r="M260" s="182" t="s">
        <v>18</v>
      </c>
      <c r="N260" s="183" t="s">
        <v>40</v>
      </c>
      <c r="O260" s="184">
        <v>0</v>
      </c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86" t="s">
        <v>186</v>
      </c>
      <c r="AT260" s="186" t="s">
        <v>181</v>
      </c>
      <c r="AU260" s="186" t="s">
        <v>78</v>
      </c>
      <c r="AY260" s="19" t="s">
        <v>179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76</v>
      </c>
      <c r="BK260" s="187">
        <f>ROUND(I260*H260,2)</f>
        <v>0</v>
      </c>
      <c r="BL260" s="19" t="s">
        <v>186</v>
      </c>
      <c r="BM260" s="186" t="s">
        <v>1474</v>
      </c>
    </row>
    <row r="261" spans="1:65" s="2" customFormat="1" ht="19.5">
      <c r="A261" s="33"/>
      <c r="B261" s="34"/>
      <c r="C261" s="35"/>
      <c r="D261" s="188" t="s">
        <v>188</v>
      </c>
      <c r="E261" s="35"/>
      <c r="F261" s="189" t="s">
        <v>3882</v>
      </c>
      <c r="G261" s="35"/>
      <c r="H261" s="35"/>
      <c r="I261" s="35"/>
      <c r="J261" s="35"/>
      <c r="K261" s="35"/>
      <c r="L261" s="38"/>
      <c r="M261" s="190"/>
      <c r="N261" s="191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9" t="s">
        <v>188</v>
      </c>
      <c r="AU261" s="19" t="s">
        <v>78</v>
      </c>
    </row>
    <row r="262" spans="1:65" s="2" customFormat="1" ht="16.5" customHeight="1">
      <c r="A262" s="33"/>
      <c r="B262" s="34"/>
      <c r="C262" s="176" t="s">
        <v>771</v>
      </c>
      <c r="D262" s="176" t="s">
        <v>181</v>
      </c>
      <c r="E262" s="177" t="s">
        <v>3883</v>
      </c>
      <c r="F262" s="178" t="s">
        <v>3884</v>
      </c>
      <c r="G262" s="179" t="s">
        <v>184</v>
      </c>
      <c r="H262" s="180">
        <v>8.32</v>
      </c>
      <c r="I262" s="181"/>
      <c r="J262" s="181">
        <f>ROUND(I262*H262,2)</f>
        <v>0</v>
      </c>
      <c r="K262" s="178" t="s">
        <v>18</v>
      </c>
      <c r="L262" s="38"/>
      <c r="M262" s="182" t="s">
        <v>18</v>
      </c>
      <c r="N262" s="183" t="s">
        <v>40</v>
      </c>
      <c r="O262" s="184">
        <v>0</v>
      </c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86" t="s">
        <v>186</v>
      </c>
      <c r="AT262" s="186" t="s">
        <v>181</v>
      </c>
      <c r="AU262" s="186" t="s">
        <v>78</v>
      </c>
      <c r="AY262" s="19" t="s">
        <v>179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76</v>
      </c>
      <c r="BK262" s="187">
        <f>ROUND(I262*H262,2)</f>
        <v>0</v>
      </c>
      <c r="BL262" s="19" t="s">
        <v>186</v>
      </c>
      <c r="BM262" s="186" t="s">
        <v>1488</v>
      </c>
    </row>
    <row r="263" spans="1:65" s="2" customFormat="1">
      <c r="A263" s="33"/>
      <c r="B263" s="34"/>
      <c r="C263" s="35"/>
      <c r="D263" s="188" t="s">
        <v>188</v>
      </c>
      <c r="E263" s="35"/>
      <c r="F263" s="189" t="s">
        <v>3884</v>
      </c>
      <c r="G263" s="35"/>
      <c r="H263" s="35"/>
      <c r="I263" s="35"/>
      <c r="J263" s="35"/>
      <c r="K263" s="35"/>
      <c r="L263" s="38"/>
      <c r="M263" s="190"/>
      <c r="N263" s="191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9" t="s">
        <v>188</v>
      </c>
      <c r="AU263" s="19" t="s">
        <v>78</v>
      </c>
    </row>
    <row r="264" spans="1:65" s="2" customFormat="1" ht="16.5" customHeight="1">
      <c r="A264" s="33"/>
      <c r="B264" s="34"/>
      <c r="C264" s="176" t="s">
        <v>778</v>
      </c>
      <c r="D264" s="176" t="s">
        <v>181</v>
      </c>
      <c r="E264" s="177" t="s">
        <v>3885</v>
      </c>
      <c r="F264" s="178" t="s">
        <v>3886</v>
      </c>
      <c r="G264" s="179" t="s">
        <v>184</v>
      </c>
      <c r="H264" s="180">
        <v>36.799999999999997</v>
      </c>
      <c r="I264" s="181"/>
      <c r="J264" s="181">
        <f>ROUND(I264*H264,2)</f>
        <v>0</v>
      </c>
      <c r="K264" s="178" t="s">
        <v>18</v>
      </c>
      <c r="L264" s="38"/>
      <c r="M264" s="182" t="s">
        <v>18</v>
      </c>
      <c r="N264" s="183" t="s">
        <v>40</v>
      </c>
      <c r="O264" s="184">
        <v>0</v>
      </c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86" t="s">
        <v>186</v>
      </c>
      <c r="AT264" s="186" t="s">
        <v>181</v>
      </c>
      <c r="AU264" s="186" t="s">
        <v>78</v>
      </c>
      <c r="AY264" s="19" t="s">
        <v>179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76</v>
      </c>
      <c r="BK264" s="187">
        <f>ROUND(I264*H264,2)</f>
        <v>0</v>
      </c>
      <c r="BL264" s="19" t="s">
        <v>186</v>
      </c>
      <c r="BM264" s="186" t="s">
        <v>1500</v>
      </c>
    </row>
    <row r="265" spans="1:65" s="2" customFormat="1">
      <c r="A265" s="33"/>
      <c r="B265" s="34"/>
      <c r="C265" s="35"/>
      <c r="D265" s="188" t="s">
        <v>188</v>
      </c>
      <c r="E265" s="35"/>
      <c r="F265" s="189" t="s">
        <v>3886</v>
      </c>
      <c r="G265" s="35"/>
      <c r="H265" s="35"/>
      <c r="I265" s="35"/>
      <c r="J265" s="35"/>
      <c r="K265" s="35"/>
      <c r="L265" s="38"/>
      <c r="M265" s="190"/>
      <c r="N265" s="191"/>
      <c r="O265" s="63"/>
      <c r="P265" s="63"/>
      <c r="Q265" s="63"/>
      <c r="R265" s="63"/>
      <c r="S265" s="63"/>
      <c r="T265" s="64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9" t="s">
        <v>188</v>
      </c>
      <c r="AU265" s="19" t="s">
        <v>78</v>
      </c>
    </row>
    <row r="266" spans="1:65" s="2" customFormat="1" ht="16.5" customHeight="1">
      <c r="A266" s="33"/>
      <c r="B266" s="34"/>
      <c r="C266" s="176" t="s">
        <v>785</v>
      </c>
      <c r="D266" s="176" t="s">
        <v>181</v>
      </c>
      <c r="E266" s="177" t="s">
        <v>3887</v>
      </c>
      <c r="F266" s="178" t="s">
        <v>3888</v>
      </c>
      <c r="G266" s="179" t="s">
        <v>184</v>
      </c>
      <c r="H266" s="180">
        <v>57.9</v>
      </c>
      <c r="I266" s="181"/>
      <c r="J266" s="181">
        <f>ROUND(I266*H266,2)</f>
        <v>0</v>
      </c>
      <c r="K266" s="178" t="s">
        <v>18</v>
      </c>
      <c r="L266" s="38"/>
      <c r="M266" s="182" t="s">
        <v>18</v>
      </c>
      <c r="N266" s="183" t="s">
        <v>40</v>
      </c>
      <c r="O266" s="184">
        <v>0</v>
      </c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86" t="s">
        <v>186</v>
      </c>
      <c r="AT266" s="186" t="s">
        <v>181</v>
      </c>
      <c r="AU266" s="186" t="s">
        <v>78</v>
      </c>
      <c r="AY266" s="19" t="s">
        <v>179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76</v>
      </c>
      <c r="BK266" s="187">
        <f>ROUND(I266*H266,2)</f>
        <v>0</v>
      </c>
      <c r="BL266" s="19" t="s">
        <v>186</v>
      </c>
      <c r="BM266" s="186" t="s">
        <v>1521</v>
      </c>
    </row>
    <row r="267" spans="1:65" s="2" customFormat="1">
      <c r="A267" s="33"/>
      <c r="B267" s="34"/>
      <c r="C267" s="35"/>
      <c r="D267" s="188" t="s">
        <v>188</v>
      </c>
      <c r="E267" s="35"/>
      <c r="F267" s="189" t="s">
        <v>3888</v>
      </c>
      <c r="G267" s="35"/>
      <c r="H267" s="35"/>
      <c r="I267" s="35"/>
      <c r="J267" s="35"/>
      <c r="K267" s="35"/>
      <c r="L267" s="38"/>
      <c r="M267" s="190"/>
      <c r="N267" s="191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9" t="s">
        <v>188</v>
      </c>
      <c r="AU267" s="19" t="s">
        <v>78</v>
      </c>
    </row>
    <row r="268" spans="1:65" s="2" customFormat="1" ht="24.2" customHeight="1">
      <c r="A268" s="33"/>
      <c r="B268" s="34"/>
      <c r="C268" s="176" t="s">
        <v>792</v>
      </c>
      <c r="D268" s="176" t="s">
        <v>181</v>
      </c>
      <c r="E268" s="177" t="s">
        <v>3889</v>
      </c>
      <c r="F268" s="178" t="s">
        <v>3890</v>
      </c>
      <c r="G268" s="179" t="s">
        <v>184</v>
      </c>
      <c r="H268" s="180">
        <v>22.69</v>
      </c>
      <c r="I268" s="181"/>
      <c r="J268" s="181">
        <f>ROUND(I268*H268,2)</f>
        <v>0</v>
      </c>
      <c r="K268" s="178" t="s">
        <v>18</v>
      </c>
      <c r="L268" s="38"/>
      <c r="M268" s="182" t="s">
        <v>18</v>
      </c>
      <c r="N268" s="183" t="s">
        <v>40</v>
      </c>
      <c r="O268" s="184">
        <v>0</v>
      </c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86" t="s">
        <v>186</v>
      </c>
      <c r="AT268" s="186" t="s">
        <v>181</v>
      </c>
      <c r="AU268" s="186" t="s">
        <v>78</v>
      </c>
      <c r="AY268" s="19" t="s">
        <v>179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76</v>
      </c>
      <c r="BK268" s="187">
        <f>ROUND(I268*H268,2)</f>
        <v>0</v>
      </c>
      <c r="BL268" s="19" t="s">
        <v>186</v>
      </c>
      <c r="BM268" s="186" t="s">
        <v>1543</v>
      </c>
    </row>
    <row r="269" spans="1:65" s="2" customFormat="1">
      <c r="A269" s="33"/>
      <c r="B269" s="34"/>
      <c r="C269" s="35"/>
      <c r="D269" s="188" t="s">
        <v>188</v>
      </c>
      <c r="E269" s="35"/>
      <c r="F269" s="189" t="s">
        <v>3890</v>
      </c>
      <c r="G269" s="35"/>
      <c r="H269" s="35"/>
      <c r="I269" s="35"/>
      <c r="J269" s="35"/>
      <c r="K269" s="35"/>
      <c r="L269" s="38"/>
      <c r="M269" s="190"/>
      <c r="N269" s="191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9" t="s">
        <v>188</v>
      </c>
      <c r="AU269" s="19" t="s">
        <v>78</v>
      </c>
    </row>
    <row r="270" spans="1:65" s="2" customFormat="1" ht="24.2" customHeight="1">
      <c r="A270" s="33"/>
      <c r="B270" s="34"/>
      <c r="C270" s="176" t="s">
        <v>799</v>
      </c>
      <c r="D270" s="176" t="s">
        <v>181</v>
      </c>
      <c r="E270" s="177" t="s">
        <v>3891</v>
      </c>
      <c r="F270" s="178" t="s">
        <v>3892</v>
      </c>
      <c r="G270" s="179" t="s">
        <v>184</v>
      </c>
      <c r="H270" s="180">
        <v>78.599999999999994</v>
      </c>
      <c r="I270" s="181"/>
      <c r="J270" s="181">
        <f>ROUND(I270*H270,2)</f>
        <v>0</v>
      </c>
      <c r="K270" s="178" t="s">
        <v>18</v>
      </c>
      <c r="L270" s="38"/>
      <c r="M270" s="182" t="s">
        <v>18</v>
      </c>
      <c r="N270" s="183" t="s">
        <v>40</v>
      </c>
      <c r="O270" s="184">
        <v>0</v>
      </c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86" t="s">
        <v>186</v>
      </c>
      <c r="AT270" s="186" t="s">
        <v>181</v>
      </c>
      <c r="AU270" s="186" t="s">
        <v>78</v>
      </c>
      <c r="AY270" s="19" t="s">
        <v>179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76</v>
      </c>
      <c r="BK270" s="187">
        <f>ROUND(I270*H270,2)</f>
        <v>0</v>
      </c>
      <c r="BL270" s="19" t="s">
        <v>186</v>
      </c>
      <c r="BM270" s="186" t="s">
        <v>1563</v>
      </c>
    </row>
    <row r="271" spans="1:65" s="2" customFormat="1">
      <c r="A271" s="33"/>
      <c r="B271" s="34"/>
      <c r="C271" s="35"/>
      <c r="D271" s="188" t="s">
        <v>188</v>
      </c>
      <c r="E271" s="35"/>
      <c r="F271" s="189" t="s">
        <v>3892</v>
      </c>
      <c r="G271" s="35"/>
      <c r="H271" s="35"/>
      <c r="I271" s="35"/>
      <c r="J271" s="35"/>
      <c r="K271" s="35"/>
      <c r="L271" s="38"/>
      <c r="M271" s="190"/>
      <c r="N271" s="191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9" t="s">
        <v>188</v>
      </c>
      <c r="AU271" s="19" t="s">
        <v>78</v>
      </c>
    </row>
    <row r="272" spans="1:65" s="2" customFormat="1" ht="21.75" customHeight="1">
      <c r="A272" s="33"/>
      <c r="B272" s="34"/>
      <c r="C272" s="176" t="s">
        <v>805</v>
      </c>
      <c r="D272" s="176" t="s">
        <v>181</v>
      </c>
      <c r="E272" s="177" t="s">
        <v>3893</v>
      </c>
      <c r="F272" s="178" t="s">
        <v>3894</v>
      </c>
      <c r="G272" s="179" t="s">
        <v>184</v>
      </c>
      <c r="H272" s="180">
        <v>19.600000000000001</v>
      </c>
      <c r="I272" s="181"/>
      <c r="J272" s="181">
        <f>ROUND(I272*H272,2)</f>
        <v>0</v>
      </c>
      <c r="K272" s="178" t="s">
        <v>18</v>
      </c>
      <c r="L272" s="38"/>
      <c r="M272" s="182" t="s">
        <v>18</v>
      </c>
      <c r="N272" s="183" t="s">
        <v>40</v>
      </c>
      <c r="O272" s="184">
        <v>0</v>
      </c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86" t="s">
        <v>186</v>
      </c>
      <c r="AT272" s="186" t="s">
        <v>181</v>
      </c>
      <c r="AU272" s="186" t="s">
        <v>78</v>
      </c>
      <c r="AY272" s="19" t="s">
        <v>179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76</v>
      </c>
      <c r="BK272" s="187">
        <f>ROUND(I272*H272,2)</f>
        <v>0</v>
      </c>
      <c r="BL272" s="19" t="s">
        <v>186</v>
      </c>
      <c r="BM272" s="186" t="s">
        <v>1577</v>
      </c>
    </row>
    <row r="273" spans="1:65" s="2" customFormat="1">
      <c r="A273" s="33"/>
      <c r="B273" s="34"/>
      <c r="C273" s="35"/>
      <c r="D273" s="188" t="s">
        <v>188</v>
      </c>
      <c r="E273" s="35"/>
      <c r="F273" s="189" t="s">
        <v>3894</v>
      </c>
      <c r="G273" s="35"/>
      <c r="H273" s="35"/>
      <c r="I273" s="35"/>
      <c r="J273" s="35"/>
      <c r="K273" s="35"/>
      <c r="L273" s="38"/>
      <c r="M273" s="190"/>
      <c r="N273" s="191"/>
      <c r="O273" s="63"/>
      <c r="P273" s="63"/>
      <c r="Q273" s="63"/>
      <c r="R273" s="63"/>
      <c r="S273" s="63"/>
      <c r="T273" s="64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9" t="s">
        <v>188</v>
      </c>
      <c r="AU273" s="19" t="s">
        <v>78</v>
      </c>
    </row>
    <row r="274" spans="1:65" s="2" customFormat="1" ht="21.75" customHeight="1">
      <c r="A274" s="33"/>
      <c r="B274" s="34"/>
      <c r="C274" s="176" t="s">
        <v>812</v>
      </c>
      <c r="D274" s="176" t="s">
        <v>181</v>
      </c>
      <c r="E274" s="177" t="s">
        <v>3895</v>
      </c>
      <c r="F274" s="178" t="s">
        <v>3896</v>
      </c>
      <c r="G274" s="179" t="s">
        <v>184</v>
      </c>
      <c r="H274" s="180">
        <v>12.9</v>
      </c>
      <c r="I274" s="181"/>
      <c r="J274" s="181">
        <f>ROUND(I274*H274,2)</f>
        <v>0</v>
      </c>
      <c r="K274" s="178" t="s">
        <v>18</v>
      </c>
      <c r="L274" s="38"/>
      <c r="M274" s="182" t="s">
        <v>18</v>
      </c>
      <c r="N274" s="183" t="s">
        <v>40</v>
      </c>
      <c r="O274" s="184">
        <v>0</v>
      </c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86" t="s">
        <v>186</v>
      </c>
      <c r="AT274" s="186" t="s">
        <v>181</v>
      </c>
      <c r="AU274" s="186" t="s">
        <v>78</v>
      </c>
      <c r="AY274" s="19" t="s">
        <v>179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76</v>
      </c>
      <c r="BK274" s="187">
        <f>ROUND(I274*H274,2)</f>
        <v>0</v>
      </c>
      <c r="BL274" s="19" t="s">
        <v>186</v>
      </c>
      <c r="BM274" s="186" t="s">
        <v>1592</v>
      </c>
    </row>
    <row r="275" spans="1:65" s="2" customFormat="1">
      <c r="A275" s="33"/>
      <c r="B275" s="34"/>
      <c r="C275" s="35"/>
      <c r="D275" s="188" t="s">
        <v>188</v>
      </c>
      <c r="E275" s="35"/>
      <c r="F275" s="189" t="s">
        <v>3896</v>
      </c>
      <c r="G275" s="35"/>
      <c r="H275" s="35"/>
      <c r="I275" s="35"/>
      <c r="J275" s="35"/>
      <c r="K275" s="35"/>
      <c r="L275" s="38"/>
      <c r="M275" s="190"/>
      <c r="N275" s="191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9" t="s">
        <v>188</v>
      </c>
      <c r="AU275" s="19" t="s">
        <v>78</v>
      </c>
    </row>
    <row r="276" spans="1:65" s="2" customFormat="1" ht="16.5" customHeight="1">
      <c r="A276" s="33"/>
      <c r="B276" s="34"/>
      <c r="C276" s="176" t="s">
        <v>818</v>
      </c>
      <c r="D276" s="176" t="s">
        <v>181</v>
      </c>
      <c r="E276" s="177" t="s">
        <v>3897</v>
      </c>
      <c r="F276" s="178" t="s">
        <v>3898</v>
      </c>
      <c r="G276" s="179" t="s">
        <v>184</v>
      </c>
      <c r="H276" s="180">
        <v>0.9</v>
      </c>
      <c r="I276" s="181"/>
      <c r="J276" s="181">
        <f>ROUND(I276*H276,2)</f>
        <v>0</v>
      </c>
      <c r="K276" s="178" t="s">
        <v>18</v>
      </c>
      <c r="L276" s="38"/>
      <c r="M276" s="182" t="s">
        <v>18</v>
      </c>
      <c r="N276" s="183" t="s">
        <v>40</v>
      </c>
      <c r="O276" s="184">
        <v>0</v>
      </c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86" t="s">
        <v>186</v>
      </c>
      <c r="AT276" s="186" t="s">
        <v>181</v>
      </c>
      <c r="AU276" s="186" t="s">
        <v>78</v>
      </c>
      <c r="AY276" s="19" t="s">
        <v>179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76</v>
      </c>
      <c r="BK276" s="187">
        <f>ROUND(I276*H276,2)</f>
        <v>0</v>
      </c>
      <c r="BL276" s="19" t="s">
        <v>186</v>
      </c>
      <c r="BM276" s="186" t="s">
        <v>1605</v>
      </c>
    </row>
    <row r="277" spans="1:65" s="2" customFormat="1">
      <c r="A277" s="33"/>
      <c r="B277" s="34"/>
      <c r="C277" s="35"/>
      <c r="D277" s="188" t="s">
        <v>188</v>
      </c>
      <c r="E277" s="35"/>
      <c r="F277" s="189" t="s">
        <v>3898</v>
      </c>
      <c r="G277" s="35"/>
      <c r="H277" s="35"/>
      <c r="I277" s="35"/>
      <c r="J277" s="35"/>
      <c r="K277" s="35"/>
      <c r="L277" s="38"/>
      <c r="M277" s="190"/>
      <c r="N277" s="191"/>
      <c r="O277" s="63"/>
      <c r="P277" s="63"/>
      <c r="Q277" s="63"/>
      <c r="R277" s="63"/>
      <c r="S277" s="63"/>
      <c r="T277" s="64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9" t="s">
        <v>188</v>
      </c>
      <c r="AU277" s="19" t="s">
        <v>78</v>
      </c>
    </row>
    <row r="278" spans="1:65" s="2" customFormat="1" ht="33" customHeight="1">
      <c r="A278" s="33"/>
      <c r="B278" s="34"/>
      <c r="C278" s="176" t="s">
        <v>825</v>
      </c>
      <c r="D278" s="176" t="s">
        <v>181</v>
      </c>
      <c r="E278" s="177" t="s">
        <v>3899</v>
      </c>
      <c r="F278" s="178" t="s">
        <v>3900</v>
      </c>
      <c r="G278" s="179" t="s">
        <v>184</v>
      </c>
      <c r="H278" s="180">
        <v>236.63</v>
      </c>
      <c r="I278" s="181"/>
      <c r="J278" s="181">
        <f>ROUND(I278*H278,2)</f>
        <v>0</v>
      </c>
      <c r="K278" s="178" t="s">
        <v>18</v>
      </c>
      <c r="L278" s="38"/>
      <c r="M278" s="182" t="s">
        <v>18</v>
      </c>
      <c r="N278" s="183" t="s">
        <v>40</v>
      </c>
      <c r="O278" s="184">
        <v>0</v>
      </c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86" t="s">
        <v>186</v>
      </c>
      <c r="AT278" s="186" t="s">
        <v>181</v>
      </c>
      <c r="AU278" s="186" t="s">
        <v>78</v>
      </c>
      <c r="AY278" s="19" t="s">
        <v>179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76</v>
      </c>
      <c r="BK278" s="187">
        <f>ROUND(I278*H278,2)</f>
        <v>0</v>
      </c>
      <c r="BL278" s="19" t="s">
        <v>186</v>
      </c>
      <c r="BM278" s="186" t="s">
        <v>1630</v>
      </c>
    </row>
    <row r="279" spans="1:65" s="2" customFormat="1" ht="19.5">
      <c r="A279" s="33"/>
      <c r="B279" s="34"/>
      <c r="C279" s="35"/>
      <c r="D279" s="188" t="s">
        <v>188</v>
      </c>
      <c r="E279" s="35"/>
      <c r="F279" s="189" t="s">
        <v>3900</v>
      </c>
      <c r="G279" s="35"/>
      <c r="H279" s="35"/>
      <c r="I279" s="35"/>
      <c r="J279" s="35"/>
      <c r="K279" s="35"/>
      <c r="L279" s="38"/>
      <c r="M279" s="190"/>
      <c r="N279" s="191"/>
      <c r="O279" s="63"/>
      <c r="P279" s="63"/>
      <c r="Q279" s="63"/>
      <c r="R279" s="63"/>
      <c r="S279" s="63"/>
      <c r="T279" s="64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9" t="s">
        <v>188</v>
      </c>
      <c r="AU279" s="19" t="s">
        <v>78</v>
      </c>
    </row>
    <row r="280" spans="1:65" s="2" customFormat="1" ht="24.2" customHeight="1">
      <c r="A280" s="33"/>
      <c r="B280" s="34"/>
      <c r="C280" s="176" t="s">
        <v>856</v>
      </c>
      <c r="D280" s="176" t="s">
        <v>181</v>
      </c>
      <c r="E280" s="177" t="s">
        <v>3901</v>
      </c>
      <c r="F280" s="178" t="s">
        <v>3902</v>
      </c>
      <c r="G280" s="179" t="s">
        <v>184</v>
      </c>
      <c r="H280" s="180">
        <v>28.466999999999999</v>
      </c>
      <c r="I280" s="181"/>
      <c r="J280" s="181">
        <f>ROUND(I280*H280,2)</f>
        <v>0</v>
      </c>
      <c r="K280" s="178" t="s">
        <v>18</v>
      </c>
      <c r="L280" s="38"/>
      <c r="M280" s="182" t="s">
        <v>18</v>
      </c>
      <c r="N280" s="183" t="s">
        <v>40</v>
      </c>
      <c r="O280" s="184">
        <v>0</v>
      </c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86" t="s">
        <v>186</v>
      </c>
      <c r="AT280" s="186" t="s">
        <v>181</v>
      </c>
      <c r="AU280" s="186" t="s">
        <v>78</v>
      </c>
      <c r="AY280" s="19" t="s">
        <v>179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76</v>
      </c>
      <c r="BK280" s="187">
        <f>ROUND(I280*H280,2)</f>
        <v>0</v>
      </c>
      <c r="BL280" s="19" t="s">
        <v>186</v>
      </c>
      <c r="BM280" s="186" t="s">
        <v>1648</v>
      </c>
    </row>
    <row r="281" spans="1:65" s="2" customFormat="1">
      <c r="A281" s="33"/>
      <c r="B281" s="34"/>
      <c r="C281" s="35"/>
      <c r="D281" s="188" t="s">
        <v>188</v>
      </c>
      <c r="E281" s="35"/>
      <c r="F281" s="189" t="s">
        <v>3902</v>
      </c>
      <c r="G281" s="35"/>
      <c r="H281" s="35"/>
      <c r="I281" s="35"/>
      <c r="J281" s="35"/>
      <c r="K281" s="35"/>
      <c r="L281" s="38"/>
      <c r="M281" s="190"/>
      <c r="N281" s="191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9" t="s">
        <v>188</v>
      </c>
      <c r="AU281" s="19" t="s">
        <v>78</v>
      </c>
    </row>
    <row r="282" spans="1:65" s="2" customFormat="1" ht="24.2" customHeight="1">
      <c r="A282" s="33"/>
      <c r="B282" s="34"/>
      <c r="C282" s="176" t="s">
        <v>860</v>
      </c>
      <c r="D282" s="176" t="s">
        <v>181</v>
      </c>
      <c r="E282" s="177" t="s">
        <v>3903</v>
      </c>
      <c r="F282" s="178" t="s">
        <v>3904</v>
      </c>
      <c r="G282" s="179" t="s">
        <v>289</v>
      </c>
      <c r="H282" s="180">
        <v>96.6</v>
      </c>
      <c r="I282" s="181"/>
      <c r="J282" s="181">
        <f>ROUND(I282*H282,2)</f>
        <v>0</v>
      </c>
      <c r="K282" s="178" t="s">
        <v>18</v>
      </c>
      <c r="L282" s="38"/>
      <c r="M282" s="182" t="s">
        <v>18</v>
      </c>
      <c r="N282" s="183" t="s">
        <v>40</v>
      </c>
      <c r="O282" s="184">
        <v>0</v>
      </c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86" t="s">
        <v>186</v>
      </c>
      <c r="AT282" s="186" t="s">
        <v>181</v>
      </c>
      <c r="AU282" s="186" t="s">
        <v>78</v>
      </c>
      <c r="AY282" s="19" t="s">
        <v>179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76</v>
      </c>
      <c r="BK282" s="187">
        <f>ROUND(I282*H282,2)</f>
        <v>0</v>
      </c>
      <c r="BL282" s="19" t="s">
        <v>186</v>
      </c>
      <c r="BM282" s="186" t="s">
        <v>1664</v>
      </c>
    </row>
    <row r="283" spans="1:65" s="2" customFormat="1">
      <c r="A283" s="33"/>
      <c r="B283" s="34"/>
      <c r="C283" s="35"/>
      <c r="D283" s="188" t="s">
        <v>188</v>
      </c>
      <c r="E283" s="35"/>
      <c r="F283" s="189" t="s">
        <v>3904</v>
      </c>
      <c r="G283" s="35"/>
      <c r="H283" s="35"/>
      <c r="I283" s="35"/>
      <c r="J283" s="35"/>
      <c r="K283" s="35"/>
      <c r="L283" s="38"/>
      <c r="M283" s="190"/>
      <c r="N283" s="191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9" t="s">
        <v>188</v>
      </c>
      <c r="AU283" s="19" t="s">
        <v>78</v>
      </c>
    </row>
    <row r="284" spans="1:65" s="12" customFormat="1" ht="22.9" customHeight="1">
      <c r="B284" s="161"/>
      <c r="C284" s="162"/>
      <c r="D284" s="163" t="s">
        <v>68</v>
      </c>
      <c r="E284" s="174" t="s">
        <v>3905</v>
      </c>
      <c r="F284" s="174" t="s">
        <v>3802</v>
      </c>
      <c r="G284" s="162"/>
      <c r="H284" s="162"/>
      <c r="I284" s="162"/>
      <c r="J284" s="175">
        <f>BK284</f>
        <v>0</v>
      </c>
      <c r="K284" s="162"/>
      <c r="L284" s="166"/>
      <c r="M284" s="167"/>
      <c r="N284" s="168"/>
      <c r="O284" s="168"/>
      <c r="P284" s="169">
        <f>SUM(P285:P288)</f>
        <v>0</v>
      </c>
      <c r="Q284" s="168"/>
      <c r="R284" s="169">
        <f>SUM(R285:R288)</f>
        <v>0</v>
      </c>
      <c r="S284" s="168"/>
      <c r="T284" s="170">
        <f>SUM(T285:T288)</f>
        <v>0</v>
      </c>
      <c r="AR284" s="171" t="s">
        <v>76</v>
      </c>
      <c r="AT284" s="172" t="s">
        <v>68</v>
      </c>
      <c r="AU284" s="172" t="s">
        <v>76</v>
      </c>
      <c r="AY284" s="171" t="s">
        <v>179</v>
      </c>
      <c r="BK284" s="173">
        <f>SUM(BK285:BK288)</f>
        <v>0</v>
      </c>
    </row>
    <row r="285" spans="1:65" s="2" customFormat="1" ht="16.5" customHeight="1">
      <c r="A285" s="33"/>
      <c r="B285" s="34"/>
      <c r="C285" s="176" t="s">
        <v>865</v>
      </c>
      <c r="D285" s="176" t="s">
        <v>181</v>
      </c>
      <c r="E285" s="177" t="s">
        <v>3906</v>
      </c>
      <c r="F285" s="178" t="s">
        <v>3907</v>
      </c>
      <c r="G285" s="179" t="s">
        <v>1865</v>
      </c>
      <c r="H285" s="180">
        <v>1</v>
      </c>
      <c r="I285" s="181"/>
      <c r="J285" s="181">
        <f>ROUND(I285*H285,2)</f>
        <v>0</v>
      </c>
      <c r="K285" s="178" t="s">
        <v>18</v>
      </c>
      <c r="L285" s="38"/>
      <c r="M285" s="182" t="s">
        <v>18</v>
      </c>
      <c r="N285" s="183" t="s">
        <v>40</v>
      </c>
      <c r="O285" s="184">
        <v>0</v>
      </c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86" t="s">
        <v>186</v>
      </c>
      <c r="AT285" s="186" t="s">
        <v>181</v>
      </c>
      <c r="AU285" s="186" t="s">
        <v>78</v>
      </c>
      <c r="AY285" s="19" t="s">
        <v>179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76</v>
      </c>
      <c r="BK285" s="187">
        <f>ROUND(I285*H285,2)</f>
        <v>0</v>
      </c>
      <c r="BL285" s="19" t="s">
        <v>186</v>
      </c>
      <c r="BM285" s="186" t="s">
        <v>1682</v>
      </c>
    </row>
    <row r="286" spans="1:65" s="2" customFormat="1">
      <c r="A286" s="33"/>
      <c r="B286" s="34"/>
      <c r="C286" s="35"/>
      <c r="D286" s="188" t="s">
        <v>188</v>
      </c>
      <c r="E286" s="35"/>
      <c r="F286" s="189" t="s">
        <v>3907</v>
      </c>
      <c r="G286" s="35"/>
      <c r="H286" s="35"/>
      <c r="I286" s="35"/>
      <c r="J286" s="35"/>
      <c r="K286" s="35"/>
      <c r="L286" s="38"/>
      <c r="M286" s="190"/>
      <c r="N286" s="191"/>
      <c r="O286" s="63"/>
      <c r="P286" s="63"/>
      <c r="Q286" s="63"/>
      <c r="R286" s="63"/>
      <c r="S286" s="63"/>
      <c r="T286" s="64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9" t="s">
        <v>188</v>
      </c>
      <c r="AU286" s="19" t="s">
        <v>78</v>
      </c>
    </row>
    <row r="287" spans="1:65" s="2" customFormat="1" ht="33" customHeight="1">
      <c r="A287" s="33"/>
      <c r="B287" s="34"/>
      <c r="C287" s="176" t="s">
        <v>869</v>
      </c>
      <c r="D287" s="176" t="s">
        <v>181</v>
      </c>
      <c r="E287" s="177" t="s">
        <v>3908</v>
      </c>
      <c r="F287" s="178" t="s">
        <v>3909</v>
      </c>
      <c r="G287" s="179" t="s">
        <v>1865</v>
      </c>
      <c r="H287" s="180">
        <v>1</v>
      </c>
      <c r="I287" s="181"/>
      <c r="J287" s="181">
        <f>ROUND(I287*H287,2)</f>
        <v>0</v>
      </c>
      <c r="K287" s="178" t="s">
        <v>18</v>
      </c>
      <c r="L287" s="38"/>
      <c r="M287" s="182" t="s">
        <v>18</v>
      </c>
      <c r="N287" s="183" t="s">
        <v>40</v>
      </c>
      <c r="O287" s="184">
        <v>0</v>
      </c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86" t="s">
        <v>186</v>
      </c>
      <c r="AT287" s="186" t="s">
        <v>181</v>
      </c>
      <c r="AU287" s="186" t="s">
        <v>78</v>
      </c>
      <c r="AY287" s="19" t="s">
        <v>179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76</v>
      </c>
      <c r="BK287" s="187">
        <f>ROUND(I287*H287,2)</f>
        <v>0</v>
      </c>
      <c r="BL287" s="19" t="s">
        <v>186</v>
      </c>
      <c r="BM287" s="186" t="s">
        <v>1700</v>
      </c>
    </row>
    <row r="288" spans="1:65" s="2" customFormat="1" ht="19.5">
      <c r="A288" s="33"/>
      <c r="B288" s="34"/>
      <c r="C288" s="35"/>
      <c r="D288" s="188" t="s">
        <v>188</v>
      </c>
      <c r="E288" s="35"/>
      <c r="F288" s="189" t="s">
        <v>3909</v>
      </c>
      <c r="G288" s="35"/>
      <c r="H288" s="35"/>
      <c r="I288" s="35"/>
      <c r="J288" s="35"/>
      <c r="K288" s="35"/>
      <c r="L288" s="38"/>
      <c r="M288" s="190"/>
      <c r="N288" s="191"/>
      <c r="O288" s="63"/>
      <c r="P288" s="63"/>
      <c r="Q288" s="63"/>
      <c r="R288" s="63"/>
      <c r="S288" s="63"/>
      <c r="T288" s="64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9" t="s">
        <v>188</v>
      </c>
      <c r="AU288" s="19" t="s">
        <v>78</v>
      </c>
    </row>
    <row r="289" spans="1:65" s="12" customFormat="1" ht="25.9" customHeight="1">
      <c r="B289" s="161"/>
      <c r="C289" s="162"/>
      <c r="D289" s="163" t="s">
        <v>68</v>
      </c>
      <c r="E289" s="164" t="s">
        <v>3910</v>
      </c>
      <c r="F289" s="164" t="s">
        <v>3911</v>
      </c>
      <c r="G289" s="162"/>
      <c r="H289" s="162"/>
      <c r="I289" s="162"/>
      <c r="J289" s="165">
        <f>BK289</f>
        <v>0</v>
      </c>
      <c r="K289" s="162"/>
      <c r="L289" s="166"/>
      <c r="M289" s="167"/>
      <c r="N289" s="168"/>
      <c r="O289" s="168"/>
      <c r="P289" s="169">
        <f>SUM(P290:P313)</f>
        <v>0</v>
      </c>
      <c r="Q289" s="168"/>
      <c r="R289" s="169">
        <f>SUM(R290:R313)</f>
        <v>0</v>
      </c>
      <c r="S289" s="168"/>
      <c r="T289" s="170">
        <f>SUM(T290:T313)</f>
        <v>0</v>
      </c>
      <c r="AR289" s="171" t="s">
        <v>76</v>
      </c>
      <c r="AT289" s="172" t="s">
        <v>68</v>
      </c>
      <c r="AU289" s="172" t="s">
        <v>69</v>
      </c>
      <c r="AY289" s="171" t="s">
        <v>179</v>
      </c>
      <c r="BK289" s="173">
        <f>SUM(BK290:BK313)</f>
        <v>0</v>
      </c>
    </row>
    <row r="290" spans="1:65" s="2" customFormat="1" ht="16.5" customHeight="1">
      <c r="A290" s="33"/>
      <c r="B290" s="34"/>
      <c r="C290" s="176" t="s">
        <v>873</v>
      </c>
      <c r="D290" s="176" t="s">
        <v>181</v>
      </c>
      <c r="E290" s="177" t="s">
        <v>3912</v>
      </c>
      <c r="F290" s="178" t="s">
        <v>3913</v>
      </c>
      <c r="G290" s="179" t="s">
        <v>3764</v>
      </c>
      <c r="H290" s="180">
        <v>4</v>
      </c>
      <c r="I290" s="181"/>
      <c r="J290" s="181">
        <f>ROUND(I290*H290,2)</f>
        <v>0</v>
      </c>
      <c r="K290" s="178" t="s">
        <v>18</v>
      </c>
      <c r="L290" s="38"/>
      <c r="M290" s="182" t="s">
        <v>18</v>
      </c>
      <c r="N290" s="183" t="s">
        <v>40</v>
      </c>
      <c r="O290" s="184">
        <v>0</v>
      </c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86" t="s">
        <v>186</v>
      </c>
      <c r="AT290" s="186" t="s">
        <v>181</v>
      </c>
      <c r="AU290" s="186" t="s">
        <v>76</v>
      </c>
      <c r="AY290" s="19" t="s">
        <v>179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76</v>
      </c>
      <c r="BK290" s="187">
        <f>ROUND(I290*H290,2)</f>
        <v>0</v>
      </c>
      <c r="BL290" s="19" t="s">
        <v>186</v>
      </c>
      <c r="BM290" s="186" t="s">
        <v>1715</v>
      </c>
    </row>
    <row r="291" spans="1:65" s="2" customFormat="1">
      <c r="A291" s="33"/>
      <c r="B291" s="34"/>
      <c r="C291" s="35"/>
      <c r="D291" s="188" t="s">
        <v>188</v>
      </c>
      <c r="E291" s="35"/>
      <c r="F291" s="189" t="s">
        <v>3913</v>
      </c>
      <c r="G291" s="35"/>
      <c r="H291" s="35"/>
      <c r="I291" s="35"/>
      <c r="J291" s="35"/>
      <c r="K291" s="35"/>
      <c r="L291" s="38"/>
      <c r="M291" s="190"/>
      <c r="N291" s="191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9" t="s">
        <v>188</v>
      </c>
      <c r="AU291" s="19" t="s">
        <v>76</v>
      </c>
    </row>
    <row r="292" spans="1:65" s="2" customFormat="1" ht="16.5" customHeight="1">
      <c r="A292" s="33"/>
      <c r="B292" s="34"/>
      <c r="C292" s="176" t="s">
        <v>877</v>
      </c>
      <c r="D292" s="176" t="s">
        <v>181</v>
      </c>
      <c r="E292" s="177" t="s">
        <v>3914</v>
      </c>
      <c r="F292" s="178" t="s">
        <v>3915</v>
      </c>
      <c r="G292" s="179" t="s">
        <v>1865</v>
      </c>
      <c r="H292" s="180">
        <v>1</v>
      </c>
      <c r="I292" s="181"/>
      <c r="J292" s="181">
        <f>ROUND(I292*H292,2)</f>
        <v>0</v>
      </c>
      <c r="K292" s="178" t="s">
        <v>18</v>
      </c>
      <c r="L292" s="38"/>
      <c r="M292" s="182" t="s">
        <v>18</v>
      </c>
      <c r="N292" s="183" t="s">
        <v>40</v>
      </c>
      <c r="O292" s="184">
        <v>0</v>
      </c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86" t="s">
        <v>186</v>
      </c>
      <c r="AT292" s="186" t="s">
        <v>181</v>
      </c>
      <c r="AU292" s="186" t="s">
        <v>76</v>
      </c>
      <c r="AY292" s="19" t="s">
        <v>179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76</v>
      </c>
      <c r="BK292" s="187">
        <f>ROUND(I292*H292,2)</f>
        <v>0</v>
      </c>
      <c r="BL292" s="19" t="s">
        <v>186</v>
      </c>
      <c r="BM292" s="186" t="s">
        <v>1737</v>
      </c>
    </row>
    <row r="293" spans="1:65" s="2" customFormat="1">
      <c r="A293" s="33"/>
      <c r="B293" s="34"/>
      <c r="C293" s="35"/>
      <c r="D293" s="188" t="s">
        <v>188</v>
      </c>
      <c r="E293" s="35"/>
      <c r="F293" s="189" t="s">
        <v>3915</v>
      </c>
      <c r="G293" s="35"/>
      <c r="H293" s="35"/>
      <c r="I293" s="35"/>
      <c r="J293" s="35"/>
      <c r="K293" s="35"/>
      <c r="L293" s="38"/>
      <c r="M293" s="190"/>
      <c r="N293" s="191"/>
      <c r="O293" s="63"/>
      <c r="P293" s="63"/>
      <c r="Q293" s="63"/>
      <c r="R293" s="63"/>
      <c r="S293" s="63"/>
      <c r="T293" s="64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9" t="s">
        <v>188</v>
      </c>
      <c r="AU293" s="19" t="s">
        <v>76</v>
      </c>
    </row>
    <row r="294" spans="1:65" s="2" customFormat="1" ht="24.2" customHeight="1">
      <c r="A294" s="33"/>
      <c r="B294" s="34"/>
      <c r="C294" s="176" t="s">
        <v>884</v>
      </c>
      <c r="D294" s="176" t="s">
        <v>181</v>
      </c>
      <c r="E294" s="177" t="s">
        <v>3916</v>
      </c>
      <c r="F294" s="178" t="s">
        <v>3917</v>
      </c>
      <c r="G294" s="179" t="s">
        <v>3764</v>
      </c>
      <c r="H294" s="180">
        <v>1</v>
      </c>
      <c r="I294" s="181"/>
      <c r="J294" s="181">
        <f>ROUND(I294*H294,2)</f>
        <v>0</v>
      </c>
      <c r="K294" s="178" t="s">
        <v>18</v>
      </c>
      <c r="L294" s="38"/>
      <c r="M294" s="182" t="s">
        <v>18</v>
      </c>
      <c r="N294" s="183" t="s">
        <v>40</v>
      </c>
      <c r="O294" s="184">
        <v>0</v>
      </c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86" t="s">
        <v>186</v>
      </c>
      <c r="AT294" s="186" t="s">
        <v>181</v>
      </c>
      <c r="AU294" s="186" t="s">
        <v>76</v>
      </c>
      <c r="AY294" s="19" t="s">
        <v>179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76</v>
      </c>
      <c r="BK294" s="187">
        <f>ROUND(I294*H294,2)</f>
        <v>0</v>
      </c>
      <c r="BL294" s="19" t="s">
        <v>186</v>
      </c>
      <c r="BM294" s="186" t="s">
        <v>1751</v>
      </c>
    </row>
    <row r="295" spans="1:65" s="2" customFormat="1">
      <c r="A295" s="33"/>
      <c r="B295" s="34"/>
      <c r="C295" s="35"/>
      <c r="D295" s="188" t="s">
        <v>188</v>
      </c>
      <c r="E295" s="35"/>
      <c r="F295" s="189" t="s">
        <v>3917</v>
      </c>
      <c r="G295" s="35"/>
      <c r="H295" s="35"/>
      <c r="I295" s="35"/>
      <c r="J295" s="35"/>
      <c r="K295" s="35"/>
      <c r="L295" s="38"/>
      <c r="M295" s="190"/>
      <c r="N295" s="191"/>
      <c r="O295" s="63"/>
      <c r="P295" s="63"/>
      <c r="Q295" s="63"/>
      <c r="R295" s="63"/>
      <c r="S295" s="63"/>
      <c r="T295" s="64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9" t="s">
        <v>188</v>
      </c>
      <c r="AU295" s="19" t="s">
        <v>76</v>
      </c>
    </row>
    <row r="296" spans="1:65" s="2" customFormat="1" ht="16.5" customHeight="1">
      <c r="A296" s="33"/>
      <c r="B296" s="34"/>
      <c r="C296" s="176" t="s">
        <v>888</v>
      </c>
      <c r="D296" s="176" t="s">
        <v>181</v>
      </c>
      <c r="E296" s="177" t="s">
        <v>3918</v>
      </c>
      <c r="F296" s="178" t="s">
        <v>3919</v>
      </c>
      <c r="G296" s="179" t="s">
        <v>3764</v>
      </c>
      <c r="H296" s="180">
        <v>3</v>
      </c>
      <c r="I296" s="181"/>
      <c r="J296" s="181">
        <f>ROUND(I296*H296,2)</f>
        <v>0</v>
      </c>
      <c r="K296" s="178" t="s">
        <v>18</v>
      </c>
      <c r="L296" s="38"/>
      <c r="M296" s="182" t="s">
        <v>18</v>
      </c>
      <c r="N296" s="183" t="s">
        <v>40</v>
      </c>
      <c r="O296" s="184">
        <v>0</v>
      </c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86" t="s">
        <v>186</v>
      </c>
      <c r="AT296" s="186" t="s">
        <v>181</v>
      </c>
      <c r="AU296" s="186" t="s">
        <v>76</v>
      </c>
      <c r="AY296" s="19" t="s">
        <v>179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76</v>
      </c>
      <c r="BK296" s="187">
        <f>ROUND(I296*H296,2)</f>
        <v>0</v>
      </c>
      <c r="BL296" s="19" t="s">
        <v>186</v>
      </c>
      <c r="BM296" s="186" t="s">
        <v>1765</v>
      </c>
    </row>
    <row r="297" spans="1:65" s="2" customFormat="1">
      <c r="A297" s="33"/>
      <c r="B297" s="34"/>
      <c r="C297" s="35"/>
      <c r="D297" s="188" t="s">
        <v>188</v>
      </c>
      <c r="E297" s="35"/>
      <c r="F297" s="189" t="s">
        <v>3919</v>
      </c>
      <c r="G297" s="35"/>
      <c r="H297" s="35"/>
      <c r="I297" s="35"/>
      <c r="J297" s="35"/>
      <c r="K297" s="35"/>
      <c r="L297" s="38"/>
      <c r="M297" s="190"/>
      <c r="N297" s="191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9" t="s">
        <v>188</v>
      </c>
      <c r="AU297" s="19" t="s">
        <v>76</v>
      </c>
    </row>
    <row r="298" spans="1:65" s="2" customFormat="1" ht="21.75" customHeight="1">
      <c r="A298" s="33"/>
      <c r="B298" s="34"/>
      <c r="C298" s="176" t="s">
        <v>899</v>
      </c>
      <c r="D298" s="176" t="s">
        <v>181</v>
      </c>
      <c r="E298" s="177" t="s">
        <v>3920</v>
      </c>
      <c r="F298" s="178" t="s">
        <v>3921</v>
      </c>
      <c r="G298" s="179" t="s">
        <v>3764</v>
      </c>
      <c r="H298" s="180">
        <v>3</v>
      </c>
      <c r="I298" s="181"/>
      <c r="J298" s="181">
        <f>ROUND(I298*H298,2)</f>
        <v>0</v>
      </c>
      <c r="K298" s="178" t="s">
        <v>18</v>
      </c>
      <c r="L298" s="38"/>
      <c r="M298" s="182" t="s">
        <v>18</v>
      </c>
      <c r="N298" s="183" t="s">
        <v>40</v>
      </c>
      <c r="O298" s="184">
        <v>0</v>
      </c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86" t="s">
        <v>186</v>
      </c>
      <c r="AT298" s="186" t="s">
        <v>181</v>
      </c>
      <c r="AU298" s="186" t="s">
        <v>76</v>
      </c>
      <c r="AY298" s="19" t="s">
        <v>179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76</v>
      </c>
      <c r="BK298" s="187">
        <f>ROUND(I298*H298,2)</f>
        <v>0</v>
      </c>
      <c r="BL298" s="19" t="s">
        <v>186</v>
      </c>
      <c r="BM298" s="186" t="s">
        <v>1779</v>
      </c>
    </row>
    <row r="299" spans="1:65" s="2" customFormat="1">
      <c r="A299" s="33"/>
      <c r="B299" s="34"/>
      <c r="C299" s="35"/>
      <c r="D299" s="188" t="s">
        <v>188</v>
      </c>
      <c r="E299" s="35"/>
      <c r="F299" s="189" t="s">
        <v>3921</v>
      </c>
      <c r="G299" s="35"/>
      <c r="H299" s="35"/>
      <c r="I299" s="35"/>
      <c r="J299" s="35"/>
      <c r="K299" s="35"/>
      <c r="L299" s="38"/>
      <c r="M299" s="190"/>
      <c r="N299" s="191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9" t="s">
        <v>188</v>
      </c>
      <c r="AU299" s="19" t="s">
        <v>76</v>
      </c>
    </row>
    <row r="300" spans="1:65" s="2" customFormat="1" ht="24.2" customHeight="1">
      <c r="A300" s="33"/>
      <c r="B300" s="34"/>
      <c r="C300" s="176" t="s">
        <v>904</v>
      </c>
      <c r="D300" s="176" t="s">
        <v>181</v>
      </c>
      <c r="E300" s="177" t="s">
        <v>3922</v>
      </c>
      <c r="F300" s="178" t="s">
        <v>3923</v>
      </c>
      <c r="G300" s="179" t="s">
        <v>3764</v>
      </c>
      <c r="H300" s="180">
        <v>4</v>
      </c>
      <c r="I300" s="181"/>
      <c r="J300" s="181">
        <f>ROUND(I300*H300,2)</f>
        <v>0</v>
      </c>
      <c r="K300" s="178" t="s">
        <v>18</v>
      </c>
      <c r="L300" s="38"/>
      <c r="M300" s="182" t="s">
        <v>18</v>
      </c>
      <c r="N300" s="183" t="s">
        <v>40</v>
      </c>
      <c r="O300" s="184">
        <v>0</v>
      </c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86" t="s">
        <v>186</v>
      </c>
      <c r="AT300" s="186" t="s">
        <v>181</v>
      </c>
      <c r="AU300" s="186" t="s">
        <v>76</v>
      </c>
      <c r="AY300" s="19" t="s">
        <v>179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76</v>
      </c>
      <c r="BK300" s="187">
        <f>ROUND(I300*H300,2)</f>
        <v>0</v>
      </c>
      <c r="BL300" s="19" t="s">
        <v>186</v>
      </c>
      <c r="BM300" s="186" t="s">
        <v>1801</v>
      </c>
    </row>
    <row r="301" spans="1:65" s="2" customFormat="1">
      <c r="A301" s="33"/>
      <c r="B301" s="34"/>
      <c r="C301" s="35"/>
      <c r="D301" s="188" t="s">
        <v>188</v>
      </c>
      <c r="E301" s="35"/>
      <c r="F301" s="189" t="s">
        <v>3923</v>
      </c>
      <c r="G301" s="35"/>
      <c r="H301" s="35"/>
      <c r="I301" s="35"/>
      <c r="J301" s="35"/>
      <c r="K301" s="35"/>
      <c r="L301" s="38"/>
      <c r="M301" s="190"/>
      <c r="N301" s="191"/>
      <c r="O301" s="63"/>
      <c r="P301" s="63"/>
      <c r="Q301" s="63"/>
      <c r="R301" s="63"/>
      <c r="S301" s="63"/>
      <c r="T301" s="64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9" t="s">
        <v>188</v>
      </c>
      <c r="AU301" s="19" t="s">
        <v>76</v>
      </c>
    </row>
    <row r="302" spans="1:65" s="2" customFormat="1" ht="24.2" customHeight="1">
      <c r="A302" s="33"/>
      <c r="B302" s="34"/>
      <c r="C302" s="176" t="s">
        <v>908</v>
      </c>
      <c r="D302" s="176" t="s">
        <v>181</v>
      </c>
      <c r="E302" s="177" t="s">
        <v>3924</v>
      </c>
      <c r="F302" s="178" t="s">
        <v>3925</v>
      </c>
      <c r="G302" s="179" t="s">
        <v>3764</v>
      </c>
      <c r="H302" s="180">
        <v>3</v>
      </c>
      <c r="I302" s="181"/>
      <c r="J302" s="181">
        <f>ROUND(I302*H302,2)</f>
        <v>0</v>
      </c>
      <c r="K302" s="178" t="s">
        <v>18</v>
      </c>
      <c r="L302" s="38"/>
      <c r="M302" s="182" t="s">
        <v>18</v>
      </c>
      <c r="N302" s="183" t="s">
        <v>40</v>
      </c>
      <c r="O302" s="184">
        <v>0</v>
      </c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86" t="s">
        <v>186</v>
      </c>
      <c r="AT302" s="186" t="s">
        <v>181</v>
      </c>
      <c r="AU302" s="186" t="s">
        <v>76</v>
      </c>
      <c r="AY302" s="19" t="s">
        <v>179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76</v>
      </c>
      <c r="BK302" s="187">
        <f>ROUND(I302*H302,2)</f>
        <v>0</v>
      </c>
      <c r="BL302" s="19" t="s">
        <v>186</v>
      </c>
      <c r="BM302" s="186" t="s">
        <v>1832</v>
      </c>
    </row>
    <row r="303" spans="1:65" s="2" customFormat="1">
      <c r="A303" s="33"/>
      <c r="B303" s="34"/>
      <c r="C303" s="35"/>
      <c r="D303" s="188" t="s">
        <v>188</v>
      </c>
      <c r="E303" s="35"/>
      <c r="F303" s="189" t="s">
        <v>3925</v>
      </c>
      <c r="G303" s="35"/>
      <c r="H303" s="35"/>
      <c r="I303" s="35"/>
      <c r="J303" s="35"/>
      <c r="K303" s="35"/>
      <c r="L303" s="38"/>
      <c r="M303" s="190"/>
      <c r="N303" s="191"/>
      <c r="O303" s="63"/>
      <c r="P303" s="63"/>
      <c r="Q303" s="63"/>
      <c r="R303" s="63"/>
      <c r="S303" s="63"/>
      <c r="T303" s="64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9" t="s">
        <v>188</v>
      </c>
      <c r="AU303" s="19" t="s">
        <v>76</v>
      </c>
    </row>
    <row r="304" spans="1:65" s="2" customFormat="1" ht="16.5" customHeight="1">
      <c r="A304" s="33"/>
      <c r="B304" s="34"/>
      <c r="C304" s="176" t="s">
        <v>913</v>
      </c>
      <c r="D304" s="176" t="s">
        <v>181</v>
      </c>
      <c r="E304" s="177" t="s">
        <v>3926</v>
      </c>
      <c r="F304" s="178" t="s">
        <v>3927</v>
      </c>
      <c r="G304" s="179" t="s">
        <v>3764</v>
      </c>
      <c r="H304" s="180">
        <v>4</v>
      </c>
      <c r="I304" s="181"/>
      <c r="J304" s="181">
        <f>ROUND(I304*H304,2)</f>
        <v>0</v>
      </c>
      <c r="K304" s="178" t="s">
        <v>18</v>
      </c>
      <c r="L304" s="38"/>
      <c r="M304" s="182" t="s">
        <v>18</v>
      </c>
      <c r="N304" s="183" t="s">
        <v>40</v>
      </c>
      <c r="O304" s="184">
        <v>0</v>
      </c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86" t="s">
        <v>186</v>
      </c>
      <c r="AT304" s="186" t="s">
        <v>181</v>
      </c>
      <c r="AU304" s="186" t="s">
        <v>76</v>
      </c>
      <c r="AY304" s="19" t="s">
        <v>179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76</v>
      </c>
      <c r="BK304" s="187">
        <f>ROUND(I304*H304,2)</f>
        <v>0</v>
      </c>
      <c r="BL304" s="19" t="s">
        <v>186</v>
      </c>
      <c r="BM304" s="186" t="s">
        <v>1851</v>
      </c>
    </row>
    <row r="305" spans="1:65" s="2" customFormat="1">
      <c r="A305" s="33"/>
      <c r="B305" s="34"/>
      <c r="C305" s="35"/>
      <c r="D305" s="188" t="s">
        <v>188</v>
      </c>
      <c r="E305" s="35"/>
      <c r="F305" s="189" t="s">
        <v>3927</v>
      </c>
      <c r="G305" s="35"/>
      <c r="H305" s="35"/>
      <c r="I305" s="35"/>
      <c r="J305" s="35"/>
      <c r="K305" s="35"/>
      <c r="L305" s="38"/>
      <c r="M305" s="190"/>
      <c r="N305" s="191"/>
      <c r="O305" s="63"/>
      <c r="P305" s="63"/>
      <c r="Q305" s="63"/>
      <c r="R305" s="63"/>
      <c r="S305" s="63"/>
      <c r="T305" s="64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9" t="s">
        <v>188</v>
      </c>
      <c r="AU305" s="19" t="s">
        <v>76</v>
      </c>
    </row>
    <row r="306" spans="1:65" s="2" customFormat="1" ht="16.5" customHeight="1">
      <c r="A306" s="33"/>
      <c r="B306" s="34"/>
      <c r="C306" s="176" t="s">
        <v>935</v>
      </c>
      <c r="D306" s="176" t="s">
        <v>181</v>
      </c>
      <c r="E306" s="177" t="s">
        <v>3928</v>
      </c>
      <c r="F306" s="178" t="s">
        <v>3929</v>
      </c>
      <c r="G306" s="179" t="s">
        <v>3764</v>
      </c>
      <c r="H306" s="180">
        <v>1</v>
      </c>
      <c r="I306" s="181"/>
      <c r="J306" s="181">
        <f>ROUND(I306*H306,2)</f>
        <v>0</v>
      </c>
      <c r="K306" s="178" t="s">
        <v>18</v>
      </c>
      <c r="L306" s="38"/>
      <c r="M306" s="182" t="s">
        <v>18</v>
      </c>
      <c r="N306" s="183" t="s">
        <v>40</v>
      </c>
      <c r="O306" s="184">
        <v>0</v>
      </c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86" t="s">
        <v>186</v>
      </c>
      <c r="AT306" s="186" t="s">
        <v>181</v>
      </c>
      <c r="AU306" s="186" t="s">
        <v>76</v>
      </c>
      <c r="AY306" s="19" t="s">
        <v>179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76</v>
      </c>
      <c r="BK306" s="187">
        <f>ROUND(I306*H306,2)</f>
        <v>0</v>
      </c>
      <c r="BL306" s="19" t="s">
        <v>186</v>
      </c>
      <c r="BM306" s="186" t="s">
        <v>1862</v>
      </c>
    </row>
    <row r="307" spans="1:65" s="2" customFormat="1">
      <c r="A307" s="33"/>
      <c r="B307" s="34"/>
      <c r="C307" s="35"/>
      <c r="D307" s="188" t="s">
        <v>188</v>
      </c>
      <c r="E307" s="35"/>
      <c r="F307" s="189" t="s">
        <v>3929</v>
      </c>
      <c r="G307" s="35"/>
      <c r="H307" s="35"/>
      <c r="I307" s="35"/>
      <c r="J307" s="35"/>
      <c r="K307" s="35"/>
      <c r="L307" s="38"/>
      <c r="M307" s="190"/>
      <c r="N307" s="191"/>
      <c r="O307" s="63"/>
      <c r="P307" s="63"/>
      <c r="Q307" s="63"/>
      <c r="R307" s="63"/>
      <c r="S307" s="63"/>
      <c r="T307" s="64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9" t="s">
        <v>188</v>
      </c>
      <c r="AU307" s="19" t="s">
        <v>76</v>
      </c>
    </row>
    <row r="308" spans="1:65" s="2" customFormat="1" ht="24.2" customHeight="1">
      <c r="A308" s="33"/>
      <c r="B308" s="34"/>
      <c r="C308" s="176" t="s">
        <v>941</v>
      </c>
      <c r="D308" s="176" t="s">
        <v>181</v>
      </c>
      <c r="E308" s="177" t="s">
        <v>3930</v>
      </c>
      <c r="F308" s="178" t="s">
        <v>3931</v>
      </c>
      <c r="G308" s="179" t="s">
        <v>3764</v>
      </c>
      <c r="H308" s="180">
        <v>1</v>
      </c>
      <c r="I308" s="181"/>
      <c r="J308" s="181">
        <f>ROUND(I308*H308,2)</f>
        <v>0</v>
      </c>
      <c r="K308" s="178" t="s">
        <v>18</v>
      </c>
      <c r="L308" s="38"/>
      <c r="M308" s="182" t="s">
        <v>18</v>
      </c>
      <c r="N308" s="183" t="s">
        <v>40</v>
      </c>
      <c r="O308" s="184">
        <v>0</v>
      </c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86" t="s">
        <v>186</v>
      </c>
      <c r="AT308" s="186" t="s">
        <v>181</v>
      </c>
      <c r="AU308" s="186" t="s">
        <v>76</v>
      </c>
      <c r="AY308" s="19" t="s">
        <v>179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76</v>
      </c>
      <c r="BK308" s="187">
        <f>ROUND(I308*H308,2)</f>
        <v>0</v>
      </c>
      <c r="BL308" s="19" t="s">
        <v>186</v>
      </c>
      <c r="BM308" s="186" t="s">
        <v>1873</v>
      </c>
    </row>
    <row r="309" spans="1:65" s="2" customFormat="1">
      <c r="A309" s="33"/>
      <c r="B309" s="34"/>
      <c r="C309" s="35"/>
      <c r="D309" s="188" t="s">
        <v>188</v>
      </c>
      <c r="E309" s="35"/>
      <c r="F309" s="189" t="s">
        <v>3931</v>
      </c>
      <c r="G309" s="35"/>
      <c r="H309" s="35"/>
      <c r="I309" s="35"/>
      <c r="J309" s="35"/>
      <c r="K309" s="35"/>
      <c r="L309" s="38"/>
      <c r="M309" s="190"/>
      <c r="N309" s="191"/>
      <c r="O309" s="63"/>
      <c r="P309" s="63"/>
      <c r="Q309" s="63"/>
      <c r="R309" s="63"/>
      <c r="S309" s="63"/>
      <c r="T309" s="64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9" t="s">
        <v>188</v>
      </c>
      <c r="AU309" s="19" t="s">
        <v>76</v>
      </c>
    </row>
    <row r="310" spans="1:65" s="2" customFormat="1" ht="16.5" customHeight="1">
      <c r="A310" s="33"/>
      <c r="B310" s="34"/>
      <c r="C310" s="176" t="s">
        <v>947</v>
      </c>
      <c r="D310" s="176" t="s">
        <v>181</v>
      </c>
      <c r="E310" s="177" t="s">
        <v>3932</v>
      </c>
      <c r="F310" s="178" t="s">
        <v>3933</v>
      </c>
      <c r="G310" s="179" t="s">
        <v>3764</v>
      </c>
      <c r="H310" s="180">
        <v>6</v>
      </c>
      <c r="I310" s="181"/>
      <c r="J310" s="181">
        <f>ROUND(I310*H310,2)</f>
        <v>0</v>
      </c>
      <c r="K310" s="178" t="s">
        <v>18</v>
      </c>
      <c r="L310" s="38"/>
      <c r="M310" s="182" t="s">
        <v>18</v>
      </c>
      <c r="N310" s="183" t="s">
        <v>40</v>
      </c>
      <c r="O310" s="184">
        <v>0</v>
      </c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86" t="s">
        <v>186</v>
      </c>
      <c r="AT310" s="186" t="s">
        <v>181</v>
      </c>
      <c r="AU310" s="186" t="s">
        <v>76</v>
      </c>
      <c r="AY310" s="19" t="s">
        <v>179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76</v>
      </c>
      <c r="BK310" s="187">
        <f>ROUND(I310*H310,2)</f>
        <v>0</v>
      </c>
      <c r="BL310" s="19" t="s">
        <v>186</v>
      </c>
      <c r="BM310" s="186" t="s">
        <v>1885</v>
      </c>
    </row>
    <row r="311" spans="1:65" s="2" customFormat="1">
      <c r="A311" s="33"/>
      <c r="B311" s="34"/>
      <c r="C311" s="35"/>
      <c r="D311" s="188" t="s">
        <v>188</v>
      </c>
      <c r="E311" s="35"/>
      <c r="F311" s="189" t="s">
        <v>3933</v>
      </c>
      <c r="G311" s="35"/>
      <c r="H311" s="35"/>
      <c r="I311" s="35"/>
      <c r="J311" s="35"/>
      <c r="K311" s="35"/>
      <c r="L311" s="38"/>
      <c r="M311" s="190"/>
      <c r="N311" s="191"/>
      <c r="O311" s="63"/>
      <c r="P311" s="63"/>
      <c r="Q311" s="63"/>
      <c r="R311" s="63"/>
      <c r="S311" s="63"/>
      <c r="T311" s="64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9" t="s">
        <v>188</v>
      </c>
      <c r="AU311" s="19" t="s">
        <v>76</v>
      </c>
    </row>
    <row r="312" spans="1:65" s="2" customFormat="1" ht="24.2" customHeight="1">
      <c r="A312" s="33"/>
      <c r="B312" s="34"/>
      <c r="C312" s="176" t="s">
        <v>955</v>
      </c>
      <c r="D312" s="176" t="s">
        <v>181</v>
      </c>
      <c r="E312" s="177" t="s">
        <v>3934</v>
      </c>
      <c r="F312" s="178" t="s">
        <v>3935</v>
      </c>
      <c r="G312" s="179" t="s">
        <v>3764</v>
      </c>
      <c r="H312" s="180">
        <v>6</v>
      </c>
      <c r="I312" s="181"/>
      <c r="J312" s="181">
        <f>ROUND(I312*H312,2)</f>
        <v>0</v>
      </c>
      <c r="K312" s="178" t="s">
        <v>18</v>
      </c>
      <c r="L312" s="38"/>
      <c r="M312" s="182" t="s">
        <v>18</v>
      </c>
      <c r="N312" s="183" t="s">
        <v>40</v>
      </c>
      <c r="O312" s="184">
        <v>0</v>
      </c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86" t="s">
        <v>186</v>
      </c>
      <c r="AT312" s="186" t="s">
        <v>181</v>
      </c>
      <c r="AU312" s="186" t="s">
        <v>76</v>
      </c>
      <c r="AY312" s="19" t="s">
        <v>179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76</v>
      </c>
      <c r="BK312" s="187">
        <f>ROUND(I312*H312,2)</f>
        <v>0</v>
      </c>
      <c r="BL312" s="19" t="s">
        <v>186</v>
      </c>
      <c r="BM312" s="186" t="s">
        <v>1898</v>
      </c>
    </row>
    <row r="313" spans="1:65" s="2" customFormat="1">
      <c r="A313" s="33"/>
      <c r="B313" s="34"/>
      <c r="C313" s="35"/>
      <c r="D313" s="188" t="s">
        <v>188</v>
      </c>
      <c r="E313" s="35"/>
      <c r="F313" s="189" t="s">
        <v>3935</v>
      </c>
      <c r="G313" s="35"/>
      <c r="H313" s="35"/>
      <c r="I313" s="35"/>
      <c r="J313" s="35"/>
      <c r="K313" s="35"/>
      <c r="L313" s="38"/>
      <c r="M313" s="190"/>
      <c r="N313" s="191"/>
      <c r="O313" s="63"/>
      <c r="P313" s="63"/>
      <c r="Q313" s="63"/>
      <c r="R313" s="63"/>
      <c r="S313" s="63"/>
      <c r="T313" s="64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9" t="s">
        <v>188</v>
      </c>
      <c r="AU313" s="19" t="s">
        <v>76</v>
      </c>
    </row>
    <row r="314" spans="1:65" s="12" customFormat="1" ht="25.9" customHeight="1">
      <c r="B314" s="161"/>
      <c r="C314" s="162"/>
      <c r="D314" s="163" t="s">
        <v>68</v>
      </c>
      <c r="E314" s="164" t="s">
        <v>3936</v>
      </c>
      <c r="F314" s="164" t="s">
        <v>3937</v>
      </c>
      <c r="G314" s="162"/>
      <c r="H314" s="162"/>
      <c r="I314" s="162"/>
      <c r="J314" s="165">
        <f>BK314</f>
        <v>0</v>
      </c>
      <c r="K314" s="162"/>
      <c r="L314" s="166"/>
      <c r="M314" s="167"/>
      <c r="N314" s="168"/>
      <c r="O314" s="168"/>
      <c r="P314" s="169">
        <f>SUM(P315:P316)</f>
        <v>0</v>
      </c>
      <c r="Q314" s="168"/>
      <c r="R314" s="169">
        <f>SUM(R315:R316)</f>
        <v>0</v>
      </c>
      <c r="S314" s="168"/>
      <c r="T314" s="170">
        <f>SUM(T315:T316)</f>
        <v>0</v>
      </c>
      <c r="AR314" s="171" t="s">
        <v>76</v>
      </c>
      <c r="AT314" s="172" t="s">
        <v>68</v>
      </c>
      <c r="AU314" s="172" t="s">
        <v>69</v>
      </c>
      <c r="AY314" s="171" t="s">
        <v>179</v>
      </c>
      <c r="BK314" s="173">
        <f>SUM(BK315:BK316)</f>
        <v>0</v>
      </c>
    </row>
    <row r="315" spans="1:65" s="2" customFormat="1" ht="49.15" customHeight="1">
      <c r="A315" s="33"/>
      <c r="B315" s="34"/>
      <c r="C315" s="176" t="s">
        <v>965</v>
      </c>
      <c r="D315" s="176" t="s">
        <v>181</v>
      </c>
      <c r="E315" s="177" t="s">
        <v>3938</v>
      </c>
      <c r="F315" s="178" t="s">
        <v>3939</v>
      </c>
      <c r="G315" s="179" t="s">
        <v>1865</v>
      </c>
      <c r="H315" s="180">
        <v>1</v>
      </c>
      <c r="I315" s="181"/>
      <c r="J315" s="181">
        <f>ROUND(I315*H315,2)</f>
        <v>0</v>
      </c>
      <c r="K315" s="178" t="s">
        <v>18</v>
      </c>
      <c r="L315" s="38"/>
      <c r="M315" s="182" t="s">
        <v>18</v>
      </c>
      <c r="N315" s="183" t="s">
        <v>40</v>
      </c>
      <c r="O315" s="184">
        <v>0</v>
      </c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86" t="s">
        <v>186</v>
      </c>
      <c r="AT315" s="186" t="s">
        <v>181</v>
      </c>
      <c r="AU315" s="186" t="s">
        <v>76</v>
      </c>
      <c r="AY315" s="19" t="s">
        <v>179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76</v>
      </c>
      <c r="BK315" s="187">
        <f>ROUND(I315*H315,2)</f>
        <v>0</v>
      </c>
      <c r="BL315" s="19" t="s">
        <v>186</v>
      </c>
      <c r="BM315" s="186" t="s">
        <v>1913</v>
      </c>
    </row>
    <row r="316" spans="1:65" s="2" customFormat="1" ht="29.25">
      <c r="A316" s="33"/>
      <c r="B316" s="34"/>
      <c r="C316" s="35"/>
      <c r="D316" s="188" t="s">
        <v>188</v>
      </c>
      <c r="E316" s="35"/>
      <c r="F316" s="189" t="s">
        <v>3940</v>
      </c>
      <c r="G316" s="35"/>
      <c r="H316" s="35"/>
      <c r="I316" s="35"/>
      <c r="J316" s="35"/>
      <c r="K316" s="35"/>
      <c r="L316" s="38"/>
      <c r="M316" s="231"/>
      <c r="N316" s="232"/>
      <c r="O316" s="233"/>
      <c r="P316" s="233"/>
      <c r="Q316" s="233"/>
      <c r="R316" s="233"/>
      <c r="S316" s="233"/>
      <c r="T316" s="234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9" t="s">
        <v>188</v>
      </c>
      <c r="AU316" s="19" t="s">
        <v>76</v>
      </c>
    </row>
    <row r="317" spans="1:65" s="2" customFormat="1" ht="6.95" customHeight="1">
      <c r="A317" s="33"/>
      <c r="B317" s="46"/>
      <c r="C317" s="47"/>
      <c r="D317" s="47"/>
      <c r="E317" s="47"/>
      <c r="F317" s="47"/>
      <c r="G317" s="47"/>
      <c r="H317" s="47"/>
      <c r="I317" s="47"/>
      <c r="J317" s="47"/>
      <c r="K317" s="47"/>
      <c r="L317" s="38"/>
      <c r="M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</row>
  </sheetData>
  <sheetProtection formatColumns="0" formatRows="0" autoFilter="0"/>
  <autoFilter ref="C103:K316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7"/>
  <sheetViews>
    <sheetView showGridLines="0" topLeftCell="A114" workbookViewId="0">
      <selection activeCell="I99" sqref="I99:I1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3941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ROUND(J96,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ROUND((SUM(BE96:BE136)),  2)</f>
        <v>0</v>
      </c>
      <c r="G37" s="33"/>
      <c r="H37" s="33"/>
      <c r="I37" s="123">
        <v>0.21</v>
      </c>
      <c r="J37" s="122">
        <f>ROUND(((SUM(BE96:BE136))*I37),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ROUND((SUM(BF96:BF136)),  2)</f>
        <v>0</v>
      </c>
      <c r="G38" s="33"/>
      <c r="H38" s="33"/>
      <c r="I38" s="123">
        <v>0.12</v>
      </c>
      <c r="J38" s="122">
        <f>ROUND(((SUM(BF96:BF136))*I38),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ROUND((SUM(BG96:BG136)),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ROUND((SUM(BH96:BH136)),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ROUND((SUM(BI96:BI136)),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D1.4.1-2 - Vodovodní přípojka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J96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3942</v>
      </c>
      <c r="E68" s="142"/>
      <c r="F68" s="142"/>
      <c r="G68" s="142"/>
      <c r="H68" s="142"/>
      <c r="I68" s="142"/>
      <c r="J68" s="143">
        <f>J97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3943</v>
      </c>
      <c r="E69" s="147"/>
      <c r="F69" s="147"/>
      <c r="G69" s="147"/>
      <c r="H69" s="147"/>
      <c r="I69" s="147"/>
      <c r="J69" s="148">
        <f>J98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3944</v>
      </c>
      <c r="E70" s="147"/>
      <c r="F70" s="147"/>
      <c r="G70" s="147"/>
      <c r="H70" s="147"/>
      <c r="I70" s="147"/>
      <c r="J70" s="148">
        <f>J107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3945</v>
      </c>
      <c r="E71" s="147"/>
      <c r="F71" s="147"/>
      <c r="G71" s="147"/>
      <c r="H71" s="147"/>
      <c r="I71" s="147"/>
      <c r="J71" s="148">
        <f>J110</f>
        <v>0</v>
      </c>
      <c r="K71" s="95"/>
      <c r="L71" s="149"/>
    </row>
    <row r="72" spans="1:47" s="10" customFormat="1" ht="19.899999999999999" customHeight="1">
      <c r="B72" s="145"/>
      <c r="C72" s="95"/>
      <c r="D72" s="146" t="s">
        <v>3946</v>
      </c>
      <c r="E72" s="147"/>
      <c r="F72" s="147"/>
      <c r="G72" s="147"/>
      <c r="H72" s="147"/>
      <c r="I72" s="147"/>
      <c r="J72" s="148">
        <f>J127</f>
        <v>0</v>
      </c>
      <c r="K72" s="95"/>
      <c r="L72" s="149"/>
    </row>
    <row r="73" spans="1:47" s="2" customFormat="1" ht="21.7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47" s="2" customFormat="1" ht="6.95" customHeight="1">
      <c r="A74" s="33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11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8" spans="1:47" s="2" customFormat="1" ht="6.95" customHeight="1">
      <c r="A78" s="33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47" s="2" customFormat="1" ht="24.95" customHeight="1">
      <c r="A79" s="33"/>
      <c r="B79" s="34"/>
      <c r="C79" s="25" t="s">
        <v>164</v>
      </c>
      <c r="D79" s="35"/>
      <c r="E79" s="35"/>
      <c r="F79" s="35"/>
      <c r="G79" s="35"/>
      <c r="H79" s="35"/>
      <c r="I79" s="35"/>
      <c r="J79" s="35"/>
      <c r="K79" s="35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47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3" s="2" customFormat="1" ht="12" customHeight="1">
      <c r="A81" s="33"/>
      <c r="B81" s="34"/>
      <c r="C81" s="30" t="s">
        <v>14</v>
      </c>
      <c r="D81" s="35"/>
      <c r="E81" s="35"/>
      <c r="F81" s="35"/>
      <c r="G81" s="35"/>
      <c r="H81" s="35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3" s="2" customFormat="1" ht="16.5" customHeight="1">
      <c r="A82" s="33"/>
      <c r="B82" s="34"/>
      <c r="C82" s="35"/>
      <c r="D82" s="35"/>
      <c r="E82" s="392" t="str">
        <f>E7</f>
        <v>Domov se zvláštním režimem ESET_změna 4</v>
      </c>
      <c r="F82" s="393"/>
      <c r="G82" s="393"/>
      <c r="H82" s="393"/>
      <c r="I82" s="35"/>
      <c r="J82" s="35"/>
      <c r="K82" s="35"/>
      <c r="L82" s="11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3" s="1" customFormat="1" ht="12" customHeight="1">
      <c r="B83" s="23"/>
      <c r="C83" s="30" t="s">
        <v>127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392" t="s">
        <v>128</v>
      </c>
      <c r="F84" s="383"/>
      <c r="G84" s="383"/>
      <c r="H84" s="383"/>
      <c r="I84" s="24"/>
      <c r="J84" s="24"/>
      <c r="K84" s="24"/>
      <c r="L84" s="22"/>
    </row>
    <row r="85" spans="1:63" s="1" customFormat="1" ht="12" customHeight="1">
      <c r="B85" s="23"/>
      <c r="C85" s="30" t="s">
        <v>129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3"/>
      <c r="B86" s="34"/>
      <c r="C86" s="35"/>
      <c r="D86" s="35"/>
      <c r="E86" s="394" t="s">
        <v>130</v>
      </c>
      <c r="F86" s="395"/>
      <c r="G86" s="395"/>
      <c r="H86" s="395"/>
      <c r="I86" s="35"/>
      <c r="J86" s="35"/>
      <c r="K86" s="35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3" s="2" customFormat="1" ht="12" customHeight="1">
      <c r="A87" s="33"/>
      <c r="B87" s="34"/>
      <c r="C87" s="30" t="s">
        <v>131</v>
      </c>
      <c r="D87" s="35"/>
      <c r="E87" s="35"/>
      <c r="F87" s="35"/>
      <c r="G87" s="35"/>
      <c r="H87" s="3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3" s="2" customFormat="1" ht="16.5" customHeight="1">
      <c r="A88" s="33"/>
      <c r="B88" s="34"/>
      <c r="C88" s="35"/>
      <c r="D88" s="35"/>
      <c r="E88" s="389" t="str">
        <f>E13</f>
        <v>D1.4.1-2 - Vodovodní přípojka</v>
      </c>
      <c r="F88" s="395"/>
      <c r="G88" s="395"/>
      <c r="H88" s="39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3" s="2" customFormat="1" ht="6.95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3" s="2" customFormat="1" ht="12" customHeight="1">
      <c r="A90" s="33"/>
      <c r="B90" s="34"/>
      <c r="C90" s="30" t="s">
        <v>19</v>
      </c>
      <c r="D90" s="35"/>
      <c r="E90" s="35"/>
      <c r="F90" s="28" t="str">
        <f>F16</f>
        <v>nám.Smiřických 42/12, parc.č.74/1</v>
      </c>
      <c r="G90" s="35"/>
      <c r="H90" s="35"/>
      <c r="I90" s="30" t="s">
        <v>21</v>
      </c>
      <c r="J90" s="58" t="str">
        <f>IF(J16="","",J16)</f>
        <v>25. 2. 2025</v>
      </c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3" s="2" customFormat="1" ht="6.9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3" s="2" customFormat="1" ht="15.2" customHeight="1">
      <c r="A92" s="33"/>
      <c r="B92" s="34"/>
      <c r="C92" s="30" t="s">
        <v>23</v>
      </c>
      <c r="D92" s="35"/>
      <c r="E92" s="35"/>
      <c r="F92" s="28" t="str">
        <f>E19</f>
        <v xml:space="preserve"> </v>
      </c>
      <c r="G92" s="35"/>
      <c r="H92" s="35"/>
      <c r="I92" s="30" t="s">
        <v>28</v>
      </c>
      <c r="J92" s="31" t="str">
        <f>E25</f>
        <v>M - PROject CZ s.r.o.</v>
      </c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63" s="2" customFormat="1" ht="15.2" customHeight="1">
      <c r="A93" s="33"/>
      <c r="B93" s="34"/>
      <c r="C93" s="30" t="s">
        <v>27</v>
      </c>
      <c r="D93" s="35"/>
      <c r="E93" s="35"/>
      <c r="F93" s="28" t="str">
        <f>IF(E22="","",E22)</f>
        <v xml:space="preserve"> </v>
      </c>
      <c r="G93" s="35"/>
      <c r="H93" s="35"/>
      <c r="I93" s="30" t="s">
        <v>31</v>
      </c>
      <c r="J93" s="31" t="str">
        <f>E28</f>
        <v>SOLOREAL s.r.o.</v>
      </c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63" s="2" customFormat="1" ht="10.3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11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63" s="11" customFormat="1" ht="29.25" customHeight="1">
      <c r="A95" s="150"/>
      <c r="B95" s="151"/>
      <c r="C95" s="152" t="s">
        <v>165</v>
      </c>
      <c r="D95" s="153" t="s">
        <v>54</v>
      </c>
      <c r="E95" s="153" t="s">
        <v>50</v>
      </c>
      <c r="F95" s="153" t="s">
        <v>51</v>
      </c>
      <c r="G95" s="153" t="s">
        <v>166</v>
      </c>
      <c r="H95" s="153" t="s">
        <v>167</v>
      </c>
      <c r="I95" s="153" t="s">
        <v>168</v>
      </c>
      <c r="J95" s="153" t="s">
        <v>135</v>
      </c>
      <c r="K95" s="154" t="s">
        <v>169</v>
      </c>
      <c r="L95" s="155"/>
      <c r="M95" s="67" t="s">
        <v>18</v>
      </c>
      <c r="N95" s="68" t="s">
        <v>39</v>
      </c>
      <c r="O95" s="68" t="s">
        <v>170</v>
      </c>
      <c r="P95" s="68" t="s">
        <v>171</v>
      </c>
      <c r="Q95" s="68" t="s">
        <v>172</v>
      </c>
      <c r="R95" s="68" t="s">
        <v>173</v>
      </c>
      <c r="S95" s="68" t="s">
        <v>174</v>
      </c>
      <c r="T95" s="69" t="s">
        <v>175</v>
      </c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</row>
    <row r="96" spans="1:63" s="2" customFormat="1" ht="22.9" customHeight="1">
      <c r="A96" s="33"/>
      <c r="B96" s="34"/>
      <c r="C96" s="74" t="s">
        <v>176</v>
      </c>
      <c r="D96" s="35"/>
      <c r="E96" s="35"/>
      <c r="F96" s="35"/>
      <c r="G96" s="35"/>
      <c r="H96" s="35"/>
      <c r="I96" s="35"/>
      <c r="J96" s="156">
        <f>BK96</f>
        <v>0</v>
      </c>
      <c r="K96" s="35"/>
      <c r="L96" s="38"/>
      <c r="M96" s="70"/>
      <c r="N96" s="157"/>
      <c r="O96" s="71"/>
      <c r="P96" s="158">
        <f>P97</f>
        <v>0</v>
      </c>
      <c r="Q96" s="71"/>
      <c r="R96" s="158">
        <f>R97</f>
        <v>0</v>
      </c>
      <c r="S96" s="71"/>
      <c r="T96" s="159">
        <f>T97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9" t="s">
        <v>68</v>
      </c>
      <c r="AU96" s="19" t="s">
        <v>136</v>
      </c>
      <c r="BK96" s="160">
        <f>BK97</f>
        <v>0</v>
      </c>
    </row>
    <row r="97" spans="1:65" s="12" customFormat="1" ht="25.9" customHeight="1">
      <c r="B97" s="161"/>
      <c r="C97" s="162"/>
      <c r="D97" s="163" t="s">
        <v>68</v>
      </c>
      <c r="E97" s="164" t="s">
        <v>3732</v>
      </c>
      <c r="F97" s="164" t="s">
        <v>3947</v>
      </c>
      <c r="G97" s="162"/>
      <c r="H97" s="162"/>
      <c r="I97" s="162"/>
      <c r="J97" s="165">
        <f>BK97</f>
        <v>0</v>
      </c>
      <c r="K97" s="162"/>
      <c r="L97" s="166"/>
      <c r="M97" s="167"/>
      <c r="N97" s="168"/>
      <c r="O97" s="168"/>
      <c r="P97" s="169">
        <f>P98+P107+P110+P127</f>
        <v>0</v>
      </c>
      <c r="Q97" s="168"/>
      <c r="R97" s="169">
        <f>R98+R107+R110+R127</f>
        <v>0</v>
      </c>
      <c r="S97" s="168"/>
      <c r="T97" s="170">
        <f>T98+T107+T110+T127</f>
        <v>0</v>
      </c>
      <c r="AR97" s="171" t="s">
        <v>76</v>
      </c>
      <c r="AT97" s="172" t="s">
        <v>68</v>
      </c>
      <c r="AU97" s="172" t="s">
        <v>69</v>
      </c>
      <c r="AY97" s="171" t="s">
        <v>179</v>
      </c>
      <c r="BK97" s="173">
        <f>BK98+BK107+BK110+BK127</f>
        <v>0</v>
      </c>
    </row>
    <row r="98" spans="1:65" s="12" customFormat="1" ht="22.9" customHeight="1">
      <c r="B98" s="161"/>
      <c r="C98" s="162"/>
      <c r="D98" s="163" t="s">
        <v>68</v>
      </c>
      <c r="E98" s="174" t="s">
        <v>3718</v>
      </c>
      <c r="F98" s="174" t="s">
        <v>3948</v>
      </c>
      <c r="G98" s="162"/>
      <c r="H98" s="162"/>
      <c r="I98" s="162"/>
      <c r="J98" s="175">
        <f>BK98</f>
        <v>0</v>
      </c>
      <c r="K98" s="162"/>
      <c r="L98" s="166"/>
      <c r="M98" s="167"/>
      <c r="N98" s="168"/>
      <c r="O98" s="168"/>
      <c r="P98" s="169">
        <f>SUM(P99:P106)</f>
        <v>0</v>
      </c>
      <c r="Q98" s="168"/>
      <c r="R98" s="169">
        <f>SUM(R99:R106)</f>
        <v>0</v>
      </c>
      <c r="S98" s="168"/>
      <c r="T98" s="170">
        <f>SUM(T99:T106)</f>
        <v>0</v>
      </c>
      <c r="AR98" s="171" t="s">
        <v>76</v>
      </c>
      <c r="AT98" s="172" t="s">
        <v>68</v>
      </c>
      <c r="AU98" s="172" t="s">
        <v>76</v>
      </c>
      <c r="AY98" s="171" t="s">
        <v>179</v>
      </c>
      <c r="BK98" s="173">
        <f>SUM(BK99:BK106)</f>
        <v>0</v>
      </c>
    </row>
    <row r="99" spans="1:65" s="2" customFormat="1" ht="24.2" customHeight="1">
      <c r="A99" s="33"/>
      <c r="B99" s="34"/>
      <c r="C99" s="176" t="s">
        <v>76</v>
      </c>
      <c r="D99" s="176" t="s">
        <v>181</v>
      </c>
      <c r="E99" s="177" t="s">
        <v>3949</v>
      </c>
      <c r="F99" s="178" t="s">
        <v>3950</v>
      </c>
      <c r="G99" s="179" t="s">
        <v>1865</v>
      </c>
      <c r="H99" s="180">
        <v>1</v>
      </c>
      <c r="I99" s="181"/>
      <c r="J99" s="181">
        <f>ROUND(I99*H99,2)</f>
        <v>0</v>
      </c>
      <c r="K99" s="178" t="s">
        <v>18</v>
      </c>
      <c r="L99" s="38"/>
      <c r="M99" s="182" t="s">
        <v>18</v>
      </c>
      <c r="N99" s="183" t="s">
        <v>40</v>
      </c>
      <c r="O99" s="184">
        <v>0</v>
      </c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6" t="s">
        <v>186</v>
      </c>
      <c r="AT99" s="186" t="s">
        <v>181</v>
      </c>
      <c r="AU99" s="186" t="s">
        <v>78</v>
      </c>
      <c r="AY99" s="19" t="s">
        <v>179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76</v>
      </c>
      <c r="BK99" s="187">
        <f>ROUND(I99*H99,2)</f>
        <v>0</v>
      </c>
      <c r="BL99" s="19" t="s">
        <v>186</v>
      </c>
      <c r="BM99" s="186" t="s">
        <v>78</v>
      </c>
    </row>
    <row r="100" spans="1:65" s="2" customFormat="1" ht="19.5">
      <c r="A100" s="33"/>
      <c r="B100" s="34"/>
      <c r="C100" s="35"/>
      <c r="D100" s="188" t="s">
        <v>188</v>
      </c>
      <c r="E100" s="35"/>
      <c r="F100" s="189" t="s">
        <v>3950</v>
      </c>
      <c r="G100" s="35"/>
      <c r="H100" s="35"/>
      <c r="I100" s="35"/>
      <c r="J100" s="35"/>
      <c r="K100" s="35"/>
      <c r="L100" s="38"/>
      <c r="M100" s="190"/>
      <c r="N100" s="191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9" t="s">
        <v>188</v>
      </c>
      <c r="AU100" s="19" t="s">
        <v>78</v>
      </c>
    </row>
    <row r="101" spans="1:65" s="2" customFormat="1" ht="24.2" customHeight="1">
      <c r="A101" s="33"/>
      <c r="B101" s="34"/>
      <c r="C101" s="176" t="s">
        <v>78</v>
      </c>
      <c r="D101" s="176" t="s">
        <v>181</v>
      </c>
      <c r="E101" s="177" t="s">
        <v>3951</v>
      </c>
      <c r="F101" s="178" t="s">
        <v>3952</v>
      </c>
      <c r="G101" s="179" t="s">
        <v>1865</v>
      </c>
      <c r="H101" s="180">
        <v>1</v>
      </c>
      <c r="I101" s="181"/>
      <c r="J101" s="181">
        <f>ROUND(I101*H101,2)</f>
        <v>0</v>
      </c>
      <c r="K101" s="178" t="s">
        <v>18</v>
      </c>
      <c r="L101" s="38"/>
      <c r="M101" s="182" t="s">
        <v>18</v>
      </c>
      <c r="N101" s="183" t="s">
        <v>40</v>
      </c>
      <c r="O101" s="184">
        <v>0</v>
      </c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6" t="s">
        <v>186</v>
      </c>
      <c r="AT101" s="186" t="s">
        <v>181</v>
      </c>
      <c r="AU101" s="186" t="s">
        <v>78</v>
      </c>
      <c r="AY101" s="19" t="s">
        <v>179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76</v>
      </c>
      <c r="BK101" s="187">
        <f>ROUND(I101*H101,2)</f>
        <v>0</v>
      </c>
      <c r="BL101" s="19" t="s">
        <v>186</v>
      </c>
      <c r="BM101" s="186" t="s">
        <v>186</v>
      </c>
    </row>
    <row r="102" spans="1:65" s="2" customFormat="1" ht="19.5">
      <c r="A102" s="33"/>
      <c r="B102" s="34"/>
      <c r="C102" s="35"/>
      <c r="D102" s="188" t="s">
        <v>188</v>
      </c>
      <c r="E102" s="35"/>
      <c r="F102" s="189" t="s">
        <v>3952</v>
      </c>
      <c r="G102" s="35"/>
      <c r="H102" s="35"/>
      <c r="I102" s="35"/>
      <c r="J102" s="35"/>
      <c r="K102" s="35"/>
      <c r="L102" s="38"/>
      <c r="M102" s="190"/>
      <c r="N102" s="191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188</v>
      </c>
      <c r="AU102" s="19" t="s">
        <v>78</v>
      </c>
    </row>
    <row r="103" spans="1:65" s="2" customFormat="1" ht="24.2" customHeight="1">
      <c r="A103" s="33"/>
      <c r="B103" s="34"/>
      <c r="C103" s="176" t="s">
        <v>85</v>
      </c>
      <c r="D103" s="176" t="s">
        <v>181</v>
      </c>
      <c r="E103" s="177" t="s">
        <v>3953</v>
      </c>
      <c r="F103" s="178" t="s">
        <v>3954</v>
      </c>
      <c r="G103" s="179" t="s">
        <v>1865</v>
      </c>
      <c r="H103" s="180">
        <v>1</v>
      </c>
      <c r="I103" s="181"/>
      <c r="J103" s="181">
        <f>ROUND(I103*H103,2)</f>
        <v>0</v>
      </c>
      <c r="K103" s="178" t="s">
        <v>18</v>
      </c>
      <c r="L103" s="38"/>
      <c r="M103" s="182" t="s">
        <v>18</v>
      </c>
      <c r="N103" s="183" t="s">
        <v>40</v>
      </c>
      <c r="O103" s="184">
        <v>0</v>
      </c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6" t="s">
        <v>186</v>
      </c>
      <c r="AT103" s="186" t="s">
        <v>181</v>
      </c>
      <c r="AU103" s="186" t="s">
        <v>78</v>
      </c>
      <c r="AY103" s="19" t="s">
        <v>179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76</v>
      </c>
      <c r="BK103" s="187">
        <f>ROUND(I103*H103,2)</f>
        <v>0</v>
      </c>
      <c r="BL103" s="19" t="s">
        <v>186</v>
      </c>
      <c r="BM103" s="186" t="s">
        <v>237</v>
      </c>
    </row>
    <row r="104" spans="1:65" s="2" customFormat="1">
      <c r="A104" s="33"/>
      <c r="B104" s="34"/>
      <c r="C104" s="35"/>
      <c r="D104" s="188" t="s">
        <v>188</v>
      </c>
      <c r="E104" s="35"/>
      <c r="F104" s="189" t="s">
        <v>3954</v>
      </c>
      <c r="G104" s="35"/>
      <c r="H104" s="35"/>
      <c r="I104" s="35"/>
      <c r="J104" s="35"/>
      <c r="K104" s="35"/>
      <c r="L104" s="38"/>
      <c r="M104" s="190"/>
      <c r="N104" s="191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9" t="s">
        <v>188</v>
      </c>
      <c r="AU104" s="19" t="s">
        <v>78</v>
      </c>
    </row>
    <row r="105" spans="1:65" s="2" customFormat="1" ht="16.5" customHeight="1">
      <c r="A105" s="33"/>
      <c r="B105" s="34"/>
      <c r="C105" s="176" t="s">
        <v>186</v>
      </c>
      <c r="D105" s="176" t="s">
        <v>181</v>
      </c>
      <c r="E105" s="177" t="s">
        <v>3955</v>
      </c>
      <c r="F105" s="178" t="s">
        <v>3956</v>
      </c>
      <c r="G105" s="179" t="s">
        <v>289</v>
      </c>
      <c r="H105" s="180">
        <v>18</v>
      </c>
      <c r="I105" s="181"/>
      <c r="J105" s="181">
        <f>ROUND(I105*H105,2)</f>
        <v>0</v>
      </c>
      <c r="K105" s="178" t="s">
        <v>18</v>
      </c>
      <c r="L105" s="38"/>
      <c r="M105" s="182" t="s">
        <v>18</v>
      </c>
      <c r="N105" s="183" t="s">
        <v>40</v>
      </c>
      <c r="O105" s="184">
        <v>0</v>
      </c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6" t="s">
        <v>186</v>
      </c>
      <c r="AT105" s="186" t="s">
        <v>181</v>
      </c>
      <c r="AU105" s="186" t="s">
        <v>78</v>
      </c>
      <c r="AY105" s="19" t="s">
        <v>179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76</v>
      </c>
      <c r="BK105" s="187">
        <f>ROUND(I105*H105,2)</f>
        <v>0</v>
      </c>
      <c r="BL105" s="19" t="s">
        <v>186</v>
      </c>
      <c r="BM105" s="186" t="s">
        <v>250</v>
      </c>
    </row>
    <row r="106" spans="1:65" s="2" customFormat="1">
      <c r="A106" s="33"/>
      <c r="B106" s="34"/>
      <c r="C106" s="35"/>
      <c r="D106" s="188" t="s">
        <v>188</v>
      </c>
      <c r="E106" s="35"/>
      <c r="F106" s="189" t="s">
        <v>3956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188</v>
      </c>
      <c r="AU106" s="19" t="s">
        <v>78</v>
      </c>
    </row>
    <row r="107" spans="1:65" s="12" customFormat="1" ht="22.9" customHeight="1">
      <c r="B107" s="161"/>
      <c r="C107" s="162"/>
      <c r="D107" s="163" t="s">
        <v>68</v>
      </c>
      <c r="E107" s="174" t="s">
        <v>3742</v>
      </c>
      <c r="F107" s="174" t="s">
        <v>3717</v>
      </c>
      <c r="G107" s="162"/>
      <c r="H107" s="162"/>
      <c r="I107" s="162"/>
      <c r="J107" s="175">
        <f>BK107</f>
        <v>0</v>
      </c>
      <c r="K107" s="162"/>
      <c r="L107" s="166"/>
      <c r="M107" s="167"/>
      <c r="N107" s="168"/>
      <c r="O107" s="168"/>
      <c r="P107" s="169">
        <f>SUM(P108:P109)</f>
        <v>0</v>
      </c>
      <c r="Q107" s="168"/>
      <c r="R107" s="169">
        <f>SUM(R108:R109)</f>
        <v>0</v>
      </c>
      <c r="S107" s="168"/>
      <c r="T107" s="170">
        <f>SUM(T108:T109)</f>
        <v>0</v>
      </c>
      <c r="AR107" s="171" t="s">
        <v>76</v>
      </c>
      <c r="AT107" s="172" t="s">
        <v>68</v>
      </c>
      <c r="AU107" s="172" t="s">
        <v>76</v>
      </c>
      <c r="AY107" s="171" t="s">
        <v>179</v>
      </c>
      <c r="BK107" s="173">
        <f>SUM(BK108:BK109)</f>
        <v>0</v>
      </c>
    </row>
    <row r="108" spans="1:65" s="2" customFormat="1" ht="16.5" customHeight="1">
      <c r="A108" s="33"/>
      <c r="B108" s="34"/>
      <c r="C108" s="176" t="s">
        <v>222</v>
      </c>
      <c r="D108" s="176" t="s">
        <v>181</v>
      </c>
      <c r="E108" s="177" t="s">
        <v>3957</v>
      </c>
      <c r="F108" s="178" t="s">
        <v>3958</v>
      </c>
      <c r="G108" s="179" t="s">
        <v>289</v>
      </c>
      <c r="H108" s="180">
        <v>18</v>
      </c>
      <c r="I108" s="181"/>
      <c r="J108" s="181">
        <f>ROUND(I108*H108,2)</f>
        <v>0</v>
      </c>
      <c r="K108" s="178" t="s">
        <v>18</v>
      </c>
      <c r="L108" s="38"/>
      <c r="M108" s="182" t="s">
        <v>18</v>
      </c>
      <c r="N108" s="183" t="s">
        <v>40</v>
      </c>
      <c r="O108" s="184">
        <v>0</v>
      </c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186</v>
      </c>
      <c r="AT108" s="186" t="s">
        <v>181</v>
      </c>
      <c r="AU108" s="186" t="s">
        <v>78</v>
      </c>
      <c r="AY108" s="19" t="s">
        <v>179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76</v>
      </c>
      <c r="BK108" s="187">
        <f>ROUND(I108*H108,2)</f>
        <v>0</v>
      </c>
      <c r="BL108" s="19" t="s">
        <v>186</v>
      </c>
      <c r="BM108" s="186" t="s">
        <v>270</v>
      </c>
    </row>
    <row r="109" spans="1:65" s="2" customFormat="1">
      <c r="A109" s="33"/>
      <c r="B109" s="34"/>
      <c r="C109" s="35"/>
      <c r="D109" s="188" t="s">
        <v>188</v>
      </c>
      <c r="E109" s="35"/>
      <c r="F109" s="189" t="s">
        <v>3958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188</v>
      </c>
      <c r="AU109" s="19" t="s">
        <v>78</v>
      </c>
    </row>
    <row r="110" spans="1:65" s="12" customFormat="1" ht="22.9" customHeight="1">
      <c r="B110" s="161"/>
      <c r="C110" s="162"/>
      <c r="D110" s="163" t="s">
        <v>68</v>
      </c>
      <c r="E110" s="174" t="s">
        <v>3959</v>
      </c>
      <c r="F110" s="174" t="s">
        <v>180</v>
      </c>
      <c r="G110" s="162"/>
      <c r="H110" s="162"/>
      <c r="I110" s="162"/>
      <c r="J110" s="175">
        <f>BK110</f>
        <v>0</v>
      </c>
      <c r="K110" s="162"/>
      <c r="L110" s="166"/>
      <c r="M110" s="167"/>
      <c r="N110" s="168"/>
      <c r="O110" s="168"/>
      <c r="P110" s="169">
        <f>SUM(P111:P126)</f>
        <v>0</v>
      </c>
      <c r="Q110" s="168"/>
      <c r="R110" s="169">
        <f>SUM(R111:R126)</f>
        <v>0</v>
      </c>
      <c r="S110" s="168"/>
      <c r="T110" s="170">
        <f>SUM(T111:T126)</f>
        <v>0</v>
      </c>
      <c r="AR110" s="171" t="s">
        <v>76</v>
      </c>
      <c r="AT110" s="172" t="s">
        <v>68</v>
      </c>
      <c r="AU110" s="172" t="s">
        <v>76</v>
      </c>
      <c r="AY110" s="171" t="s">
        <v>179</v>
      </c>
      <c r="BK110" s="173">
        <f>SUM(BK111:BK126)</f>
        <v>0</v>
      </c>
    </row>
    <row r="111" spans="1:65" s="2" customFormat="1" ht="24.2" customHeight="1">
      <c r="A111" s="33"/>
      <c r="B111" s="34"/>
      <c r="C111" s="176" t="s">
        <v>237</v>
      </c>
      <c r="D111" s="176" t="s">
        <v>181</v>
      </c>
      <c r="E111" s="177" t="s">
        <v>3960</v>
      </c>
      <c r="F111" s="178" t="s">
        <v>3961</v>
      </c>
      <c r="G111" s="179" t="s">
        <v>184</v>
      </c>
      <c r="H111" s="180">
        <v>6.048</v>
      </c>
      <c r="I111" s="181"/>
      <c r="J111" s="181">
        <f>ROUND(I111*H111,2)</f>
        <v>0</v>
      </c>
      <c r="K111" s="178" t="s">
        <v>18</v>
      </c>
      <c r="L111" s="38"/>
      <c r="M111" s="182" t="s">
        <v>18</v>
      </c>
      <c r="N111" s="183" t="s">
        <v>40</v>
      </c>
      <c r="O111" s="184">
        <v>0</v>
      </c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6" t="s">
        <v>186</v>
      </c>
      <c r="AT111" s="186" t="s">
        <v>181</v>
      </c>
      <c r="AU111" s="186" t="s">
        <v>78</v>
      </c>
      <c r="AY111" s="19" t="s">
        <v>179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76</v>
      </c>
      <c r="BK111" s="187">
        <f>ROUND(I111*H111,2)</f>
        <v>0</v>
      </c>
      <c r="BL111" s="19" t="s">
        <v>186</v>
      </c>
      <c r="BM111" s="186" t="s">
        <v>8</v>
      </c>
    </row>
    <row r="112" spans="1:65" s="2" customFormat="1">
      <c r="A112" s="33"/>
      <c r="B112" s="34"/>
      <c r="C112" s="35"/>
      <c r="D112" s="188" t="s">
        <v>188</v>
      </c>
      <c r="E112" s="35"/>
      <c r="F112" s="189" t="s">
        <v>3961</v>
      </c>
      <c r="G112" s="35"/>
      <c r="H112" s="35"/>
      <c r="I112" s="35"/>
      <c r="J112" s="35"/>
      <c r="K112" s="35"/>
      <c r="L112" s="38"/>
      <c r="M112" s="190"/>
      <c r="N112" s="19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9" t="s">
        <v>188</v>
      </c>
      <c r="AU112" s="19" t="s">
        <v>78</v>
      </c>
    </row>
    <row r="113" spans="1:65" s="2" customFormat="1" ht="24.2" customHeight="1">
      <c r="A113" s="33"/>
      <c r="B113" s="34"/>
      <c r="C113" s="176" t="s">
        <v>244</v>
      </c>
      <c r="D113" s="176" t="s">
        <v>181</v>
      </c>
      <c r="E113" s="177" t="s">
        <v>3962</v>
      </c>
      <c r="F113" s="178" t="s">
        <v>3880</v>
      </c>
      <c r="G113" s="179" t="s">
        <v>184</v>
      </c>
      <c r="H113" s="180">
        <v>0.28799999999999998</v>
      </c>
      <c r="I113" s="181"/>
      <c r="J113" s="181">
        <f>ROUND(I113*H113,2)</f>
        <v>0</v>
      </c>
      <c r="K113" s="178" t="s">
        <v>18</v>
      </c>
      <c r="L113" s="38"/>
      <c r="M113" s="182" t="s">
        <v>18</v>
      </c>
      <c r="N113" s="183" t="s">
        <v>40</v>
      </c>
      <c r="O113" s="184">
        <v>0</v>
      </c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6" t="s">
        <v>186</v>
      </c>
      <c r="AT113" s="186" t="s">
        <v>181</v>
      </c>
      <c r="AU113" s="186" t="s">
        <v>78</v>
      </c>
      <c r="AY113" s="19" t="s">
        <v>179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76</v>
      </c>
      <c r="BK113" s="187">
        <f>ROUND(I113*H113,2)</f>
        <v>0</v>
      </c>
      <c r="BL113" s="19" t="s">
        <v>186</v>
      </c>
      <c r="BM113" s="186" t="s">
        <v>299</v>
      </c>
    </row>
    <row r="114" spans="1:65" s="2" customFormat="1">
      <c r="A114" s="33"/>
      <c r="B114" s="34"/>
      <c r="C114" s="35"/>
      <c r="D114" s="188" t="s">
        <v>188</v>
      </c>
      <c r="E114" s="35"/>
      <c r="F114" s="189" t="s">
        <v>3880</v>
      </c>
      <c r="G114" s="35"/>
      <c r="H114" s="35"/>
      <c r="I114" s="35"/>
      <c r="J114" s="35"/>
      <c r="K114" s="35"/>
      <c r="L114" s="38"/>
      <c r="M114" s="190"/>
      <c r="N114" s="191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9" t="s">
        <v>188</v>
      </c>
      <c r="AU114" s="19" t="s">
        <v>78</v>
      </c>
    </row>
    <row r="115" spans="1:65" s="2" customFormat="1" ht="24.2" customHeight="1">
      <c r="A115" s="33"/>
      <c r="B115" s="34"/>
      <c r="C115" s="176" t="s">
        <v>250</v>
      </c>
      <c r="D115" s="176" t="s">
        <v>181</v>
      </c>
      <c r="E115" s="177" t="s">
        <v>3963</v>
      </c>
      <c r="F115" s="178" t="s">
        <v>3964</v>
      </c>
      <c r="G115" s="179" t="s">
        <v>184</v>
      </c>
      <c r="H115" s="180">
        <v>3.1219999999999999</v>
      </c>
      <c r="I115" s="181"/>
      <c r="J115" s="181">
        <f>ROUND(I115*H115,2)</f>
        <v>0</v>
      </c>
      <c r="K115" s="178" t="s">
        <v>18</v>
      </c>
      <c r="L115" s="38"/>
      <c r="M115" s="182" t="s">
        <v>18</v>
      </c>
      <c r="N115" s="183" t="s">
        <v>40</v>
      </c>
      <c r="O115" s="184">
        <v>0</v>
      </c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186</v>
      </c>
      <c r="AT115" s="186" t="s">
        <v>181</v>
      </c>
      <c r="AU115" s="186" t="s">
        <v>78</v>
      </c>
      <c r="AY115" s="19" t="s">
        <v>179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76</v>
      </c>
      <c r="BK115" s="187">
        <f>ROUND(I115*H115,2)</f>
        <v>0</v>
      </c>
      <c r="BL115" s="19" t="s">
        <v>186</v>
      </c>
      <c r="BM115" s="186" t="s">
        <v>311</v>
      </c>
    </row>
    <row r="116" spans="1:65" s="2" customFormat="1" ht="19.5">
      <c r="A116" s="33"/>
      <c r="B116" s="34"/>
      <c r="C116" s="35"/>
      <c r="D116" s="188" t="s">
        <v>188</v>
      </c>
      <c r="E116" s="35"/>
      <c r="F116" s="189" t="s">
        <v>3964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188</v>
      </c>
      <c r="AU116" s="19" t="s">
        <v>78</v>
      </c>
    </row>
    <row r="117" spans="1:65" s="2" customFormat="1" ht="16.5" customHeight="1">
      <c r="A117" s="33"/>
      <c r="B117" s="34"/>
      <c r="C117" s="176" t="s">
        <v>259</v>
      </c>
      <c r="D117" s="176" t="s">
        <v>181</v>
      </c>
      <c r="E117" s="177" t="s">
        <v>3965</v>
      </c>
      <c r="F117" s="178" t="s">
        <v>3966</v>
      </c>
      <c r="G117" s="179" t="s">
        <v>184</v>
      </c>
      <c r="H117" s="180">
        <v>21.6</v>
      </c>
      <c r="I117" s="181"/>
      <c r="J117" s="181">
        <f>ROUND(I117*H117,2)</f>
        <v>0</v>
      </c>
      <c r="K117" s="178" t="s">
        <v>18</v>
      </c>
      <c r="L117" s="38"/>
      <c r="M117" s="182" t="s">
        <v>18</v>
      </c>
      <c r="N117" s="183" t="s">
        <v>40</v>
      </c>
      <c r="O117" s="184">
        <v>0</v>
      </c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186</v>
      </c>
      <c r="AT117" s="186" t="s">
        <v>181</v>
      </c>
      <c r="AU117" s="186" t="s">
        <v>78</v>
      </c>
      <c r="AY117" s="19" t="s">
        <v>179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76</v>
      </c>
      <c r="BK117" s="187">
        <f>ROUND(I117*H117,2)</f>
        <v>0</v>
      </c>
      <c r="BL117" s="19" t="s">
        <v>186</v>
      </c>
      <c r="BM117" s="186" t="s">
        <v>325</v>
      </c>
    </row>
    <row r="118" spans="1:65" s="2" customFormat="1">
      <c r="A118" s="33"/>
      <c r="B118" s="34"/>
      <c r="C118" s="35"/>
      <c r="D118" s="188" t="s">
        <v>188</v>
      </c>
      <c r="E118" s="35"/>
      <c r="F118" s="189" t="s">
        <v>3966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188</v>
      </c>
      <c r="AU118" s="19" t="s">
        <v>78</v>
      </c>
    </row>
    <row r="119" spans="1:65" s="2" customFormat="1" ht="24.2" customHeight="1">
      <c r="A119" s="33"/>
      <c r="B119" s="34"/>
      <c r="C119" s="176" t="s">
        <v>270</v>
      </c>
      <c r="D119" s="176" t="s">
        <v>181</v>
      </c>
      <c r="E119" s="177" t="s">
        <v>3967</v>
      </c>
      <c r="F119" s="178" t="s">
        <v>3968</v>
      </c>
      <c r="G119" s="179" t="s">
        <v>184</v>
      </c>
      <c r="H119" s="180">
        <v>4.32</v>
      </c>
      <c r="I119" s="181"/>
      <c r="J119" s="181">
        <f>ROUND(I119*H119,2)</f>
        <v>0</v>
      </c>
      <c r="K119" s="178" t="s">
        <v>18</v>
      </c>
      <c r="L119" s="38"/>
      <c r="M119" s="182" t="s">
        <v>18</v>
      </c>
      <c r="N119" s="183" t="s">
        <v>40</v>
      </c>
      <c r="O119" s="184">
        <v>0</v>
      </c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6" t="s">
        <v>186</v>
      </c>
      <c r="AT119" s="186" t="s">
        <v>181</v>
      </c>
      <c r="AU119" s="186" t="s">
        <v>78</v>
      </c>
      <c r="AY119" s="19" t="s">
        <v>179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76</v>
      </c>
      <c r="BK119" s="187">
        <f>ROUND(I119*H119,2)</f>
        <v>0</v>
      </c>
      <c r="BL119" s="19" t="s">
        <v>186</v>
      </c>
      <c r="BM119" s="186" t="s">
        <v>348</v>
      </c>
    </row>
    <row r="120" spans="1:65" s="2" customFormat="1">
      <c r="A120" s="33"/>
      <c r="B120" s="34"/>
      <c r="C120" s="35"/>
      <c r="D120" s="188" t="s">
        <v>188</v>
      </c>
      <c r="E120" s="35"/>
      <c r="F120" s="189" t="s">
        <v>3968</v>
      </c>
      <c r="G120" s="35"/>
      <c r="H120" s="35"/>
      <c r="I120" s="35"/>
      <c r="J120" s="35"/>
      <c r="K120" s="35"/>
      <c r="L120" s="38"/>
      <c r="M120" s="190"/>
      <c r="N120" s="191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9" t="s">
        <v>188</v>
      </c>
      <c r="AU120" s="19" t="s">
        <v>78</v>
      </c>
    </row>
    <row r="121" spans="1:65" s="2" customFormat="1" ht="24.2" customHeight="1">
      <c r="A121" s="33"/>
      <c r="B121" s="34"/>
      <c r="C121" s="176" t="s">
        <v>278</v>
      </c>
      <c r="D121" s="176" t="s">
        <v>181</v>
      </c>
      <c r="E121" s="177" t="s">
        <v>3969</v>
      </c>
      <c r="F121" s="178" t="s">
        <v>3892</v>
      </c>
      <c r="G121" s="179" t="s">
        <v>184</v>
      </c>
      <c r="H121" s="180">
        <v>17.28</v>
      </c>
      <c r="I121" s="181"/>
      <c r="J121" s="181">
        <f>ROUND(I121*H121,2)</f>
        <v>0</v>
      </c>
      <c r="K121" s="178" t="s">
        <v>18</v>
      </c>
      <c r="L121" s="38"/>
      <c r="M121" s="182" t="s">
        <v>18</v>
      </c>
      <c r="N121" s="183" t="s">
        <v>40</v>
      </c>
      <c r="O121" s="184">
        <v>0</v>
      </c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6" t="s">
        <v>186</v>
      </c>
      <c r="AT121" s="186" t="s">
        <v>181</v>
      </c>
      <c r="AU121" s="186" t="s">
        <v>78</v>
      </c>
      <c r="AY121" s="19" t="s">
        <v>179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76</v>
      </c>
      <c r="BK121" s="187">
        <f>ROUND(I121*H121,2)</f>
        <v>0</v>
      </c>
      <c r="BL121" s="19" t="s">
        <v>186</v>
      </c>
      <c r="BM121" s="186" t="s">
        <v>362</v>
      </c>
    </row>
    <row r="122" spans="1:65" s="2" customFormat="1">
      <c r="A122" s="33"/>
      <c r="B122" s="34"/>
      <c r="C122" s="35"/>
      <c r="D122" s="188" t="s">
        <v>188</v>
      </c>
      <c r="E122" s="35"/>
      <c r="F122" s="189" t="s">
        <v>3892</v>
      </c>
      <c r="G122" s="35"/>
      <c r="H122" s="35"/>
      <c r="I122" s="35"/>
      <c r="J122" s="35"/>
      <c r="K122" s="35"/>
      <c r="L122" s="38"/>
      <c r="M122" s="190"/>
      <c r="N122" s="191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9" t="s">
        <v>188</v>
      </c>
      <c r="AU122" s="19" t="s">
        <v>78</v>
      </c>
    </row>
    <row r="123" spans="1:65" s="2" customFormat="1" ht="33" customHeight="1">
      <c r="A123" s="33"/>
      <c r="B123" s="34"/>
      <c r="C123" s="176" t="s">
        <v>8</v>
      </c>
      <c r="D123" s="176" t="s">
        <v>181</v>
      </c>
      <c r="E123" s="177" t="s">
        <v>3970</v>
      </c>
      <c r="F123" s="178" t="s">
        <v>3900</v>
      </c>
      <c r="G123" s="179" t="s">
        <v>184</v>
      </c>
      <c r="H123" s="180">
        <v>48.05</v>
      </c>
      <c r="I123" s="181"/>
      <c r="J123" s="181">
        <f>ROUND(I123*H123,2)</f>
        <v>0</v>
      </c>
      <c r="K123" s="178" t="s">
        <v>18</v>
      </c>
      <c r="L123" s="38"/>
      <c r="M123" s="182" t="s">
        <v>18</v>
      </c>
      <c r="N123" s="183" t="s">
        <v>40</v>
      </c>
      <c r="O123" s="184">
        <v>0</v>
      </c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6" t="s">
        <v>186</v>
      </c>
      <c r="AT123" s="186" t="s">
        <v>181</v>
      </c>
      <c r="AU123" s="186" t="s">
        <v>78</v>
      </c>
      <c r="AY123" s="19" t="s">
        <v>179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76</v>
      </c>
      <c r="BK123" s="187">
        <f>ROUND(I123*H123,2)</f>
        <v>0</v>
      </c>
      <c r="BL123" s="19" t="s">
        <v>186</v>
      </c>
      <c r="BM123" s="186" t="s">
        <v>374</v>
      </c>
    </row>
    <row r="124" spans="1:65" s="2" customFormat="1" ht="19.5">
      <c r="A124" s="33"/>
      <c r="B124" s="34"/>
      <c r="C124" s="35"/>
      <c r="D124" s="188" t="s">
        <v>188</v>
      </c>
      <c r="E124" s="35"/>
      <c r="F124" s="189" t="s">
        <v>3900</v>
      </c>
      <c r="G124" s="35"/>
      <c r="H124" s="35"/>
      <c r="I124" s="35"/>
      <c r="J124" s="35"/>
      <c r="K124" s="35"/>
      <c r="L124" s="38"/>
      <c r="M124" s="190"/>
      <c r="N124" s="191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9" t="s">
        <v>188</v>
      </c>
      <c r="AU124" s="19" t="s">
        <v>78</v>
      </c>
    </row>
    <row r="125" spans="1:65" s="2" customFormat="1" ht="24.2" customHeight="1">
      <c r="A125" s="33"/>
      <c r="B125" s="34"/>
      <c r="C125" s="176" t="s">
        <v>292</v>
      </c>
      <c r="D125" s="176" t="s">
        <v>181</v>
      </c>
      <c r="E125" s="177" t="s">
        <v>3971</v>
      </c>
      <c r="F125" s="178" t="s">
        <v>3902</v>
      </c>
      <c r="G125" s="179" t="s">
        <v>184</v>
      </c>
      <c r="H125" s="180">
        <v>7.5339999999999998</v>
      </c>
      <c r="I125" s="181"/>
      <c r="J125" s="181">
        <f>ROUND(I125*H125,2)</f>
        <v>0</v>
      </c>
      <c r="K125" s="178" t="s">
        <v>18</v>
      </c>
      <c r="L125" s="38"/>
      <c r="M125" s="182" t="s">
        <v>18</v>
      </c>
      <c r="N125" s="183" t="s">
        <v>40</v>
      </c>
      <c r="O125" s="184">
        <v>0</v>
      </c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6" t="s">
        <v>186</v>
      </c>
      <c r="AT125" s="186" t="s">
        <v>181</v>
      </c>
      <c r="AU125" s="186" t="s">
        <v>78</v>
      </c>
      <c r="AY125" s="19" t="s">
        <v>179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76</v>
      </c>
      <c r="BK125" s="187">
        <f>ROUND(I125*H125,2)</f>
        <v>0</v>
      </c>
      <c r="BL125" s="19" t="s">
        <v>186</v>
      </c>
      <c r="BM125" s="186" t="s">
        <v>398</v>
      </c>
    </row>
    <row r="126" spans="1:65" s="2" customFormat="1">
      <c r="A126" s="33"/>
      <c r="B126" s="34"/>
      <c r="C126" s="35"/>
      <c r="D126" s="188" t="s">
        <v>188</v>
      </c>
      <c r="E126" s="35"/>
      <c r="F126" s="189" t="s">
        <v>3902</v>
      </c>
      <c r="G126" s="35"/>
      <c r="H126" s="35"/>
      <c r="I126" s="35"/>
      <c r="J126" s="35"/>
      <c r="K126" s="35"/>
      <c r="L126" s="38"/>
      <c r="M126" s="190"/>
      <c r="N126" s="191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9" t="s">
        <v>188</v>
      </c>
      <c r="AU126" s="19" t="s">
        <v>78</v>
      </c>
    </row>
    <row r="127" spans="1:65" s="12" customFormat="1" ht="22.9" customHeight="1">
      <c r="B127" s="161"/>
      <c r="C127" s="162"/>
      <c r="D127" s="163" t="s">
        <v>68</v>
      </c>
      <c r="E127" s="174" t="s">
        <v>3972</v>
      </c>
      <c r="F127" s="174" t="s">
        <v>3802</v>
      </c>
      <c r="G127" s="162"/>
      <c r="H127" s="162"/>
      <c r="I127" s="162"/>
      <c r="J127" s="175">
        <f>BK127</f>
        <v>0</v>
      </c>
      <c r="K127" s="162"/>
      <c r="L127" s="166"/>
      <c r="M127" s="167"/>
      <c r="N127" s="168"/>
      <c r="O127" s="168"/>
      <c r="P127" s="169">
        <f>SUM(P128:P136)</f>
        <v>0</v>
      </c>
      <c r="Q127" s="168"/>
      <c r="R127" s="169">
        <f>SUM(R128:R136)</f>
        <v>0</v>
      </c>
      <c r="S127" s="168"/>
      <c r="T127" s="170">
        <f>SUM(T128:T136)</f>
        <v>0</v>
      </c>
      <c r="AR127" s="171" t="s">
        <v>76</v>
      </c>
      <c r="AT127" s="172" t="s">
        <v>68</v>
      </c>
      <c r="AU127" s="172" t="s">
        <v>76</v>
      </c>
      <c r="AY127" s="171" t="s">
        <v>179</v>
      </c>
      <c r="BK127" s="173">
        <f>SUM(BK128:BK136)</f>
        <v>0</v>
      </c>
    </row>
    <row r="128" spans="1:65" s="2" customFormat="1" ht="16.5" customHeight="1">
      <c r="A128" s="33"/>
      <c r="B128" s="34"/>
      <c r="C128" s="176" t="s">
        <v>299</v>
      </c>
      <c r="D128" s="176" t="s">
        <v>181</v>
      </c>
      <c r="E128" s="177" t="s">
        <v>3973</v>
      </c>
      <c r="F128" s="178" t="s">
        <v>3974</v>
      </c>
      <c r="G128" s="179" t="s">
        <v>1865</v>
      </c>
      <c r="H128" s="180">
        <v>1</v>
      </c>
      <c r="I128" s="181"/>
      <c r="J128" s="181">
        <f>ROUND(I128*H128,2)</f>
        <v>0</v>
      </c>
      <c r="K128" s="178" t="s">
        <v>18</v>
      </c>
      <c r="L128" s="38"/>
      <c r="M128" s="182" t="s">
        <v>18</v>
      </c>
      <c r="N128" s="183" t="s">
        <v>40</v>
      </c>
      <c r="O128" s="184">
        <v>0</v>
      </c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6" t="s">
        <v>186</v>
      </c>
      <c r="AT128" s="186" t="s">
        <v>181</v>
      </c>
      <c r="AU128" s="186" t="s">
        <v>78</v>
      </c>
      <c r="AY128" s="19" t="s">
        <v>179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76</v>
      </c>
      <c r="BK128" s="187">
        <f>ROUND(I128*H128,2)</f>
        <v>0</v>
      </c>
      <c r="BL128" s="19" t="s">
        <v>186</v>
      </c>
      <c r="BM128" s="186" t="s">
        <v>411</v>
      </c>
    </row>
    <row r="129" spans="1:65" s="2" customFormat="1">
      <c r="A129" s="33"/>
      <c r="B129" s="34"/>
      <c r="C129" s="35"/>
      <c r="D129" s="188" t="s">
        <v>188</v>
      </c>
      <c r="E129" s="35"/>
      <c r="F129" s="189" t="s">
        <v>3974</v>
      </c>
      <c r="G129" s="35"/>
      <c r="H129" s="35"/>
      <c r="I129" s="35"/>
      <c r="J129" s="35"/>
      <c r="K129" s="35"/>
      <c r="L129" s="38"/>
      <c r="M129" s="190"/>
      <c r="N129" s="19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9" t="s">
        <v>188</v>
      </c>
      <c r="AU129" s="19" t="s">
        <v>78</v>
      </c>
    </row>
    <row r="130" spans="1:65" s="2" customFormat="1" ht="16.5" customHeight="1">
      <c r="A130" s="33"/>
      <c r="B130" s="34"/>
      <c r="C130" s="176" t="s">
        <v>304</v>
      </c>
      <c r="D130" s="176" t="s">
        <v>181</v>
      </c>
      <c r="E130" s="177" t="s">
        <v>3975</v>
      </c>
      <c r="F130" s="178" t="s">
        <v>3976</v>
      </c>
      <c r="G130" s="179" t="s">
        <v>1865</v>
      </c>
      <c r="H130" s="180">
        <v>1</v>
      </c>
      <c r="I130" s="181"/>
      <c r="J130" s="181">
        <f>ROUND(I130*H130,2)</f>
        <v>0</v>
      </c>
      <c r="K130" s="178" t="s">
        <v>18</v>
      </c>
      <c r="L130" s="38"/>
      <c r="M130" s="182" t="s">
        <v>18</v>
      </c>
      <c r="N130" s="183" t="s">
        <v>40</v>
      </c>
      <c r="O130" s="184">
        <v>0</v>
      </c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186</v>
      </c>
      <c r="AT130" s="186" t="s">
        <v>181</v>
      </c>
      <c r="AU130" s="186" t="s">
        <v>78</v>
      </c>
      <c r="AY130" s="19" t="s">
        <v>179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76</v>
      </c>
      <c r="BK130" s="187">
        <f>ROUND(I130*H130,2)</f>
        <v>0</v>
      </c>
      <c r="BL130" s="19" t="s">
        <v>186</v>
      </c>
      <c r="BM130" s="186" t="s">
        <v>427</v>
      </c>
    </row>
    <row r="131" spans="1:65" s="2" customFormat="1">
      <c r="A131" s="33"/>
      <c r="B131" s="34"/>
      <c r="C131" s="35"/>
      <c r="D131" s="188" t="s">
        <v>188</v>
      </c>
      <c r="E131" s="35"/>
      <c r="F131" s="189" t="s">
        <v>3976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188</v>
      </c>
      <c r="AU131" s="19" t="s">
        <v>78</v>
      </c>
    </row>
    <row r="132" spans="1:65" s="2" customFormat="1" ht="24.2" customHeight="1">
      <c r="A132" s="33"/>
      <c r="B132" s="34"/>
      <c r="C132" s="176" t="s">
        <v>311</v>
      </c>
      <c r="D132" s="176" t="s">
        <v>181</v>
      </c>
      <c r="E132" s="177" t="s">
        <v>3977</v>
      </c>
      <c r="F132" s="178" t="s">
        <v>3978</v>
      </c>
      <c r="G132" s="179" t="s">
        <v>1865</v>
      </c>
      <c r="H132" s="180">
        <v>1</v>
      </c>
      <c r="I132" s="181"/>
      <c r="J132" s="181">
        <f>ROUND(I132*H132,2)</f>
        <v>0</v>
      </c>
      <c r="K132" s="178" t="s">
        <v>18</v>
      </c>
      <c r="L132" s="38"/>
      <c r="M132" s="182" t="s">
        <v>18</v>
      </c>
      <c r="N132" s="183" t="s">
        <v>40</v>
      </c>
      <c r="O132" s="184">
        <v>0</v>
      </c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6" t="s">
        <v>186</v>
      </c>
      <c r="AT132" s="186" t="s">
        <v>181</v>
      </c>
      <c r="AU132" s="186" t="s">
        <v>78</v>
      </c>
      <c r="AY132" s="19" t="s">
        <v>179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76</v>
      </c>
      <c r="BK132" s="187">
        <f>ROUND(I132*H132,2)</f>
        <v>0</v>
      </c>
      <c r="BL132" s="19" t="s">
        <v>186</v>
      </c>
      <c r="BM132" s="186" t="s">
        <v>442</v>
      </c>
    </row>
    <row r="133" spans="1:65" s="2" customFormat="1" ht="19.5">
      <c r="A133" s="33"/>
      <c r="B133" s="34"/>
      <c r="C133" s="35"/>
      <c r="D133" s="188" t="s">
        <v>188</v>
      </c>
      <c r="E133" s="35"/>
      <c r="F133" s="189" t="s">
        <v>3978</v>
      </c>
      <c r="G133" s="35"/>
      <c r="H133" s="35"/>
      <c r="I133" s="35"/>
      <c r="J133" s="35"/>
      <c r="K133" s="35"/>
      <c r="L133" s="38"/>
      <c r="M133" s="190"/>
      <c r="N133" s="191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9" t="s">
        <v>188</v>
      </c>
      <c r="AU133" s="19" t="s">
        <v>78</v>
      </c>
    </row>
    <row r="134" spans="1:65" s="2" customFormat="1" ht="49.15" customHeight="1">
      <c r="A134" s="33"/>
      <c r="B134" s="34"/>
      <c r="C134" s="176" t="s">
        <v>314</v>
      </c>
      <c r="D134" s="176" t="s">
        <v>181</v>
      </c>
      <c r="E134" s="177" t="s">
        <v>3979</v>
      </c>
      <c r="F134" s="178" t="s">
        <v>3980</v>
      </c>
      <c r="G134" s="179" t="s">
        <v>1865</v>
      </c>
      <c r="H134" s="180">
        <v>1</v>
      </c>
      <c r="I134" s="181"/>
      <c r="J134" s="181">
        <f>ROUND(I134*H134,2)</f>
        <v>0</v>
      </c>
      <c r="K134" s="178" t="s">
        <v>18</v>
      </c>
      <c r="L134" s="38"/>
      <c r="M134" s="182" t="s">
        <v>18</v>
      </c>
      <c r="N134" s="183" t="s">
        <v>40</v>
      </c>
      <c r="O134" s="184">
        <v>0</v>
      </c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6" t="s">
        <v>186</v>
      </c>
      <c r="AT134" s="186" t="s">
        <v>181</v>
      </c>
      <c r="AU134" s="186" t="s">
        <v>78</v>
      </c>
      <c r="AY134" s="19" t="s">
        <v>179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76</v>
      </c>
      <c r="BK134" s="187">
        <f>ROUND(I134*H134,2)</f>
        <v>0</v>
      </c>
      <c r="BL134" s="19" t="s">
        <v>186</v>
      </c>
      <c r="BM134" s="186" t="s">
        <v>455</v>
      </c>
    </row>
    <row r="135" spans="1:65" s="2" customFormat="1" ht="29.25">
      <c r="A135" s="33"/>
      <c r="B135" s="34"/>
      <c r="C135" s="35"/>
      <c r="D135" s="188" t="s">
        <v>188</v>
      </c>
      <c r="E135" s="35"/>
      <c r="F135" s="189" t="s">
        <v>3981</v>
      </c>
      <c r="G135" s="35"/>
      <c r="H135" s="35"/>
      <c r="I135" s="35"/>
      <c r="J135" s="35"/>
      <c r="K135" s="35"/>
      <c r="L135" s="38"/>
      <c r="M135" s="190"/>
      <c r="N135" s="19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9" t="s">
        <v>188</v>
      </c>
      <c r="AU135" s="19" t="s">
        <v>78</v>
      </c>
    </row>
    <row r="136" spans="1:65" s="2" customFormat="1" ht="29.25">
      <c r="A136" s="33"/>
      <c r="B136" s="34"/>
      <c r="C136" s="35"/>
      <c r="D136" s="188" t="s">
        <v>2670</v>
      </c>
      <c r="E136" s="35"/>
      <c r="F136" s="230" t="s">
        <v>3982</v>
      </c>
      <c r="G136" s="35"/>
      <c r="H136" s="35"/>
      <c r="I136" s="35"/>
      <c r="J136" s="35"/>
      <c r="K136" s="35"/>
      <c r="L136" s="38"/>
      <c r="M136" s="231"/>
      <c r="N136" s="232"/>
      <c r="O136" s="233"/>
      <c r="P136" s="233"/>
      <c r="Q136" s="233"/>
      <c r="R136" s="233"/>
      <c r="S136" s="233"/>
      <c r="T136" s="23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2670</v>
      </c>
      <c r="AU136" s="19" t="s">
        <v>78</v>
      </c>
    </row>
    <row r="137" spans="1:65" s="2" customFormat="1" ht="6.95" customHeight="1">
      <c r="A137" s="33"/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8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</sheetData>
  <sheetProtection formatColumns="0" formatRows="0" autoFilter="0"/>
  <autoFilter ref="C95:K136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7"/>
  <sheetViews>
    <sheetView showGridLines="0" topLeftCell="A107" workbookViewId="0">
      <selection activeCell="I98" sqref="I98:I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3983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ROUND(J95,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ROUND((SUM(BE95:BE126)),  2)</f>
        <v>0</v>
      </c>
      <c r="G37" s="33"/>
      <c r="H37" s="33"/>
      <c r="I37" s="123">
        <v>0.21</v>
      </c>
      <c r="J37" s="122">
        <f>ROUND(((SUM(BE95:BE126))*I37),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ROUND((SUM(BF95:BF126)),  2)</f>
        <v>0</v>
      </c>
      <c r="G38" s="33"/>
      <c r="H38" s="33"/>
      <c r="I38" s="123">
        <v>0.12</v>
      </c>
      <c r="J38" s="122">
        <f>ROUND(((SUM(BF95:BF126))*I38),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ROUND((SUM(BG95:BG126)),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ROUND((SUM(BH95:BH126)),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ROUND((SUM(BI95:BI126)),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D1.4.1-3 - Přípojka splaškové kanalizace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J95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3984</v>
      </c>
      <c r="E68" s="142"/>
      <c r="F68" s="142"/>
      <c r="G68" s="142"/>
      <c r="H68" s="142"/>
      <c r="I68" s="142"/>
      <c r="J68" s="143">
        <f>J96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3985</v>
      </c>
      <c r="E69" s="147"/>
      <c r="F69" s="147"/>
      <c r="G69" s="147"/>
      <c r="H69" s="147"/>
      <c r="I69" s="147"/>
      <c r="J69" s="148">
        <f>J97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3986</v>
      </c>
      <c r="E70" s="147"/>
      <c r="F70" s="147"/>
      <c r="G70" s="147"/>
      <c r="H70" s="147"/>
      <c r="I70" s="147"/>
      <c r="J70" s="148">
        <f>J114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3987</v>
      </c>
      <c r="E71" s="147"/>
      <c r="F71" s="147"/>
      <c r="G71" s="147"/>
      <c r="H71" s="147"/>
      <c r="I71" s="147"/>
      <c r="J71" s="148">
        <f>J119</f>
        <v>0</v>
      </c>
      <c r="K71" s="95"/>
      <c r="L71" s="149"/>
    </row>
    <row r="72" spans="1:47" s="2" customFormat="1" ht="21.75" customHeight="1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11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47" s="2" customFormat="1" ht="6.95" customHeight="1">
      <c r="A73" s="33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11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7" spans="1:4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47" s="2" customFormat="1" ht="24.95" customHeight="1">
      <c r="A78" s="33"/>
      <c r="B78" s="34"/>
      <c r="C78" s="25" t="s">
        <v>164</v>
      </c>
      <c r="D78" s="35"/>
      <c r="E78" s="35"/>
      <c r="F78" s="35"/>
      <c r="G78" s="35"/>
      <c r="H78" s="35"/>
      <c r="I78" s="35"/>
      <c r="J78" s="35"/>
      <c r="K78" s="35"/>
      <c r="L78" s="11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47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47" s="2" customFormat="1" ht="12" customHeight="1">
      <c r="A80" s="33"/>
      <c r="B80" s="34"/>
      <c r="C80" s="30" t="s">
        <v>14</v>
      </c>
      <c r="D80" s="35"/>
      <c r="E80" s="35"/>
      <c r="F80" s="35"/>
      <c r="G80" s="35"/>
      <c r="H80" s="35"/>
      <c r="I80" s="35"/>
      <c r="J80" s="35"/>
      <c r="K80" s="35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3" s="2" customFormat="1" ht="16.5" customHeight="1">
      <c r="A81" s="33"/>
      <c r="B81" s="34"/>
      <c r="C81" s="35"/>
      <c r="D81" s="35"/>
      <c r="E81" s="392" t="str">
        <f>E7</f>
        <v>Domov se zvláštním režimem ESET_změna 4</v>
      </c>
      <c r="F81" s="393"/>
      <c r="G81" s="393"/>
      <c r="H81" s="393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3" s="1" customFormat="1" ht="12" customHeight="1">
      <c r="B82" s="23"/>
      <c r="C82" s="30" t="s">
        <v>127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392" t="s">
        <v>128</v>
      </c>
      <c r="F83" s="383"/>
      <c r="G83" s="383"/>
      <c r="H83" s="383"/>
      <c r="I83" s="24"/>
      <c r="J83" s="24"/>
      <c r="K83" s="24"/>
      <c r="L83" s="22"/>
    </row>
    <row r="84" spans="1:63" s="1" customFormat="1" ht="12" customHeight="1">
      <c r="B84" s="23"/>
      <c r="C84" s="30" t="s">
        <v>129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3"/>
      <c r="B85" s="34"/>
      <c r="C85" s="35"/>
      <c r="D85" s="35"/>
      <c r="E85" s="394" t="s">
        <v>130</v>
      </c>
      <c r="F85" s="395"/>
      <c r="G85" s="395"/>
      <c r="H85" s="395"/>
      <c r="I85" s="35"/>
      <c r="J85" s="35"/>
      <c r="K85" s="35"/>
      <c r="L85" s="11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3" s="2" customFormat="1" ht="12" customHeight="1">
      <c r="A86" s="33"/>
      <c r="B86" s="34"/>
      <c r="C86" s="30" t="s">
        <v>131</v>
      </c>
      <c r="D86" s="35"/>
      <c r="E86" s="35"/>
      <c r="F86" s="35"/>
      <c r="G86" s="35"/>
      <c r="H86" s="35"/>
      <c r="I86" s="35"/>
      <c r="J86" s="35"/>
      <c r="K86" s="35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3" s="2" customFormat="1" ht="16.5" customHeight="1">
      <c r="A87" s="33"/>
      <c r="B87" s="34"/>
      <c r="C87" s="35"/>
      <c r="D87" s="35"/>
      <c r="E87" s="389" t="str">
        <f>E13</f>
        <v>D1.4.1-3 - Přípojka splaškové kanalizace</v>
      </c>
      <c r="F87" s="395"/>
      <c r="G87" s="395"/>
      <c r="H87" s="39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3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3" s="2" customFormat="1" ht="12" customHeight="1">
      <c r="A89" s="33"/>
      <c r="B89" s="34"/>
      <c r="C89" s="30" t="s">
        <v>19</v>
      </c>
      <c r="D89" s="35"/>
      <c r="E89" s="35"/>
      <c r="F89" s="28" t="str">
        <f>F16</f>
        <v>nám.Smiřických 42/12, parc.č.74/1</v>
      </c>
      <c r="G89" s="35"/>
      <c r="H89" s="35"/>
      <c r="I89" s="30" t="s">
        <v>21</v>
      </c>
      <c r="J89" s="58" t="str">
        <f>IF(J16="","",J16)</f>
        <v>25. 2. 2025</v>
      </c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3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3" s="2" customFormat="1" ht="15.2" customHeight="1">
      <c r="A91" s="33"/>
      <c r="B91" s="34"/>
      <c r="C91" s="30" t="s">
        <v>23</v>
      </c>
      <c r="D91" s="35"/>
      <c r="E91" s="35"/>
      <c r="F91" s="28" t="str">
        <f>E19</f>
        <v xml:space="preserve"> </v>
      </c>
      <c r="G91" s="35"/>
      <c r="H91" s="35"/>
      <c r="I91" s="30" t="s">
        <v>28</v>
      </c>
      <c r="J91" s="31" t="str">
        <f>E25</f>
        <v>M - PROject CZ s.r.o.</v>
      </c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3" s="2" customFormat="1" ht="15.2" customHeight="1">
      <c r="A92" s="33"/>
      <c r="B92" s="34"/>
      <c r="C92" s="30" t="s">
        <v>27</v>
      </c>
      <c r="D92" s="35"/>
      <c r="E92" s="35"/>
      <c r="F92" s="28" t="str">
        <f>IF(E22="","",E22)</f>
        <v xml:space="preserve"> </v>
      </c>
      <c r="G92" s="35"/>
      <c r="H92" s="35"/>
      <c r="I92" s="30" t="s">
        <v>31</v>
      </c>
      <c r="J92" s="31" t="str">
        <f>E28</f>
        <v>SOLOREAL s.r.o.</v>
      </c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63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63" s="11" customFormat="1" ht="29.25" customHeight="1">
      <c r="A94" s="150"/>
      <c r="B94" s="151"/>
      <c r="C94" s="152" t="s">
        <v>165</v>
      </c>
      <c r="D94" s="153" t="s">
        <v>54</v>
      </c>
      <c r="E94" s="153" t="s">
        <v>50</v>
      </c>
      <c r="F94" s="153" t="s">
        <v>51</v>
      </c>
      <c r="G94" s="153" t="s">
        <v>166</v>
      </c>
      <c r="H94" s="153" t="s">
        <v>167</v>
      </c>
      <c r="I94" s="153" t="s">
        <v>168</v>
      </c>
      <c r="J94" s="153" t="s">
        <v>135</v>
      </c>
      <c r="K94" s="154" t="s">
        <v>169</v>
      </c>
      <c r="L94" s="155"/>
      <c r="M94" s="67" t="s">
        <v>18</v>
      </c>
      <c r="N94" s="68" t="s">
        <v>39</v>
      </c>
      <c r="O94" s="68" t="s">
        <v>170</v>
      </c>
      <c r="P94" s="68" t="s">
        <v>171</v>
      </c>
      <c r="Q94" s="68" t="s">
        <v>172</v>
      </c>
      <c r="R94" s="68" t="s">
        <v>173</v>
      </c>
      <c r="S94" s="68" t="s">
        <v>174</v>
      </c>
      <c r="T94" s="69" t="s">
        <v>175</v>
      </c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</row>
    <row r="95" spans="1:63" s="2" customFormat="1" ht="22.9" customHeight="1">
      <c r="A95" s="33"/>
      <c r="B95" s="34"/>
      <c r="C95" s="74" t="s">
        <v>176</v>
      </c>
      <c r="D95" s="35"/>
      <c r="E95" s="35"/>
      <c r="F95" s="35"/>
      <c r="G95" s="35"/>
      <c r="H95" s="35"/>
      <c r="I95" s="35"/>
      <c r="J95" s="156">
        <f>BK95</f>
        <v>0</v>
      </c>
      <c r="K95" s="35"/>
      <c r="L95" s="38"/>
      <c r="M95" s="70"/>
      <c r="N95" s="157"/>
      <c r="O95" s="71"/>
      <c r="P95" s="158">
        <f>P96</f>
        <v>0</v>
      </c>
      <c r="Q95" s="71"/>
      <c r="R95" s="158">
        <f>R96</f>
        <v>0</v>
      </c>
      <c r="S95" s="71"/>
      <c r="T95" s="159">
        <f>T96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9" t="s">
        <v>68</v>
      </c>
      <c r="AU95" s="19" t="s">
        <v>136</v>
      </c>
      <c r="BK95" s="160">
        <f>BK96</f>
        <v>0</v>
      </c>
    </row>
    <row r="96" spans="1:63" s="12" customFormat="1" ht="25.9" customHeight="1">
      <c r="B96" s="161"/>
      <c r="C96" s="162"/>
      <c r="D96" s="163" t="s">
        <v>68</v>
      </c>
      <c r="E96" s="164" t="s">
        <v>78</v>
      </c>
      <c r="F96" s="164" t="s">
        <v>94</v>
      </c>
      <c r="G96" s="162"/>
      <c r="H96" s="162"/>
      <c r="I96" s="162"/>
      <c r="J96" s="165">
        <f>BK96</f>
        <v>0</v>
      </c>
      <c r="K96" s="162"/>
      <c r="L96" s="166"/>
      <c r="M96" s="167"/>
      <c r="N96" s="168"/>
      <c r="O96" s="168"/>
      <c r="P96" s="169">
        <f>P97+P114+P119</f>
        <v>0</v>
      </c>
      <c r="Q96" s="168"/>
      <c r="R96" s="169">
        <f>R97+R114+R119</f>
        <v>0</v>
      </c>
      <c r="S96" s="168"/>
      <c r="T96" s="170">
        <f>T97+T114+T119</f>
        <v>0</v>
      </c>
      <c r="AR96" s="171" t="s">
        <v>76</v>
      </c>
      <c r="AT96" s="172" t="s">
        <v>68</v>
      </c>
      <c r="AU96" s="172" t="s">
        <v>69</v>
      </c>
      <c r="AY96" s="171" t="s">
        <v>179</v>
      </c>
      <c r="BK96" s="173">
        <f>BK97+BK114+BK119</f>
        <v>0</v>
      </c>
    </row>
    <row r="97" spans="1:65" s="12" customFormat="1" ht="22.9" customHeight="1">
      <c r="B97" s="161"/>
      <c r="C97" s="162"/>
      <c r="D97" s="163" t="s">
        <v>68</v>
      </c>
      <c r="E97" s="174" t="s">
        <v>3813</v>
      </c>
      <c r="F97" s="174" t="s">
        <v>180</v>
      </c>
      <c r="G97" s="162"/>
      <c r="H97" s="162"/>
      <c r="I97" s="162"/>
      <c r="J97" s="175">
        <f>BK97</f>
        <v>0</v>
      </c>
      <c r="K97" s="162"/>
      <c r="L97" s="166"/>
      <c r="M97" s="167"/>
      <c r="N97" s="168"/>
      <c r="O97" s="168"/>
      <c r="P97" s="169">
        <f>SUM(P98:P113)</f>
        <v>0</v>
      </c>
      <c r="Q97" s="168"/>
      <c r="R97" s="169">
        <f>SUM(R98:R113)</f>
        <v>0</v>
      </c>
      <c r="S97" s="168"/>
      <c r="T97" s="170">
        <f>SUM(T98:T113)</f>
        <v>0</v>
      </c>
      <c r="AR97" s="171" t="s">
        <v>76</v>
      </c>
      <c r="AT97" s="172" t="s">
        <v>68</v>
      </c>
      <c r="AU97" s="172" t="s">
        <v>76</v>
      </c>
      <c r="AY97" s="171" t="s">
        <v>179</v>
      </c>
      <c r="BK97" s="173">
        <f>SUM(BK98:BK113)</f>
        <v>0</v>
      </c>
    </row>
    <row r="98" spans="1:65" s="2" customFormat="1" ht="16.5" customHeight="1">
      <c r="A98" s="33"/>
      <c r="B98" s="34"/>
      <c r="C98" s="176" t="s">
        <v>76</v>
      </c>
      <c r="D98" s="176" t="s">
        <v>181</v>
      </c>
      <c r="E98" s="177" t="s">
        <v>3988</v>
      </c>
      <c r="F98" s="178" t="s">
        <v>3989</v>
      </c>
      <c r="G98" s="179" t="s">
        <v>184</v>
      </c>
      <c r="H98" s="180">
        <v>30.654</v>
      </c>
      <c r="I98" s="181"/>
      <c r="J98" s="181">
        <f>ROUND(I98*H98,2)</f>
        <v>0</v>
      </c>
      <c r="K98" s="178" t="s">
        <v>18</v>
      </c>
      <c r="L98" s="38"/>
      <c r="M98" s="182" t="s">
        <v>18</v>
      </c>
      <c r="N98" s="183" t="s">
        <v>40</v>
      </c>
      <c r="O98" s="184">
        <v>0</v>
      </c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6" t="s">
        <v>186</v>
      </c>
      <c r="AT98" s="186" t="s">
        <v>181</v>
      </c>
      <c r="AU98" s="186" t="s">
        <v>78</v>
      </c>
      <c r="AY98" s="19" t="s">
        <v>179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76</v>
      </c>
      <c r="BK98" s="187">
        <f>ROUND(I98*H98,2)</f>
        <v>0</v>
      </c>
      <c r="BL98" s="19" t="s">
        <v>186</v>
      </c>
      <c r="BM98" s="186" t="s">
        <v>78</v>
      </c>
    </row>
    <row r="99" spans="1:65" s="2" customFormat="1">
      <c r="A99" s="33"/>
      <c r="B99" s="34"/>
      <c r="C99" s="35"/>
      <c r="D99" s="188" t="s">
        <v>188</v>
      </c>
      <c r="E99" s="35"/>
      <c r="F99" s="189" t="s">
        <v>3989</v>
      </c>
      <c r="G99" s="35"/>
      <c r="H99" s="35"/>
      <c r="I99" s="35"/>
      <c r="J99" s="35"/>
      <c r="K99" s="35"/>
      <c r="L99" s="38"/>
      <c r="M99" s="190"/>
      <c r="N99" s="19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9" t="s">
        <v>188</v>
      </c>
      <c r="AU99" s="19" t="s">
        <v>78</v>
      </c>
    </row>
    <row r="100" spans="1:65" s="2" customFormat="1" ht="21.75" customHeight="1">
      <c r="A100" s="33"/>
      <c r="B100" s="34"/>
      <c r="C100" s="176" t="s">
        <v>78</v>
      </c>
      <c r="D100" s="176" t="s">
        <v>181</v>
      </c>
      <c r="E100" s="177" t="s">
        <v>3990</v>
      </c>
      <c r="F100" s="178" t="s">
        <v>3991</v>
      </c>
      <c r="G100" s="179" t="s">
        <v>184</v>
      </c>
      <c r="H100" s="180">
        <v>12</v>
      </c>
      <c r="I100" s="181"/>
      <c r="J100" s="181">
        <f>ROUND(I100*H100,2)</f>
        <v>0</v>
      </c>
      <c r="K100" s="178" t="s">
        <v>18</v>
      </c>
      <c r="L100" s="38"/>
      <c r="M100" s="182" t="s">
        <v>18</v>
      </c>
      <c r="N100" s="183" t="s">
        <v>40</v>
      </c>
      <c r="O100" s="184">
        <v>0</v>
      </c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6" t="s">
        <v>186</v>
      </c>
      <c r="AT100" s="186" t="s">
        <v>181</v>
      </c>
      <c r="AU100" s="186" t="s">
        <v>78</v>
      </c>
      <c r="AY100" s="19" t="s">
        <v>179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76</v>
      </c>
      <c r="BK100" s="187">
        <f>ROUND(I100*H100,2)</f>
        <v>0</v>
      </c>
      <c r="BL100" s="19" t="s">
        <v>186</v>
      </c>
      <c r="BM100" s="186" t="s">
        <v>186</v>
      </c>
    </row>
    <row r="101" spans="1:65" s="2" customFormat="1">
      <c r="A101" s="33"/>
      <c r="B101" s="34"/>
      <c r="C101" s="35"/>
      <c r="D101" s="188" t="s">
        <v>188</v>
      </c>
      <c r="E101" s="35"/>
      <c r="F101" s="189" t="s">
        <v>3991</v>
      </c>
      <c r="G101" s="35"/>
      <c r="H101" s="35"/>
      <c r="I101" s="35"/>
      <c r="J101" s="35"/>
      <c r="K101" s="35"/>
      <c r="L101" s="38"/>
      <c r="M101" s="190"/>
      <c r="N101" s="191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9" t="s">
        <v>188</v>
      </c>
      <c r="AU101" s="19" t="s">
        <v>78</v>
      </c>
    </row>
    <row r="102" spans="1:65" s="2" customFormat="1" ht="16.5" customHeight="1">
      <c r="A102" s="33"/>
      <c r="B102" s="34"/>
      <c r="C102" s="176" t="s">
        <v>85</v>
      </c>
      <c r="D102" s="176" t="s">
        <v>181</v>
      </c>
      <c r="E102" s="177" t="s">
        <v>3992</v>
      </c>
      <c r="F102" s="178" t="s">
        <v>3993</v>
      </c>
      <c r="G102" s="179" t="s">
        <v>1865</v>
      </c>
      <c r="H102" s="180">
        <v>1</v>
      </c>
      <c r="I102" s="181"/>
      <c r="J102" s="181">
        <f>ROUND(I102*H102,2)</f>
        <v>0</v>
      </c>
      <c r="K102" s="178" t="s">
        <v>18</v>
      </c>
      <c r="L102" s="38"/>
      <c r="M102" s="182" t="s">
        <v>18</v>
      </c>
      <c r="N102" s="183" t="s">
        <v>40</v>
      </c>
      <c r="O102" s="184">
        <v>0</v>
      </c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6" t="s">
        <v>186</v>
      </c>
      <c r="AT102" s="186" t="s">
        <v>181</v>
      </c>
      <c r="AU102" s="186" t="s">
        <v>78</v>
      </c>
      <c r="AY102" s="19" t="s">
        <v>179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76</v>
      </c>
      <c r="BK102" s="187">
        <f>ROUND(I102*H102,2)</f>
        <v>0</v>
      </c>
      <c r="BL102" s="19" t="s">
        <v>186</v>
      </c>
      <c r="BM102" s="186" t="s">
        <v>3994</v>
      </c>
    </row>
    <row r="103" spans="1:65" s="2" customFormat="1">
      <c r="A103" s="33"/>
      <c r="B103" s="34"/>
      <c r="C103" s="35"/>
      <c r="D103" s="188" t="s">
        <v>188</v>
      </c>
      <c r="E103" s="35"/>
      <c r="F103" s="189" t="s">
        <v>3993</v>
      </c>
      <c r="G103" s="35"/>
      <c r="H103" s="35"/>
      <c r="I103" s="35"/>
      <c r="J103" s="35"/>
      <c r="K103" s="35"/>
      <c r="L103" s="38"/>
      <c r="M103" s="190"/>
      <c r="N103" s="19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9" t="s">
        <v>188</v>
      </c>
      <c r="AU103" s="19" t="s">
        <v>78</v>
      </c>
    </row>
    <row r="104" spans="1:65" s="2" customFormat="1" ht="24.2" customHeight="1">
      <c r="A104" s="33"/>
      <c r="B104" s="34"/>
      <c r="C104" s="176" t="s">
        <v>186</v>
      </c>
      <c r="D104" s="176" t="s">
        <v>181</v>
      </c>
      <c r="E104" s="177" t="s">
        <v>3995</v>
      </c>
      <c r="F104" s="178" t="s">
        <v>3996</v>
      </c>
      <c r="G104" s="179" t="s">
        <v>184</v>
      </c>
      <c r="H104" s="180">
        <v>8.2850000000000001</v>
      </c>
      <c r="I104" s="181"/>
      <c r="J104" s="181">
        <f>ROUND(I104*H104,2)</f>
        <v>0</v>
      </c>
      <c r="K104" s="178" t="s">
        <v>18</v>
      </c>
      <c r="L104" s="38"/>
      <c r="M104" s="182" t="s">
        <v>18</v>
      </c>
      <c r="N104" s="183" t="s">
        <v>40</v>
      </c>
      <c r="O104" s="184">
        <v>0</v>
      </c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6" t="s">
        <v>186</v>
      </c>
      <c r="AT104" s="186" t="s">
        <v>181</v>
      </c>
      <c r="AU104" s="186" t="s">
        <v>78</v>
      </c>
      <c r="AY104" s="19" t="s">
        <v>179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76</v>
      </c>
      <c r="BK104" s="187">
        <f>ROUND(I104*H104,2)</f>
        <v>0</v>
      </c>
      <c r="BL104" s="19" t="s">
        <v>186</v>
      </c>
      <c r="BM104" s="186" t="s">
        <v>237</v>
      </c>
    </row>
    <row r="105" spans="1:65" s="2" customFormat="1">
      <c r="A105" s="33"/>
      <c r="B105" s="34"/>
      <c r="C105" s="35"/>
      <c r="D105" s="188" t="s">
        <v>188</v>
      </c>
      <c r="E105" s="35"/>
      <c r="F105" s="189" t="s">
        <v>3996</v>
      </c>
      <c r="G105" s="35"/>
      <c r="H105" s="35"/>
      <c r="I105" s="35"/>
      <c r="J105" s="35"/>
      <c r="K105" s="35"/>
      <c r="L105" s="38"/>
      <c r="M105" s="190"/>
      <c r="N105" s="191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9" t="s">
        <v>188</v>
      </c>
      <c r="AU105" s="19" t="s">
        <v>78</v>
      </c>
    </row>
    <row r="106" spans="1:65" s="2" customFormat="1" ht="24.2" customHeight="1">
      <c r="A106" s="33"/>
      <c r="B106" s="34"/>
      <c r="C106" s="176" t="s">
        <v>222</v>
      </c>
      <c r="D106" s="176" t="s">
        <v>181</v>
      </c>
      <c r="E106" s="177" t="s">
        <v>3997</v>
      </c>
      <c r="F106" s="178" t="s">
        <v>3998</v>
      </c>
      <c r="G106" s="179" t="s">
        <v>184</v>
      </c>
      <c r="H106" s="180">
        <v>3.5369999999999999</v>
      </c>
      <c r="I106" s="181"/>
      <c r="J106" s="181">
        <f>ROUND(I106*H106,2)</f>
        <v>0</v>
      </c>
      <c r="K106" s="178" t="s">
        <v>18</v>
      </c>
      <c r="L106" s="38"/>
      <c r="M106" s="182" t="s">
        <v>18</v>
      </c>
      <c r="N106" s="183" t="s">
        <v>40</v>
      </c>
      <c r="O106" s="184">
        <v>0</v>
      </c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6" t="s">
        <v>186</v>
      </c>
      <c r="AT106" s="186" t="s">
        <v>181</v>
      </c>
      <c r="AU106" s="186" t="s">
        <v>78</v>
      </c>
      <c r="AY106" s="19" t="s">
        <v>179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76</v>
      </c>
      <c r="BK106" s="187">
        <f>ROUND(I106*H106,2)</f>
        <v>0</v>
      </c>
      <c r="BL106" s="19" t="s">
        <v>186</v>
      </c>
      <c r="BM106" s="186" t="s">
        <v>250</v>
      </c>
    </row>
    <row r="107" spans="1:65" s="2" customFormat="1">
      <c r="A107" s="33"/>
      <c r="B107" s="34"/>
      <c r="C107" s="35"/>
      <c r="D107" s="188" t="s">
        <v>188</v>
      </c>
      <c r="E107" s="35"/>
      <c r="F107" s="189" t="s">
        <v>3998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188</v>
      </c>
      <c r="AU107" s="19" t="s">
        <v>78</v>
      </c>
    </row>
    <row r="108" spans="1:65" s="2" customFormat="1" ht="21.75" customHeight="1">
      <c r="A108" s="33"/>
      <c r="B108" s="34"/>
      <c r="C108" s="176" t="s">
        <v>237</v>
      </c>
      <c r="D108" s="176" t="s">
        <v>181</v>
      </c>
      <c r="E108" s="177" t="s">
        <v>3999</v>
      </c>
      <c r="F108" s="178" t="s">
        <v>4000</v>
      </c>
      <c r="G108" s="179" t="s">
        <v>184</v>
      </c>
      <c r="H108" s="180">
        <v>0.4</v>
      </c>
      <c r="I108" s="181"/>
      <c r="J108" s="181">
        <f>ROUND(I108*H108,2)</f>
        <v>0</v>
      </c>
      <c r="K108" s="178" t="s">
        <v>18</v>
      </c>
      <c r="L108" s="38"/>
      <c r="M108" s="182" t="s">
        <v>18</v>
      </c>
      <c r="N108" s="183" t="s">
        <v>40</v>
      </c>
      <c r="O108" s="184">
        <v>0</v>
      </c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186</v>
      </c>
      <c r="AT108" s="186" t="s">
        <v>181</v>
      </c>
      <c r="AU108" s="186" t="s">
        <v>78</v>
      </c>
      <c r="AY108" s="19" t="s">
        <v>179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76</v>
      </c>
      <c r="BK108" s="187">
        <f>ROUND(I108*H108,2)</f>
        <v>0</v>
      </c>
      <c r="BL108" s="19" t="s">
        <v>186</v>
      </c>
      <c r="BM108" s="186" t="s">
        <v>270</v>
      </c>
    </row>
    <row r="109" spans="1:65" s="2" customFormat="1">
      <c r="A109" s="33"/>
      <c r="B109" s="34"/>
      <c r="C109" s="35"/>
      <c r="D109" s="188" t="s">
        <v>188</v>
      </c>
      <c r="E109" s="35"/>
      <c r="F109" s="189" t="s">
        <v>4000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188</v>
      </c>
      <c r="AU109" s="19" t="s">
        <v>78</v>
      </c>
    </row>
    <row r="110" spans="1:65" s="2" customFormat="1" ht="21.75" customHeight="1">
      <c r="A110" s="33"/>
      <c r="B110" s="34"/>
      <c r="C110" s="176" t="s">
        <v>244</v>
      </c>
      <c r="D110" s="176" t="s">
        <v>181</v>
      </c>
      <c r="E110" s="177" t="s">
        <v>4001</v>
      </c>
      <c r="F110" s="178" t="s">
        <v>4002</v>
      </c>
      <c r="G110" s="179" t="s">
        <v>184</v>
      </c>
      <c r="H110" s="180">
        <v>27.117000000000001</v>
      </c>
      <c r="I110" s="181"/>
      <c r="J110" s="181">
        <f>ROUND(I110*H110,2)</f>
        <v>0</v>
      </c>
      <c r="K110" s="178" t="s">
        <v>18</v>
      </c>
      <c r="L110" s="38"/>
      <c r="M110" s="182" t="s">
        <v>18</v>
      </c>
      <c r="N110" s="183" t="s">
        <v>40</v>
      </c>
      <c r="O110" s="184">
        <v>0</v>
      </c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6" t="s">
        <v>186</v>
      </c>
      <c r="AT110" s="186" t="s">
        <v>181</v>
      </c>
      <c r="AU110" s="186" t="s">
        <v>78</v>
      </c>
      <c r="AY110" s="19" t="s">
        <v>179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76</v>
      </c>
      <c r="BK110" s="187">
        <f>ROUND(I110*H110,2)</f>
        <v>0</v>
      </c>
      <c r="BL110" s="19" t="s">
        <v>186</v>
      </c>
      <c r="BM110" s="186" t="s">
        <v>8</v>
      </c>
    </row>
    <row r="111" spans="1:65" s="2" customFormat="1">
      <c r="A111" s="33"/>
      <c r="B111" s="34"/>
      <c r="C111" s="35"/>
      <c r="D111" s="188" t="s">
        <v>188</v>
      </c>
      <c r="E111" s="35"/>
      <c r="F111" s="189" t="s">
        <v>4002</v>
      </c>
      <c r="G111" s="35"/>
      <c r="H111" s="35"/>
      <c r="I111" s="35"/>
      <c r="J111" s="35"/>
      <c r="K111" s="35"/>
      <c r="L111" s="38"/>
      <c r="M111" s="190"/>
      <c r="N111" s="19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9" t="s">
        <v>188</v>
      </c>
      <c r="AU111" s="19" t="s">
        <v>78</v>
      </c>
    </row>
    <row r="112" spans="1:65" s="2" customFormat="1" ht="24.2" customHeight="1">
      <c r="A112" s="33"/>
      <c r="B112" s="34"/>
      <c r="C112" s="176" t="s">
        <v>250</v>
      </c>
      <c r="D112" s="176" t="s">
        <v>181</v>
      </c>
      <c r="E112" s="177" t="s">
        <v>4003</v>
      </c>
      <c r="F112" s="178" t="s">
        <v>4004</v>
      </c>
      <c r="G112" s="179" t="s">
        <v>184</v>
      </c>
      <c r="H112" s="180">
        <v>78.055999999999997</v>
      </c>
      <c r="I112" s="181"/>
      <c r="J112" s="181">
        <f>ROUND(I112*H112,2)</f>
        <v>0</v>
      </c>
      <c r="K112" s="178" t="s">
        <v>18</v>
      </c>
      <c r="L112" s="38"/>
      <c r="M112" s="182" t="s">
        <v>18</v>
      </c>
      <c r="N112" s="183" t="s">
        <v>40</v>
      </c>
      <c r="O112" s="184">
        <v>0</v>
      </c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186</v>
      </c>
      <c r="AT112" s="186" t="s">
        <v>181</v>
      </c>
      <c r="AU112" s="186" t="s">
        <v>78</v>
      </c>
      <c r="AY112" s="19" t="s">
        <v>179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76</v>
      </c>
      <c r="BK112" s="187">
        <f>ROUND(I112*H112,2)</f>
        <v>0</v>
      </c>
      <c r="BL112" s="19" t="s">
        <v>186</v>
      </c>
      <c r="BM112" s="186" t="s">
        <v>299</v>
      </c>
    </row>
    <row r="113" spans="1:65" s="2" customFormat="1" ht="19.5">
      <c r="A113" s="33"/>
      <c r="B113" s="34"/>
      <c r="C113" s="35"/>
      <c r="D113" s="188" t="s">
        <v>188</v>
      </c>
      <c r="E113" s="35"/>
      <c r="F113" s="189" t="s">
        <v>4004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188</v>
      </c>
      <c r="AU113" s="19" t="s">
        <v>78</v>
      </c>
    </row>
    <row r="114" spans="1:65" s="12" customFormat="1" ht="22.9" customHeight="1">
      <c r="B114" s="161"/>
      <c r="C114" s="162"/>
      <c r="D114" s="163" t="s">
        <v>68</v>
      </c>
      <c r="E114" s="174" t="s">
        <v>3850</v>
      </c>
      <c r="F114" s="174" t="s">
        <v>4005</v>
      </c>
      <c r="G114" s="162"/>
      <c r="H114" s="162"/>
      <c r="I114" s="162"/>
      <c r="J114" s="175">
        <f>BK114</f>
        <v>0</v>
      </c>
      <c r="K114" s="162"/>
      <c r="L114" s="166"/>
      <c r="M114" s="167"/>
      <c r="N114" s="168"/>
      <c r="O114" s="168"/>
      <c r="P114" s="169">
        <f>SUM(P115:P118)</f>
        <v>0</v>
      </c>
      <c r="Q114" s="168"/>
      <c r="R114" s="169">
        <f>SUM(R115:R118)</f>
        <v>0</v>
      </c>
      <c r="S114" s="168"/>
      <c r="T114" s="170">
        <f>SUM(T115:T118)</f>
        <v>0</v>
      </c>
      <c r="AR114" s="171" t="s">
        <v>76</v>
      </c>
      <c r="AT114" s="172" t="s">
        <v>68</v>
      </c>
      <c r="AU114" s="172" t="s">
        <v>76</v>
      </c>
      <c r="AY114" s="171" t="s">
        <v>179</v>
      </c>
      <c r="BK114" s="173">
        <f>SUM(BK115:BK118)</f>
        <v>0</v>
      </c>
    </row>
    <row r="115" spans="1:65" s="2" customFormat="1" ht="16.5" customHeight="1">
      <c r="A115" s="33"/>
      <c r="B115" s="34"/>
      <c r="C115" s="213" t="s">
        <v>259</v>
      </c>
      <c r="D115" s="213" t="s">
        <v>286</v>
      </c>
      <c r="E115" s="214" t="s">
        <v>4006</v>
      </c>
      <c r="F115" s="215" t="s">
        <v>4007</v>
      </c>
      <c r="G115" s="216" t="s">
        <v>289</v>
      </c>
      <c r="H115" s="217">
        <v>15</v>
      </c>
      <c r="I115" s="218"/>
      <c r="J115" s="218">
        <f>ROUND(I115*H115,2)</f>
        <v>0</v>
      </c>
      <c r="K115" s="215" t="s">
        <v>18</v>
      </c>
      <c r="L115" s="219"/>
      <c r="M115" s="220" t="s">
        <v>18</v>
      </c>
      <c r="N115" s="221" t="s">
        <v>40</v>
      </c>
      <c r="O115" s="184">
        <v>0</v>
      </c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250</v>
      </c>
      <c r="AT115" s="186" t="s">
        <v>286</v>
      </c>
      <c r="AU115" s="186" t="s">
        <v>78</v>
      </c>
      <c r="AY115" s="19" t="s">
        <v>179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76</v>
      </c>
      <c r="BK115" s="187">
        <f>ROUND(I115*H115,2)</f>
        <v>0</v>
      </c>
      <c r="BL115" s="19" t="s">
        <v>186</v>
      </c>
      <c r="BM115" s="186" t="s">
        <v>311</v>
      </c>
    </row>
    <row r="116" spans="1:65" s="2" customFormat="1">
      <c r="A116" s="33"/>
      <c r="B116" s="34"/>
      <c r="C116" s="35"/>
      <c r="D116" s="188" t="s">
        <v>188</v>
      </c>
      <c r="E116" s="35"/>
      <c r="F116" s="189" t="s">
        <v>4007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188</v>
      </c>
      <c r="AU116" s="19" t="s">
        <v>78</v>
      </c>
    </row>
    <row r="117" spans="1:65" s="2" customFormat="1" ht="16.5" customHeight="1">
      <c r="A117" s="33"/>
      <c r="B117" s="34"/>
      <c r="C117" s="213" t="s">
        <v>270</v>
      </c>
      <c r="D117" s="213" t="s">
        <v>286</v>
      </c>
      <c r="E117" s="214" t="s">
        <v>4008</v>
      </c>
      <c r="F117" s="215" t="s">
        <v>4009</v>
      </c>
      <c r="G117" s="216" t="s">
        <v>3764</v>
      </c>
      <c r="H117" s="217">
        <v>1</v>
      </c>
      <c r="I117" s="218"/>
      <c r="J117" s="218">
        <f>ROUND(I117*H117,2)</f>
        <v>0</v>
      </c>
      <c r="K117" s="215" t="s">
        <v>18</v>
      </c>
      <c r="L117" s="219"/>
      <c r="M117" s="220" t="s">
        <v>18</v>
      </c>
      <c r="N117" s="221" t="s">
        <v>40</v>
      </c>
      <c r="O117" s="184">
        <v>0</v>
      </c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250</v>
      </c>
      <c r="AT117" s="186" t="s">
        <v>286</v>
      </c>
      <c r="AU117" s="186" t="s">
        <v>78</v>
      </c>
      <c r="AY117" s="19" t="s">
        <v>179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76</v>
      </c>
      <c r="BK117" s="187">
        <f>ROUND(I117*H117,2)</f>
        <v>0</v>
      </c>
      <c r="BL117" s="19" t="s">
        <v>186</v>
      </c>
      <c r="BM117" s="186" t="s">
        <v>325</v>
      </c>
    </row>
    <row r="118" spans="1:65" s="2" customFormat="1">
      <c r="A118" s="33"/>
      <c r="B118" s="34"/>
      <c r="C118" s="35"/>
      <c r="D118" s="188" t="s">
        <v>188</v>
      </c>
      <c r="E118" s="35"/>
      <c r="F118" s="189" t="s">
        <v>4009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188</v>
      </c>
      <c r="AU118" s="19" t="s">
        <v>78</v>
      </c>
    </row>
    <row r="119" spans="1:65" s="12" customFormat="1" ht="22.9" customHeight="1">
      <c r="B119" s="161"/>
      <c r="C119" s="162"/>
      <c r="D119" s="163" t="s">
        <v>68</v>
      </c>
      <c r="E119" s="174" t="s">
        <v>3872</v>
      </c>
      <c r="F119" s="174" t="s">
        <v>3802</v>
      </c>
      <c r="G119" s="162"/>
      <c r="H119" s="162"/>
      <c r="I119" s="162"/>
      <c r="J119" s="175">
        <f>BK119</f>
        <v>0</v>
      </c>
      <c r="K119" s="162"/>
      <c r="L119" s="166"/>
      <c r="M119" s="167"/>
      <c r="N119" s="168"/>
      <c r="O119" s="168"/>
      <c r="P119" s="169">
        <f>SUM(P120:P126)</f>
        <v>0</v>
      </c>
      <c r="Q119" s="168"/>
      <c r="R119" s="169">
        <f>SUM(R120:R126)</f>
        <v>0</v>
      </c>
      <c r="S119" s="168"/>
      <c r="T119" s="170">
        <f>SUM(T120:T126)</f>
        <v>0</v>
      </c>
      <c r="AR119" s="171" t="s">
        <v>76</v>
      </c>
      <c r="AT119" s="172" t="s">
        <v>68</v>
      </c>
      <c r="AU119" s="172" t="s">
        <v>76</v>
      </c>
      <c r="AY119" s="171" t="s">
        <v>179</v>
      </c>
      <c r="BK119" s="173">
        <f>SUM(BK120:BK126)</f>
        <v>0</v>
      </c>
    </row>
    <row r="120" spans="1:65" s="2" customFormat="1" ht="16.5" customHeight="1">
      <c r="A120" s="33"/>
      <c r="B120" s="34"/>
      <c r="C120" s="176" t="s">
        <v>278</v>
      </c>
      <c r="D120" s="176" t="s">
        <v>181</v>
      </c>
      <c r="E120" s="177" t="s">
        <v>4010</v>
      </c>
      <c r="F120" s="178" t="s">
        <v>4011</v>
      </c>
      <c r="G120" s="179" t="s">
        <v>1865</v>
      </c>
      <c r="H120" s="180">
        <v>1</v>
      </c>
      <c r="I120" s="181"/>
      <c r="J120" s="181">
        <f>ROUND(I120*H120,2)</f>
        <v>0</v>
      </c>
      <c r="K120" s="178" t="s">
        <v>18</v>
      </c>
      <c r="L120" s="38"/>
      <c r="M120" s="182" t="s">
        <v>18</v>
      </c>
      <c r="N120" s="183" t="s">
        <v>40</v>
      </c>
      <c r="O120" s="184">
        <v>0</v>
      </c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186</v>
      </c>
      <c r="AT120" s="186" t="s">
        <v>181</v>
      </c>
      <c r="AU120" s="186" t="s">
        <v>78</v>
      </c>
      <c r="AY120" s="19" t="s">
        <v>179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76</v>
      </c>
      <c r="BK120" s="187">
        <f>ROUND(I120*H120,2)</f>
        <v>0</v>
      </c>
      <c r="BL120" s="19" t="s">
        <v>186</v>
      </c>
      <c r="BM120" s="186" t="s">
        <v>348</v>
      </c>
    </row>
    <row r="121" spans="1:65" s="2" customFormat="1">
      <c r="A121" s="33"/>
      <c r="B121" s="34"/>
      <c r="C121" s="35"/>
      <c r="D121" s="188" t="s">
        <v>188</v>
      </c>
      <c r="E121" s="35"/>
      <c r="F121" s="189" t="s">
        <v>4011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188</v>
      </c>
      <c r="AU121" s="19" t="s">
        <v>78</v>
      </c>
    </row>
    <row r="122" spans="1:65" s="2" customFormat="1" ht="24.2" customHeight="1">
      <c r="A122" s="33"/>
      <c r="B122" s="34"/>
      <c r="C122" s="176" t="s">
        <v>8</v>
      </c>
      <c r="D122" s="176" t="s">
        <v>181</v>
      </c>
      <c r="E122" s="177" t="s">
        <v>4012</v>
      </c>
      <c r="F122" s="178" t="s">
        <v>3978</v>
      </c>
      <c r="G122" s="179" t="s">
        <v>1865</v>
      </c>
      <c r="H122" s="180">
        <v>1</v>
      </c>
      <c r="I122" s="181"/>
      <c r="J122" s="181">
        <f>ROUND(I122*H122,2)</f>
        <v>0</v>
      </c>
      <c r="K122" s="178" t="s">
        <v>18</v>
      </c>
      <c r="L122" s="38"/>
      <c r="M122" s="182" t="s">
        <v>18</v>
      </c>
      <c r="N122" s="183" t="s">
        <v>40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186</v>
      </c>
      <c r="AT122" s="186" t="s">
        <v>181</v>
      </c>
      <c r="AU122" s="186" t="s">
        <v>78</v>
      </c>
      <c r="AY122" s="19" t="s">
        <v>179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76</v>
      </c>
      <c r="BK122" s="187">
        <f>ROUND(I122*H122,2)</f>
        <v>0</v>
      </c>
      <c r="BL122" s="19" t="s">
        <v>186</v>
      </c>
      <c r="BM122" s="186" t="s">
        <v>362</v>
      </c>
    </row>
    <row r="123" spans="1:65" s="2" customFormat="1" ht="19.5">
      <c r="A123" s="33"/>
      <c r="B123" s="34"/>
      <c r="C123" s="35"/>
      <c r="D123" s="188" t="s">
        <v>188</v>
      </c>
      <c r="E123" s="35"/>
      <c r="F123" s="189" t="s">
        <v>3978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188</v>
      </c>
      <c r="AU123" s="19" t="s">
        <v>78</v>
      </c>
    </row>
    <row r="124" spans="1:65" s="2" customFormat="1" ht="33" customHeight="1">
      <c r="A124" s="33"/>
      <c r="B124" s="34"/>
      <c r="C124" s="176" t="s">
        <v>292</v>
      </c>
      <c r="D124" s="176" t="s">
        <v>181</v>
      </c>
      <c r="E124" s="177" t="s">
        <v>4013</v>
      </c>
      <c r="F124" s="178" t="s">
        <v>4014</v>
      </c>
      <c r="G124" s="179" t="s">
        <v>1865</v>
      </c>
      <c r="H124" s="180">
        <v>1</v>
      </c>
      <c r="I124" s="181"/>
      <c r="J124" s="181">
        <f>ROUND(I124*H124,2)</f>
        <v>0</v>
      </c>
      <c r="K124" s="178" t="s">
        <v>18</v>
      </c>
      <c r="L124" s="38"/>
      <c r="M124" s="182" t="s">
        <v>18</v>
      </c>
      <c r="N124" s="183" t="s">
        <v>40</v>
      </c>
      <c r="O124" s="184">
        <v>0</v>
      </c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6" t="s">
        <v>186</v>
      </c>
      <c r="AT124" s="186" t="s">
        <v>181</v>
      </c>
      <c r="AU124" s="186" t="s">
        <v>78</v>
      </c>
      <c r="AY124" s="19" t="s">
        <v>179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76</v>
      </c>
      <c r="BK124" s="187">
        <f>ROUND(I124*H124,2)</f>
        <v>0</v>
      </c>
      <c r="BL124" s="19" t="s">
        <v>186</v>
      </c>
      <c r="BM124" s="186" t="s">
        <v>374</v>
      </c>
    </row>
    <row r="125" spans="1:65" s="2" customFormat="1" ht="19.5">
      <c r="A125" s="33"/>
      <c r="B125" s="34"/>
      <c r="C125" s="35"/>
      <c r="D125" s="188" t="s">
        <v>188</v>
      </c>
      <c r="E125" s="35"/>
      <c r="F125" s="189" t="s">
        <v>4015</v>
      </c>
      <c r="G125" s="35"/>
      <c r="H125" s="35"/>
      <c r="I125" s="35"/>
      <c r="J125" s="35"/>
      <c r="K125" s="35"/>
      <c r="L125" s="38"/>
      <c r="M125" s="190"/>
      <c r="N125" s="191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9" t="s">
        <v>188</v>
      </c>
      <c r="AU125" s="19" t="s">
        <v>78</v>
      </c>
    </row>
    <row r="126" spans="1:65" s="2" customFormat="1" ht="29.25">
      <c r="A126" s="33"/>
      <c r="B126" s="34"/>
      <c r="C126" s="35"/>
      <c r="D126" s="188" t="s">
        <v>2670</v>
      </c>
      <c r="E126" s="35"/>
      <c r="F126" s="230" t="s">
        <v>3982</v>
      </c>
      <c r="G126" s="35"/>
      <c r="H126" s="35"/>
      <c r="I126" s="35"/>
      <c r="J126" s="35"/>
      <c r="K126" s="35"/>
      <c r="L126" s="38"/>
      <c r="M126" s="231"/>
      <c r="N126" s="232"/>
      <c r="O126" s="233"/>
      <c r="P126" s="233"/>
      <c r="Q126" s="233"/>
      <c r="R126" s="233"/>
      <c r="S126" s="233"/>
      <c r="T126" s="23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9" t="s">
        <v>2670</v>
      </c>
      <c r="AU126" s="19" t="s">
        <v>78</v>
      </c>
    </row>
    <row r="127" spans="1:65" s="2" customFormat="1" ht="6.95" customHeight="1">
      <c r="A127" s="33"/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8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formatColumns="0" formatRows="0" autoFilter="0"/>
  <autoFilter ref="C94:K126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opLeftCell="A14" workbookViewId="0">
      <selection activeCell="Y113" sqref="Y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4016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ROUND(J95,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ROUND((SUM(BE95:BE124)),  2)</f>
        <v>0</v>
      </c>
      <c r="G37" s="33"/>
      <c r="H37" s="33"/>
      <c r="I37" s="123">
        <v>0.21</v>
      </c>
      <c r="J37" s="122">
        <f>ROUND(((SUM(BE95:BE124))*I37),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ROUND((SUM(BF95:BF124)),  2)</f>
        <v>0</v>
      </c>
      <c r="G38" s="33"/>
      <c r="H38" s="33"/>
      <c r="I38" s="123">
        <v>0.12</v>
      </c>
      <c r="J38" s="122">
        <f>ROUND(((SUM(BF95:BF124))*I38),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ROUND((SUM(BG95:BG124)),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ROUND((SUM(BH95:BH124)),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ROUND((SUM(BI95:BI124)),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D1.4.1-4 - Přípojka dešťové kanalizace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J95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4017</v>
      </c>
      <c r="E68" s="142"/>
      <c r="F68" s="142"/>
      <c r="G68" s="142"/>
      <c r="H68" s="142"/>
      <c r="I68" s="142"/>
      <c r="J68" s="143">
        <f>J96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3985</v>
      </c>
      <c r="E69" s="147"/>
      <c r="F69" s="147"/>
      <c r="G69" s="147"/>
      <c r="H69" s="147"/>
      <c r="I69" s="147"/>
      <c r="J69" s="148">
        <f>J97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3986</v>
      </c>
      <c r="E70" s="147"/>
      <c r="F70" s="147"/>
      <c r="G70" s="147"/>
      <c r="H70" s="147"/>
      <c r="I70" s="147"/>
      <c r="J70" s="148">
        <f>J114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3987</v>
      </c>
      <c r="E71" s="147"/>
      <c r="F71" s="147"/>
      <c r="G71" s="147"/>
      <c r="H71" s="147"/>
      <c r="I71" s="147"/>
      <c r="J71" s="148">
        <f>J119</f>
        <v>0</v>
      </c>
      <c r="K71" s="95"/>
      <c r="L71" s="149"/>
    </row>
    <row r="72" spans="1:47" s="2" customFormat="1" ht="21.75" customHeight="1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11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47" s="2" customFormat="1" ht="6.95" customHeight="1">
      <c r="A73" s="33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11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7" spans="1:4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47" s="2" customFormat="1" ht="24.95" customHeight="1">
      <c r="A78" s="33"/>
      <c r="B78" s="34"/>
      <c r="C78" s="25" t="s">
        <v>164</v>
      </c>
      <c r="D78" s="35"/>
      <c r="E78" s="35"/>
      <c r="F78" s="35"/>
      <c r="G78" s="35"/>
      <c r="H78" s="35"/>
      <c r="I78" s="35"/>
      <c r="J78" s="35"/>
      <c r="K78" s="35"/>
      <c r="L78" s="11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47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47" s="2" customFormat="1" ht="12" customHeight="1">
      <c r="A80" s="33"/>
      <c r="B80" s="34"/>
      <c r="C80" s="30" t="s">
        <v>14</v>
      </c>
      <c r="D80" s="35"/>
      <c r="E80" s="35"/>
      <c r="F80" s="35"/>
      <c r="G80" s="35"/>
      <c r="H80" s="35"/>
      <c r="I80" s="35"/>
      <c r="J80" s="35"/>
      <c r="K80" s="35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3" s="2" customFormat="1" ht="16.5" customHeight="1">
      <c r="A81" s="33"/>
      <c r="B81" s="34"/>
      <c r="C81" s="35"/>
      <c r="D81" s="35"/>
      <c r="E81" s="392" t="str">
        <f>E7</f>
        <v>Domov se zvláštním režimem ESET_změna 4</v>
      </c>
      <c r="F81" s="393"/>
      <c r="G81" s="393"/>
      <c r="H81" s="393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3" s="1" customFormat="1" ht="12" customHeight="1">
      <c r="B82" s="23"/>
      <c r="C82" s="30" t="s">
        <v>127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392" t="s">
        <v>128</v>
      </c>
      <c r="F83" s="383"/>
      <c r="G83" s="383"/>
      <c r="H83" s="383"/>
      <c r="I83" s="24"/>
      <c r="J83" s="24"/>
      <c r="K83" s="24"/>
      <c r="L83" s="22"/>
    </row>
    <row r="84" spans="1:63" s="1" customFormat="1" ht="12" customHeight="1">
      <c r="B84" s="23"/>
      <c r="C84" s="30" t="s">
        <v>129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3"/>
      <c r="B85" s="34"/>
      <c r="C85" s="35"/>
      <c r="D85" s="35"/>
      <c r="E85" s="394" t="s">
        <v>130</v>
      </c>
      <c r="F85" s="395"/>
      <c r="G85" s="395"/>
      <c r="H85" s="395"/>
      <c r="I85" s="35"/>
      <c r="J85" s="35"/>
      <c r="K85" s="35"/>
      <c r="L85" s="11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3" s="2" customFormat="1" ht="12" customHeight="1">
      <c r="A86" s="33"/>
      <c r="B86" s="34"/>
      <c r="C86" s="30" t="s">
        <v>131</v>
      </c>
      <c r="D86" s="35"/>
      <c r="E86" s="35"/>
      <c r="F86" s="35"/>
      <c r="G86" s="35"/>
      <c r="H86" s="35"/>
      <c r="I86" s="35"/>
      <c r="J86" s="35"/>
      <c r="K86" s="35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3" s="2" customFormat="1" ht="16.5" customHeight="1">
      <c r="A87" s="33"/>
      <c r="B87" s="34"/>
      <c r="C87" s="35"/>
      <c r="D87" s="35"/>
      <c r="E87" s="389" t="str">
        <f>E13</f>
        <v>D1.4.1-4 - Přípojka dešťové kanalizace</v>
      </c>
      <c r="F87" s="395"/>
      <c r="G87" s="395"/>
      <c r="H87" s="39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3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3" s="2" customFormat="1" ht="12" customHeight="1">
      <c r="A89" s="33"/>
      <c r="B89" s="34"/>
      <c r="C89" s="30" t="s">
        <v>19</v>
      </c>
      <c r="D89" s="35"/>
      <c r="E89" s="35"/>
      <c r="F89" s="28" t="str">
        <f>F16</f>
        <v>nám.Smiřických 42/12, parc.č.74/1</v>
      </c>
      <c r="G89" s="35"/>
      <c r="H89" s="35"/>
      <c r="I89" s="30" t="s">
        <v>21</v>
      </c>
      <c r="J89" s="58" t="str">
        <f>IF(J16="","",J16)</f>
        <v>25. 2. 2025</v>
      </c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3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3" s="2" customFormat="1" ht="15.2" customHeight="1">
      <c r="A91" s="33"/>
      <c r="B91" s="34"/>
      <c r="C91" s="30" t="s">
        <v>23</v>
      </c>
      <c r="D91" s="35"/>
      <c r="E91" s="35"/>
      <c r="F91" s="28" t="str">
        <f>E19</f>
        <v xml:space="preserve"> </v>
      </c>
      <c r="G91" s="35"/>
      <c r="H91" s="35"/>
      <c r="I91" s="30" t="s">
        <v>28</v>
      </c>
      <c r="J91" s="31" t="str">
        <f>E25</f>
        <v>M - PROject CZ s.r.o.</v>
      </c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3" s="2" customFormat="1" ht="15.2" customHeight="1">
      <c r="A92" s="33"/>
      <c r="B92" s="34"/>
      <c r="C92" s="30" t="s">
        <v>27</v>
      </c>
      <c r="D92" s="35"/>
      <c r="E92" s="35"/>
      <c r="F92" s="28" t="str">
        <f>IF(E22="","",E22)</f>
        <v xml:space="preserve"> </v>
      </c>
      <c r="G92" s="35"/>
      <c r="H92" s="35"/>
      <c r="I92" s="30" t="s">
        <v>31</v>
      </c>
      <c r="J92" s="31" t="str">
        <f>E28</f>
        <v>SOLOREAL s.r.o.</v>
      </c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63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63" s="11" customFormat="1" ht="29.25" customHeight="1">
      <c r="A94" s="150"/>
      <c r="B94" s="151"/>
      <c r="C94" s="152" t="s">
        <v>165</v>
      </c>
      <c r="D94" s="153" t="s">
        <v>54</v>
      </c>
      <c r="E94" s="153" t="s">
        <v>50</v>
      </c>
      <c r="F94" s="153" t="s">
        <v>51</v>
      </c>
      <c r="G94" s="153" t="s">
        <v>166</v>
      </c>
      <c r="H94" s="153" t="s">
        <v>167</v>
      </c>
      <c r="I94" s="153" t="s">
        <v>168</v>
      </c>
      <c r="J94" s="153" t="s">
        <v>135</v>
      </c>
      <c r="K94" s="154" t="s">
        <v>169</v>
      </c>
      <c r="L94" s="155"/>
      <c r="M94" s="67" t="s">
        <v>18</v>
      </c>
      <c r="N94" s="68" t="s">
        <v>39</v>
      </c>
      <c r="O94" s="68" t="s">
        <v>170</v>
      </c>
      <c r="P94" s="68" t="s">
        <v>171</v>
      </c>
      <c r="Q94" s="68" t="s">
        <v>172</v>
      </c>
      <c r="R94" s="68" t="s">
        <v>173</v>
      </c>
      <c r="S94" s="68" t="s">
        <v>174</v>
      </c>
      <c r="T94" s="69" t="s">
        <v>175</v>
      </c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</row>
    <row r="95" spans="1:63" s="2" customFormat="1" ht="22.9" customHeight="1">
      <c r="A95" s="33"/>
      <c r="B95" s="34"/>
      <c r="C95" s="74" t="s">
        <v>176</v>
      </c>
      <c r="D95" s="35"/>
      <c r="E95" s="35"/>
      <c r="F95" s="35"/>
      <c r="G95" s="35"/>
      <c r="H95" s="35"/>
      <c r="I95" s="35"/>
      <c r="J95" s="156">
        <f>BK95</f>
        <v>0</v>
      </c>
      <c r="K95" s="35"/>
      <c r="L95" s="38"/>
      <c r="M95" s="70"/>
      <c r="N95" s="157"/>
      <c r="O95" s="71"/>
      <c r="P95" s="158">
        <f>P96</f>
        <v>0</v>
      </c>
      <c r="Q95" s="71"/>
      <c r="R95" s="158">
        <f>R96</f>
        <v>0</v>
      </c>
      <c r="S95" s="71"/>
      <c r="T95" s="159">
        <f>T96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9" t="s">
        <v>68</v>
      </c>
      <c r="AU95" s="19" t="s">
        <v>136</v>
      </c>
      <c r="BK95" s="160">
        <f>BK96</f>
        <v>0</v>
      </c>
    </row>
    <row r="96" spans="1:63" s="12" customFormat="1" ht="25.9" customHeight="1">
      <c r="B96" s="161"/>
      <c r="C96" s="162"/>
      <c r="D96" s="163" t="s">
        <v>68</v>
      </c>
      <c r="E96" s="164" t="s">
        <v>78</v>
      </c>
      <c r="F96" s="164" t="s">
        <v>97</v>
      </c>
      <c r="G96" s="162"/>
      <c r="H96" s="162"/>
      <c r="I96" s="162"/>
      <c r="J96" s="165">
        <f>BK96</f>
        <v>0</v>
      </c>
      <c r="K96" s="162"/>
      <c r="L96" s="166"/>
      <c r="M96" s="167"/>
      <c r="N96" s="168"/>
      <c r="O96" s="168"/>
      <c r="P96" s="169">
        <f>P97+P114+P119</f>
        <v>0</v>
      </c>
      <c r="Q96" s="168"/>
      <c r="R96" s="169">
        <f>R97+R114+R119</f>
        <v>0</v>
      </c>
      <c r="S96" s="168"/>
      <c r="T96" s="170">
        <f>T97+T114+T119</f>
        <v>0</v>
      </c>
      <c r="AR96" s="171" t="s">
        <v>76</v>
      </c>
      <c r="AT96" s="172" t="s">
        <v>68</v>
      </c>
      <c r="AU96" s="172" t="s">
        <v>69</v>
      </c>
      <c r="AY96" s="171" t="s">
        <v>179</v>
      </c>
      <c r="BK96" s="173">
        <f>BK97+BK114+BK119</f>
        <v>0</v>
      </c>
    </row>
    <row r="97" spans="1:65" s="12" customFormat="1" ht="22.9" customHeight="1">
      <c r="B97" s="161"/>
      <c r="C97" s="162"/>
      <c r="D97" s="163" t="s">
        <v>68</v>
      </c>
      <c r="E97" s="174" t="s">
        <v>3813</v>
      </c>
      <c r="F97" s="174" t="s">
        <v>180</v>
      </c>
      <c r="G97" s="162"/>
      <c r="H97" s="162"/>
      <c r="I97" s="162"/>
      <c r="J97" s="175">
        <f>BK97</f>
        <v>0</v>
      </c>
      <c r="K97" s="162"/>
      <c r="L97" s="166"/>
      <c r="M97" s="167"/>
      <c r="N97" s="168"/>
      <c r="O97" s="168"/>
      <c r="P97" s="169">
        <f>SUM(P98:P113)</f>
        <v>0</v>
      </c>
      <c r="Q97" s="168"/>
      <c r="R97" s="169">
        <f>SUM(R98:R113)</f>
        <v>0</v>
      </c>
      <c r="S97" s="168"/>
      <c r="T97" s="170">
        <f>SUM(T98:T113)</f>
        <v>0</v>
      </c>
      <c r="AR97" s="171" t="s">
        <v>76</v>
      </c>
      <c r="AT97" s="172" t="s">
        <v>68</v>
      </c>
      <c r="AU97" s="172" t="s">
        <v>76</v>
      </c>
      <c r="AY97" s="171" t="s">
        <v>179</v>
      </c>
      <c r="BK97" s="173">
        <f>SUM(BK98:BK113)</f>
        <v>0</v>
      </c>
    </row>
    <row r="98" spans="1:65" s="2" customFormat="1" ht="16.5" customHeight="1">
      <c r="A98" s="33"/>
      <c r="B98" s="34"/>
      <c r="C98" s="176" t="s">
        <v>76</v>
      </c>
      <c r="D98" s="176" t="s">
        <v>181</v>
      </c>
      <c r="E98" s="177" t="s">
        <v>4018</v>
      </c>
      <c r="F98" s="178" t="s">
        <v>4019</v>
      </c>
      <c r="G98" s="179" t="s">
        <v>184</v>
      </c>
      <c r="H98" s="180">
        <v>22.841999999999999</v>
      </c>
      <c r="I98" s="181"/>
      <c r="J98" s="181">
        <f>ROUND(I98*H98,2)</f>
        <v>0</v>
      </c>
      <c r="K98" s="178" t="s">
        <v>18</v>
      </c>
      <c r="L98" s="38"/>
      <c r="M98" s="182" t="s">
        <v>18</v>
      </c>
      <c r="N98" s="183" t="s">
        <v>40</v>
      </c>
      <c r="O98" s="184">
        <v>0</v>
      </c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6" t="s">
        <v>186</v>
      </c>
      <c r="AT98" s="186" t="s">
        <v>181</v>
      </c>
      <c r="AU98" s="186" t="s">
        <v>78</v>
      </c>
      <c r="AY98" s="19" t="s">
        <v>179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76</v>
      </c>
      <c r="BK98" s="187">
        <f>ROUND(I98*H98,2)</f>
        <v>0</v>
      </c>
      <c r="BL98" s="19" t="s">
        <v>186</v>
      </c>
      <c r="BM98" s="186" t="s">
        <v>78</v>
      </c>
    </row>
    <row r="99" spans="1:65" s="2" customFormat="1">
      <c r="A99" s="33"/>
      <c r="B99" s="34"/>
      <c r="C99" s="35"/>
      <c r="D99" s="188" t="s">
        <v>188</v>
      </c>
      <c r="E99" s="35"/>
      <c r="F99" s="189" t="s">
        <v>4019</v>
      </c>
      <c r="G99" s="35"/>
      <c r="H99" s="35"/>
      <c r="I99" s="35"/>
      <c r="J99" s="35"/>
      <c r="K99" s="35"/>
      <c r="L99" s="38"/>
      <c r="M99" s="190"/>
      <c r="N99" s="19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9" t="s">
        <v>188</v>
      </c>
      <c r="AU99" s="19" t="s">
        <v>78</v>
      </c>
    </row>
    <row r="100" spans="1:65" s="2" customFormat="1" ht="21.75" customHeight="1">
      <c r="A100" s="33"/>
      <c r="B100" s="34"/>
      <c r="C100" s="176" t="s">
        <v>78</v>
      </c>
      <c r="D100" s="176" t="s">
        <v>181</v>
      </c>
      <c r="E100" s="177" t="s">
        <v>4020</v>
      </c>
      <c r="F100" s="178" t="s">
        <v>4021</v>
      </c>
      <c r="G100" s="179" t="s">
        <v>184</v>
      </c>
      <c r="H100" s="180">
        <v>10</v>
      </c>
      <c r="I100" s="181"/>
      <c r="J100" s="181">
        <f>ROUND(I100*H100,2)</f>
        <v>0</v>
      </c>
      <c r="K100" s="178" t="s">
        <v>18</v>
      </c>
      <c r="L100" s="38"/>
      <c r="M100" s="182" t="s">
        <v>18</v>
      </c>
      <c r="N100" s="183" t="s">
        <v>40</v>
      </c>
      <c r="O100" s="184">
        <v>0</v>
      </c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6" t="s">
        <v>186</v>
      </c>
      <c r="AT100" s="186" t="s">
        <v>181</v>
      </c>
      <c r="AU100" s="186" t="s">
        <v>78</v>
      </c>
      <c r="AY100" s="19" t="s">
        <v>179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76</v>
      </c>
      <c r="BK100" s="187">
        <f>ROUND(I100*H100,2)</f>
        <v>0</v>
      </c>
      <c r="BL100" s="19" t="s">
        <v>186</v>
      </c>
      <c r="BM100" s="186" t="s">
        <v>186</v>
      </c>
    </row>
    <row r="101" spans="1:65" s="2" customFormat="1">
      <c r="A101" s="33"/>
      <c r="B101" s="34"/>
      <c r="C101" s="35"/>
      <c r="D101" s="188" t="s">
        <v>188</v>
      </c>
      <c r="E101" s="35"/>
      <c r="F101" s="189" t="s">
        <v>4021</v>
      </c>
      <c r="G101" s="35"/>
      <c r="H101" s="35"/>
      <c r="I101" s="35"/>
      <c r="J101" s="35"/>
      <c r="K101" s="35"/>
      <c r="L101" s="38"/>
      <c r="M101" s="190"/>
      <c r="N101" s="191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9" t="s">
        <v>188</v>
      </c>
      <c r="AU101" s="19" t="s">
        <v>78</v>
      </c>
    </row>
    <row r="102" spans="1:65" s="2" customFormat="1" ht="16.5" customHeight="1">
      <c r="A102" s="33"/>
      <c r="B102" s="34"/>
      <c r="C102" s="176" t="s">
        <v>85</v>
      </c>
      <c r="D102" s="176" t="s">
        <v>181</v>
      </c>
      <c r="E102" s="177" t="s">
        <v>3992</v>
      </c>
      <c r="F102" s="178" t="s">
        <v>3993</v>
      </c>
      <c r="G102" s="179" t="s">
        <v>1865</v>
      </c>
      <c r="H102" s="180">
        <v>1</v>
      </c>
      <c r="I102" s="181"/>
      <c r="J102" s="181">
        <f>ROUND(I102*H102,2)</f>
        <v>0</v>
      </c>
      <c r="K102" s="178" t="s">
        <v>18</v>
      </c>
      <c r="L102" s="38"/>
      <c r="M102" s="182" t="s">
        <v>18</v>
      </c>
      <c r="N102" s="183" t="s">
        <v>40</v>
      </c>
      <c r="O102" s="184">
        <v>0</v>
      </c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6" t="s">
        <v>186</v>
      </c>
      <c r="AT102" s="186" t="s">
        <v>181</v>
      </c>
      <c r="AU102" s="186" t="s">
        <v>78</v>
      </c>
      <c r="AY102" s="19" t="s">
        <v>179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76</v>
      </c>
      <c r="BK102" s="187">
        <f>ROUND(I102*H102,2)</f>
        <v>0</v>
      </c>
      <c r="BL102" s="19" t="s">
        <v>186</v>
      </c>
      <c r="BM102" s="186" t="s">
        <v>4022</v>
      </c>
    </row>
    <row r="103" spans="1:65" s="2" customFormat="1">
      <c r="A103" s="33"/>
      <c r="B103" s="34"/>
      <c r="C103" s="35"/>
      <c r="D103" s="188" t="s">
        <v>188</v>
      </c>
      <c r="E103" s="35"/>
      <c r="F103" s="189" t="s">
        <v>3993</v>
      </c>
      <c r="G103" s="35"/>
      <c r="H103" s="35"/>
      <c r="I103" s="35"/>
      <c r="J103" s="35"/>
      <c r="K103" s="35"/>
      <c r="L103" s="38"/>
      <c r="M103" s="190"/>
      <c r="N103" s="19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9" t="s">
        <v>188</v>
      </c>
      <c r="AU103" s="19" t="s">
        <v>78</v>
      </c>
    </row>
    <row r="104" spans="1:65" s="2" customFormat="1" ht="24.2" customHeight="1">
      <c r="A104" s="33"/>
      <c r="B104" s="34"/>
      <c r="C104" s="176" t="s">
        <v>186</v>
      </c>
      <c r="D104" s="176" t="s">
        <v>181</v>
      </c>
      <c r="E104" s="177" t="s">
        <v>4023</v>
      </c>
      <c r="F104" s="178" t="s">
        <v>3996</v>
      </c>
      <c r="G104" s="179" t="s">
        <v>184</v>
      </c>
      <c r="H104" s="180">
        <v>6.9489999999999998</v>
      </c>
      <c r="I104" s="181"/>
      <c r="J104" s="181">
        <f>ROUND(I104*H104,2)</f>
        <v>0</v>
      </c>
      <c r="K104" s="178" t="s">
        <v>18</v>
      </c>
      <c r="L104" s="38"/>
      <c r="M104" s="182" t="s">
        <v>18</v>
      </c>
      <c r="N104" s="183" t="s">
        <v>40</v>
      </c>
      <c r="O104" s="184">
        <v>0</v>
      </c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6" t="s">
        <v>186</v>
      </c>
      <c r="AT104" s="186" t="s">
        <v>181</v>
      </c>
      <c r="AU104" s="186" t="s">
        <v>78</v>
      </c>
      <c r="AY104" s="19" t="s">
        <v>179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76</v>
      </c>
      <c r="BK104" s="187">
        <f>ROUND(I104*H104,2)</f>
        <v>0</v>
      </c>
      <c r="BL104" s="19" t="s">
        <v>186</v>
      </c>
      <c r="BM104" s="186" t="s">
        <v>237</v>
      </c>
    </row>
    <row r="105" spans="1:65" s="2" customFormat="1">
      <c r="A105" s="33"/>
      <c r="B105" s="34"/>
      <c r="C105" s="35"/>
      <c r="D105" s="188" t="s">
        <v>188</v>
      </c>
      <c r="E105" s="35"/>
      <c r="F105" s="189" t="s">
        <v>3996</v>
      </c>
      <c r="G105" s="35"/>
      <c r="H105" s="35"/>
      <c r="I105" s="35"/>
      <c r="J105" s="35"/>
      <c r="K105" s="35"/>
      <c r="L105" s="38"/>
      <c r="M105" s="190"/>
      <c r="N105" s="191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9" t="s">
        <v>188</v>
      </c>
      <c r="AU105" s="19" t="s">
        <v>78</v>
      </c>
    </row>
    <row r="106" spans="1:65" s="2" customFormat="1" ht="24.2" customHeight="1">
      <c r="A106" s="33"/>
      <c r="B106" s="34"/>
      <c r="C106" s="176" t="s">
        <v>222</v>
      </c>
      <c r="D106" s="176" t="s">
        <v>181</v>
      </c>
      <c r="E106" s="177" t="s">
        <v>4024</v>
      </c>
      <c r="F106" s="178" t="s">
        <v>3998</v>
      </c>
      <c r="G106" s="179" t="s">
        <v>184</v>
      </c>
      <c r="H106" s="180">
        <v>3.8069999999999999</v>
      </c>
      <c r="I106" s="181"/>
      <c r="J106" s="181">
        <f>ROUND(I106*H106,2)</f>
        <v>0</v>
      </c>
      <c r="K106" s="178" t="s">
        <v>18</v>
      </c>
      <c r="L106" s="38"/>
      <c r="M106" s="182" t="s">
        <v>18</v>
      </c>
      <c r="N106" s="183" t="s">
        <v>40</v>
      </c>
      <c r="O106" s="184">
        <v>0</v>
      </c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6" t="s">
        <v>186</v>
      </c>
      <c r="AT106" s="186" t="s">
        <v>181</v>
      </c>
      <c r="AU106" s="186" t="s">
        <v>78</v>
      </c>
      <c r="AY106" s="19" t="s">
        <v>179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76</v>
      </c>
      <c r="BK106" s="187">
        <f>ROUND(I106*H106,2)</f>
        <v>0</v>
      </c>
      <c r="BL106" s="19" t="s">
        <v>186</v>
      </c>
      <c r="BM106" s="186" t="s">
        <v>250</v>
      </c>
    </row>
    <row r="107" spans="1:65" s="2" customFormat="1">
      <c r="A107" s="33"/>
      <c r="B107" s="34"/>
      <c r="C107" s="35"/>
      <c r="D107" s="188" t="s">
        <v>188</v>
      </c>
      <c r="E107" s="35"/>
      <c r="F107" s="189" t="s">
        <v>3998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188</v>
      </c>
      <c r="AU107" s="19" t="s">
        <v>78</v>
      </c>
    </row>
    <row r="108" spans="1:65" s="2" customFormat="1" ht="21.75" customHeight="1">
      <c r="A108" s="33"/>
      <c r="B108" s="34"/>
      <c r="C108" s="176" t="s">
        <v>237</v>
      </c>
      <c r="D108" s="176" t="s">
        <v>181</v>
      </c>
      <c r="E108" s="177" t="s">
        <v>4025</v>
      </c>
      <c r="F108" s="178" t="s">
        <v>4000</v>
      </c>
      <c r="G108" s="179" t="s">
        <v>184</v>
      </c>
      <c r="H108" s="180">
        <v>0.4</v>
      </c>
      <c r="I108" s="181"/>
      <c r="J108" s="181">
        <f>ROUND(I108*H108,2)</f>
        <v>0</v>
      </c>
      <c r="K108" s="178" t="s">
        <v>18</v>
      </c>
      <c r="L108" s="38"/>
      <c r="M108" s="182" t="s">
        <v>18</v>
      </c>
      <c r="N108" s="183" t="s">
        <v>40</v>
      </c>
      <c r="O108" s="184">
        <v>0</v>
      </c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186</v>
      </c>
      <c r="AT108" s="186" t="s">
        <v>181</v>
      </c>
      <c r="AU108" s="186" t="s">
        <v>78</v>
      </c>
      <c r="AY108" s="19" t="s">
        <v>179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76</v>
      </c>
      <c r="BK108" s="187">
        <f>ROUND(I108*H108,2)</f>
        <v>0</v>
      </c>
      <c r="BL108" s="19" t="s">
        <v>186</v>
      </c>
      <c r="BM108" s="186" t="s">
        <v>270</v>
      </c>
    </row>
    <row r="109" spans="1:65" s="2" customFormat="1">
      <c r="A109" s="33"/>
      <c r="B109" s="34"/>
      <c r="C109" s="35"/>
      <c r="D109" s="188" t="s">
        <v>188</v>
      </c>
      <c r="E109" s="35"/>
      <c r="F109" s="189" t="s">
        <v>4000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188</v>
      </c>
      <c r="AU109" s="19" t="s">
        <v>78</v>
      </c>
    </row>
    <row r="110" spans="1:65" s="2" customFormat="1" ht="21.75" customHeight="1">
      <c r="A110" s="33"/>
      <c r="B110" s="34"/>
      <c r="C110" s="176" t="s">
        <v>244</v>
      </c>
      <c r="D110" s="176" t="s">
        <v>181</v>
      </c>
      <c r="E110" s="177" t="s">
        <v>4026</v>
      </c>
      <c r="F110" s="178" t="s">
        <v>4002</v>
      </c>
      <c r="G110" s="179" t="s">
        <v>184</v>
      </c>
      <c r="H110" s="180">
        <v>19.035</v>
      </c>
      <c r="I110" s="181"/>
      <c r="J110" s="181">
        <f>ROUND(I110*H110,2)</f>
        <v>0</v>
      </c>
      <c r="K110" s="178" t="s">
        <v>18</v>
      </c>
      <c r="L110" s="38"/>
      <c r="M110" s="182" t="s">
        <v>18</v>
      </c>
      <c r="N110" s="183" t="s">
        <v>40</v>
      </c>
      <c r="O110" s="184">
        <v>0</v>
      </c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6" t="s">
        <v>186</v>
      </c>
      <c r="AT110" s="186" t="s">
        <v>181</v>
      </c>
      <c r="AU110" s="186" t="s">
        <v>78</v>
      </c>
      <c r="AY110" s="19" t="s">
        <v>179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76</v>
      </c>
      <c r="BK110" s="187">
        <f>ROUND(I110*H110,2)</f>
        <v>0</v>
      </c>
      <c r="BL110" s="19" t="s">
        <v>186</v>
      </c>
      <c r="BM110" s="186" t="s">
        <v>8</v>
      </c>
    </row>
    <row r="111" spans="1:65" s="2" customFormat="1">
      <c r="A111" s="33"/>
      <c r="B111" s="34"/>
      <c r="C111" s="35"/>
      <c r="D111" s="188" t="s">
        <v>188</v>
      </c>
      <c r="E111" s="35"/>
      <c r="F111" s="189" t="s">
        <v>4002</v>
      </c>
      <c r="G111" s="35"/>
      <c r="H111" s="35"/>
      <c r="I111" s="35"/>
      <c r="J111" s="35"/>
      <c r="K111" s="35"/>
      <c r="L111" s="38"/>
      <c r="M111" s="190"/>
      <c r="N111" s="19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9" t="s">
        <v>188</v>
      </c>
      <c r="AU111" s="19" t="s">
        <v>78</v>
      </c>
    </row>
    <row r="112" spans="1:65" s="2" customFormat="1" ht="24.2" customHeight="1">
      <c r="A112" s="33"/>
      <c r="B112" s="34"/>
      <c r="C112" s="176" t="s">
        <v>250</v>
      </c>
      <c r="D112" s="176" t="s">
        <v>181</v>
      </c>
      <c r="E112" s="177" t="s">
        <v>4027</v>
      </c>
      <c r="F112" s="178" t="s">
        <v>4004</v>
      </c>
      <c r="G112" s="179" t="s">
        <v>184</v>
      </c>
      <c r="H112" s="180">
        <v>58.826000000000001</v>
      </c>
      <c r="I112" s="181"/>
      <c r="J112" s="181">
        <f>ROUND(I112*H112,2)</f>
        <v>0</v>
      </c>
      <c r="K112" s="178" t="s">
        <v>18</v>
      </c>
      <c r="L112" s="38"/>
      <c r="M112" s="182" t="s">
        <v>18</v>
      </c>
      <c r="N112" s="183" t="s">
        <v>40</v>
      </c>
      <c r="O112" s="184">
        <v>0</v>
      </c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186</v>
      </c>
      <c r="AT112" s="186" t="s">
        <v>181</v>
      </c>
      <c r="AU112" s="186" t="s">
        <v>78</v>
      </c>
      <c r="AY112" s="19" t="s">
        <v>179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76</v>
      </c>
      <c r="BK112" s="187">
        <f>ROUND(I112*H112,2)</f>
        <v>0</v>
      </c>
      <c r="BL112" s="19" t="s">
        <v>186</v>
      </c>
      <c r="BM112" s="186" t="s">
        <v>299</v>
      </c>
    </row>
    <row r="113" spans="1:65" s="2" customFormat="1" ht="19.5">
      <c r="A113" s="33"/>
      <c r="B113" s="34"/>
      <c r="C113" s="35"/>
      <c r="D113" s="188" t="s">
        <v>188</v>
      </c>
      <c r="E113" s="35"/>
      <c r="F113" s="189" t="s">
        <v>4004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188</v>
      </c>
      <c r="AU113" s="19" t="s">
        <v>78</v>
      </c>
    </row>
    <row r="114" spans="1:65" s="12" customFormat="1" ht="22.9" customHeight="1">
      <c r="B114" s="161"/>
      <c r="C114" s="162"/>
      <c r="D114" s="163" t="s">
        <v>68</v>
      </c>
      <c r="E114" s="174" t="s">
        <v>3850</v>
      </c>
      <c r="F114" s="174" t="s">
        <v>4005</v>
      </c>
      <c r="G114" s="162"/>
      <c r="H114" s="162"/>
      <c r="I114" s="162"/>
      <c r="J114" s="175">
        <f>BK114</f>
        <v>0</v>
      </c>
      <c r="K114" s="162"/>
      <c r="L114" s="166"/>
      <c r="M114" s="167"/>
      <c r="N114" s="168"/>
      <c r="O114" s="168"/>
      <c r="P114" s="169">
        <f>SUM(P115:P118)</f>
        <v>0</v>
      </c>
      <c r="Q114" s="168"/>
      <c r="R114" s="169">
        <f>SUM(R115:R118)</f>
        <v>0</v>
      </c>
      <c r="S114" s="168"/>
      <c r="T114" s="170">
        <f>SUM(T115:T118)</f>
        <v>0</v>
      </c>
      <c r="AR114" s="171" t="s">
        <v>76</v>
      </c>
      <c r="AT114" s="172" t="s">
        <v>68</v>
      </c>
      <c r="AU114" s="172" t="s">
        <v>76</v>
      </c>
      <c r="AY114" s="171" t="s">
        <v>179</v>
      </c>
      <c r="BK114" s="173">
        <f>SUM(BK115:BK118)</f>
        <v>0</v>
      </c>
    </row>
    <row r="115" spans="1:65" s="2" customFormat="1" ht="16.5" customHeight="1">
      <c r="A115" s="33"/>
      <c r="B115" s="34"/>
      <c r="C115" s="213" t="s">
        <v>259</v>
      </c>
      <c r="D115" s="213" t="s">
        <v>286</v>
      </c>
      <c r="E115" s="214" t="s">
        <v>4028</v>
      </c>
      <c r="F115" s="215" t="s">
        <v>4029</v>
      </c>
      <c r="G115" s="216" t="s">
        <v>289</v>
      </c>
      <c r="H115" s="217">
        <v>16</v>
      </c>
      <c r="I115" s="218"/>
      <c r="J115" s="218">
        <f>ROUND(I115*H115,2)</f>
        <v>0</v>
      </c>
      <c r="K115" s="215" t="s">
        <v>18</v>
      </c>
      <c r="L115" s="219"/>
      <c r="M115" s="220" t="s">
        <v>18</v>
      </c>
      <c r="N115" s="221" t="s">
        <v>40</v>
      </c>
      <c r="O115" s="184">
        <v>0</v>
      </c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250</v>
      </c>
      <c r="AT115" s="186" t="s">
        <v>286</v>
      </c>
      <c r="AU115" s="186" t="s">
        <v>78</v>
      </c>
      <c r="AY115" s="19" t="s">
        <v>179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76</v>
      </c>
      <c r="BK115" s="187">
        <f>ROUND(I115*H115,2)</f>
        <v>0</v>
      </c>
      <c r="BL115" s="19" t="s">
        <v>186</v>
      </c>
      <c r="BM115" s="186" t="s">
        <v>311</v>
      </c>
    </row>
    <row r="116" spans="1:65" s="2" customFormat="1">
      <c r="A116" s="33"/>
      <c r="B116" s="34"/>
      <c r="C116" s="35"/>
      <c r="D116" s="188" t="s">
        <v>188</v>
      </c>
      <c r="E116" s="35"/>
      <c r="F116" s="189" t="s">
        <v>4029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188</v>
      </c>
      <c r="AU116" s="19" t="s">
        <v>78</v>
      </c>
    </row>
    <row r="117" spans="1:65" s="2" customFormat="1" ht="16.5" customHeight="1">
      <c r="A117" s="33"/>
      <c r="B117" s="34"/>
      <c r="C117" s="213" t="s">
        <v>270</v>
      </c>
      <c r="D117" s="213" t="s">
        <v>286</v>
      </c>
      <c r="E117" s="214" t="s">
        <v>4030</v>
      </c>
      <c r="F117" s="215" t="s">
        <v>4009</v>
      </c>
      <c r="G117" s="216" t="s">
        <v>3764</v>
      </c>
      <c r="H117" s="217">
        <v>1</v>
      </c>
      <c r="I117" s="218"/>
      <c r="J117" s="218">
        <f>ROUND(I117*H117,2)</f>
        <v>0</v>
      </c>
      <c r="K117" s="215" t="s">
        <v>18</v>
      </c>
      <c r="L117" s="219"/>
      <c r="M117" s="220" t="s">
        <v>18</v>
      </c>
      <c r="N117" s="221" t="s">
        <v>40</v>
      </c>
      <c r="O117" s="184">
        <v>0</v>
      </c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250</v>
      </c>
      <c r="AT117" s="186" t="s">
        <v>286</v>
      </c>
      <c r="AU117" s="186" t="s">
        <v>78</v>
      </c>
      <c r="AY117" s="19" t="s">
        <v>179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76</v>
      </c>
      <c r="BK117" s="187">
        <f>ROUND(I117*H117,2)</f>
        <v>0</v>
      </c>
      <c r="BL117" s="19" t="s">
        <v>186</v>
      </c>
      <c r="BM117" s="186" t="s">
        <v>325</v>
      </c>
    </row>
    <row r="118" spans="1:65" s="2" customFormat="1">
      <c r="A118" s="33"/>
      <c r="B118" s="34"/>
      <c r="C118" s="35"/>
      <c r="D118" s="188" t="s">
        <v>188</v>
      </c>
      <c r="E118" s="35"/>
      <c r="F118" s="189" t="s">
        <v>4009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188</v>
      </c>
      <c r="AU118" s="19" t="s">
        <v>78</v>
      </c>
    </row>
    <row r="119" spans="1:65" s="12" customFormat="1" ht="22.9" customHeight="1">
      <c r="B119" s="161"/>
      <c r="C119" s="162"/>
      <c r="D119" s="163" t="s">
        <v>68</v>
      </c>
      <c r="E119" s="174" t="s">
        <v>3872</v>
      </c>
      <c r="F119" s="174" t="s">
        <v>3802</v>
      </c>
      <c r="G119" s="162"/>
      <c r="H119" s="162"/>
      <c r="I119" s="162"/>
      <c r="J119" s="175">
        <f>BK119</f>
        <v>0</v>
      </c>
      <c r="K119" s="162"/>
      <c r="L119" s="166"/>
      <c r="M119" s="167"/>
      <c r="N119" s="168"/>
      <c r="O119" s="168"/>
      <c r="P119" s="169">
        <f>SUM(P120:P124)</f>
        <v>0</v>
      </c>
      <c r="Q119" s="168"/>
      <c r="R119" s="169">
        <f>SUM(R120:R124)</f>
        <v>0</v>
      </c>
      <c r="S119" s="168"/>
      <c r="T119" s="170">
        <f>SUM(T120:T124)</f>
        <v>0</v>
      </c>
      <c r="AR119" s="171" t="s">
        <v>76</v>
      </c>
      <c r="AT119" s="172" t="s">
        <v>68</v>
      </c>
      <c r="AU119" s="172" t="s">
        <v>76</v>
      </c>
      <c r="AY119" s="171" t="s">
        <v>179</v>
      </c>
      <c r="BK119" s="173">
        <f>SUM(BK120:BK124)</f>
        <v>0</v>
      </c>
    </row>
    <row r="120" spans="1:65" s="2" customFormat="1" ht="16.5" customHeight="1">
      <c r="A120" s="33"/>
      <c r="B120" s="34"/>
      <c r="C120" s="176" t="s">
        <v>278</v>
      </c>
      <c r="D120" s="176" t="s">
        <v>181</v>
      </c>
      <c r="E120" s="177" t="s">
        <v>4031</v>
      </c>
      <c r="F120" s="178" t="s">
        <v>4011</v>
      </c>
      <c r="G120" s="179" t="s">
        <v>1865</v>
      </c>
      <c r="H120" s="180">
        <v>1</v>
      </c>
      <c r="I120" s="181"/>
      <c r="J120" s="181">
        <f>ROUND(I120*H120,2)</f>
        <v>0</v>
      </c>
      <c r="K120" s="178" t="s">
        <v>18</v>
      </c>
      <c r="L120" s="38"/>
      <c r="M120" s="182" t="s">
        <v>18</v>
      </c>
      <c r="N120" s="183" t="s">
        <v>40</v>
      </c>
      <c r="O120" s="184">
        <v>0</v>
      </c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186</v>
      </c>
      <c r="AT120" s="186" t="s">
        <v>181</v>
      </c>
      <c r="AU120" s="186" t="s">
        <v>78</v>
      </c>
      <c r="AY120" s="19" t="s">
        <v>179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76</v>
      </c>
      <c r="BK120" s="187">
        <f>ROUND(I120*H120,2)</f>
        <v>0</v>
      </c>
      <c r="BL120" s="19" t="s">
        <v>186</v>
      </c>
      <c r="BM120" s="186" t="s">
        <v>348</v>
      </c>
    </row>
    <row r="121" spans="1:65" s="2" customFormat="1">
      <c r="A121" s="33"/>
      <c r="B121" s="34"/>
      <c r="C121" s="35"/>
      <c r="D121" s="188" t="s">
        <v>188</v>
      </c>
      <c r="E121" s="35"/>
      <c r="F121" s="189" t="s">
        <v>4011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188</v>
      </c>
      <c r="AU121" s="19" t="s">
        <v>78</v>
      </c>
    </row>
    <row r="122" spans="1:65" s="2" customFormat="1" ht="33" customHeight="1">
      <c r="A122" s="33"/>
      <c r="B122" s="34"/>
      <c r="C122" s="176" t="s">
        <v>8</v>
      </c>
      <c r="D122" s="176" t="s">
        <v>181</v>
      </c>
      <c r="E122" s="177" t="s">
        <v>4032</v>
      </c>
      <c r="F122" s="178" t="s">
        <v>4033</v>
      </c>
      <c r="G122" s="179" t="s">
        <v>1865</v>
      </c>
      <c r="H122" s="180">
        <v>1</v>
      </c>
      <c r="I122" s="181"/>
      <c r="J122" s="181">
        <f>ROUND(I122*H122,2)</f>
        <v>0</v>
      </c>
      <c r="K122" s="178" t="s">
        <v>18</v>
      </c>
      <c r="L122" s="38"/>
      <c r="M122" s="182" t="s">
        <v>18</v>
      </c>
      <c r="N122" s="183" t="s">
        <v>40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186</v>
      </c>
      <c r="AT122" s="186" t="s">
        <v>181</v>
      </c>
      <c r="AU122" s="186" t="s">
        <v>78</v>
      </c>
      <c r="AY122" s="19" t="s">
        <v>179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76</v>
      </c>
      <c r="BK122" s="187">
        <f>ROUND(I122*H122,2)</f>
        <v>0</v>
      </c>
      <c r="BL122" s="19" t="s">
        <v>186</v>
      </c>
      <c r="BM122" s="186" t="s">
        <v>362</v>
      </c>
    </row>
    <row r="123" spans="1:65" s="2" customFormat="1" ht="19.5">
      <c r="A123" s="33"/>
      <c r="B123" s="34"/>
      <c r="C123" s="35"/>
      <c r="D123" s="188" t="s">
        <v>188</v>
      </c>
      <c r="E123" s="35"/>
      <c r="F123" s="189" t="s">
        <v>4034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188</v>
      </c>
      <c r="AU123" s="19" t="s">
        <v>78</v>
      </c>
    </row>
    <row r="124" spans="1:65" s="2" customFormat="1" ht="29.25">
      <c r="A124" s="33"/>
      <c r="B124" s="34"/>
      <c r="C124" s="35"/>
      <c r="D124" s="188" t="s">
        <v>2670</v>
      </c>
      <c r="E124" s="35"/>
      <c r="F124" s="230" t="s">
        <v>3982</v>
      </c>
      <c r="G124" s="35"/>
      <c r="H124" s="35"/>
      <c r="I124" s="35"/>
      <c r="J124" s="35"/>
      <c r="K124" s="35"/>
      <c r="L124" s="38"/>
      <c r="M124" s="231"/>
      <c r="N124" s="232"/>
      <c r="O124" s="233"/>
      <c r="P124" s="233"/>
      <c r="Q124" s="233"/>
      <c r="R124" s="233"/>
      <c r="S124" s="233"/>
      <c r="T124" s="23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9" t="s">
        <v>2670</v>
      </c>
      <c r="AU124" s="19" t="s">
        <v>78</v>
      </c>
    </row>
    <row r="125" spans="1:65" s="2" customFormat="1" ht="6.95" customHeight="1">
      <c r="A125" s="33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8"/>
      <c r="M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</sheetData>
  <sheetProtection formatColumns="0" formatRows="0" autoFilter="0"/>
  <autoFilter ref="C94:K124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8"/>
  <sheetViews>
    <sheetView showGridLines="0" topLeftCell="A84" workbookViewId="0">
      <selection activeCell="W100" sqref="W1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4035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ROUND(J98,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ROUND((SUM(BE98:BE257)),  2)</f>
        <v>0</v>
      </c>
      <c r="G37" s="33"/>
      <c r="H37" s="33"/>
      <c r="I37" s="123">
        <v>0.21</v>
      </c>
      <c r="J37" s="122">
        <f>ROUND(((SUM(BE98:BE257))*I37),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ROUND((SUM(BF98:BF257)),  2)</f>
        <v>0</v>
      </c>
      <c r="G38" s="33"/>
      <c r="H38" s="33"/>
      <c r="I38" s="123">
        <v>0.12</v>
      </c>
      <c r="J38" s="122">
        <f>ROUND(((SUM(BF98:BF257))*I38),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ROUND((SUM(BG98:BG257)),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ROUND((SUM(BH98:BH257)),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ROUND((SUM(BI98:BI257)),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D1.4.2-1 - Vytápění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J98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4036</v>
      </c>
      <c r="E68" s="142"/>
      <c r="F68" s="142"/>
      <c r="G68" s="142"/>
      <c r="H68" s="142"/>
      <c r="I68" s="142"/>
      <c r="J68" s="143">
        <f>J99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4037</v>
      </c>
      <c r="E69" s="147"/>
      <c r="F69" s="147"/>
      <c r="G69" s="147"/>
      <c r="H69" s="147"/>
      <c r="I69" s="147"/>
      <c r="J69" s="148">
        <f>J100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4038</v>
      </c>
      <c r="E70" s="147"/>
      <c r="F70" s="147"/>
      <c r="G70" s="147"/>
      <c r="H70" s="147"/>
      <c r="I70" s="147"/>
      <c r="J70" s="148">
        <f>J149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4039</v>
      </c>
      <c r="E71" s="147"/>
      <c r="F71" s="147"/>
      <c r="G71" s="147"/>
      <c r="H71" s="147"/>
      <c r="I71" s="147"/>
      <c r="J71" s="148">
        <f>J160</f>
        <v>0</v>
      </c>
      <c r="K71" s="95"/>
      <c r="L71" s="149"/>
    </row>
    <row r="72" spans="1:47" s="10" customFormat="1" ht="19.899999999999999" customHeight="1">
      <c r="B72" s="145"/>
      <c r="C72" s="95"/>
      <c r="D72" s="146" t="s">
        <v>4040</v>
      </c>
      <c r="E72" s="147"/>
      <c r="F72" s="147"/>
      <c r="G72" s="147"/>
      <c r="H72" s="147"/>
      <c r="I72" s="147"/>
      <c r="J72" s="148">
        <f>J173</f>
        <v>0</v>
      </c>
      <c r="K72" s="95"/>
      <c r="L72" s="149"/>
    </row>
    <row r="73" spans="1:47" s="10" customFormat="1" ht="19.899999999999999" customHeight="1">
      <c r="B73" s="145"/>
      <c r="C73" s="95"/>
      <c r="D73" s="146" t="s">
        <v>4041</v>
      </c>
      <c r="E73" s="147"/>
      <c r="F73" s="147"/>
      <c r="G73" s="147"/>
      <c r="H73" s="147"/>
      <c r="I73" s="147"/>
      <c r="J73" s="148">
        <f>J192</f>
        <v>0</v>
      </c>
      <c r="K73" s="95"/>
      <c r="L73" s="149"/>
    </row>
    <row r="74" spans="1:47" s="10" customFormat="1" ht="19.899999999999999" customHeight="1">
      <c r="B74" s="145"/>
      <c r="C74" s="95"/>
      <c r="D74" s="146" t="s">
        <v>4042</v>
      </c>
      <c r="E74" s="147"/>
      <c r="F74" s="147"/>
      <c r="G74" s="147"/>
      <c r="H74" s="147"/>
      <c r="I74" s="147"/>
      <c r="J74" s="148">
        <f>J245</f>
        <v>0</v>
      </c>
      <c r="K74" s="95"/>
      <c r="L74" s="149"/>
    </row>
    <row r="75" spans="1:47" s="2" customFormat="1" ht="21.7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1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47" s="2" customFormat="1" ht="6.95" customHeight="1">
      <c r="A76" s="33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11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47" s="2" customFormat="1" ht="6.95" customHeight="1">
      <c r="A80" s="33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31" s="2" customFormat="1" ht="24.95" customHeight="1">
      <c r="A81" s="33"/>
      <c r="B81" s="34"/>
      <c r="C81" s="25" t="s">
        <v>164</v>
      </c>
      <c r="D81" s="35"/>
      <c r="E81" s="35"/>
      <c r="F81" s="35"/>
      <c r="G81" s="35"/>
      <c r="H81" s="35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6.9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12" customHeight="1">
      <c r="A83" s="33"/>
      <c r="B83" s="34"/>
      <c r="C83" s="30" t="s">
        <v>14</v>
      </c>
      <c r="D83" s="35"/>
      <c r="E83" s="35"/>
      <c r="F83" s="35"/>
      <c r="G83" s="35"/>
      <c r="H83" s="35"/>
      <c r="I83" s="35"/>
      <c r="J83" s="35"/>
      <c r="K83" s="35"/>
      <c r="L83" s="11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6.5" customHeight="1">
      <c r="A84" s="33"/>
      <c r="B84" s="34"/>
      <c r="C84" s="35"/>
      <c r="D84" s="35"/>
      <c r="E84" s="392" t="str">
        <f>E7</f>
        <v>Domov se zvláštním režimem ESET_změna 4</v>
      </c>
      <c r="F84" s="393"/>
      <c r="G84" s="393"/>
      <c r="H84" s="393"/>
      <c r="I84" s="35"/>
      <c r="J84" s="35"/>
      <c r="K84" s="35"/>
      <c r="L84" s="11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1" customFormat="1" ht="12" customHeight="1">
      <c r="B85" s="23"/>
      <c r="C85" s="30" t="s">
        <v>127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392" t="s">
        <v>128</v>
      </c>
      <c r="F86" s="383"/>
      <c r="G86" s="383"/>
      <c r="H86" s="383"/>
      <c r="I86" s="24"/>
      <c r="J86" s="24"/>
      <c r="K86" s="24"/>
      <c r="L86" s="22"/>
    </row>
    <row r="87" spans="1:31" s="1" customFormat="1" ht="12" customHeight="1">
      <c r="B87" s="23"/>
      <c r="C87" s="30" t="s">
        <v>129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3"/>
      <c r="B88" s="34"/>
      <c r="C88" s="35"/>
      <c r="D88" s="35"/>
      <c r="E88" s="394" t="s">
        <v>130</v>
      </c>
      <c r="F88" s="395"/>
      <c r="G88" s="395"/>
      <c r="H88" s="39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2" customHeight="1">
      <c r="A89" s="33"/>
      <c r="B89" s="34"/>
      <c r="C89" s="30" t="s">
        <v>131</v>
      </c>
      <c r="D89" s="35"/>
      <c r="E89" s="35"/>
      <c r="F89" s="35"/>
      <c r="G89" s="35"/>
      <c r="H89" s="35"/>
      <c r="I89" s="35"/>
      <c r="J89" s="35"/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6.5" customHeight="1">
      <c r="A90" s="33"/>
      <c r="B90" s="34"/>
      <c r="C90" s="35"/>
      <c r="D90" s="35"/>
      <c r="E90" s="389" t="str">
        <f>E13</f>
        <v>D1.4.2-1 - Vytápění</v>
      </c>
      <c r="F90" s="395"/>
      <c r="G90" s="395"/>
      <c r="H90" s="395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6.9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12" customHeight="1">
      <c r="A92" s="33"/>
      <c r="B92" s="34"/>
      <c r="C92" s="30" t="s">
        <v>19</v>
      </c>
      <c r="D92" s="35"/>
      <c r="E92" s="35"/>
      <c r="F92" s="28" t="str">
        <f>F16</f>
        <v>nám.Smiřických 42/12, parc.č.74/1</v>
      </c>
      <c r="G92" s="35"/>
      <c r="H92" s="35"/>
      <c r="I92" s="30" t="s">
        <v>21</v>
      </c>
      <c r="J92" s="58" t="str">
        <f>IF(J16="","",J16)</f>
        <v>25. 2. 2025</v>
      </c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6.9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30" t="s">
        <v>23</v>
      </c>
      <c r="D94" s="35"/>
      <c r="E94" s="35"/>
      <c r="F94" s="28" t="str">
        <f>E19</f>
        <v xml:space="preserve"> </v>
      </c>
      <c r="G94" s="35"/>
      <c r="H94" s="35"/>
      <c r="I94" s="30" t="s">
        <v>28</v>
      </c>
      <c r="J94" s="31" t="str">
        <f>E25</f>
        <v>M - PROject CZ s.r.o.</v>
      </c>
      <c r="K94" s="35"/>
      <c r="L94" s="11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30" t="s">
        <v>27</v>
      </c>
      <c r="D95" s="35"/>
      <c r="E95" s="35"/>
      <c r="F95" s="28" t="str">
        <f>IF(E22="","",E22)</f>
        <v xml:space="preserve"> </v>
      </c>
      <c r="G95" s="35"/>
      <c r="H95" s="35"/>
      <c r="I95" s="30" t="s">
        <v>31</v>
      </c>
      <c r="J95" s="31" t="str">
        <f>E28</f>
        <v>SOLOREAL s.r.o.</v>
      </c>
      <c r="K95" s="35"/>
      <c r="L95" s="11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0.35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11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11" customFormat="1" ht="29.25" customHeight="1">
      <c r="A97" s="150"/>
      <c r="B97" s="151"/>
      <c r="C97" s="152" t="s">
        <v>165</v>
      </c>
      <c r="D97" s="153" t="s">
        <v>54</v>
      </c>
      <c r="E97" s="153" t="s">
        <v>50</v>
      </c>
      <c r="F97" s="153" t="s">
        <v>51</v>
      </c>
      <c r="G97" s="153" t="s">
        <v>166</v>
      </c>
      <c r="H97" s="153" t="s">
        <v>167</v>
      </c>
      <c r="I97" s="153" t="s">
        <v>168</v>
      </c>
      <c r="J97" s="153" t="s">
        <v>135</v>
      </c>
      <c r="K97" s="154" t="s">
        <v>169</v>
      </c>
      <c r="L97" s="155"/>
      <c r="M97" s="67" t="s">
        <v>18</v>
      </c>
      <c r="N97" s="68" t="s">
        <v>39</v>
      </c>
      <c r="O97" s="68" t="s">
        <v>170</v>
      </c>
      <c r="P97" s="68" t="s">
        <v>171</v>
      </c>
      <c r="Q97" s="68" t="s">
        <v>172</v>
      </c>
      <c r="R97" s="68" t="s">
        <v>173</v>
      </c>
      <c r="S97" s="68" t="s">
        <v>174</v>
      </c>
      <c r="T97" s="69" t="s">
        <v>175</v>
      </c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</row>
    <row r="98" spans="1:65" s="2" customFormat="1" ht="22.9" customHeight="1">
      <c r="A98" s="33"/>
      <c r="B98" s="34"/>
      <c r="C98" s="74" t="s">
        <v>176</v>
      </c>
      <c r="D98" s="35"/>
      <c r="E98" s="35"/>
      <c r="F98" s="35"/>
      <c r="G98" s="35"/>
      <c r="H98" s="35"/>
      <c r="I98" s="35"/>
      <c r="J98" s="156">
        <f>BK98</f>
        <v>0</v>
      </c>
      <c r="K98" s="35"/>
      <c r="L98" s="38"/>
      <c r="M98" s="70"/>
      <c r="N98" s="157"/>
      <c r="O98" s="71"/>
      <c r="P98" s="158">
        <f>P99</f>
        <v>0</v>
      </c>
      <c r="Q98" s="71"/>
      <c r="R98" s="158">
        <f>R99</f>
        <v>0</v>
      </c>
      <c r="S98" s="71"/>
      <c r="T98" s="159">
        <f>T99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9" t="s">
        <v>68</v>
      </c>
      <c r="AU98" s="19" t="s">
        <v>136</v>
      </c>
      <c r="BK98" s="160">
        <f>BK99</f>
        <v>0</v>
      </c>
    </row>
    <row r="99" spans="1:65" s="12" customFormat="1" ht="25.9" customHeight="1">
      <c r="B99" s="161"/>
      <c r="C99" s="162"/>
      <c r="D99" s="163" t="s">
        <v>68</v>
      </c>
      <c r="E99" s="164" t="s">
        <v>3732</v>
      </c>
      <c r="F99" s="164" t="s">
        <v>100</v>
      </c>
      <c r="G99" s="162"/>
      <c r="H99" s="162"/>
      <c r="I99" s="162"/>
      <c r="J99" s="165">
        <f>BK99</f>
        <v>0</v>
      </c>
      <c r="K99" s="162"/>
      <c r="L99" s="166"/>
      <c r="M99" s="167"/>
      <c r="N99" s="168"/>
      <c r="O99" s="168"/>
      <c r="P99" s="169">
        <f>P100+P149+P160+P173+P192+P245</f>
        <v>0</v>
      </c>
      <c r="Q99" s="168"/>
      <c r="R99" s="169">
        <f>R100+R149+R160+R173+R192+R245</f>
        <v>0</v>
      </c>
      <c r="S99" s="168"/>
      <c r="T99" s="170">
        <f>T100+T149+T160+T173+T192+T245</f>
        <v>0</v>
      </c>
      <c r="AR99" s="171" t="s">
        <v>76</v>
      </c>
      <c r="AT99" s="172" t="s">
        <v>68</v>
      </c>
      <c r="AU99" s="172" t="s">
        <v>69</v>
      </c>
      <c r="AY99" s="171" t="s">
        <v>179</v>
      </c>
      <c r="BK99" s="173">
        <f>BK100+BK149+BK160+BK173+BK192+BK245</f>
        <v>0</v>
      </c>
    </row>
    <row r="100" spans="1:65" s="12" customFormat="1" ht="22.9" customHeight="1">
      <c r="B100" s="161"/>
      <c r="C100" s="162"/>
      <c r="D100" s="163" t="s">
        <v>68</v>
      </c>
      <c r="E100" s="174" t="s">
        <v>4043</v>
      </c>
      <c r="F100" s="174" t="s">
        <v>4044</v>
      </c>
      <c r="G100" s="162"/>
      <c r="H100" s="162"/>
      <c r="I100" s="162"/>
      <c r="J100" s="175">
        <f>BK100</f>
        <v>0</v>
      </c>
      <c r="K100" s="162"/>
      <c r="L100" s="166"/>
      <c r="M100" s="167"/>
      <c r="N100" s="168"/>
      <c r="O100" s="168"/>
      <c r="P100" s="169">
        <f>SUM(P101:P148)</f>
        <v>0</v>
      </c>
      <c r="Q100" s="168"/>
      <c r="R100" s="169">
        <f>SUM(R101:R148)</f>
        <v>0</v>
      </c>
      <c r="S100" s="168"/>
      <c r="T100" s="170">
        <f>SUM(T101:T148)</f>
        <v>0</v>
      </c>
      <c r="AR100" s="171" t="s">
        <v>76</v>
      </c>
      <c r="AT100" s="172" t="s">
        <v>68</v>
      </c>
      <c r="AU100" s="172" t="s">
        <v>76</v>
      </c>
      <c r="AY100" s="171" t="s">
        <v>179</v>
      </c>
      <c r="BK100" s="173">
        <f>SUM(BK101:BK148)</f>
        <v>0</v>
      </c>
    </row>
    <row r="101" spans="1:65" s="2" customFormat="1" ht="24.2" customHeight="1">
      <c r="A101" s="33"/>
      <c r="B101" s="34"/>
      <c r="C101" s="176" t="s">
        <v>76</v>
      </c>
      <c r="D101" s="176" t="s">
        <v>181</v>
      </c>
      <c r="E101" s="177" t="s">
        <v>4045</v>
      </c>
      <c r="F101" s="178" t="s">
        <v>4046</v>
      </c>
      <c r="G101" s="179" t="s">
        <v>1865</v>
      </c>
      <c r="H101" s="180">
        <v>1</v>
      </c>
      <c r="I101" s="181"/>
      <c r="J101" s="181">
        <f>ROUND(I101*H101,2)</f>
        <v>0</v>
      </c>
      <c r="K101" s="178" t="s">
        <v>18</v>
      </c>
      <c r="L101" s="38"/>
      <c r="M101" s="182" t="s">
        <v>18</v>
      </c>
      <c r="N101" s="183" t="s">
        <v>40</v>
      </c>
      <c r="O101" s="184">
        <v>0</v>
      </c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6" t="s">
        <v>186</v>
      </c>
      <c r="AT101" s="186" t="s">
        <v>181</v>
      </c>
      <c r="AU101" s="186" t="s">
        <v>78</v>
      </c>
      <c r="AY101" s="19" t="s">
        <v>179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76</v>
      </c>
      <c r="BK101" s="187">
        <f>ROUND(I101*H101,2)</f>
        <v>0</v>
      </c>
      <c r="BL101" s="19" t="s">
        <v>186</v>
      </c>
      <c r="BM101" s="186" t="s">
        <v>78</v>
      </c>
    </row>
    <row r="102" spans="1:65" s="2" customFormat="1">
      <c r="A102" s="33"/>
      <c r="B102" s="34"/>
      <c r="C102" s="35"/>
      <c r="D102" s="188" t="s">
        <v>188</v>
      </c>
      <c r="E102" s="35"/>
      <c r="F102" s="189" t="s">
        <v>4046</v>
      </c>
      <c r="G102" s="35"/>
      <c r="H102" s="35"/>
      <c r="I102" s="35"/>
      <c r="J102" s="35"/>
      <c r="K102" s="35"/>
      <c r="L102" s="38"/>
      <c r="M102" s="190"/>
      <c r="N102" s="191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188</v>
      </c>
      <c r="AU102" s="19" t="s">
        <v>78</v>
      </c>
    </row>
    <row r="103" spans="1:65" s="2" customFormat="1" ht="39">
      <c r="A103" s="33"/>
      <c r="B103" s="34"/>
      <c r="C103" s="35"/>
      <c r="D103" s="188" t="s">
        <v>2670</v>
      </c>
      <c r="E103" s="35"/>
      <c r="F103" s="230" t="s">
        <v>4047</v>
      </c>
      <c r="G103" s="35"/>
      <c r="H103" s="35"/>
      <c r="I103" s="35"/>
      <c r="J103" s="35"/>
      <c r="K103" s="35"/>
      <c r="L103" s="38"/>
      <c r="M103" s="190"/>
      <c r="N103" s="19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9" t="s">
        <v>2670</v>
      </c>
      <c r="AU103" s="19" t="s">
        <v>78</v>
      </c>
    </row>
    <row r="104" spans="1:65" s="2" customFormat="1" ht="24.2" customHeight="1">
      <c r="A104" s="33"/>
      <c r="B104" s="34"/>
      <c r="C104" s="176" t="s">
        <v>78</v>
      </c>
      <c r="D104" s="176" t="s">
        <v>181</v>
      </c>
      <c r="E104" s="177" t="s">
        <v>4048</v>
      </c>
      <c r="F104" s="178" t="s">
        <v>4049</v>
      </c>
      <c r="G104" s="179" t="s">
        <v>3764</v>
      </c>
      <c r="H104" s="180">
        <v>1</v>
      </c>
      <c r="I104" s="181"/>
      <c r="J104" s="181">
        <f>ROUND(I104*H104,2)</f>
        <v>0</v>
      </c>
      <c r="K104" s="178" t="s">
        <v>18</v>
      </c>
      <c r="L104" s="38"/>
      <c r="M104" s="182" t="s">
        <v>18</v>
      </c>
      <c r="N104" s="183" t="s">
        <v>40</v>
      </c>
      <c r="O104" s="184">
        <v>0</v>
      </c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6" t="s">
        <v>186</v>
      </c>
      <c r="AT104" s="186" t="s">
        <v>181</v>
      </c>
      <c r="AU104" s="186" t="s">
        <v>78</v>
      </c>
      <c r="AY104" s="19" t="s">
        <v>179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76</v>
      </c>
      <c r="BK104" s="187">
        <f>ROUND(I104*H104,2)</f>
        <v>0</v>
      </c>
      <c r="BL104" s="19" t="s">
        <v>186</v>
      </c>
      <c r="BM104" s="186" t="s">
        <v>186</v>
      </c>
    </row>
    <row r="105" spans="1:65" s="2" customFormat="1" ht="19.5">
      <c r="A105" s="33"/>
      <c r="B105" s="34"/>
      <c r="C105" s="35"/>
      <c r="D105" s="188" t="s">
        <v>188</v>
      </c>
      <c r="E105" s="35"/>
      <c r="F105" s="189" t="s">
        <v>4049</v>
      </c>
      <c r="G105" s="35"/>
      <c r="H105" s="35"/>
      <c r="I105" s="35"/>
      <c r="J105" s="35"/>
      <c r="K105" s="35"/>
      <c r="L105" s="38"/>
      <c r="M105" s="190"/>
      <c r="N105" s="191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9" t="s">
        <v>188</v>
      </c>
      <c r="AU105" s="19" t="s">
        <v>78</v>
      </c>
    </row>
    <row r="106" spans="1:65" s="2" customFormat="1" ht="24.2" customHeight="1">
      <c r="A106" s="33"/>
      <c r="B106" s="34"/>
      <c r="C106" s="176" t="s">
        <v>85</v>
      </c>
      <c r="D106" s="176" t="s">
        <v>181</v>
      </c>
      <c r="E106" s="177" t="s">
        <v>4050</v>
      </c>
      <c r="F106" s="178" t="s">
        <v>4051</v>
      </c>
      <c r="G106" s="179" t="s">
        <v>3764</v>
      </c>
      <c r="H106" s="180">
        <v>1</v>
      </c>
      <c r="I106" s="181"/>
      <c r="J106" s="181">
        <f>ROUND(I106*H106,2)</f>
        <v>0</v>
      </c>
      <c r="K106" s="178" t="s">
        <v>18</v>
      </c>
      <c r="L106" s="38"/>
      <c r="M106" s="182" t="s">
        <v>18</v>
      </c>
      <c r="N106" s="183" t="s">
        <v>40</v>
      </c>
      <c r="O106" s="184">
        <v>0</v>
      </c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6" t="s">
        <v>186</v>
      </c>
      <c r="AT106" s="186" t="s">
        <v>181</v>
      </c>
      <c r="AU106" s="186" t="s">
        <v>78</v>
      </c>
      <c r="AY106" s="19" t="s">
        <v>179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76</v>
      </c>
      <c r="BK106" s="187">
        <f>ROUND(I106*H106,2)</f>
        <v>0</v>
      </c>
      <c r="BL106" s="19" t="s">
        <v>186</v>
      </c>
      <c r="BM106" s="186" t="s">
        <v>237</v>
      </c>
    </row>
    <row r="107" spans="1:65" s="2" customFormat="1" ht="19.5">
      <c r="A107" s="33"/>
      <c r="B107" s="34"/>
      <c r="C107" s="35"/>
      <c r="D107" s="188" t="s">
        <v>188</v>
      </c>
      <c r="E107" s="35"/>
      <c r="F107" s="189" t="s">
        <v>4052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188</v>
      </c>
      <c r="AU107" s="19" t="s">
        <v>78</v>
      </c>
    </row>
    <row r="108" spans="1:65" s="2" customFormat="1" ht="24.2" customHeight="1">
      <c r="A108" s="33"/>
      <c r="B108" s="34"/>
      <c r="C108" s="176" t="s">
        <v>186</v>
      </c>
      <c r="D108" s="176" t="s">
        <v>181</v>
      </c>
      <c r="E108" s="177" t="s">
        <v>4053</v>
      </c>
      <c r="F108" s="178" t="s">
        <v>4054</v>
      </c>
      <c r="G108" s="179" t="s">
        <v>3764</v>
      </c>
      <c r="H108" s="180">
        <v>1</v>
      </c>
      <c r="I108" s="181"/>
      <c r="J108" s="181">
        <f>ROUND(I108*H108,2)</f>
        <v>0</v>
      </c>
      <c r="K108" s="178" t="s">
        <v>18</v>
      </c>
      <c r="L108" s="38"/>
      <c r="M108" s="182" t="s">
        <v>18</v>
      </c>
      <c r="N108" s="183" t="s">
        <v>40</v>
      </c>
      <c r="O108" s="184">
        <v>0</v>
      </c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186</v>
      </c>
      <c r="AT108" s="186" t="s">
        <v>181</v>
      </c>
      <c r="AU108" s="186" t="s">
        <v>78</v>
      </c>
      <c r="AY108" s="19" t="s">
        <v>179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76</v>
      </c>
      <c r="BK108" s="187">
        <f>ROUND(I108*H108,2)</f>
        <v>0</v>
      </c>
      <c r="BL108" s="19" t="s">
        <v>186</v>
      </c>
      <c r="BM108" s="186" t="s">
        <v>250</v>
      </c>
    </row>
    <row r="109" spans="1:65" s="2" customFormat="1">
      <c r="A109" s="33"/>
      <c r="B109" s="34"/>
      <c r="C109" s="35"/>
      <c r="D109" s="188" t="s">
        <v>188</v>
      </c>
      <c r="E109" s="35"/>
      <c r="F109" s="189" t="s">
        <v>4054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188</v>
      </c>
      <c r="AU109" s="19" t="s">
        <v>78</v>
      </c>
    </row>
    <row r="110" spans="1:65" s="2" customFormat="1" ht="24.2" customHeight="1">
      <c r="A110" s="33"/>
      <c r="B110" s="34"/>
      <c r="C110" s="176" t="s">
        <v>222</v>
      </c>
      <c r="D110" s="176" t="s">
        <v>181</v>
      </c>
      <c r="E110" s="177" t="s">
        <v>4055</v>
      </c>
      <c r="F110" s="178" t="s">
        <v>4056</v>
      </c>
      <c r="G110" s="179" t="s">
        <v>3764</v>
      </c>
      <c r="H110" s="180">
        <v>1</v>
      </c>
      <c r="I110" s="181"/>
      <c r="J110" s="181">
        <f>ROUND(I110*H110,2)</f>
        <v>0</v>
      </c>
      <c r="K110" s="178" t="s">
        <v>18</v>
      </c>
      <c r="L110" s="38"/>
      <c r="M110" s="182" t="s">
        <v>18</v>
      </c>
      <c r="N110" s="183" t="s">
        <v>40</v>
      </c>
      <c r="O110" s="184">
        <v>0</v>
      </c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6" t="s">
        <v>186</v>
      </c>
      <c r="AT110" s="186" t="s">
        <v>181</v>
      </c>
      <c r="AU110" s="186" t="s">
        <v>78</v>
      </c>
      <c r="AY110" s="19" t="s">
        <v>179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76</v>
      </c>
      <c r="BK110" s="187">
        <f>ROUND(I110*H110,2)</f>
        <v>0</v>
      </c>
      <c r="BL110" s="19" t="s">
        <v>186</v>
      </c>
      <c r="BM110" s="186" t="s">
        <v>270</v>
      </c>
    </row>
    <row r="111" spans="1:65" s="2" customFormat="1">
      <c r="A111" s="33"/>
      <c r="B111" s="34"/>
      <c r="C111" s="35"/>
      <c r="D111" s="188" t="s">
        <v>188</v>
      </c>
      <c r="E111" s="35"/>
      <c r="F111" s="189" t="s">
        <v>4056</v>
      </c>
      <c r="G111" s="35"/>
      <c r="H111" s="35"/>
      <c r="I111" s="35"/>
      <c r="J111" s="35"/>
      <c r="K111" s="35"/>
      <c r="L111" s="38"/>
      <c r="M111" s="190"/>
      <c r="N111" s="19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9" t="s">
        <v>188</v>
      </c>
      <c r="AU111" s="19" t="s">
        <v>78</v>
      </c>
    </row>
    <row r="112" spans="1:65" s="2" customFormat="1" ht="24.2" customHeight="1">
      <c r="A112" s="33"/>
      <c r="B112" s="34"/>
      <c r="C112" s="176" t="s">
        <v>237</v>
      </c>
      <c r="D112" s="176" t="s">
        <v>181</v>
      </c>
      <c r="E112" s="177" t="s">
        <v>4057</v>
      </c>
      <c r="F112" s="178" t="s">
        <v>4058</v>
      </c>
      <c r="G112" s="179" t="s">
        <v>1865</v>
      </c>
      <c r="H112" s="180">
        <v>1</v>
      </c>
      <c r="I112" s="181"/>
      <c r="J112" s="181">
        <f>ROUND(I112*H112,2)</f>
        <v>0</v>
      </c>
      <c r="K112" s="178" t="s">
        <v>18</v>
      </c>
      <c r="L112" s="38"/>
      <c r="M112" s="182" t="s">
        <v>18</v>
      </c>
      <c r="N112" s="183" t="s">
        <v>40</v>
      </c>
      <c r="O112" s="184">
        <v>0</v>
      </c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186</v>
      </c>
      <c r="AT112" s="186" t="s">
        <v>181</v>
      </c>
      <c r="AU112" s="186" t="s">
        <v>78</v>
      </c>
      <c r="AY112" s="19" t="s">
        <v>179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76</v>
      </c>
      <c r="BK112" s="187">
        <f>ROUND(I112*H112,2)</f>
        <v>0</v>
      </c>
      <c r="BL112" s="19" t="s">
        <v>186</v>
      </c>
      <c r="BM112" s="186" t="s">
        <v>8</v>
      </c>
    </row>
    <row r="113" spans="1:65" s="2" customFormat="1">
      <c r="A113" s="33"/>
      <c r="B113" s="34"/>
      <c r="C113" s="35"/>
      <c r="D113" s="188" t="s">
        <v>188</v>
      </c>
      <c r="E113" s="35"/>
      <c r="F113" s="189" t="s">
        <v>4058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188</v>
      </c>
      <c r="AU113" s="19" t="s">
        <v>78</v>
      </c>
    </row>
    <row r="114" spans="1:65" s="2" customFormat="1" ht="19.5">
      <c r="A114" s="33"/>
      <c r="B114" s="34"/>
      <c r="C114" s="35"/>
      <c r="D114" s="188" t="s">
        <v>2670</v>
      </c>
      <c r="E114" s="35"/>
      <c r="F114" s="230" t="s">
        <v>4059</v>
      </c>
      <c r="G114" s="35"/>
      <c r="H114" s="35"/>
      <c r="I114" s="35"/>
      <c r="J114" s="35"/>
      <c r="K114" s="35"/>
      <c r="L114" s="38"/>
      <c r="M114" s="190"/>
      <c r="N114" s="191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9" t="s">
        <v>2670</v>
      </c>
      <c r="AU114" s="19" t="s">
        <v>78</v>
      </c>
    </row>
    <row r="115" spans="1:65" s="2" customFormat="1" ht="24.2" customHeight="1">
      <c r="A115" s="33"/>
      <c r="B115" s="34"/>
      <c r="C115" s="176" t="s">
        <v>244</v>
      </c>
      <c r="D115" s="176" t="s">
        <v>181</v>
      </c>
      <c r="E115" s="177" t="s">
        <v>4060</v>
      </c>
      <c r="F115" s="178" t="s">
        <v>4061</v>
      </c>
      <c r="G115" s="179" t="s">
        <v>3764</v>
      </c>
      <c r="H115" s="180">
        <v>2</v>
      </c>
      <c r="I115" s="181"/>
      <c r="J115" s="181">
        <f>ROUND(I115*H115,2)</f>
        <v>0</v>
      </c>
      <c r="K115" s="178" t="s">
        <v>18</v>
      </c>
      <c r="L115" s="38"/>
      <c r="M115" s="182" t="s">
        <v>18</v>
      </c>
      <c r="N115" s="183" t="s">
        <v>40</v>
      </c>
      <c r="O115" s="184">
        <v>0</v>
      </c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186</v>
      </c>
      <c r="AT115" s="186" t="s">
        <v>181</v>
      </c>
      <c r="AU115" s="186" t="s">
        <v>78</v>
      </c>
      <c r="AY115" s="19" t="s">
        <v>179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76</v>
      </c>
      <c r="BK115" s="187">
        <f>ROUND(I115*H115,2)</f>
        <v>0</v>
      </c>
      <c r="BL115" s="19" t="s">
        <v>186</v>
      </c>
      <c r="BM115" s="186" t="s">
        <v>299</v>
      </c>
    </row>
    <row r="116" spans="1:65" s="2" customFormat="1">
      <c r="A116" s="33"/>
      <c r="B116" s="34"/>
      <c r="C116" s="35"/>
      <c r="D116" s="188" t="s">
        <v>188</v>
      </c>
      <c r="E116" s="35"/>
      <c r="F116" s="189" t="s">
        <v>4061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188</v>
      </c>
      <c r="AU116" s="19" t="s">
        <v>78</v>
      </c>
    </row>
    <row r="117" spans="1:65" s="2" customFormat="1" ht="16.5" customHeight="1">
      <c r="A117" s="33"/>
      <c r="B117" s="34"/>
      <c r="C117" s="176" t="s">
        <v>250</v>
      </c>
      <c r="D117" s="176" t="s">
        <v>181</v>
      </c>
      <c r="E117" s="177" t="s">
        <v>4062</v>
      </c>
      <c r="F117" s="178" t="s">
        <v>4063</v>
      </c>
      <c r="G117" s="179" t="s">
        <v>3764</v>
      </c>
      <c r="H117" s="180">
        <v>2</v>
      </c>
      <c r="I117" s="181"/>
      <c r="J117" s="181">
        <f>ROUND(I117*H117,2)</f>
        <v>0</v>
      </c>
      <c r="K117" s="178" t="s">
        <v>18</v>
      </c>
      <c r="L117" s="38"/>
      <c r="M117" s="182" t="s">
        <v>18</v>
      </c>
      <c r="N117" s="183" t="s">
        <v>40</v>
      </c>
      <c r="O117" s="184">
        <v>0</v>
      </c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186</v>
      </c>
      <c r="AT117" s="186" t="s">
        <v>181</v>
      </c>
      <c r="AU117" s="186" t="s">
        <v>78</v>
      </c>
      <c r="AY117" s="19" t="s">
        <v>179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76</v>
      </c>
      <c r="BK117" s="187">
        <f>ROUND(I117*H117,2)</f>
        <v>0</v>
      </c>
      <c r="BL117" s="19" t="s">
        <v>186</v>
      </c>
      <c r="BM117" s="186" t="s">
        <v>311</v>
      </c>
    </row>
    <row r="118" spans="1:65" s="2" customFormat="1">
      <c r="A118" s="33"/>
      <c r="B118" s="34"/>
      <c r="C118" s="35"/>
      <c r="D118" s="188" t="s">
        <v>188</v>
      </c>
      <c r="E118" s="35"/>
      <c r="F118" s="189" t="s">
        <v>4063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188</v>
      </c>
      <c r="AU118" s="19" t="s">
        <v>78</v>
      </c>
    </row>
    <row r="119" spans="1:65" s="2" customFormat="1" ht="16.5" customHeight="1">
      <c r="A119" s="33"/>
      <c r="B119" s="34"/>
      <c r="C119" s="176" t="s">
        <v>259</v>
      </c>
      <c r="D119" s="176" t="s">
        <v>181</v>
      </c>
      <c r="E119" s="177" t="s">
        <v>4064</v>
      </c>
      <c r="F119" s="178" t="s">
        <v>3766</v>
      </c>
      <c r="G119" s="179" t="s">
        <v>3764</v>
      </c>
      <c r="H119" s="180">
        <v>11</v>
      </c>
      <c r="I119" s="181"/>
      <c r="J119" s="181">
        <f>ROUND(I119*H119,2)</f>
        <v>0</v>
      </c>
      <c r="K119" s="178" t="s">
        <v>18</v>
      </c>
      <c r="L119" s="38"/>
      <c r="M119" s="182" t="s">
        <v>18</v>
      </c>
      <c r="N119" s="183" t="s">
        <v>40</v>
      </c>
      <c r="O119" s="184">
        <v>0</v>
      </c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6" t="s">
        <v>186</v>
      </c>
      <c r="AT119" s="186" t="s">
        <v>181</v>
      </c>
      <c r="AU119" s="186" t="s">
        <v>78</v>
      </c>
      <c r="AY119" s="19" t="s">
        <v>179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76</v>
      </c>
      <c r="BK119" s="187">
        <f>ROUND(I119*H119,2)</f>
        <v>0</v>
      </c>
      <c r="BL119" s="19" t="s">
        <v>186</v>
      </c>
      <c r="BM119" s="186" t="s">
        <v>325</v>
      </c>
    </row>
    <row r="120" spans="1:65" s="2" customFormat="1">
      <c r="A120" s="33"/>
      <c r="B120" s="34"/>
      <c r="C120" s="35"/>
      <c r="D120" s="188" t="s">
        <v>188</v>
      </c>
      <c r="E120" s="35"/>
      <c r="F120" s="189" t="s">
        <v>3766</v>
      </c>
      <c r="G120" s="35"/>
      <c r="H120" s="35"/>
      <c r="I120" s="35"/>
      <c r="J120" s="35"/>
      <c r="K120" s="35"/>
      <c r="L120" s="38"/>
      <c r="M120" s="190"/>
      <c r="N120" s="191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9" t="s">
        <v>188</v>
      </c>
      <c r="AU120" s="19" t="s">
        <v>78</v>
      </c>
    </row>
    <row r="121" spans="1:65" s="2" customFormat="1" ht="16.5" customHeight="1">
      <c r="A121" s="33"/>
      <c r="B121" s="34"/>
      <c r="C121" s="176" t="s">
        <v>270</v>
      </c>
      <c r="D121" s="176" t="s">
        <v>181</v>
      </c>
      <c r="E121" s="177" t="s">
        <v>4065</v>
      </c>
      <c r="F121" s="178" t="s">
        <v>4066</v>
      </c>
      <c r="G121" s="179" t="s">
        <v>3764</v>
      </c>
      <c r="H121" s="180">
        <v>4</v>
      </c>
      <c r="I121" s="181"/>
      <c r="J121" s="181">
        <f>ROUND(I121*H121,2)</f>
        <v>0</v>
      </c>
      <c r="K121" s="178" t="s">
        <v>18</v>
      </c>
      <c r="L121" s="38"/>
      <c r="M121" s="182" t="s">
        <v>18</v>
      </c>
      <c r="N121" s="183" t="s">
        <v>40</v>
      </c>
      <c r="O121" s="184">
        <v>0</v>
      </c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6" t="s">
        <v>186</v>
      </c>
      <c r="AT121" s="186" t="s">
        <v>181</v>
      </c>
      <c r="AU121" s="186" t="s">
        <v>78</v>
      </c>
      <c r="AY121" s="19" t="s">
        <v>179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76</v>
      </c>
      <c r="BK121" s="187">
        <f>ROUND(I121*H121,2)</f>
        <v>0</v>
      </c>
      <c r="BL121" s="19" t="s">
        <v>186</v>
      </c>
      <c r="BM121" s="186" t="s">
        <v>348</v>
      </c>
    </row>
    <row r="122" spans="1:65" s="2" customFormat="1">
      <c r="A122" s="33"/>
      <c r="B122" s="34"/>
      <c r="C122" s="35"/>
      <c r="D122" s="188" t="s">
        <v>188</v>
      </c>
      <c r="E122" s="35"/>
      <c r="F122" s="189" t="s">
        <v>4066</v>
      </c>
      <c r="G122" s="35"/>
      <c r="H122" s="35"/>
      <c r="I122" s="35"/>
      <c r="J122" s="35"/>
      <c r="K122" s="35"/>
      <c r="L122" s="38"/>
      <c r="M122" s="190"/>
      <c r="N122" s="191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9" t="s">
        <v>188</v>
      </c>
      <c r="AU122" s="19" t="s">
        <v>78</v>
      </c>
    </row>
    <row r="123" spans="1:65" s="2" customFormat="1" ht="16.5" customHeight="1">
      <c r="A123" s="33"/>
      <c r="B123" s="34"/>
      <c r="C123" s="176" t="s">
        <v>278</v>
      </c>
      <c r="D123" s="176" t="s">
        <v>181</v>
      </c>
      <c r="E123" s="177" t="s">
        <v>4067</v>
      </c>
      <c r="F123" s="178" t="s">
        <v>4068</v>
      </c>
      <c r="G123" s="179" t="s">
        <v>3764</v>
      </c>
      <c r="H123" s="180">
        <v>3</v>
      </c>
      <c r="I123" s="181"/>
      <c r="J123" s="181">
        <f>ROUND(I123*H123,2)</f>
        <v>0</v>
      </c>
      <c r="K123" s="178" t="s">
        <v>18</v>
      </c>
      <c r="L123" s="38"/>
      <c r="M123" s="182" t="s">
        <v>18</v>
      </c>
      <c r="N123" s="183" t="s">
        <v>40</v>
      </c>
      <c r="O123" s="184">
        <v>0</v>
      </c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6" t="s">
        <v>186</v>
      </c>
      <c r="AT123" s="186" t="s">
        <v>181</v>
      </c>
      <c r="AU123" s="186" t="s">
        <v>78</v>
      </c>
      <c r="AY123" s="19" t="s">
        <v>179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76</v>
      </c>
      <c r="BK123" s="187">
        <f>ROUND(I123*H123,2)</f>
        <v>0</v>
      </c>
      <c r="BL123" s="19" t="s">
        <v>186</v>
      </c>
      <c r="BM123" s="186" t="s">
        <v>362</v>
      </c>
    </row>
    <row r="124" spans="1:65" s="2" customFormat="1">
      <c r="A124" s="33"/>
      <c r="B124" s="34"/>
      <c r="C124" s="35"/>
      <c r="D124" s="188" t="s">
        <v>188</v>
      </c>
      <c r="E124" s="35"/>
      <c r="F124" s="189" t="s">
        <v>4068</v>
      </c>
      <c r="G124" s="35"/>
      <c r="H124" s="35"/>
      <c r="I124" s="35"/>
      <c r="J124" s="35"/>
      <c r="K124" s="35"/>
      <c r="L124" s="38"/>
      <c r="M124" s="190"/>
      <c r="N124" s="191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9" t="s">
        <v>188</v>
      </c>
      <c r="AU124" s="19" t="s">
        <v>78</v>
      </c>
    </row>
    <row r="125" spans="1:65" s="2" customFormat="1" ht="16.5" customHeight="1">
      <c r="A125" s="33"/>
      <c r="B125" s="34"/>
      <c r="C125" s="176" t="s">
        <v>8</v>
      </c>
      <c r="D125" s="176" t="s">
        <v>181</v>
      </c>
      <c r="E125" s="177" t="s">
        <v>4069</v>
      </c>
      <c r="F125" s="178" t="s">
        <v>4070</v>
      </c>
      <c r="G125" s="179" t="s">
        <v>3764</v>
      </c>
      <c r="H125" s="180">
        <v>2</v>
      </c>
      <c r="I125" s="181"/>
      <c r="J125" s="181">
        <f>ROUND(I125*H125,2)</f>
        <v>0</v>
      </c>
      <c r="K125" s="178" t="s">
        <v>18</v>
      </c>
      <c r="L125" s="38"/>
      <c r="M125" s="182" t="s">
        <v>18</v>
      </c>
      <c r="N125" s="183" t="s">
        <v>40</v>
      </c>
      <c r="O125" s="184">
        <v>0</v>
      </c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6" t="s">
        <v>186</v>
      </c>
      <c r="AT125" s="186" t="s">
        <v>181</v>
      </c>
      <c r="AU125" s="186" t="s">
        <v>78</v>
      </c>
      <c r="AY125" s="19" t="s">
        <v>179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76</v>
      </c>
      <c r="BK125" s="187">
        <f>ROUND(I125*H125,2)</f>
        <v>0</v>
      </c>
      <c r="BL125" s="19" t="s">
        <v>186</v>
      </c>
      <c r="BM125" s="186" t="s">
        <v>374</v>
      </c>
    </row>
    <row r="126" spans="1:65" s="2" customFormat="1">
      <c r="A126" s="33"/>
      <c r="B126" s="34"/>
      <c r="C126" s="35"/>
      <c r="D126" s="188" t="s">
        <v>188</v>
      </c>
      <c r="E126" s="35"/>
      <c r="F126" s="189" t="s">
        <v>4070</v>
      </c>
      <c r="G126" s="35"/>
      <c r="H126" s="35"/>
      <c r="I126" s="35"/>
      <c r="J126" s="35"/>
      <c r="K126" s="35"/>
      <c r="L126" s="38"/>
      <c r="M126" s="190"/>
      <c r="N126" s="191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9" t="s">
        <v>188</v>
      </c>
      <c r="AU126" s="19" t="s">
        <v>78</v>
      </c>
    </row>
    <row r="127" spans="1:65" s="2" customFormat="1" ht="21.75" customHeight="1">
      <c r="A127" s="33"/>
      <c r="B127" s="34"/>
      <c r="C127" s="176" t="s">
        <v>292</v>
      </c>
      <c r="D127" s="176" t="s">
        <v>181</v>
      </c>
      <c r="E127" s="177" t="s">
        <v>4071</v>
      </c>
      <c r="F127" s="178" t="s">
        <v>4072</v>
      </c>
      <c r="G127" s="179" t="s">
        <v>3764</v>
      </c>
      <c r="H127" s="180">
        <v>1</v>
      </c>
      <c r="I127" s="181"/>
      <c r="J127" s="181">
        <f>ROUND(I127*H127,2)</f>
        <v>0</v>
      </c>
      <c r="K127" s="178" t="s">
        <v>18</v>
      </c>
      <c r="L127" s="38"/>
      <c r="M127" s="182" t="s">
        <v>18</v>
      </c>
      <c r="N127" s="183" t="s">
        <v>40</v>
      </c>
      <c r="O127" s="184">
        <v>0</v>
      </c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6" t="s">
        <v>186</v>
      </c>
      <c r="AT127" s="186" t="s">
        <v>181</v>
      </c>
      <c r="AU127" s="186" t="s">
        <v>78</v>
      </c>
      <c r="AY127" s="19" t="s">
        <v>179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76</v>
      </c>
      <c r="BK127" s="187">
        <f>ROUND(I127*H127,2)</f>
        <v>0</v>
      </c>
      <c r="BL127" s="19" t="s">
        <v>186</v>
      </c>
      <c r="BM127" s="186" t="s">
        <v>398</v>
      </c>
    </row>
    <row r="128" spans="1:65" s="2" customFormat="1">
      <c r="A128" s="33"/>
      <c r="B128" s="34"/>
      <c r="C128" s="35"/>
      <c r="D128" s="188" t="s">
        <v>188</v>
      </c>
      <c r="E128" s="35"/>
      <c r="F128" s="189" t="s">
        <v>4072</v>
      </c>
      <c r="G128" s="35"/>
      <c r="H128" s="35"/>
      <c r="I128" s="35"/>
      <c r="J128" s="35"/>
      <c r="K128" s="35"/>
      <c r="L128" s="38"/>
      <c r="M128" s="190"/>
      <c r="N128" s="191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9" t="s">
        <v>188</v>
      </c>
      <c r="AU128" s="19" t="s">
        <v>78</v>
      </c>
    </row>
    <row r="129" spans="1:65" s="2" customFormat="1" ht="19.5">
      <c r="A129" s="33"/>
      <c r="B129" s="34"/>
      <c r="C129" s="35"/>
      <c r="D129" s="188" t="s">
        <v>2670</v>
      </c>
      <c r="E129" s="35"/>
      <c r="F129" s="230" t="s">
        <v>4073</v>
      </c>
      <c r="G129" s="35"/>
      <c r="H129" s="35"/>
      <c r="I129" s="35"/>
      <c r="J129" s="35"/>
      <c r="K129" s="35"/>
      <c r="L129" s="38"/>
      <c r="M129" s="190"/>
      <c r="N129" s="19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9" t="s">
        <v>2670</v>
      </c>
      <c r="AU129" s="19" t="s">
        <v>78</v>
      </c>
    </row>
    <row r="130" spans="1:65" s="2" customFormat="1" ht="16.5" customHeight="1">
      <c r="A130" s="33"/>
      <c r="B130" s="34"/>
      <c r="C130" s="176" t="s">
        <v>299</v>
      </c>
      <c r="D130" s="176" t="s">
        <v>181</v>
      </c>
      <c r="E130" s="177" t="s">
        <v>4074</v>
      </c>
      <c r="F130" s="178" t="s">
        <v>4075</v>
      </c>
      <c r="G130" s="179" t="s">
        <v>3764</v>
      </c>
      <c r="H130" s="180">
        <v>1</v>
      </c>
      <c r="I130" s="181"/>
      <c r="J130" s="181">
        <f>ROUND(I130*H130,2)</f>
        <v>0</v>
      </c>
      <c r="K130" s="178" t="s">
        <v>18</v>
      </c>
      <c r="L130" s="38"/>
      <c r="M130" s="182" t="s">
        <v>18</v>
      </c>
      <c r="N130" s="183" t="s">
        <v>40</v>
      </c>
      <c r="O130" s="184">
        <v>0</v>
      </c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186</v>
      </c>
      <c r="AT130" s="186" t="s">
        <v>181</v>
      </c>
      <c r="AU130" s="186" t="s">
        <v>78</v>
      </c>
      <c r="AY130" s="19" t="s">
        <v>179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76</v>
      </c>
      <c r="BK130" s="187">
        <f>ROUND(I130*H130,2)</f>
        <v>0</v>
      </c>
      <c r="BL130" s="19" t="s">
        <v>186</v>
      </c>
      <c r="BM130" s="186" t="s">
        <v>411</v>
      </c>
    </row>
    <row r="131" spans="1:65" s="2" customFormat="1">
      <c r="A131" s="33"/>
      <c r="B131" s="34"/>
      <c r="C131" s="35"/>
      <c r="D131" s="188" t="s">
        <v>188</v>
      </c>
      <c r="E131" s="35"/>
      <c r="F131" s="189" t="s">
        <v>4075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188</v>
      </c>
      <c r="AU131" s="19" t="s">
        <v>78</v>
      </c>
    </row>
    <row r="132" spans="1:65" s="2" customFormat="1" ht="19.5">
      <c r="A132" s="33"/>
      <c r="B132" s="34"/>
      <c r="C132" s="35"/>
      <c r="D132" s="188" t="s">
        <v>2670</v>
      </c>
      <c r="E132" s="35"/>
      <c r="F132" s="230" t="s">
        <v>4073</v>
      </c>
      <c r="G132" s="35"/>
      <c r="H132" s="35"/>
      <c r="I132" s="35"/>
      <c r="J132" s="35"/>
      <c r="K132" s="35"/>
      <c r="L132" s="38"/>
      <c r="M132" s="190"/>
      <c r="N132" s="191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9" t="s">
        <v>2670</v>
      </c>
      <c r="AU132" s="19" t="s">
        <v>78</v>
      </c>
    </row>
    <row r="133" spans="1:65" s="2" customFormat="1" ht="24.2" customHeight="1">
      <c r="A133" s="33"/>
      <c r="B133" s="34"/>
      <c r="C133" s="176" t="s">
        <v>304</v>
      </c>
      <c r="D133" s="176" t="s">
        <v>181</v>
      </c>
      <c r="E133" s="177" t="s">
        <v>4076</v>
      </c>
      <c r="F133" s="178" t="s">
        <v>4077</v>
      </c>
      <c r="G133" s="179" t="s">
        <v>3764</v>
      </c>
      <c r="H133" s="180">
        <v>1</v>
      </c>
      <c r="I133" s="181"/>
      <c r="J133" s="181">
        <f>ROUND(I133*H133,2)</f>
        <v>0</v>
      </c>
      <c r="K133" s="178" t="s">
        <v>18</v>
      </c>
      <c r="L133" s="38"/>
      <c r="M133" s="182" t="s">
        <v>18</v>
      </c>
      <c r="N133" s="183" t="s">
        <v>40</v>
      </c>
      <c r="O133" s="184">
        <v>0</v>
      </c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6" t="s">
        <v>186</v>
      </c>
      <c r="AT133" s="186" t="s">
        <v>181</v>
      </c>
      <c r="AU133" s="186" t="s">
        <v>78</v>
      </c>
      <c r="AY133" s="19" t="s">
        <v>179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76</v>
      </c>
      <c r="BK133" s="187">
        <f>ROUND(I133*H133,2)</f>
        <v>0</v>
      </c>
      <c r="BL133" s="19" t="s">
        <v>186</v>
      </c>
      <c r="BM133" s="186" t="s">
        <v>427</v>
      </c>
    </row>
    <row r="134" spans="1:65" s="2" customFormat="1">
      <c r="A134" s="33"/>
      <c r="B134" s="34"/>
      <c r="C134" s="35"/>
      <c r="D134" s="188" t="s">
        <v>188</v>
      </c>
      <c r="E134" s="35"/>
      <c r="F134" s="189" t="s">
        <v>4077</v>
      </c>
      <c r="G134" s="35"/>
      <c r="H134" s="35"/>
      <c r="I134" s="35"/>
      <c r="J134" s="35"/>
      <c r="K134" s="35"/>
      <c r="L134" s="38"/>
      <c r="M134" s="190"/>
      <c r="N134" s="191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9" t="s">
        <v>188</v>
      </c>
      <c r="AU134" s="19" t="s">
        <v>78</v>
      </c>
    </row>
    <row r="135" spans="1:65" s="2" customFormat="1" ht="33" customHeight="1">
      <c r="A135" s="33"/>
      <c r="B135" s="34"/>
      <c r="C135" s="176" t="s">
        <v>311</v>
      </c>
      <c r="D135" s="176" t="s">
        <v>181</v>
      </c>
      <c r="E135" s="177" t="s">
        <v>4078</v>
      </c>
      <c r="F135" s="178" t="s">
        <v>4079</v>
      </c>
      <c r="G135" s="179" t="s">
        <v>1865</v>
      </c>
      <c r="H135" s="180">
        <v>1</v>
      </c>
      <c r="I135" s="181"/>
      <c r="J135" s="181">
        <f>ROUND(I135*H135,2)</f>
        <v>0</v>
      </c>
      <c r="K135" s="178" t="s">
        <v>18</v>
      </c>
      <c r="L135" s="38"/>
      <c r="M135" s="182" t="s">
        <v>18</v>
      </c>
      <c r="N135" s="183" t="s">
        <v>40</v>
      </c>
      <c r="O135" s="184">
        <v>0</v>
      </c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6" t="s">
        <v>186</v>
      </c>
      <c r="AT135" s="186" t="s">
        <v>181</v>
      </c>
      <c r="AU135" s="186" t="s">
        <v>78</v>
      </c>
      <c r="AY135" s="19" t="s">
        <v>179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76</v>
      </c>
      <c r="BK135" s="187">
        <f>ROUND(I135*H135,2)</f>
        <v>0</v>
      </c>
      <c r="BL135" s="19" t="s">
        <v>186</v>
      </c>
      <c r="BM135" s="186" t="s">
        <v>442</v>
      </c>
    </row>
    <row r="136" spans="1:65" s="2" customFormat="1" ht="19.5">
      <c r="A136" s="33"/>
      <c r="B136" s="34"/>
      <c r="C136" s="35"/>
      <c r="D136" s="188" t="s">
        <v>188</v>
      </c>
      <c r="E136" s="35"/>
      <c r="F136" s="189" t="s">
        <v>4079</v>
      </c>
      <c r="G136" s="35"/>
      <c r="H136" s="35"/>
      <c r="I136" s="35"/>
      <c r="J136" s="35"/>
      <c r="K136" s="35"/>
      <c r="L136" s="38"/>
      <c r="M136" s="190"/>
      <c r="N136" s="19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188</v>
      </c>
      <c r="AU136" s="19" t="s">
        <v>78</v>
      </c>
    </row>
    <row r="137" spans="1:65" s="2" customFormat="1" ht="16.5" customHeight="1">
      <c r="A137" s="33"/>
      <c r="B137" s="34"/>
      <c r="C137" s="176" t="s">
        <v>314</v>
      </c>
      <c r="D137" s="176" t="s">
        <v>181</v>
      </c>
      <c r="E137" s="177" t="s">
        <v>4080</v>
      </c>
      <c r="F137" s="178" t="s">
        <v>4081</v>
      </c>
      <c r="G137" s="179" t="s">
        <v>289</v>
      </c>
      <c r="H137" s="180">
        <v>10</v>
      </c>
      <c r="I137" s="181"/>
      <c r="J137" s="181">
        <f>ROUND(I137*H137,2)</f>
        <v>0</v>
      </c>
      <c r="K137" s="178" t="s">
        <v>18</v>
      </c>
      <c r="L137" s="38"/>
      <c r="M137" s="182" t="s">
        <v>18</v>
      </c>
      <c r="N137" s="183" t="s">
        <v>40</v>
      </c>
      <c r="O137" s="184">
        <v>0</v>
      </c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6" t="s">
        <v>186</v>
      </c>
      <c r="AT137" s="186" t="s">
        <v>181</v>
      </c>
      <c r="AU137" s="186" t="s">
        <v>78</v>
      </c>
      <c r="AY137" s="19" t="s">
        <v>179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76</v>
      </c>
      <c r="BK137" s="187">
        <f>ROUND(I137*H137,2)</f>
        <v>0</v>
      </c>
      <c r="BL137" s="19" t="s">
        <v>186</v>
      </c>
      <c r="BM137" s="186" t="s">
        <v>455</v>
      </c>
    </row>
    <row r="138" spans="1:65" s="2" customFormat="1">
      <c r="A138" s="33"/>
      <c r="B138" s="34"/>
      <c r="C138" s="35"/>
      <c r="D138" s="188" t="s">
        <v>188</v>
      </c>
      <c r="E138" s="35"/>
      <c r="F138" s="189" t="s">
        <v>4081</v>
      </c>
      <c r="G138" s="35"/>
      <c r="H138" s="35"/>
      <c r="I138" s="35"/>
      <c r="J138" s="35"/>
      <c r="K138" s="35"/>
      <c r="L138" s="38"/>
      <c r="M138" s="190"/>
      <c r="N138" s="191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9" t="s">
        <v>188</v>
      </c>
      <c r="AU138" s="19" t="s">
        <v>78</v>
      </c>
    </row>
    <row r="139" spans="1:65" s="2" customFormat="1" ht="16.5" customHeight="1">
      <c r="A139" s="33"/>
      <c r="B139" s="34"/>
      <c r="C139" s="176" t="s">
        <v>325</v>
      </c>
      <c r="D139" s="176" t="s">
        <v>181</v>
      </c>
      <c r="E139" s="177" t="s">
        <v>4082</v>
      </c>
      <c r="F139" s="178" t="s">
        <v>4083</v>
      </c>
      <c r="G139" s="179" t="s">
        <v>3764</v>
      </c>
      <c r="H139" s="180">
        <v>2</v>
      </c>
      <c r="I139" s="181"/>
      <c r="J139" s="181">
        <f>ROUND(I139*H139,2)</f>
        <v>0</v>
      </c>
      <c r="K139" s="178" t="s">
        <v>18</v>
      </c>
      <c r="L139" s="38"/>
      <c r="M139" s="182" t="s">
        <v>18</v>
      </c>
      <c r="N139" s="183" t="s">
        <v>40</v>
      </c>
      <c r="O139" s="184">
        <v>0</v>
      </c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6" t="s">
        <v>186</v>
      </c>
      <c r="AT139" s="186" t="s">
        <v>181</v>
      </c>
      <c r="AU139" s="186" t="s">
        <v>78</v>
      </c>
      <c r="AY139" s="19" t="s">
        <v>179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76</v>
      </c>
      <c r="BK139" s="187">
        <f>ROUND(I139*H139,2)</f>
        <v>0</v>
      </c>
      <c r="BL139" s="19" t="s">
        <v>186</v>
      </c>
      <c r="BM139" s="186" t="s">
        <v>471</v>
      </c>
    </row>
    <row r="140" spans="1:65" s="2" customFormat="1">
      <c r="A140" s="33"/>
      <c r="B140" s="34"/>
      <c r="C140" s="35"/>
      <c r="D140" s="188" t="s">
        <v>188</v>
      </c>
      <c r="E140" s="35"/>
      <c r="F140" s="189" t="s">
        <v>4083</v>
      </c>
      <c r="G140" s="35"/>
      <c r="H140" s="35"/>
      <c r="I140" s="35"/>
      <c r="J140" s="35"/>
      <c r="K140" s="35"/>
      <c r="L140" s="38"/>
      <c r="M140" s="190"/>
      <c r="N140" s="191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9" t="s">
        <v>188</v>
      </c>
      <c r="AU140" s="19" t="s">
        <v>78</v>
      </c>
    </row>
    <row r="141" spans="1:65" s="2" customFormat="1" ht="24.2" customHeight="1">
      <c r="A141" s="33"/>
      <c r="B141" s="34"/>
      <c r="C141" s="176" t="s">
        <v>333</v>
      </c>
      <c r="D141" s="176" t="s">
        <v>181</v>
      </c>
      <c r="E141" s="177" t="s">
        <v>4084</v>
      </c>
      <c r="F141" s="178" t="s">
        <v>4085</v>
      </c>
      <c r="G141" s="179" t="s">
        <v>1865</v>
      </c>
      <c r="H141" s="180">
        <v>1</v>
      </c>
      <c r="I141" s="181"/>
      <c r="J141" s="181">
        <f>ROUND(I141*H141,2)</f>
        <v>0</v>
      </c>
      <c r="K141" s="178" t="s">
        <v>18</v>
      </c>
      <c r="L141" s="38"/>
      <c r="M141" s="182" t="s">
        <v>18</v>
      </c>
      <c r="N141" s="183" t="s">
        <v>40</v>
      </c>
      <c r="O141" s="184">
        <v>0</v>
      </c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6" t="s">
        <v>186</v>
      </c>
      <c r="AT141" s="186" t="s">
        <v>181</v>
      </c>
      <c r="AU141" s="186" t="s">
        <v>78</v>
      </c>
      <c r="AY141" s="19" t="s">
        <v>179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76</v>
      </c>
      <c r="BK141" s="187">
        <f>ROUND(I141*H141,2)</f>
        <v>0</v>
      </c>
      <c r="BL141" s="19" t="s">
        <v>186</v>
      </c>
      <c r="BM141" s="186" t="s">
        <v>486</v>
      </c>
    </row>
    <row r="142" spans="1:65" s="2" customFormat="1" ht="19.5">
      <c r="A142" s="33"/>
      <c r="B142" s="34"/>
      <c r="C142" s="35"/>
      <c r="D142" s="188" t="s">
        <v>188</v>
      </c>
      <c r="E142" s="35"/>
      <c r="F142" s="189" t="s">
        <v>4085</v>
      </c>
      <c r="G142" s="35"/>
      <c r="H142" s="35"/>
      <c r="I142" s="35"/>
      <c r="J142" s="35"/>
      <c r="K142" s="35"/>
      <c r="L142" s="38"/>
      <c r="M142" s="190"/>
      <c r="N142" s="191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9" t="s">
        <v>188</v>
      </c>
      <c r="AU142" s="19" t="s">
        <v>78</v>
      </c>
    </row>
    <row r="143" spans="1:65" s="2" customFormat="1" ht="24.2" customHeight="1">
      <c r="A143" s="33"/>
      <c r="B143" s="34"/>
      <c r="C143" s="176" t="s">
        <v>348</v>
      </c>
      <c r="D143" s="176" t="s">
        <v>181</v>
      </c>
      <c r="E143" s="177" t="s">
        <v>4086</v>
      </c>
      <c r="F143" s="178" t="s">
        <v>4087</v>
      </c>
      <c r="G143" s="179" t="s">
        <v>1865</v>
      </c>
      <c r="H143" s="180">
        <v>1</v>
      </c>
      <c r="I143" s="181"/>
      <c r="J143" s="181">
        <f>ROUND(I143*H143,2)</f>
        <v>0</v>
      </c>
      <c r="K143" s="178" t="s">
        <v>18</v>
      </c>
      <c r="L143" s="38"/>
      <c r="M143" s="182" t="s">
        <v>18</v>
      </c>
      <c r="N143" s="183" t="s">
        <v>40</v>
      </c>
      <c r="O143" s="184">
        <v>0</v>
      </c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6" t="s">
        <v>186</v>
      </c>
      <c r="AT143" s="186" t="s">
        <v>181</v>
      </c>
      <c r="AU143" s="186" t="s">
        <v>78</v>
      </c>
      <c r="AY143" s="19" t="s">
        <v>179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76</v>
      </c>
      <c r="BK143" s="187">
        <f>ROUND(I143*H143,2)</f>
        <v>0</v>
      </c>
      <c r="BL143" s="19" t="s">
        <v>186</v>
      </c>
      <c r="BM143" s="186" t="s">
        <v>502</v>
      </c>
    </row>
    <row r="144" spans="1:65" s="2" customFormat="1" ht="19.5">
      <c r="A144" s="33"/>
      <c r="B144" s="34"/>
      <c r="C144" s="35"/>
      <c r="D144" s="188" t="s">
        <v>188</v>
      </c>
      <c r="E144" s="35"/>
      <c r="F144" s="189" t="s">
        <v>4087</v>
      </c>
      <c r="G144" s="35"/>
      <c r="H144" s="35"/>
      <c r="I144" s="35"/>
      <c r="J144" s="35"/>
      <c r="K144" s="35"/>
      <c r="L144" s="38"/>
      <c r="M144" s="190"/>
      <c r="N144" s="191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9" t="s">
        <v>188</v>
      </c>
      <c r="AU144" s="19" t="s">
        <v>78</v>
      </c>
    </row>
    <row r="145" spans="1:65" s="2" customFormat="1" ht="24.2" customHeight="1">
      <c r="A145" s="33"/>
      <c r="B145" s="34"/>
      <c r="C145" s="176" t="s">
        <v>7</v>
      </c>
      <c r="D145" s="176" t="s">
        <v>181</v>
      </c>
      <c r="E145" s="177" t="s">
        <v>4088</v>
      </c>
      <c r="F145" s="178" t="s">
        <v>4089</v>
      </c>
      <c r="G145" s="179" t="s">
        <v>3764</v>
      </c>
      <c r="H145" s="180">
        <v>1</v>
      </c>
      <c r="I145" s="181"/>
      <c r="J145" s="181">
        <f>ROUND(I145*H145,2)</f>
        <v>0</v>
      </c>
      <c r="K145" s="178" t="s">
        <v>18</v>
      </c>
      <c r="L145" s="38"/>
      <c r="M145" s="182" t="s">
        <v>18</v>
      </c>
      <c r="N145" s="183" t="s">
        <v>40</v>
      </c>
      <c r="O145" s="184">
        <v>0</v>
      </c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6" t="s">
        <v>186</v>
      </c>
      <c r="AT145" s="186" t="s">
        <v>181</v>
      </c>
      <c r="AU145" s="186" t="s">
        <v>78</v>
      </c>
      <c r="AY145" s="19" t="s">
        <v>179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76</v>
      </c>
      <c r="BK145" s="187">
        <f>ROUND(I145*H145,2)</f>
        <v>0</v>
      </c>
      <c r="BL145" s="19" t="s">
        <v>186</v>
      </c>
      <c r="BM145" s="186" t="s">
        <v>512</v>
      </c>
    </row>
    <row r="146" spans="1:65" s="2" customFormat="1">
      <c r="A146" s="33"/>
      <c r="B146" s="34"/>
      <c r="C146" s="35"/>
      <c r="D146" s="188" t="s">
        <v>188</v>
      </c>
      <c r="E146" s="35"/>
      <c r="F146" s="189" t="s">
        <v>4089</v>
      </c>
      <c r="G146" s="35"/>
      <c r="H146" s="35"/>
      <c r="I146" s="35"/>
      <c r="J146" s="35"/>
      <c r="K146" s="35"/>
      <c r="L146" s="38"/>
      <c r="M146" s="190"/>
      <c r="N146" s="191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9" t="s">
        <v>188</v>
      </c>
      <c r="AU146" s="19" t="s">
        <v>78</v>
      </c>
    </row>
    <row r="147" spans="1:65" s="2" customFormat="1" ht="24.2" customHeight="1">
      <c r="A147" s="33"/>
      <c r="B147" s="34"/>
      <c r="C147" s="176" t="s">
        <v>362</v>
      </c>
      <c r="D147" s="176" t="s">
        <v>181</v>
      </c>
      <c r="E147" s="177" t="s">
        <v>4090</v>
      </c>
      <c r="F147" s="178" t="s">
        <v>4091</v>
      </c>
      <c r="G147" s="179" t="s">
        <v>3764</v>
      </c>
      <c r="H147" s="180">
        <v>1</v>
      </c>
      <c r="I147" s="181"/>
      <c r="J147" s="181">
        <f>ROUND(I147*H147,2)</f>
        <v>0</v>
      </c>
      <c r="K147" s="178" t="s">
        <v>18</v>
      </c>
      <c r="L147" s="38"/>
      <c r="M147" s="182" t="s">
        <v>18</v>
      </c>
      <c r="N147" s="183" t="s">
        <v>40</v>
      </c>
      <c r="O147" s="184">
        <v>0</v>
      </c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6" t="s">
        <v>186</v>
      </c>
      <c r="AT147" s="186" t="s">
        <v>181</v>
      </c>
      <c r="AU147" s="186" t="s">
        <v>78</v>
      </c>
      <c r="AY147" s="19" t="s">
        <v>179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76</v>
      </c>
      <c r="BK147" s="187">
        <f>ROUND(I147*H147,2)</f>
        <v>0</v>
      </c>
      <c r="BL147" s="19" t="s">
        <v>186</v>
      </c>
      <c r="BM147" s="186" t="s">
        <v>525</v>
      </c>
    </row>
    <row r="148" spans="1:65" s="2" customFormat="1">
      <c r="A148" s="33"/>
      <c r="B148" s="34"/>
      <c r="C148" s="35"/>
      <c r="D148" s="188" t="s">
        <v>188</v>
      </c>
      <c r="E148" s="35"/>
      <c r="F148" s="189" t="s">
        <v>4091</v>
      </c>
      <c r="G148" s="35"/>
      <c r="H148" s="35"/>
      <c r="I148" s="35"/>
      <c r="J148" s="35"/>
      <c r="K148" s="35"/>
      <c r="L148" s="38"/>
      <c r="M148" s="190"/>
      <c r="N148" s="191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9" t="s">
        <v>188</v>
      </c>
      <c r="AU148" s="19" t="s">
        <v>78</v>
      </c>
    </row>
    <row r="149" spans="1:65" s="12" customFormat="1" ht="22.9" customHeight="1">
      <c r="B149" s="161"/>
      <c r="C149" s="162"/>
      <c r="D149" s="163" t="s">
        <v>68</v>
      </c>
      <c r="E149" s="174" t="s">
        <v>4092</v>
      </c>
      <c r="F149" s="174" t="s">
        <v>4093</v>
      </c>
      <c r="G149" s="162"/>
      <c r="H149" s="162"/>
      <c r="I149" s="162"/>
      <c r="J149" s="175">
        <f>BK149</f>
        <v>0</v>
      </c>
      <c r="K149" s="162"/>
      <c r="L149" s="166"/>
      <c r="M149" s="167"/>
      <c r="N149" s="168"/>
      <c r="O149" s="168"/>
      <c r="P149" s="169">
        <f>SUM(P150:P159)</f>
        <v>0</v>
      </c>
      <c r="Q149" s="168"/>
      <c r="R149" s="169">
        <f>SUM(R150:R159)</f>
        <v>0</v>
      </c>
      <c r="S149" s="168"/>
      <c r="T149" s="170">
        <f>SUM(T150:T159)</f>
        <v>0</v>
      </c>
      <c r="AR149" s="171" t="s">
        <v>76</v>
      </c>
      <c r="AT149" s="172" t="s">
        <v>68</v>
      </c>
      <c r="AU149" s="172" t="s">
        <v>76</v>
      </c>
      <c r="AY149" s="171" t="s">
        <v>179</v>
      </c>
      <c r="BK149" s="173">
        <f>SUM(BK150:BK159)</f>
        <v>0</v>
      </c>
    </row>
    <row r="150" spans="1:65" s="2" customFormat="1" ht="16.5" customHeight="1">
      <c r="A150" s="33"/>
      <c r="B150" s="34"/>
      <c r="C150" s="176" t="s">
        <v>368</v>
      </c>
      <c r="D150" s="176" t="s">
        <v>181</v>
      </c>
      <c r="E150" s="177" t="s">
        <v>4094</v>
      </c>
      <c r="F150" s="178" t="s">
        <v>4095</v>
      </c>
      <c r="G150" s="179" t="s">
        <v>1865</v>
      </c>
      <c r="H150" s="180">
        <v>1</v>
      </c>
      <c r="I150" s="181"/>
      <c r="J150" s="181">
        <f>ROUND(I150*H150,2)</f>
        <v>0</v>
      </c>
      <c r="K150" s="178" t="s">
        <v>18</v>
      </c>
      <c r="L150" s="38"/>
      <c r="M150" s="182" t="s">
        <v>18</v>
      </c>
      <c r="N150" s="183" t="s">
        <v>40</v>
      </c>
      <c r="O150" s="184">
        <v>0</v>
      </c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6" t="s">
        <v>186</v>
      </c>
      <c r="AT150" s="186" t="s">
        <v>181</v>
      </c>
      <c r="AU150" s="186" t="s">
        <v>78</v>
      </c>
      <c r="AY150" s="19" t="s">
        <v>179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76</v>
      </c>
      <c r="BK150" s="187">
        <f>ROUND(I150*H150,2)</f>
        <v>0</v>
      </c>
      <c r="BL150" s="19" t="s">
        <v>186</v>
      </c>
      <c r="BM150" s="186" t="s">
        <v>536</v>
      </c>
    </row>
    <row r="151" spans="1:65" s="2" customFormat="1">
      <c r="A151" s="33"/>
      <c r="B151" s="34"/>
      <c r="C151" s="35"/>
      <c r="D151" s="188" t="s">
        <v>188</v>
      </c>
      <c r="E151" s="35"/>
      <c r="F151" s="189" t="s">
        <v>4095</v>
      </c>
      <c r="G151" s="35"/>
      <c r="H151" s="35"/>
      <c r="I151" s="35"/>
      <c r="J151" s="35"/>
      <c r="K151" s="35"/>
      <c r="L151" s="38"/>
      <c r="M151" s="190"/>
      <c r="N151" s="19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9" t="s">
        <v>188</v>
      </c>
      <c r="AU151" s="19" t="s">
        <v>78</v>
      </c>
    </row>
    <row r="152" spans="1:65" s="2" customFormat="1" ht="16.5" customHeight="1">
      <c r="A152" s="33"/>
      <c r="B152" s="34"/>
      <c r="C152" s="213" t="s">
        <v>374</v>
      </c>
      <c r="D152" s="213" t="s">
        <v>286</v>
      </c>
      <c r="E152" s="214" t="s">
        <v>4096</v>
      </c>
      <c r="F152" s="215" t="s">
        <v>4097</v>
      </c>
      <c r="G152" s="216" t="s">
        <v>289</v>
      </c>
      <c r="H152" s="217">
        <v>15</v>
      </c>
      <c r="I152" s="218"/>
      <c r="J152" s="218">
        <f>ROUND(I152*H152,2)</f>
        <v>0</v>
      </c>
      <c r="K152" s="215" t="s">
        <v>18</v>
      </c>
      <c r="L152" s="219"/>
      <c r="M152" s="220" t="s">
        <v>18</v>
      </c>
      <c r="N152" s="221" t="s">
        <v>40</v>
      </c>
      <c r="O152" s="184">
        <v>0</v>
      </c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6" t="s">
        <v>250</v>
      </c>
      <c r="AT152" s="186" t="s">
        <v>286</v>
      </c>
      <c r="AU152" s="186" t="s">
        <v>78</v>
      </c>
      <c r="AY152" s="19" t="s">
        <v>179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76</v>
      </c>
      <c r="BK152" s="187">
        <f>ROUND(I152*H152,2)</f>
        <v>0</v>
      </c>
      <c r="BL152" s="19" t="s">
        <v>186</v>
      </c>
      <c r="BM152" s="186" t="s">
        <v>550</v>
      </c>
    </row>
    <row r="153" spans="1:65" s="2" customFormat="1">
      <c r="A153" s="33"/>
      <c r="B153" s="34"/>
      <c r="C153" s="35"/>
      <c r="D153" s="188" t="s">
        <v>188</v>
      </c>
      <c r="E153" s="35"/>
      <c r="F153" s="189" t="s">
        <v>4097</v>
      </c>
      <c r="G153" s="35"/>
      <c r="H153" s="35"/>
      <c r="I153" s="35"/>
      <c r="J153" s="35"/>
      <c r="K153" s="35"/>
      <c r="L153" s="38"/>
      <c r="M153" s="190"/>
      <c r="N153" s="191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9" t="s">
        <v>188</v>
      </c>
      <c r="AU153" s="19" t="s">
        <v>78</v>
      </c>
    </row>
    <row r="154" spans="1:65" s="2" customFormat="1" ht="16.5" customHeight="1">
      <c r="A154" s="33"/>
      <c r="B154" s="34"/>
      <c r="C154" s="213" t="s">
        <v>387</v>
      </c>
      <c r="D154" s="213" t="s">
        <v>286</v>
      </c>
      <c r="E154" s="214" t="s">
        <v>4098</v>
      </c>
      <c r="F154" s="215" t="s">
        <v>4099</v>
      </c>
      <c r="G154" s="216" t="s">
        <v>289</v>
      </c>
      <c r="H154" s="217">
        <v>45</v>
      </c>
      <c r="I154" s="218"/>
      <c r="J154" s="218">
        <f>ROUND(I154*H154,2)</f>
        <v>0</v>
      </c>
      <c r="K154" s="215" t="s">
        <v>18</v>
      </c>
      <c r="L154" s="219"/>
      <c r="M154" s="220" t="s">
        <v>18</v>
      </c>
      <c r="N154" s="221" t="s">
        <v>40</v>
      </c>
      <c r="O154" s="184">
        <v>0</v>
      </c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6" t="s">
        <v>250</v>
      </c>
      <c r="AT154" s="186" t="s">
        <v>286</v>
      </c>
      <c r="AU154" s="186" t="s">
        <v>78</v>
      </c>
      <c r="AY154" s="19" t="s">
        <v>179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76</v>
      </c>
      <c r="BK154" s="187">
        <f>ROUND(I154*H154,2)</f>
        <v>0</v>
      </c>
      <c r="BL154" s="19" t="s">
        <v>186</v>
      </c>
      <c r="BM154" s="186" t="s">
        <v>561</v>
      </c>
    </row>
    <row r="155" spans="1:65" s="2" customFormat="1">
      <c r="A155" s="33"/>
      <c r="B155" s="34"/>
      <c r="C155" s="35"/>
      <c r="D155" s="188" t="s">
        <v>188</v>
      </c>
      <c r="E155" s="35"/>
      <c r="F155" s="189" t="s">
        <v>4099</v>
      </c>
      <c r="G155" s="35"/>
      <c r="H155" s="35"/>
      <c r="I155" s="35"/>
      <c r="J155" s="35"/>
      <c r="K155" s="35"/>
      <c r="L155" s="38"/>
      <c r="M155" s="190"/>
      <c r="N155" s="191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9" t="s">
        <v>188</v>
      </c>
      <c r="AU155" s="19" t="s">
        <v>78</v>
      </c>
    </row>
    <row r="156" spans="1:65" s="2" customFormat="1" ht="16.5" customHeight="1">
      <c r="A156" s="33"/>
      <c r="B156" s="34"/>
      <c r="C156" s="213" t="s">
        <v>398</v>
      </c>
      <c r="D156" s="213" t="s">
        <v>286</v>
      </c>
      <c r="E156" s="214" t="s">
        <v>4100</v>
      </c>
      <c r="F156" s="215" t="s">
        <v>4101</v>
      </c>
      <c r="G156" s="216" t="s">
        <v>289</v>
      </c>
      <c r="H156" s="217">
        <v>72</v>
      </c>
      <c r="I156" s="218"/>
      <c r="J156" s="218">
        <f>ROUND(I156*H156,2)</f>
        <v>0</v>
      </c>
      <c r="K156" s="215" t="s">
        <v>18</v>
      </c>
      <c r="L156" s="219"/>
      <c r="M156" s="220" t="s">
        <v>18</v>
      </c>
      <c r="N156" s="221" t="s">
        <v>40</v>
      </c>
      <c r="O156" s="184">
        <v>0</v>
      </c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6" t="s">
        <v>250</v>
      </c>
      <c r="AT156" s="186" t="s">
        <v>286</v>
      </c>
      <c r="AU156" s="186" t="s">
        <v>78</v>
      </c>
      <c r="AY156" s="19" t="s">
        <v>179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76</v>
      </c>
      <c r="BK156" s="187">
        <f>ROUND(I156*H156,2)</f>
        <v>0</v>
      </c>
      <c r="BL156" s="19" t="s">
        <v>186</v>
      </c>
      <c r="BM156" s="186" t="s">
        <v>586</v>
      </c>
    </row>
    <row r="157" spans="1:65" s="2" customFormat="1">
      <c r="A157" s="33"/>
      <c r="B157" s="34"/>
      <c r="C157" s="35"/>
      <c r="D157" s="188" t="s">
        <v>188</v>
      </c>
      <c r="E157" s="35"/>
      <c r="F157" s="189" t="s">
        <v>4101</v>
      </c>
      <c r="G157" s="35"/>
      <c r="H157" s="35"/>
      <c r="I157" s="35"/>
      <c r="J157" s="35"/>
      <c r="K157" s="35"/>
      <c r="L157" s="38"/>
      <c r="M157" s="190"/>
      <c r="N157" s="191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9" t="s">
        <v>188</v>
      </c>
      <c r="AU157" s="19" t="s">
        <v>78</v>
      </c>
    </row>
    <row r="158" spans="1:65" s="2" customFormat="1" ht="16.5" customHeight="1">
      <c r="A158" s="33"/>
      <c r="B158" s="34"/>
      <c r="C158" s="213" t="s">
        <v>405</v>
      </c>
      <c r="D158" s="213" t="s">
        <v>286</v>
      </c>
      <c r="E158" s="214" t="s">
        <v>4102</v>
      </c>
      <c r="F158" s="215" t="s">
        <v>4103</v>
      </c>
      <c r="G158" s="216" t="s">
        <v>289</v>
      </c>
      <c r="H158" s="217">
        <v>5</v>
      </c>
      <c r="I158" s="218"/>
      <c r="J158" s="218">
        <f>ROUND(I158*H158,2)</f>
        <v>0</v>
      </c>
      <c r="K158" s="215" t="s">
        <v>18</v>
      </c>
      <c r="L158" s="219"/>
      <c r="M158" s="220" t="s">
        <v>18</v>
      </c>
      <c r="N158" s="221" t="s">
        <v>40</v>
      </c>
      <c r="O158" s="184">
        <v>0</v>
      </c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6" t="s">
        <v>250</v>
      </c>
      <c r="AT158" s="186" t="s">
        <v>286</v>
      </c>
      <c r="AU158" s="186" t="s">
        <v>78</v>
      </c>
      <c r="AY158" s="19" t="s">
        <v>179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76</v>
      </c>
      <c r="BK158" s="187">
        <f>ROUND(I158*H158,2)</f>
        <v>0</v>
      </c>
      <c r="BL158" s="19" t="s">
        <v>186</v>
      </c>
      <c r="BM158" s="186" t="s">
        <v>602</v>
      </c>
    </row>
    <row r="159" spans="1:65" s="2" customFormat="1">
      <c r="A159" s="33"/>
      <c r="B159" s="34"/>
      <c r="C159" s="35"/>
      <c r="D159" s="188" t="s">
        <v>188</v>
      </c>
      <c r="E159" s="35"/>
      <c r="F159" s="189" t="s">
        <v>4103</v>
      </c>
      <c r="G159" s="35"/>
      <c r="H159" s="35"/>
      <c r="I159" s="35"/>
      <c r="J159" s="35"/>
      <c r="K159" s="35"/>
      <c r="L159" s="38"/>
      <c r="M159" s="190"/>
      <c r="N159" s="191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9" t="s">
        <v>188</v>
      </c>
      <c r="AU159" s="19" t="s">
        <v>78</v>
      </c>
    </row>
    <row r="160" spans="1:65" s="12" customFormat="1" ht="22.9" customHeight="1">
      <c r="B160" s="161"/>
      <c r="C160" s="162"/>
      <c r="D160" s="163" t="s">
        <v>68</v>
      </c>
      <c r="E160" s="174" t="s">
        <v>4104</v>
      </c>
      <c r="F160" s="174" t="s">
        <v>4105</v>
      </c>
      <c r="G160" s="162"/>
      <c r="H160" s="162"/>
      <c r="I160" s="162"/>
      <c r="J160" s="175">
        <f>BK160</f>
        <v>0</v>
      </c>
      <c r="K160" s="162"/>
      <c r="L160" s="166"/>
      <c r="M160" s="167"/>
      <c r="N160" s="168"/>
      <c r="O160" s="168"/>
      <c r="P160" s="169">
        <f>SUM(P161:P172)</f>
        <v>0</v>
      </c>
      <c r="Q160" s="168"/>
      <c r="R160" s="169">
        <f>SUM(R161:R172)</f>
        <v>0</v>
      </c>
      <c r="S160" s="168"/>
      <c r="T160" s="170">
        <f>SUM(T161:T172)</f>
        <v>0</v>
      </c>
      <c r="AR160" s="171" t="s">
        <v>76</v>
      </c>
      <c r="AT160" s="172" t="s">
        <v>68</v>
      </c>
      <c r="AU160" s="172" t="s">
        <v>76</v>
      </c>
      <c r="AY160" s="171" t="s">
        <v>179</v>
      </c>
      <c r="BK160" s="173">
        <f>SUM(BK161:BK172)</f>
        <v>0</v>
      </c>
    </row>
    <row r="161" spans="1:65" s="2" customFormat="1" ht="16.5" customHeight="1">
      <c r="A161" s="33"/>
      <c r="B161" s="34"/>
      <c r="C161" s="176" t="s">
        <v>411</v>
      </c>
      <c r="D161" s="176" t="s">
        <v>181</v>
      </c>
      <c r="E161" s="177" t="s">
        <v>4106</v>
      </c>
      <c r="F161" s="178" t="s">
        <v>4095</v>
      </c>
      <c r="G161" s="179" t="s">
        <v>1865</v>
      </c>
      <c r="H161" s="180">
        <v>1</v>
      </c>
      <c r="I161" s="181"/>
      <c r="J161" s="181">
        <f>ROUND(I161*H161,2)</f>
        <v>0</v>
      </c>
      <c r="K161" s="178" t="s">
        <v>18</v>
      </c>
      <c r="L161" s="38"/>
      <c r="M161" s="182" t="s">
        <v>18</v>
      </c>
      <c r="N161" s="183" t="s">
        <v>40</v>
      </c>
      <c r="O161" s="184">
        <v>0</v>
      </c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6" t="s">
        <v>186</v>
      </c>
      <c r="AT161" s="186" t="s">
        <v>181</v>
      </c>
      <c r="AU161" s="186" t="s">
        <v>78</v>
      </c>
      <c r="AY161" s="19" t="s">
        <v>179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76</v>
      </c>
      <c r="BK161" s="187">
        <f>ROUND(I161*H161,2)</f>
        <v>0</v>
      </c>
      <c r="BL161" s="19" t="s">
        <v>186</v>
      </c>
      <c r="BM161" s="186" t="s">
        <v>616</v>
      </c>
    </row>
    <row r="162" spans="1:65" s="2" customFormat="1">
      <c r="A162" s="33"/>
      <c r="B162" s="34"/>
      <c r="C162" s="35"/>
      <c r="D162" s="188" t="s">
        <v>188</v>
      </c>
      <c r="E162" s="35"/>
      <c r="F162" s="189" t="s">
        <v>4095</v>
      </c>
      <c r="G162" s="35"/>
      <c r="H162" s="35"/>
      <c r="I162" s="35"/>
      <c r="J162" s="35"/>
      <c r="K162" s="35"/>
      <c r="L162" s="38"/>
      <c r="M162" s="190"/>
      <c r="N162" s="191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9" t="s">
        <v>188</v>
      </c>
      <c r="AU162" s="19" t="s">
        <v>78</v>
      </c>
    </row>
    <row r="163" spans="1:65" s="2" customFormat="1" ht="16.5" customHeight="1">
      <c r="A163" s="33"/>
      <c r="B163" s="34"/>
      <c r="C163" s="213" t="s">
        <v>417</v>
      </c>
      <c r="D163" s="213" t="s">
        <v>286</v>
      </c>
      <c r="E163" s="214" t="s">
        <v>4107</v>
      </c>
      <c r="F163" s="215" t="s">
        <v>4108</v>
      </c>
      <c r="G163" s="216" t="s">
        <v>289</v>
      </c>
      <c r="H163" s="217">
        <v>15</v>
      </c>
      <c r="I163" s="218"/>
      <c r="J163" s="218">
        <f>ROUND(I163*H163,2)</f>
        <v>0</v>
      </c>
      <c r="K163" s="215" t="s">
        <v>18</v>
      </c>
      <c r="L163" s="219"/>
      <c r="M163" s="220" t="s">
        <v>18</v>
      </c>
      <c r="N163" s="221" t="s">
        <v>40</v>
      </c>
      <c r="O163" s="184">
        <v>0</v>
      </c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6" t="s">
        <v>250</v>
      </c>
      <c r="AT163" s="186" t="s">
        <v>286</v>
      </c>
      <c r="AU163" s="186" t="s">
        <v>78</v>
      </c>
      <c r="AY163" s="19" t="s">
        <v>179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76</v>
      </c>
      <c r="BK163" s="187">
        <f>ROUND(I163*H163,2)</f>
        <v>0</v>
      </c>
      <c r="BL163" s="19" t="s">
        <v>186</v>
      </c>
      <c r="BM163" s="186" t="s">
        <v>628</v>
      </c>
    </row>
    <row r="164" spans="1:65" s="2" customFormat="1">
      <c r="A164" s="33"/>
      <c r="B164" s="34"/>
      <c r="C164" s="35"/>
      <c r="D164" s="188" t="s">
        <v>188</v>
      </c>
      <c r="E164" s="35"/>
      <c r="F164" s="189" t="s">
        <v>4108</v>
      </c>
      <c r="G164" s="35"/>
      <c r="H164" s="35"/>
      <c r="I164" s="35"/>
      <c r="J164" s="35"/>
      <c r="K164" s="35"/>
      <c r="L164" s="38"/>
      <c r="M164" s="190"/>
      <c r="N164" s="191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9" t="s">
        <v>188</v>
      </c>
      <c r="AU164" s="19" t="s">
        <v>78</v>
      </c>
    </row>
    <row r="165" spans="1:65" s="2" customFormat="1" ht="16.5" customHeight="1">
      <c r="A165" s="33"/>
      <c r="B165" s="34"/>
      <c r="C165" s="213" t="s">
        <v>427</v>
      </c>
      <c r="D165" s="213" t="s">
        <v>286</v>
      </c>
      <c r="E165" s="214" t="s">
        <v>4109</v>
      </c>
      <c r="F165" s="215" t="s">
        <v>4110</v>
      </c>
      <c r="G165" s="216" t="s">
        <v>289</v>
      </c>
      <c r="H165" s="217">
        <v>45</v>
      </c>
      <c r="I165" s="218"/>
      <c r="J165" s="218">
        <f>ROUND(I165*H165,2)</f>
        <v>0</v>
      </c>
      <c r="K165" s="215" t="s">
        <v>18</v>
      </c>
      <c r="L165" s="219"/>
      <c r="M165" s="220" t="s">
        <v>18</v>
      </c>
      <c r="N165" s="221" t="s">
        <v>40</v>
      </c>
      <c r="O165" s="184">
        <v>0</v>
      </c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6" t="s">
        <v>250</v>
      </c>
      <c r="AT165" s="186" t="s">
        <v>286</v>
      </c>
      <c r="AU165" s="186" t="s">
        <v>78</v>
      </c>
      <c r="AY165" s="19" t="s">
        <v>179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76</v>
      </c>
      <c r="BK165" s="187">
        <f>ROUND(I165*H165,2)</f>
        <v>0</v>
      </c>
      <c r="BL165" s="19" t="s">
        <v>186</v>
      </c>
      <c r="BM165" s="186" t="s">
        <v>655</v>
      </c>
    </row>
    <row r="166" spans="1:65" s="2" customFormat="1">
      <c r="A166" s="33"/>
      <c r="B166" s="34"/>
      <c r="C166" s="35"/>
      <c r="D166" s="188" t="s">
        <v>188</v>
      </c>
      <c r="E166" s="35"/>
      <c r="F166" s="189" t="s">
        <v>4110</v>
      </c>
      <c r="G166" s="35"/>
      <c r="H166" s="35"/>
      <c r="I166" s="35"/>
      <c r="J166" s="35"/>
      <c r="K166" s="35"/>
      <c r="L166" s="38"/>
      <c r="M166" s="190"/>
      <c r="N166" s="191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9" t="s">
        <v>188</v>
      </c>
      <c r="AU166" s="19" t="s">
        <v>78</v>
      </c>
    </row>
    <row r="167" spans="1:65" s="2" customFormat="1" ht="16.5" customHeight="1">
      <c r="A167" s="33"/>
      <c r="B167" s="34"/>
      <c r="C167" s="213" t="s">
        <v>434</v>
      </c>
      <c r="D167" s="213" t="s">
        <v>286</v>
      </c>
      <c r="E167" s="214" t="s">
        <v>4111</v>
      </c>
      <c r="F167" s="215" t="s">
        <v>4112</v>
      </c>
      <c r="G167" s="216" t="s">
        <v>289</v>
      </c>
      <c r="H167" s="217">
        <v>45</v>
      </c>
      <c r="I167" s="218"/>
      <c r="J167" s="218">
        <f>ROUND(I167*H167,2)</f>
        <v>0</v>
      </c>
      <c r="K167" s="215" t="s">
        <v>18</v>
      </c>
      <c r="L167" s="219"/>
      <c r="M167" s="220" t="s">
        <v>18</v>
      </c>
      <c r="N167" s="221" t="s">
        <v>40</v>
      </c>
      <c r="O167" s="184">
        <v>0</v>
      </c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6" t="s">
        <v>250</v>
      </c>
      <c r="AT167" s="186" t="s">
        <v>286</v>
      </c>
      <c r="AU167" s="186" t="s">
        <v>78</v>
      </c>
      <c r="AY167" s="19" t="s">
        <v>179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76</v>
      </c>
      <c r="BK167" s="187">
        <f>ROUND(I167*H167,2)</f>
        <v>0</v>
      </c>
      <c r="BL167" s="19" t="s">
        <v>186</v>
      </c>
      <c r="BM167" s="186" t="s">
        <v>671</v>
      </c>
    </row>
    <row r="168" spans="1:65" s="2" customFormat="1">
      <c r="A168" s="33"/>
      <c r="B168" s="34"/>
      <c r="C168" s="35"/>
      <c r="D168" s="188" t="s">
        <v>188</v>
      </c>
      <c r="E168" s="35"/>
      <c r="F168" s="189" t="s">
        <v>4112</v>
      </c>
      <c r="G168" s="35"/>
      <c r="H168" s="35"/>
      <c r="I168" s="35"/>
      <c r="J168" s="35"/>
      <c r="K168" s="35"/>
      <c r="L168" s="38"/>
      <c r="M168" s="190"/>
      <c r="N168" s="191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9" t="s">
        <v>188</v>
      </c>
      <c r="AU168" s="19" t="s">
        <v>78</v>
      </c>
    </row>
    <row r="169" spans="1:65" s="2" customFormat="1" ht="16.5" customHeight="1">
      <c r="A169" s="33"/>
      <c r="B169" s="34"/>
      <c r="C169" s="213" t="s">
        <v>442</v>
      </c>
      <c r="D169" s="213" t="s">
        <v>286</v>
      </c>
      <c r="E169" s="214" t="s">
        <v>4113</v>
      </c>
      <c r="F169" s="215" t="s">
        <v>4114</v>
      </c>
      <c r="G169" s="216" t="s">
        <v>289</v>
      </c>
      <c r="H169" s="217">
        <v>20</v>
      </c>
      <c r="I169" s="218"/>
      <c r="J169" s="218">
        <f>ROUND(I169*H169,2)</f>
        <v>0</v>
      </c>
      <c r="K169" s="215" t="s">
        <v>18</v>
      </c>
      <c r="L169" s="219"/>
      <c r="M169" s="220" t="s">
        <v>18</v>
      </c>
      <c r="N169" s="221" t="s">
        <v>40</v>
      </c>
      <c r="O169" s="184">
        <v>0</v>
      </c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6" t="s">
        <v>250</v>
      </c>
      <c r="AT169" s="186" t="s">
        <v>286</v>
      </c>
      <c r="AU169" s="186" t="s">
        <v>78</v>
      </c>
      <c r="AY169" s="19" t="s">
        <v>179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76</v>
      </c>
      <c r="BK169" s="187">
        <f>ROUND(I169*H169,2)</f>
        <v>0</v>
      </c>
      <c r="BL169" s="19" t="s">
        <v>186</v>
      </c>
      <c r="BM169" s="186" t="s">
        <v>682</v>
      </c>
    </row>
    <row r="170" spans="1:65" s="2" customFormat="1">
      <c r="A170" s="33"/>
      <c r="B170" s="34"/>
      <c r="C170" s="35"/>
      <c r="D170" s="188" t="s">
        <v>188</v>
      </c>
      <c r="E170" s="35"/>
      <c r="F170" s="189" t="s">
        <v>4114</v>
      </c>
      <c r="G170" s="35"/>
      <c r="H170" s="35"/>
      <c r="I170" s="35"/>
      <c r="J170" s="35"/>
      <c r="K170" s="35"/>
      <c r="L170" s="38"/>
      <c r="M170" s="190"/>
      <c r="N170" s="191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9" t="s">
        <v>188</v>
      </c>
      <c r="AU170" s="19" t="s">
        <v>78</v>
      </c>
    </row>
    <row r="171" spans="1:65" s="2" customFormat="1" ht="16.5" customHeight="1">
      <c r="A171" s="33"/>
      <c r="B171" s="34"/>
      <c r="C171" s="213" t="s">
        <v>449</v>
      </c>
      <c r="D171" s="213" t="s">
        <v>286</v>
      </c>
      <c r="E171" s="214" t="s">
        <v>4115</v>
      </c>
      <c r="F171" s="215" t="s">
        <v>4116</v>
      </c>
      <c r="G171" s="216" t="s">
        <v>289</v>
      </c>
      <c r="H171" s="217">
        <v>5</v>
      </c>
      <c r="I171" s="218"/>
      <c r="J171" s="218">
        <f>ROUND(I171*H171,2)</f>
        <v>0</v>
      </c>
      <c r="K171" s="215" t="s">
        <v>18</v>
      </c>
      <c r="L171" s="219"/>
      <c r="M171" s="220" t="s">
        <v>18</v>
      </c>
      <c r="N171" s="221" t="s">
        <v>40</v>
      </c>
      <c r="O171" s="184">
        <v>0</v>
      </c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6" t="s">
        <v>250</v>
      </c>
      <c r="AT171" s="186" t="s">
        <v>286</v>
      </c>
      <c r="AU171" s="186" t="s">
        <v>78</v>
      </c>
      <c r="AY171" s="19" t="s">
        <v>179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76</v>
      </c>
      <c r="BK171" s="187">
        <f>ROUND(I171*H171,2)</f>
        <v>0</v>
      </c>
      <c r="BL171" s="19" t="s">
        <v>186</v>
      </c>
      <c r="BM171" s="186" t="s">
        <v>712</v>
      </c>
    </row>
    <row r="172" spans="1:65" s="2" customFormat="1">
      <c r="A172" s="33"/>
      <c r="B172" s="34"/>
      <c r="C172" s="35"/>
      <c r="D172" s="188" t="s">
        <v>188</v>
      </c>
      <c r="E172" s="35"/>
      <c r="F172" s="189" t="s">
        <v>4116</v>
      </c>
      <c r="G172" s="35"/>
      <c r="H172" s="35"/>
      <c r="I172" s="35"/>
      <c r="J172" s="35"/>
      <c r="K172" s="35"/>
      <c r="L172" s="38"/>
      <c r="M172" s="190"/>
      <c r="N172" s="191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9" t="s">
        <v>188</v>
      </c>
      <c r="AU172" s="19" t="s">
        <v>78</v>
      </c>
    </row>
    <row r="173" spans="1:65" s="12" customFormat="1" ht="22.9" customHeight="1">
      <c r="B173" s="161"/>
      <c r="C173" s="162"/>
      <c r="D173" s="163" t="s">
        <v>68</v>
      </c>
      <c r="E173" s="174" t="s">
        <v>4117</v>
      </c>
      <c r="F173" s="174" t="s">
        <v>4118</v>
      </c>
      <c r="G173" s="162"/>
      <c r="H173" s="162"/>
      <c r="I173" s="162"/>
      <c r="J173" s="175">
        <f>BK173</f>
        <v>0</v>
      </c>
      <c r="K173" s="162"/>
      <c r="L173" s="166"/>
      <c r="M173" s="167"/>
      <c r="N173" s="168"/>
      <c r="O173" s="168"/>
      <c r="P173" s="169">
        <f>SUM(P174:P191)</f>
        <v>0</v>
      </c>
      <c r="Q173" s="168"/>
      <c r="R173" s="169">
        <f>SUM(R174:R191)</f>
        <v>0</v>
      </c>
      <c r="S173" s="168"/>
      <c r="T173" s="170">
        <f>SUM(T174:T191)</f>
        <v>0</v>
      </c>
      <c r="AR173" s="171" t="s">
        <v>76</v>
      </c>
      <c r="AT173" s="172" t="s">
        <v>68</v>
      </c>
      <c r="AU173" s="172" t="s">
        <v>76</v>
      </c>
      <c r="AY173" s="171" t="s">
        <v>179</v>
      </c>
      <c r="BK173" s="173">
        <f>SUM(BK174:BK191)</f>
        <v>0</v>
      </c>
    </row>
    <row r="174" spans="1:65" s="2" customFormat="1" ht="16.5" customHeight="1">
      <c r="A174" s="33"/>
      <c r="B174" s="34"/>
      <c r="C174" s="176" t="s">
        <v>455</v>
      </c>
      <c r="D174" s="176" t="s">
        <v>181</v>
      </c>
      <c r="E174" s="177" t="s">
        <v>4119</v>
      </c>
      <c r="F174" s="178" t="s">
        <v>4095</v>
      </c>
      <c r="G174" s="179" t="s">
        <v>1865</v>
      </c>
      <c r="H174" s="180">
        <v>1</v>
      </c>
      <c r="I174" s="181"/>
      <c r="J174" s="181">
        <f>ROUND(I174*H174,2)</f>
        <v>0</v>
      </c>
      <c r="K174" s="178" t="s">
        <v>18</v>
      </c>
      <c r="L174" s="38"/>
      <c r="M174" s="182" t="s">
        <v>18</v>
      </c>
      <c r="N174" s="183" t="s">
        <v>40</v>
      </c>
      <c r="O174" s="184">
        <v>0</v>
      </c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186</v>
      </c>
      <c r="AT174" s="186" t="s">
        <v>181</v>
      </c>
      <c r="AU174" s="186" t="s">
        <v>78</v>
      </c>
      <c r="AY174" s="19" t="s">
        <v>179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76</v>
      </c>
      <c r="BK174" s="187">
        <f>ROUND(I174*H174,2)</f>
        <v>0</v>
      </c>
      <c r="BL174" s="19" t="s">
        <v>186</v>
      </c>
      <c r="BM174" s="186" t="s">
        <v>723</v>
      </c>
    </row>
    <row r="175" spans="1:65" s="2" customFormat="1">
      <c r="A175" s="33"/>
      <c r="B175" s="34"/>
      <c r="C175" s="35"/>
      <c r="D175" s="188" t="s">
        <v>188</v>
      </c>
      <c r="E175" s="35"/>
      <c r="F175" s="189" t="s">
        <v>4095</v>
      </c>
      <c r="G175" s="35"/>
      <c r="H175" s="35"/>
      <c r="I175" s="35"/>
      <c r="J175" s="35"/>
      <c r="K175" s="35"/>
      <c r="L175" s="38"/>
      <c r="M175" s="190"/>
      <c r="N175" s="191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9" t="s">
        <v>188</v>
      </c>
      <c r="AU175" s="19" t="s">
        <v>78</v>
      </c>
    </row>
    <row r="176" spans="1:65" s="2" customFormat="1" ht="21.75" customHeight="1">
      <c r="A176" s="33"/>
      <c r="B176" s="34"/>
      <c r="C176" s="213" t="s">
        <v>463</v>
      </c>
      <c r="D176" s="213" t="s">
        <v>286</v>
      </c>
      <c r="E176" s="214" t="s">
        <v>4120</v>
      </c>
      <c r="F176" s="215" t="s">
        <v>4121</v>
      </c>
      <c r="G176" s="216" t="s">
        <v>3764</v>
      </c>
      <c r="H176" s="217">
        <v>3</v>
      </c>
      <c r="I176" s="218"/>
      <c r="J176" s="218">
        <f>ROUND(I176*H176,2)</f>
        <v>0</v>
      </c>
      <c r="K176" s="215" t="s">
        <v>18</v>
      </c>
      <c r="L176" s="219"/>
      <c r="M176" s="220" t="s">
        <v>18</v>
      </c>
      <c r="N176" s="221" t="s">
        <v>40</v>
      </c>
      <c r="O176" s="184">
        <v>0</v>
      </c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250</v>
      </c>
      <c r="AT176" s="186" t="s">
        <v>286</v>
      </c>
      <c r="AU176" s="186" t="s">
        <v>78</v>
      </c>
      <c r="AY176" s="19" t="s">
        <v>179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76</v>
      </c>
      <c r="BK176" s="187">
        <f>ROUND(I176*H176,2)</f>
        <v>0</v>
      </c>
      <c r="BL176" s="19" t="s">
        <v>186</v>
      </c>
      <c r="BM176" s="186" t="s">
        <v>737</v>
      </c>
    </row>
    <row r="177" spans="1:65" s="2" customFormat="1">
      <c r="A177" s="33"/>
      <c r="B177" s="34"/>
      <c r="C177" s="35"/>
      <c r="D177" s="188" t="s">
        <v>188</v>
      </c>
      <c r="E177" s="35"/>
      <c r="F177" s="189" t="s">
        <v>4121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188</v>
      </c>
      <c r="AU177" s="19" t="s">
        <v>78</v>
      </c>
    </row>
    <row r="178" spans="1:65" s="2" customFormat="1" ht="21.75" customHeight="1">
      <c r="A178" s="33"/>
      <c r="B178" s="34"/>
      <c r="C178" s="213" t="s">
        <v>471</v>
      </c>
      <c r="D178" s="213" t="s">
        <v>286</v>
      </c>
      <c r="E178" s="214" t="s">
        <v>4122</v>
      </c>
      <c r="F178" s="215" t="s">
        <v>4123</v>
      </c>
      <c r="G178" s="216" t="s">
        <v>3764</v>
      </c>
      <c r="H178" s="217">
        <v>1</v>
      </c>
      <c r="I178" s="218"/>
      <c r="J178" s="218">
        <f>ROUND(I178*H178,2)</f>
        <v>0</v>
      </c>
      <c r="K178" s="215" t="s">
        <v>18</v>
      </c>
      <c r="L178" s="219"/>
      <c r="M178" s="220" t="s">
        <v>18</v>
      </c>
      <c r="N178" s="221" t="s">
        <v>40</v>
      </c>
      <c r="O178" s="184">
        <v>0</v>
      </c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6" t="s">
        <v>250</v>
      </c>
      <c r="AT178" s="186" t="s">
        <v>286</v>
      </c>
      <c r="AU178" s="186" t="s">
        <v>78</v>
      </c>
      <c r="AY178" s="19" t="s">
        <v>179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76</v>
      </c>
      <c r="BK178" s="187">
        <f>ROUND(I178*H178,2)</f>
        <v>0</v>
      </c>
      <c r="BL178" s="19" t="s">
        <v>186</v>
      </c>
      <c r="BM178" s="186" t="s">
        <v>752</v>
      </c>
    </row>
    <row r="179" spans="1:65" s="2" customFormat="1">
      <c r="A179" s="33"/>
      <c r="B179" s="34"/>
      <c r="C179" s="35"/>
      <c r="D179" s="188" t="s">
        <v>188</v>
      </c>
      <c r="E179" s="35"/>
      <c r="F179" s="189" t="s">
        <v>4123</v>
      </c>
      <c r="G179" s="35"/>
      <c r="H179" s="35"/>
      <c r="I179" s="35"/>
      <c r="J179" s="35"/>
      <c r="K179" s="35"/>
      <c r="L179" s="38"/>
      <c r="M179" s="190"/>
      <c r="N179" s="191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9" t="s">
        <v>188</v>
      </c>
      <c r="AU179" s="19" t="s">
        <v>78</v>
      </c>
    </row>
    <row r="180" spans="1:65" s="2" customFormat="1" ht="16.5" customHeight="1">
      <c r="A180" s="33"/>
      <c r="B180" s="34"/>
      <c r="C180" s="213" t="s">
        <v>475</v>
      </c>
      <c r="D180" s="213" t="s">
        <v>286</v>
      </c>
      <c r="E180" s="214" t="s">
        <v>4124</v>
      </c>
      <c r="F180" s="215" t="s">
        <v>4125</v>
      </c>
      <c r="G180" s="216" t="s">
        <v>3764</v>
      </c>
      <c r="H180" s="217">
        <v>5</v>
      </c>
      <c r="I180" s="218"/>
      <c r="J180" s="218">
        <f>ROUND(I180*H180,2)</f>
        <v>0</v>
      </c>
      <c r="K180" s="215" t="s">
        <v>18</v>
      </c>
      <c r="L180" s="219"/>
      <c r="M180" s="220" t="s">
        <v>18</v>
      </c>
      <c r="N180" s="221" t="s">
        <v>40</v>
      </c>
      <c r="O180" s="184">
        <v>0</v>
      </c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250</v>
      </c>
      <c r="AT180" s="186" t="s">
        <v>286</v>
      </c>
      <c r="AU180" s="186" t="s">
        <v>78</v>
      </c>
      <c r="AY180" s="19" t="s">
        <v>179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76</v>
      </c>
      <c r="BK180" s="187">
        <f>ROUND(I180*H180,2)</f>
        <v>0</v>
      </c>
      <c r="BL180" s="19" t="s">
        <v>186</v>
      </c>
      <c r="BM180" s="186" t="s">
        <v>765</v>
      </c>
    </row>
    <row r="181" spans="1:65" s="2" customFormat="1">
      <c r="A181" s="33"/>
      <c r="B181" s="34"/>
      <c r="C181" s="35"/>
      <c r="D181" s="188" t="s">
        <v>188</v>
      </c>
      <c r="E181" s="35"/>
      <c r="F181" s="189" t="s">
        <v>4125</v>
      </c>
      <c r="G181" s="35"/>
      <c r="H181" s="35"/>
      <c r="I181" s="35"/>
      <c r="J181" s="35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188</v>
      </c>
      <c r="AU181" s="19" t="s">
        <v>78</v>
      </c>
    </row>
    <row r="182" spans="1:65" s="2" customFormat="1" ht="16.5" customHeight="1">
      <c r="A182" s="33"/>
      <c r="B182" s="34"/>
      <c r="C182" s="213" t="s">
        <v>486</v>
      </c>
      <c r="D182" s="213" t="s">
        <v>286</v>
      </c>
      <c r="E182" s="214" t="s">
        <v>4126</v>
      </c>
      <c r="F182" s="215" t="s">
        <v>4127</v>
      </c>
      <c r="G182" s="216" t="s">
        <v>3764</v>
      </c>
      <c r="H182" s="217">
        <v>4</v>
      </c>
      <c r="I182" s="218"/>
      <c r="J182" s="218">
        <f>ROUND(I182*H182,2)</f>
        <v>0</v>
      </c>
      <c r="K182" s="215" t="s">
        <v>18</v>
      </c>
      <c r="L182" s="219"/>
      <c r="M182" s="220" t="s">
        <v>18</v>
      </c>
      <c r="N182" s="221" t="s">
        <v>40</v>
      </c>
      <c r="O182" s="184">
        <v>0</v>
      </c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6" t="s">
        <v>250</v>
      </c>
      <c r="AT182" s="186" t="s">
        <v>286</v>
      </c>
      <c r="AU182" s="186" t="s">
        <v>78</v>
      </c>
      <c r="AY182" s="19" t="s">
        <v>179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76</v>
      </c>
      <c r="BK182" s="187">
        <f>ROUND(I182*H182,2)</f>
        <v>0</v>
      </c>
      <c r="BL182" s="19" t="s">
        <v>186</v>
      </c>
      <c r="BM182" s="186" t="s">
        <v>778</v>
      </c>
    </row>
    <row r="183" spans="1:65" s="2" customFormat="1">
      <c r="A183" s="33"/>
      <c r="B183" s="34"/>
      <c r="C183" s="35"/>
      <c r="D183" s="188" t="s">
        <v>188</v>
      </c>
      <c r="E183" s="35"/>
      <c r="F183" s="189" t="s">
        <v>4127</v>
      </c>
      <c r="G183" s="35"/>
      <c r="H183" s="35"/>
      <c r="I183" s="35"/>
      <c r="J183" s="35"/>
      <c r="K183" s="35"/>
      <c r="L183" s="38"/>
      <c r="M183" s="190"/>
      <c r="N183" s="191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9" t="s">
        <v>188</v>
      </c>
      <c r="AU183" s="19" t="s">
        <v>78</v>
      </c>
    </row>
    <row r="184" spans="1:65" s="2" customFormat="1" ht="16.5" customHeight="1">
      <c r="A184" s="33"/>
      <c r="B184" s="34"/>
      <c r="C184" s="213" t="s">
        <v>495</v>
      </c>
      <c r="D184" s="213" t="s">
        <v>286</v>
      </c>
      <c r="E184" s="214" t="s">
        <v>4128</v>
      </c>
      <c r="F184" s="215" t="s">
        <v>4129</v>
      </c>
      <c r="G184" s="216" t="s">
        <v>3764</v>
      </c>
      <c r="H184" s="217">
        <v>1</v>
      </c>
      <c r="I184" s="218"/>
      <c r="J184" s="218">
        <f>ROUND(I184*H184,2)</f>
        <v>0</v>
      </c>
      <c r="K184" s="215" t="s">
        <v>18</v>
      </c>
      <c r="L184" s="219"/>
      <c r="M184" s="220" t="s">
        <v>18</v>
      </c>
      <c r="N184" s="221" t="s">
        <v>40</v>
      </c>
      <c r="O184" s="184">
        <v>0</v>
      </c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6" t="s">
        <v>250</v>
      </c>
      <c r="AT184" s="186" t="s">
        <v>286</v>
      </c>
      <c r="AU184" s="186" t="s">
        <v>78</v>
      </c>
      <c r="AY184" s="19" t="s">
        <v>179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76</v>
      </c>
      <c r="BK184" s="187">
        <f>ROUND(I184*H184,2)</f>
        <v>0</v>
      </c>
      <c r="BL184" s="19" t="s">
        <v>186</v>
      </c>
      <c r="BM184" s="186" t="s">
        <v>792</v>
      </c>
    </row>
    <row r="185" spans="1:65" s="2" customFormat="1">
      <c r="A185" s="33"/>
      <c r="B185" s="34"/>
      <c r="C185" s="35"/>
      <c r="D185" s="188" t="s">
        <v>188</v>
      </c>
      <c r="E185" s="35"/>
      <c r="F185" s="189" t="s">
        <v>4129</v>
      </c>
      <c r="G185" s="35"/>
      <c r="H185" s="35"/>
      <c r="I185" s="35"/>
      <c r="J185" s="35"/>
      <c r="K185" s="35"/>
      <c r="L185" s="38"/>
      <c r="M185" s="190"/>
      <c r="N185" s="19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9" t="s">
        <v>188</v>
      </c>
      <c r="AU185" s="19" t="s">
        <v>78</v>
      </c>
    </row>
    <row r="186" spans="1:65" s="2" customFormat="1" ht="33" customHeight="1">
      <c r="A186" s="33"/>
      <c r="B186" s="34"/>
      <c r="C186" s="213" t="s">
        <v>502</v>
      </c>
      <c r="D186" s="213" t="s">
        <v>286</v>
      </c>
      <c r="E186" s="214" t="s">
        <v>4130</v>
      </c>
      <c r="F186" s="215" t="s">
        <v>4131</v>
      </c>
      <c r="G186" s="216" t="s">
        <v>3764</v>
      </c>
      <c r="H186" s="217">
        <v>4</v>
      </c>
      <c r="I186" s="218"/>
      <c r="J186" s="218">
        <f>ROUND(I186*H186,2)</f>
        <v>0</v>
      </c>
      <c r="K186" s="215" t="s">
        <v>18</v>
      </c>
      <c r="L186" s="219"/>
      <c r="M186" s="220" t="s">
        <v>18</v>
      </c>
      <c r="N186" s="221" t="s">
        <v>40</v>
      </c>
      <c r="O186" s="184">
        <v>0</v>
      </c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6" t="s">
        <v>250</v>
      </c>
      <c r="AT186" s="186" t="s">
        <v>286</v>
      </c>
      <c r="AU186" s="186" t="s">
        <v>78</v>
      </c>
      <c r="AY186" s="19" t="s">
        <v>179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76</v>
      </c>
      <c r="BK186" s="187">
        <f>ROUND(I186*H186,2)</f>
        <v>0</v>
      </c>
      <c r="BL186" s="19" t="s">
        <v>186</v>
      </c>
      <c r="BM186" s="186" t="s">
        <v>805</v>
      </c>
    </row>
    <row r="187" spans="1:65" s="2" customFormat="1" ht="19.5">
      <c r="A187" s="33"/>
      <c r="B187" s="34"/>
      <c r="C187" s="35"/>
      <c r="D187" s="188" t="s">
        <v>188</v>
      </c>
      <c r="E187" s="35"/>
      <c r="F187" s="189" t="s">
        <v>4131</v>
      </c>
      <c r="G187" s="35"/>
      <c r="H187" s="35"/>
      <c r="I187" s="35"/>
      <c r="J187" s="35"/>
      <c r="K187" s="35"/>
      <c r="L187" s="38"/>
      <c r="M187" s="190"/>
      <c r="N187" s="191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9" t="s">
        <v>188</v>
      </c>
      <c r="AU187" s="19" t="s">
        <v>78</v>
      </c>
    </row>
    <row r="188" spans="1:65" s="2" customFormat="1" ht="24.2" customHeight="1">
      <c r="A188" s="33"/>
      <c r="B188" s="34"/>
      <c r="C188" s="213" t="s">
        <v>507</v>
      </c>
      <c r="D188" s="213" t="s">
        <v>286</v>
      </c>
      <c r="E188" s="214" t="s">
        <v>4132</v>
      </c>
      <c r="F188" s="215" t="s">
        <v>4133</v>
      </c>
      <c r="G188" s="216" t="s">
        <v>1865</v>
      </c>
      <c r="H188" s="217">
        <v>1</v>
      </c>
      <c r="I188" s="218"/>
      <c r="J188" s="218">
        <f>ROUND(I188*H188,2)</f>
        <v>0</v>
      </c>
      <c r="K188" s="215" t="s">
        <v>18</v>
      </c>
      <c r="L188" s="219"/>
      <c r="M188" s="220" t="s">
        <v>18</v>
      </c>
      <c r="N188" s="221" t="s">
        <v>40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6" t="s">
        <v>250</v>
      </c>
      <c r="AT188" s="186" t="s">
        <v>286</v>
      </c>
      <c r="AU188" s="186" t="s">
        <v>78</v>
      </c>
      <c r="AY188" s="19" t="s">
        <v>179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76</v>
      </c>
      <c r="BK188" s="187">
        <f>ROUND(I188*H188,2)</f>
        <v>0</v>
      </c>
      <c r="BL188" s="19" t="s">
        <v>186</v>
      </c>
      <c r="BM188" s="186" t="s">
        <v>818</v>
      </c>
    </row>
    <row r="189" spans="1:65" s="2" customFormat="1" ht="19.5">
      <c r="A189" s="33"/>
      <c r="B189" s="34"/>
      <c r="C189" s="35"/>
      <c r="D189" s="188" t="s">
        <v>188</v>
      </c>
      <c r="E189" s="35"/>
      <c r="F189" s="189" t="s">
        <v>4133</v>
      </c>
      <c r="G189" s="35"/>
      <c r="H189" s="35"/>
      <c r="I189" s="35"/>
      <c r="J189" s="35"/>
      <c r="K189" s="35"/>
      <c r="L189" s="38"/>
      <c r="M189" s="190"/>
      <c r="N189" s="191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9" t="s">
        <v>188</v>
      </c>
      <c r="AU189" s="19" t="s">
        <v>78</v>
      </c>
    </row>
    <row r="190" spans="1:65" s="2" customFormat="1" ht="24.2" customHeight="1">
      <c r="A190" s="33"/>
      <c r="B190" s="34"/>
      <c r="C190" s="213" t="s">
        <v>512</v>
      </c>
      <c r="D190" s="213" t="s">
        <v>286</v>
      </c>
      <c r="E190" s="214" t="s">
        <v>4134</v>
      </c>
      <c r="F190" s="215" t="s">
        <v>4135</v>
      </c>
      <c r="G190" s="216" t="s">
        <v>1865</v>
      </c>
      <c r="H190" s="217">
        <v>3</v>
      </c>
      <c r="I190" s="218"/>
      <c r="J190" s="218">
        <f>ROUND(I190*H190,2)</f>
        <v>0</v>
      </c>
      <c r="K190" s="215" t="s">
        <v>18</v>
      </c>
      <c r="L190" s="219"/>
      <c r="M190" s="220" t="s">
        <v>18</v>
      </c>
      <c r="N190" s="221" t="s">
        <v>40</v>
      </c>
      <c r="O190" s="184">
        <v>0</v>
      </c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6" t="s">
        <v>250</v>
      </c>
      <c r="AT190" s="186" t="s">
        <v>286</v>
      </c>
      <c r="AU190" s="186" t="s">
        <v>78</v>
      </c>
      <c r="AY190" s="19" t="s">
        <v>179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76</v>
      </c>
      <c r="BK190" s="187">
        <f>ROUND(I190*H190,2)</f>
        <v>0</v>
      </c>
      <c r="BL190" s="19" t="s">
        <v>186</v>
      </c>
      <c r="BM190" s="186" t="s">
        <v>856</v>
      </c>
    </row>
    <row r="191" spans="1:65" s="2" customFormat="1" ht="19.5">
      <c r="A191" s="33"/>
      <c r="B191" s="34"/>
      <c r="C191" s="35"/>
      <c r="D191" s="188" t="s">
        <v>188</v>
      </c>
      <c r="E191" s="35"/>
      <c r="F191" s="189" t="s">
        <v>4135</v>
      </c>
      <c r="G191" s="35"/>
      <c r="H191" s="35"/>
      <c r="I191" s="35"/>
      <c r="J191" s="35"/>
      <c r="K191" s="35"/>
      <c r="L191" s="38"/>
      <c r="M191" s="190"/>
      <c r="N191" s="19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9" t="s">
        <v>188</v>
      </c>
      <c r="AU191" s="19" t="s">
        <v>78</v>
      </c>
    </row>
    <row r="192" spans="1:65" s="12" customFormat="1" ht="22.9" customHeight="1">
      <c r="B192" s="161"/>
      <c r="C192" s="162"/>
      <c r="D192" s="163" t="s">
        <v>68</v>
      </c>
      <c r="E192" s="174" t="s">
        <v>4136</v>
      </c>
      <c r="F192" s="174" t="s">
        <v>4137</v>
      </c>
      <c r="G192" s="162"/>
      <c r="H192" s="162"/>
      <c r="I192" s="162"/>
      <c r="J192" s="175">
        <f>BK192</f>
        <v>0</v>
      </c>
      <c r="K192" s="162"/>
      <c r="L192" s="166"/>
      <c r="M192" s="167"/>
      <c r="N192" s="168"/>
      <c r="O192" s="168"/>
      <c r="P192" s="169">
        <f>SUM(P193:P244)</f>
        <v>0</v>
      </c>
      <c r="Q192" s="168"/>
      <c r="R192" s="169">
        <f>SUM(R193:R244)</f>
        <v>0</v>
      </c>
      <c r="S192" s="168"/>
      <c r="T192" s="170">
        <f>SUM(T193:T244)</f>
        <v>0</v>
      </c>
      <c r="AR192" s="171" t="s">
        <v>76</v>
      </c>
      <c r="AT192" s="172" t="s">
        <v>68</v>
      </c>
      <c r="AU192" s="172" t="s">
        <v>76</v>
      </c>
      <c r="AY192" s="171" t="s">
        <v>179</v>
      </c>
      <c r="BK192" s="173">
        <f>SUM(BK193:BK244)</f>
        <v>0</v>
      </c>
    </row>
    <row r="193" spans="1:65" s="2" customFormat="1" ht="16.5" customHeight="1">
      <c r="A193" s="33"/>
      <c r="B193" s="34"/>
      <c r="C193" s="176" t="s">
        <v>517</v>
      </c>
      <c r="D193" s="176" t="s">
        <v>181</v>
      </c>
      <c r="E193" s="177" t="s">
        <v>4138</v>
      </c>
      <c r="F193" s="178" t="s">
        <v>4095</v>
      </c>
      <c r="G193" s="179" t="s">
        <v>1865</v>
      </c>
      <c r="H193" s="180">
        <v>1</v>
      </c>
      <c r="I193" s="181"/>
      <c r="J193" s="181">
        <f>ROUND(I193*H193,2)</f>
        <v>0</v>
      </c>
      <c r="K193" s="178" t="s">
        <v>18</v>
      </c>
      <c r="L193" s="38"/>
      <c r="M193" s="182" t="s">
        <v>18</v>
      </c>
      <c r="N193" s="183" t="s">
        <v>40</v>
      </c>
      <c r="O193" s="184">
        <v>0</v>
      </c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6" t="s">
        <v>186</v>
      </c>
      <c r="AT193" s="186" t="s">
        <v>181</v>
      </c>
      <c r="AU193" s="186" t="s">
        <v>78</v>
      </c>
      <c r="AY193" s="19" t="s">
        <v>179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76</v>
      </c>
      <c r="BK193" s="187">
        <f>ROUND(I193*H193,2)</f>
        <v>0</v>
      </c>
      <c r="BL193" s="19" t="s">
        <v>186</v>
      </c>
      <c r="BM193" s="186" t="s">
        <v>865</v>
      </c>
    </row>
    <row r="194" spans="1:65" s="2" customFormat="1">
      <c r="A194" s="33"/>
      <c r="B194" s="34"/>
      <c r="C194" s="35"/>
      <c r="D194" s="188" t="s">
        <v>188</v>
      </c>
      <c r="E194" s="35"/>
      <c r="F194" s="189" t="s">
        <v>4095</v>
      </c>
      <c r="G194" s="35"/>
      <c r="H194" s="35"/>
      <c r="I194" s="35"/>
      <c r="J194" s="35"/>
      <c r="K194" s="35"/>
      <c r="L194" s="38"/>
      <c r="M194" s="190"/>
      <c r="N194" s="191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9" t="s">
        <v>188</v>
      </c>
      <c r="AU194" s="19" t="s">
        <v>78</v>
      </c>
    </row>
    <row r="195" spans="1:65" s="2" customFormat="1" ht="16.5" customHeight="1">
      <c r="A195" s="33"/>
      <c r="B195" s="34"/>
      <c r="C195" s="213" t="s">
        <v>525</v>
      </c>
      <c r="D195" s="213" t="s">
        <v>286</v>
      </c>
      <c r="E195" s="214" t="s">
        <v>4139</v>
      </c>
      <c r="F195" s="215" t="s">
        <v>4140</v>
      </c>
      <c r="G195" s="216" t="s">
        <v>289</v>
      </c>
      <c r="H195" s="217">
        <v>1987</v>
      </c>
      <c r="I195" s="218"/>
      <c r="J195" s="218">
        <f>ROUND(I195*H195,2)</f>
        <v>0</v>
      </c>
      <c r="K195" s="215" t="s">
        <v>18</v>
      </c>
      <c r="L195" s="219"/>
      <c r="M195" s="220" t="s">
        <v>18</v>
      </c>
      <c r="N195" s="221" t="s">
        <v>40</v>
      </c>
      <c r="O195" s="184">
        <v>0</v>
      </c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6" t="s">
        <v>250</v>
      </c>
      <c r="AT195" s="186" t="s">
        <v>286</v>
      </c>
      <c r="AU195" s="186" t="s">
        <v>78</v>
      </c>
      <c r="AY195" s="19" t="s">
        <v>179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76</v>
      </c>
      <c r="BK195" s="187">
        <f>ROUND(I195*H195,2)</f>
        <v>0</v>
      </c>
      <c r="BL195" s="19" t="s">
        <v>186</v>
      </c>
      <c r="BM195" s="186" t="s">
        <v>873</v>
      </c>
    </row>
    <row r="196" spans="1:65" s="2" customFormat="1">
      <c r="A196" s="33"/>
      <c r="B196" s="34"/>
      <c r="C196" s="35"/>
      <c r="D196" s="188" t="s">
        <v>188</v>
      </c>
      <c r="E196" s="35"/>
      <c r="F196" s="189" t="s">
        <v>4140</v>
      </c>
      <c r="G196" s="35"/>
      <c r="H196" s="35"/>
      <c r="I196" s="35"/>
      <c r="J196" s="35"/>
      <c r="K196" s="35"/>
      <c r="L196" s="38"/>
      <c r="M196" s="190"/>
      <c r="N196" s="191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9" t="s">
        <v>188</v>
      </c>
      <c r="AU196" s="19" t="s">
        <v>78</v>
      </c>
    </row>
    <row r="197" spans="1:65" s="2" customFormat="1" ht="16.5" customHeight="1">
      <c r="A197" s="33"/>
      <c r="B197" s="34"/>
      <c r="C197" s="213" t="s">
        <v>530</v>
      </c>
      <c r="D197" s="213" t="s">
        <v>286</v>
      </c>
      <c r="E197" s="214" t="s">
        <v>4141</v>
      </c>
      <c r="F197" s="215" t="s">
        <v>4142</v>
      </c>
      <c r="G197" s="216" t="s">
        <v>357</v>
      </c>
      <c r="H197" s="217">
        <v>343</v>
      </c>
      <c r="I197" s="218"/>
      <c r="J197" s="218">
        <f>ROUND(I197*H197,2)</f>
        <v>0</v>
      </c>
      <c r="K197" s="215" t="s">
        <v>18</v>
      </c>
      <c r="L197" s="219"/>
      <c r="M197" s="220" t="s">
        <v>18</v>
      </c>
      <c r="N197" s="221" t="s">
        <v>40</v>
      </c>
      <c r="O197" s="184">
        <v>0</v>
      </c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6" t="s">
        <v>250</v>
      </c>
      <c r="AT197" s="186" t="s">
        <v>286</v>
      </c>
      <c r="AU197" s="186" t="s">
        <v>78</v>
      </c>
      <c r="AY197" s="19" t="s">
        <v>179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76</v>
      </c>
      <c r="BK197" s="187">
        <f>ROUND(I197*H197,2)</f>
        <v>0</v>
      </c>
      <c r="BL197" s="19" t="s">
        <v>186</v>
      </c>
      <c r="BM197" s="186" t="s">
        <v>884</v>
      </c>
    </row>
    <row r="198" spans="1:65" s="2" customFormat="1">
      <c r="A198" s="33"/>
      <c r="B198" s="34"/>
      <c r="C198" s="35"/>
      <c r="D198" s="188" t="s">
        <v>188</v>
      </c>
      <c r="E198" s="35"/>
      <c r="F198" s="189" t="s">
        <v>4142</v>
      </c>
      <c r="G198" s="35"/>
      <c r="H198" s="35"/>
      <c r="I198" s="35"/>
      <c r="J198" s="35"/>
      <c r="K198" s="35"/>
      <c r="L198" s="38"/>
      <c r="M198" s="190"/>
      <c r="N198" s="191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9" t="s">
        <v>188</v>
      </c>
      <c r="AU198" s="19" t="s">
        <v>78</v>
      </c>
    </row>
    <row r="199" spans="1:65" s="2" customFormat="1" ht="16.5" customHeight="1">
      <c r="A199" s="33"/>
      <c r="B199" s="34"/>
      <c r="C199" s="213" t="s">
        <v>536</v>
      </c>
      <c r="D199" s="213" t="s">
        <v>286</v>
      </c>
      <c r="E199" s="214" t="s">
        <v>4143</v>
      </c>
      <c r="F199" s="215" t="s">
        <v>4144</v>
      </c>
      <c r="G199" s="216" t="s">
        <v>3764</v>
      </c>
      <c r="H199" s="217">
        <v>1</v>
      </c>
      <c r="I199" s="218"/>
      <c r="J199" s="218">
        <f>ROUND(I199*H199,2)</f>
        <v>0</v>
      </c>
      <c r="K199" s="215" t="s">
        <v>18</v>
      </c>
      <c r="L199" s="219"/>
      <c r="M199" s="220" t="s">
        <v>18</v>
      </c>
      <c r="N199" s="221" t="s">
        <v>40</v>
      </c>
      <c r="O199" s="184">
        <v>0</v>
      </c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6" t="s">
        <v>250</v>
      </c>
      <c r="AT199" s="186" t="s">
        <v>286</v>
      </c>
      <c r="AU199" s="186" t="s">
        <v>78</v>
      </c>
      <c r="AY199" s="19" t="s">
        <v>179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76</v>
      </c>
      <c r="BK199" s="187">
        <f>ROUND(I199*H199,2)</f>
        <v>0</v>
      </c>
      <c r="BL199" s="19" t="s">
        <v>186</v>
      </c>
      <c r="BM199" s="186" t="s">
        <v>899</v>
      </c>
    </row>
    <row r="200" spans="1:65" s="2" customFormat="1">
      <c r="A200" s="33"/>
      <c r="B200" s="34"/>
      <c r="C200" s="35"/>
      <c r="D200" s="188" t="s">
        <v>188</v>
      </c>
      <c r="E200" s="35"/>
      <c r="F200" s="189" t="s">
        <v>4144</v>
      </c>
      <c r="G200" s="35"/>
      <c r="H200" s="35"/>
      <c r="I200" s="35"/>
      <c r="J200" s="35"/>
      <c r="K200" s="35"/>
      <c r="L200" s="38"/>
      <c r="M200" s="190"/>
      <c r="N200" s="191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9" t="s">
        <v>188</v>
      </c>
      <c r="AU200" s="19" t="s">
        <v>78</v>
      </c>
    </row>
    <row r="201" spans="1:65" s="2" customFormat="1" ht="16.5" customHeight="1">
      <c r="A201" s="33"/>
      <c r="B201" s="34"/>
      <c r="C201" s="213" t="s">
        <v>544</v>
      </c>
      <c r="D201" s="213" t="s">
        <v>286</v>
      </c>
      <c r="E201" s="214" t="s">
        <v>4145</v>
      </c>
      <c r="F201" s="215" t="s">
        <v>4146</v>
      </c>
      <c r="G201" s="216" t="s">
        <v>3764</v>
      </c>
      <c r="H201" s="217">
        <v>1</v>
      </c>
      <c r="I201" s="218"/>
      <c r="J201" s="218">
        <f>ROUND(I201*H201,2)</f>
        <v>0</v>
      </c>
      <c r="K201" s="215" t="s">
        <v>18</v>
      </c>
      <c r="L201" s="219"/>
      <c r="M201" s="220" t="s">
        <v>18</v>
      </c>
      <c r="N201" s="221" t="s">
        <v>40</v>
      </c>
      <c r="O201" s="184">
        <v>0</v>
      </c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6" t="s">
        <v>250</v>
      </c>
      <c r="AT201" s="186" t="s">
        <v>286</v>
      </c>
      <c r="AU201" s="186" t="s">
        <v>78</v>
      </c>
      <c r="AY201" s="19" t="s">
        <v>179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76</v>
      </c>
      <c r="BK201" s="187">
        <f>ROUND(I201*H201,2)</f>
        <v>0</v>
      </c>
      <c r="BL201" s="19" t="s">
        <v>186</v>
      </c>
      <c r="BM201" s="186" t="s">
        <v>908</v>
      </c>
    </row>
    <row r="202" spans="1:65" s="2" customFormat="1">
      <c r="A202" s="33"/>
      <c r="B202" s="34"/>
      <c r="C202" s="35"/>
      <c r="D202" s="188" t="s">
        <v>188</v>
      </c>
      <c r="E202" s="35"/>
      <c r="F202" s="189" t="s">
        <v>4146</v>
      </c>
      <c r="G202" s="35"/>
      <c r="H202" s="35"/>
      <c r="I202" s="35"/>
      <c r="J202" s="35"/>
      <c r="K202" s="35"/>
      <c r="L202" s="38"/>
      <c r="M202" s="190"/>
      <c r="N202" s="19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9" t="s">
        <v>188</v>
      </c>
      <c r="AU202" s="19" t="s">
        <v>78</v>
      </c>
    </row>
    <row r="203" spans="1:65" s="2" customFormat="1" ht="16.5" customHeight="1">
      <c r="A203" s="33"/>
      <c r="B203" s="34"/>
      <c r="C203" s="213" t="s">
        <v>550</v>
      </c>
      <c r="D203" s="213" t="s">
        <v>286</v>
      </c>
      <c r="E203" s="214" t="s">
        <v>4147</v>
      </c>
      <c r="F203" s="215" t="s">
        <v>4148</v>
      </c>
      <c r="G203" s="216" t="s">
        <v>3764</v>
      </c>
      <c r="H203" s="217">
        <v>2</v>
      </c>
      <c r="I203" s="218"/>
      <c r="J203" s="218">
        <f>ROUND(I203*H203,2)</f>
        <v>0</v>
      </c>
      <c r="K203" s="215" t="s">
        <v>18</v>
      </c>
      <c r="L203" s="219"/>
      <c r="M203" s="220" t="s">
        <v>18</v>
      </c>
      <c r="N203" s="221" t="s">
        <v>40</v>
      </c>
      <c r="O203" s="184">
        <v>0</v>
      </c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6" t="s">
        <v>250</v>
      </c>
      <c r="AT203" s="186" t="s">
        <v>286</v>
      </c>
      <c r="AU203" s="186" t="s">
        <v>78</v>
      </c>
      <c r="AY203" s="19" t="s">
        <v>179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76</v>
      </c>
      <c r="BK203" s="187">
        <f>ROUND(I203*H203,2)</f>
        <v>0</v>
      </c>
      <c r="BL203" s="19" t="s">
        <v>186</v>
      </c>
      <c r="BM203" s="186" t="s">
        <v>935</v>
      </c>
    </row>
    <row r="204" spans="1:65" s="2" customFormat="1">
      <c r="A204" s="33"/>
      <c r="B204" s="34"/>
      <c r="C204" s="35"/>
      <c r="D204" s="188" t="s">
        <v>188</v>
      </c>
      <c r="E204" s="35"/>
      <c r="F204" s="189" t="s">
        <v>4148</v>
      </c>
      <c r="G204" s="35"/>
      <c r="H204" s="35"/>
      <c r="I204" s="35"/>
      <c r="J204" s="35"/>
      <c r="K204" s="35"/>
      <c r="L204" s="38"/>
      <c r="M204" s="190"/>
      <c r="N204" s="191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9" t="s">
        <v>188</v>
      </c>
      <c r="AU204" s="19" t="s">
        <v>78</v>
      </c>
    </row>
    <row r="205" spans="1:65" s="2" customFormat="1" ht="16.5" customHeight="1">
      <c r="A205" s="33"/>
      <c r="B205" s="34"/>
      <c r="C205" s="213" t="s">
        <v>556</v>
      </c>
      <c r="D205" s="213" t="s">
        <v>286</v>
      </c>
      <c r="E205" s="214" t="s">
        <v>4149</v>
      </c>
      <c r="F205" s="215" t="s">
        <v>4150</v>
      </c>
      <c r="G205" s="216" t="s">
        <v>3764</v>
      </c>
      <c r="H205" s="217">
        <v>1</v>
      </c>
      <c r="I205" s="218"/>
      <c r="J205" s="218">
        <f>ROUND(I205*H205,2)</f>
        <v>0</v>
      </c>
      <c r="K205" s="215" t="s">
        <v>18</v>
      </c>
      <c r="L205" s="219"/>
      <c r="M205" s="220" t="s">
        <v>18</v>
      </c>
      <c r="N205" s="221" t="s">
        <v>40</v>
      </c>
      <c r="O205" s="184">
        <v>0</v>
      </c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6" t="s">
        <v>250</v>
      </c>
      <c r="AT205" s="186" t="s">
        <v>286</v>
      </c>
      <c r="AU205" s="186" t="s">
        <v>78</v>
      </c>
      <c r="AY205" s="19" t="s">
        <v>179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76</v>
      </c>
      <c r="BK205" s="187">
        <f>ROUND(I205*H205,2)</f>
        <v>0</v>
      </c>
      <c r="BL205" s="19" t="s">
        <v>186</v>
      </c>
      <c r="BM205" s="186" t="s">
        <v>947</v>
      </c>
    </row>
    <row r="206" spans="1:65" s="2" customFormat="1">
      <c r="A206" s="33"/>
      <c r="B206" s="34"/>
      <c r="C206" s="35"/>
      <c r="D206" s="188" t="s">
        <v>188</v>
      </c>
      <c r="E206" s="35"/>
      <c r="F206" s="189" t="s">
        <v>4150</v>
      </c>
      <c r="G206" s="35"/>
      <c r="H206" s="35"/>
      <c r="I206" s="35"/>
      <c r="J206" s="35"/>
      <c r="K206" s="35"/>
      <c r="L206" s="38"/>
      <c r="M206" s="190"/>
      <c r="N206" s="191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9" t="s">
        <v>188</v>
      </c>
      <c r="AU206" s="19" t="s">
        <v>78</v>
      </c>
    </row>
    <row r="207" spans="1:65" s="2" customFormat="1" ht="24.2" customHeight="1">
      <c r="A207" s="33"/>
      <c r="B207" s="34"/>
      <c r="C207" s="213" t="s">
        <v>561</v>
      </c>
      <c r="D207" s="213" t="s">
        <v>286</v>
      </c>
      <c r="E207" s="214" t="s">
        <v>4151</v>
      </c>
      <c r="F207" s="215" t="s">
        <v>4152</v>
      </c>
      <c r="G207" s="216" t="s">
        <v>289</v>
      </c>
      <c r="H207" s="217">
        <v>95</v>
      </c>
      <c r="I207" s="218"/>
      <c r="J207" s="218">
        <f>ROUND(I207*H207,2)</f>
        <v>0</v>
      </c>
      <c r="K207" s="215" t="s">
        <v>18</v>
      </c>
      <c r="L207" s="219"/>
      <c r="M207" s="220" t="s">
        <v>18</v>
      </c>
      <c r="N207" s="221" t="s">
        <v>40</v>
      </c>
      <c r="O207" s="184">
        <v>0</v>
      </c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6" t="s">
        <v>250</v>
      </c>
      <c r="AT207" s="186" t="s">
        <v>286</v>
      </c>
      <c r="AU207" s="186" t="s">
        <v>78</v>
      </c>
      <c r="AY207" s="19" t="s">
        <v>179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76</v>
      </c>
      <c r="BK207" s="187">
        <f>ROUND(I207*H207,2)</f>
        <v>0</v>
      </c>
      <c r="BL207" s="19" t="s">
        <v>186</v>
      </c>
      <c r="BM207" s="186" t="s">
        <v>965</v>
      </c>
    </row>
    <row r="208" spans="1:65" s="2" customFormat="1">
      <c r="A208" s="33"/>
      <c r="B208" s="34"/>
      <c r="C208" s="35"/>
      <c r="D208" s="188" t="s">
        <v>188</v>
      </c>
      <c r="E208" s="35"/>
      <c r="F208" s="189" t="s">
        <v>4152</v>
      </c>
      <c r="G208" s="35"/>
      <c r="H208" s="35"/>
      <c r="I208" s="35"/>
      <c r="J208" s="35"/>
      <c r="K208" s="35"/>
      <c r="L208" s="38"/>
      <c r="M208" s="190"/>
      <c r="N208" s="191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9" t="s">
        <v>188</v>
      </c>
      <c r="AU208" s="19" t="s">
        <v>78</v>
      </c>
    </row>
    <row r="209" spans="1:65" s="2" customFormat="1" ht="16.5" customHeight="1">
      <c r="A209" s="33"/>
      <c r="B209" s="34"/>
      <c r="C209" s="213" t="s">
        <v>567</v>
      </c>
      <c r="D209" s="213" t="s">
        <v>286</v>
      </c>
      <c r="E209" s="214" t="s">
        <v>4153</v>
      </c>
      <c r="F209" s="215" t="s">
        <v>4154</v>
      </c>
      <c r="G209" s="216" t="s">
        <v>3764</v>
      </c>
      <c r="H209" s="217">
        <v>1</v>
      </c>
      <c r="I209" s="218"/>
      <c r="J209" s="218">
        <f>ROUND(I209*H209,2)</f>
        <v>0</v>
      </c>
      <c r="K209" s="215" t="s">
        <v>18</v>
      </c>
      <c r="L209" s="219"/>
      <c r="M209" s="220" t="s">
        <v>18</v>
      </c>
      <c r="N209" s="221" t="s">
        <v>40</v>
      </c>
      <c r="O209" s="184">
        <v>0</v>
      </c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86" t="s">
        <v>250</v>
      </c>
      <c r="AT209" s="186" t="s">
        <v>286</v>
      </c>
      <c r="AU209" s="186" t="s">
        <v>78</v>
      </c>
      <c r="AY209" s="19" t="s">
        <v>179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76</v>
      </c>
      <c r="BK209" s="187">
        <f>ROUND(I209*H209,2)</f>
        <v>0</v>
      </c>
      <c r="BL209" s="19" t="s">
        <v>186</v>
      </c>
      <c r="BM209" s="186" t="s">
        <v>980</v>
      </c>
    </row>
    <row r="210" spans="1:65" s="2" customFormat="1">
      <c r="A210" s="33"/>
      <c r="B210" s="34"/>
      <c r="C210" s="35"/>
      <c r="D210" s="188" t="s">
        <v>188</v>
      </c>
      <c r="E210" s="35"/>
      <c r="F210" s="189" t="s">
        <v>4154</v>
      </c>
      <c r="G210" s="35"/>
      <c r="H210" s="35"/>
      <c r="I210" s="35"/>
      <c r="J210" s="35"/>
      <c r="K210" s="35"/>
      <c r="L210" s="38"/>
      <c r="M210" s="190"/>
      <c r="N210" s="191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9" t="s">
        <v>188</v>
      </c>
      <c r="AU210" s="19" t="s">
        <v>78</v>
      </c>
    </row>
    <row r="211" spans="1:65" s="2" customFormat="1" ht="16.5" customHeight="1">
      <c r="A211" s="33"/>
      <c r="B211" s="34"/>
      <c r="C211" s="213" t="s">
        <v>586</v>
      </c>
      <c r="D211" s="213" t="s">
        <v>286</v>
      </c>
      <c r="E211" s="214" t="s">
        <v>4155</v>
      </c>
      <c r="F211" s="215" t="s">
        <v>4156</v>
      </c>
      <c r="G211" s="216" t="s">
        <v>3764</v>
      </c>
      <c r="H211" s="217">
        <v>4</v>
      </c>
      <c r="I211" s="218"/>
      <c r="J211" s="218">
        <f>ROUND(I211*H211,2)</f>
        <v>0</v>
      </c>
      <c r="K211" s="215" t="s">
        <v>18</v>
      </c>
      <c r="L211" s="219"/>
      <c r="M211" s="220" t="s">
        <v>18</v>
      </c>
      <c r="N211" s="221" t="s">
        <v>40</v>
      </c>
      <c r="O211" s="184">
        <v>0</v>
      </c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6" t="s">
        <v>250</v>
      </c>
      <c r="AT211" s="186" t="s">
        <v>286</v>
      </c>
      <c r="AU211" s="186" t="s">
        <v>78</v>
      </c>
      <c r="AY211" s="19" t="s">
        <v>179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76</v>
      </c>
      <c r="BK211" s="187">
        <f>ROUND(I211*H211,2)</f>
        <v>0</v>
      </c>
      <c r="BL211" s="19" t="s">
        <v>186</v>
      </c>
      <c r="BM211" s="186" t="s">
        <v>993</v>
      </c>
    </row>
    <row r="212" spans="1:65" s="2" customFormat="1">
      <c r="A212" s="33"/>
      <c r="B212" s="34"/>
      <c r="C212" s="35"/>
      <c r="D212" s="188" t="s">
        <v>188</v>
      </c>
      <c r="E212" s="35"/>
      <c r="F212" s="189" t="s">
        <v>4156</v>
      </c>
      <c r="G212" s="35"/>
      <c r="H212" s="35"/>
      <c r="I212" s="35"/>
      <c r="J212" s="35"/>
      <c r="K212" s="35"/>
      <c r="L212" s="38"/>
      <c r="M212" s="190"/>
      <c r="N212" s="191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9" t="s">
        <v>188</v>
      </c>
      <c r="AU212" s="19" t="s">
        <v>78</v>
      </c>
    </row>
    <row r="213" spans="1:65" s="2" customFormat="1" ht="16.5" customHeight="1">
      <c r="A213" s="33"/>
      <c r="B213" s="34"/>
      <c r="C213" s="213" t="s">
        <v>594</v>
      </c>
      <c r="D213" s="213" t="s">
        <v>286</v>
      </c>
      <c r="E213" s="214" t="s">
        <v>4157</v>
      </c>
      <c r="F213" s="215" t="s">
        <v>4158</v>
      </c>
      <c r="G213" s="216" t="s">
        <v>289</v>
      </c>
      <c r="H213" s="217">
        <v>5</v>
      </c>
      <c r="I213" s="218"/>
      <c r="J213" s="218">
        <f>ROUND(I213*H213,2)</f>
        <v>0</v>
      </c>
      <c r="K213" s="215" t="s">
        <v>18</v>
      </c>
      <c r="L213" s="219"/>
      <c r="M213" s="220" t="s">
        <v>18</v>
      </c>
      <c r="N213" s="221" t="s">
        <v>40</v>
      </c>
      <c r="O213" s="184">
        <v>0</v>
      </c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6" t="s">
        <v>250</v>
      </c>
      <c r="AT213" s="186" t="s">
        <v>286</v>
      </c>
      <c r="AU213" s="186" t="s">
        <v>78</v>
      </c>
      <c r="AY213" s="19" t="s">
        <v>179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76</v>
      </c>
      <c r="BK213" s="187">
        <f>ROUND(I213*H213,2)</f>
        <v>0</v>
      </c>
      <c r="BL213" s="19" t="s">
        <v>186</v>
      </c>
      <c r="BM213" s="186" t="s">
        <v>1007</v>
      </c>
    </row>
    <row r="214" spans="1:65" s="2" customFormat="1">
      <c r="A214" s="33"/>
      <c r="B214" s="34"/>
      <c r="C214" s="35"/>
      <c r="D214" s="188" t="s">
        <v>188</v>
      </c>
      <c r="E214" s="35"/>
      <c r="F214" s="189" t="s">
        <v>4158</v>
      </c>
      <c r="G214" s="35"/>
      <c r="H214" s="35"/>
      <c r="I214" s="35"/>
      <c r="J214" s="35"/>
      <c r="K214" s="35"/>
      <c r="L214" s="38"/>
      <c r="M214" s="190"/>
      <c r="N214" s="191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9" t="s">
        <v>188</v>
      </c>
      <c r="AU214" s="19" t="s">
        <v>78</v>
      </c>
    </row>
    <row r="215" spans="1:65" s="2" customFormat="1" ht="21.75" customHeight="1">
      <c r="A215" s="33"/>
      <c r="B215" s="34"/>
      <c r="C215" s="213" t="s">
        <v>602</v>
      </c>
      <c r="D215" s="213" t="s">
        <v>286</v>
      </c>
      <c r="E215" s="214" t="s">
        <v>4159</v>
      </c>
      <c r="F215" s="215" t="s">
        <v>4160</v>
      </c>
      <c r="G215" s="216" t="s">
        <v>3764</v>
      </c>
      <c r="H215" s="217">
        <v>22</v>
      </c>
      <c r="I215" s="218"/>
      <c r="J215" s="218">
        <f>ROUND(I215*H215,2)</f>
        <v>0</v>
      </c>
      <c r="K215" s="215" t="s">
        <v>18</v>
      </c>
      <c r="L215" s="219"/>
      <c r="M215" s="220" t="s">
        <v>18</v>
      </c>
      <c r="N215" s="221" t="s">
        <v>40</v>
      </c>
      <c r="O215" s="184">
        <v>0</v>
      </c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6" t="s">
        <v>250</v>
      </c>
      <c r="AT215" s="186" t="s">
        <v>286</v>
      </c>
      <c r="AU215" s="186" t="s">
        <v>78</v>
      </c>
      <c r="AY215" s="19" t="s">
        <v>179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76</v>
      </c>
      <c r="BK215" s="187">
        <f>ROUND(I215*H215,2)</f>
        <v>0</v>
      </c>
      <c r="BL215" s="19" t="s">
        <v>186</v>
      </c>
      <c r="BM215" s="186" t="s">
        <v>1020</v>
      </c>
    </row>
    <row r="216" spans="1:65" s="2" customFormat="1">
      <c r="A216" s="33"/>
      <c r="B216" s="34"/>
      <c r="C216" s="35"/>
      <c r="D216" s="188" t="s">
        <v>188</v>
      </c>
      <c r="E216" s="35"/>
      <c r="F216" s="189" t="s">
        <v>4160</v>
      </c>
      <c r="G216" s="35"/>
      <c r="H216" s="35"/>
      <c r="I216" s="35"/>
      <c r="J216" s="35"/>
      <c r="K216" s="35"/>
      <c r="L216" s="38"/>
      <c r="M216" s="190"/>
      <c r="N216" s="191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9" t="s">
        <v>188</v>
      </c>
      <c r="AU216" s="19" t="s">
        <v>78</v>
      </c>
    </row>
    <row r="217" spans="1:65" s="2" customFormat="1" ht="21.75" customHeight="1">
      <c r="A217" s="33"/>
      <c r="B217" s="34"/>
      <c r="C217" s="213" t="s">
        <v>608</v>
      </c>
      <c r="D217" s="213" t="s">
        <v>286</v>
      </c>
      <c r="E217" s="214" t="s">
        <v>4161</v>
      </c>
      <c r="F217" s="215" t="s">
        <v>4162</v>
      </c>
      <c r="G217" s="216" t="s">
        <v>3764</v>
      </c>
      <c r="H217" s="217">
        <v>5</v>
      </c>
      <c r="I217" s="218"/>
      <c r="J217" s="218">
        <f>ROUND(I217*H217,2)</f>
        <v>0</v>
      </c>
      <c r="K217" s="215" t="s">
        <v>18</v>
      </c>
      <c r="L217" s="219"/>
      <c r="M217" s="220" t="s">
        <v>18</v>
      </c>
      <c r="N217" s="221" t="s">
        <v>40</v>
      </c>
      <c r="O217" s="184">
        <v>0</v>
      </c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86" t="s">
        <v>250</v>
      </c>
      <c r="AT217" s="186" t="s">
        <v>286</v>
      </c>
      <c r="AU217" s="186" t="s">
        <v>78</v>
      </c>
      <c r="AY217" s="19" t="s">
        <v>179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76</v>
      </c>
      <c r="BK217" s="187">
        <f>ROUND(I217*H217,2)</f>
        <v>0</v>
      </c>
      <c r="BL217" s="19" t="s">
        <v>186</v>
      </c>
      <c r="BM217" s="186" t="s">
        <v>1032</v>
      </c>
    </row>
    <row r="218" spans="1:65" s="2" customFormat="1">
      <c r="A218" s="33"/>
      <c r="B218" s="34"/>
      <c r="C218" s="35"/>
      <c r="D218" s="188" t="s">
        <v>188</v>
      </c>
      <c r="E218" s="35"/>
      <c r="F218" s="189" t="s">
        <v>4162</v>
      </c>
      <c r="G218" s="35"/>
      <c r="H218" s="35"/>
      <c r="I218" s="35"/>
      <c r="J218" s="35"/>
      <c r="K218" s="35"/>
      <c r="L218" s="38"/>
      <c r="M218" s="190"/>
      <c r="N218" s="191"/>
      <c r="O218" s="63"/>
      <c r="P218" s="63"/>
      <c r="Q218" s="63"/>
      <c r="R218" s="63"/>
      <c r="S218" s="63"/>
      <c r="T218" s="64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9" t="s">
        <v>188</v>
      </c>
      <c r="AU218" s="19" t="s">
        <v>78</v>
      </c>
    </row>
    <row r="219" spans="1:65" s="2" customFormat="1" ht="16.5" customHeight="1">
      <c r="A219" s="33"/>
      <c r="B219" s="34"/>
      <c r="C219" s="213" t="s">
        <v>616</v>
      </c>
      <c r="D219" s="213" t="s">
        <v>286</v>
      </c>
      <c r="E219" s="214" t="s">
        <v>4163</v>
      </c>
      <c r="F219" s="215" t="s">
        <v>4164</v>
      </c>
      <c r="G219" s="216" t="s">
        <v>3764</v>
      </c>
      <c r="H219" s="217">
        <v>5</v>
      </c>
      <c r="I219" s="218"/>
      <c r="J219" s="218">
        <f>ROUND(I219*H219,2)</f>
        <v>0</v>
      </c>
      <c r="K219" s="215" t="s">
        <v>18</v>
      </c>
      <c r="L219" s="219"/>
      <c r="M219" s="220" t="s">
        <v>18</v>
      </c>
      <c r="N219" s="221" t="s">
        <v>40</v>
      </c>
      <c r="O219" s="184">
        <v>0</v>
      </c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6" t="s">
        <v>250</v>
      </c>
      <c r="AT219" s="186" t="s">
        <v>286</v>
      </c>
      <c r="AU219" s="186" t="s">
        <v>78</v>
      </c>
      <c r="AY219" s="19" t="s">
        <v>179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76</v>
      </c>
      <c r="BK219" s="187">
        <f>ROUND(I219*H219,2)</f>
        <v>0</v>
      </c>
      <c r="BL219" s="19" t="s">
        <v>186</v>
      </c>
      <c r="BM219" s="186" t="s">
        <v>1101</v>
      </c>
    </row>
    <row r="220" spans="1:65" s="2" customFormat="1">
      <c r="A220" s="33"/>
      <c r="B220" s="34"/>
      <c r="C220" s="35"/>
      <c r="D220" s="188" t="s">
        <v>188</v>
      </c>
      <c r="E220" s="35"/>
      <c r="F220" s="189" t="s">
        <v>4164</v>
      </c>
      <c r="G220" s="35"/>
      <c r="H220" s="35"/>
      <c r="I220" s="35"/>
      <c r="J220" s="35"/>
      <c r="K220" s="35"/>
      <c r="L220" s="38"/>
      <c r="M220" s="190"/>
      <c r="N220" s="191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9" t="s">
        <v>188</v>
      </c>
      <c r="AU220" s="19" t="s">
        <v>78</v>
      </c>
    </row>
    <row r="221" spans="1:65" s="2" customFormat="1" ht="21.75" customHeight="1">
      <c r="A221" s="33"/>
      <c r="B221" s="34"/>
      <c r="C221" s="213" t="s">
        <v>623</v>
      </c>
      <c r="D221" s="213" t="s">
        <v>286</v>
      </c>
      <c r="E221" s="214" t="s">
        <v>4165</v>
      </c>
      <c r="F221" s="215" t="s">
        <v>4166</v>
      </c>
      <c r="G221" s="216" t="s">
        <v>289</v>
      </c>
      <c r="H221" s="217">
        <v>360</v>
      </c>
      <c r="I221" s="218"/>
      <c r="J221" s="218">
        <f>ROUND(I221*H221,2)</f>
        <v>0</v>
      </c>
      <c r="K221" s="215" t="s">
        <v>18</v>
      </c>
      <c r="L221" s="219"/>
      <c r="M221" s="220" t="s">
        <v>18</v>
      </c>
      <c r="N221" s="221" t="s">
        <v>40</v>
      </c>
      <c r="O221" s="184">
        <v>0</v>
      </c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86" t="s">
        <v>250</v>
      </c>
      <c r="AT221" s="186" t="s">
        <v>286</v>
      </c>
      <c r="AU221" s="186" t="s">
        <v>78</v>
      </c>
      <c r="AY221" s="19" t="s">
        <v>179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76</v>
      </c>
      <c r="BK221" s="187">
        <f>ROUND(I221*H221,2)</f>
        <v>0</v>
      </c>
      <c r="BL221" s="19" t="s">
        <v>186</v>
      </c>
      <c r="BM221" s="186" t="s">
        <v>1122</v>
      </c>
    </row>
    <row r="222" spans="1:65" s="2" customFormat="1">
      <c r="A222" s="33"/>
      <c r="B222" s="34"/>
      <c r="C222" s="35"/>
      <c r="D222" s="188" t="s">
        <v>188</v>
      </c>
      <c r="E222" s="35"/>
      <c r="F222" s="189" t="s">
        <v>4166</v>
      </c>
      <c r="G222" s="35"/>
      <c r="H222" s="35"/>
      <c r="I222" s="35"/>
      <c r="J222" s="35"/>
      <c r="K222" s="35"/>
      <c r="L222" s="38"/>
      <c r="M222" s="190"/>
      <c r="N222" s="191"/>
      <c r="O222" s="63"/>
      <c r="P222" s="63"/>
      <c r="Q222" s="63"/>
      <c r="R222" s="63"/>
      <c r="S222" s="63"/>
      <c r="T222" s="64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9" t="s">
        <v>188</v>
      </c>
      <c r="AU222" s="19" t="s">
        <v>78</v>
      </c>
    </row>
    <row r="223" spans="1:65" s="2" customFormat="1" ht="16.5" customHeight="1">
      <c r="A223" s="33"/>
      <c r="B223" s="34"/>
      <c r="C223" s="213" t="s">
        <v>628</v>
      </c>
      <c r="D223" s="213" t="s">
        <v>286</v>
      </c>
      <c r="E223" s="214" t="s">
        <v>4167</v>
      </c>
      <c r="F223" s="215" t="s">
        <v>4168</v>
      </c>
      <c r="G223" s="216" t="s">
        <v>2998</v>
      </c>
      <c r="H223" s="217">
        <v>75</v>
      </c>
      <c r="I223" s="218"/>
      <c r="J223" s="218">
        <f>ROUND(I223*H223,2)</f>
        <v>0</v>
      </c>
      <c r="K223" s="215" t="s">
        <v>18</v>
      </c>
      <c r="L223" s="219"/>
      <c r="M223" s="220" t="s">
        <v>18</v>
      </c>
      <c r="N223" s="221" t="s">
        <v>40</v>
      </c>
      <c r="O223" s="184">
        <v>0</v>
      </c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6" t="s">
        <v>250</v>
      </c>
      <c r="AT223" s="186" t="s">
        <v>286</v>
      </c>
      <c r="AU223" s="186" t="s">
        <v>78</v>
      </c>
      <c r="AY223" s="19" t="s">
        <v>179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76</v>
      </c>
      <c r="BK223" s="187">
        <f>ROUND(I223*H223,2)</f>
        <v>0</v>
      </c>
      <c r="BL223" s="19" t="s">
        <v>186</v>
      </c>
      <c r="BM223" s="186" t="s">
        <v>1135</v>
      </c>
    </row>
    <row r="224" spans="1:65" s="2" customFormat="1">
      <c r="A224" s="33"/>
      <c r="B224" s="34"/>
      <c r="C224" s="35"/>
      <c r="D224" s="188" t="s">
        <v>188</v>
      </c>
      <c r="E224" s="35"/>
      <c r="F224" s="189" t="s">
        <v>4168</v>
      </c>
      <c r="G224" s="35"/>
      <c r="H224" s="35"/>
      <c r="I224" s="35"/>
      <c r="J224" s="35"/>
      <c r="K224" s="35"/>
      <c r="L224" s="38"/>
      <c r="M224" s="190"/>
      <c r="N224" s="191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9" t="s">
        <v>188</v>
      </c>
      <c r="AU224" s="19" t="s">
        <v>78</v>
      </c>
    </row>
    <row r="225" spans="1:65" s="2" customFormat="1" ht="16.5" customHeight="1">
      <c r="A225" s="33"/>
      <c r="B225" s="34"/>
      <c r="C225" s="213" t="s">
        <v>637</v>
      </c>
      <c r="D225" s="213" t="s">
        <v>286</v>
      </c>
      <c r="E225" s="214" t="s">
        <v>4169</v>
      </c>
      <c r="F225" s="215" t="s">
        <v>4170</v>
      </c>
      <c r="G225" s="216" t="s">
        <v>3764</v>
      </c>
      <c r="H225" s="217">
        <v>30</v>
      </c>
      <c r="I225" s="218"/>
      <c r="J225" s="218">
        <f>ROUND(I225*H225,2)</f>
        <v>0</v>
      </c>
      <c r="K225" s="215" t="s">
        <v>18</v>
      </c>
      <c r="L225" s="219"/>
      <c r="M225" s="220" t="s">
        <v>18</v>
      </c>
      <c r="N225" s="221" t="s">
        <v>40</v>
      </c>
      <c r="O225" s="184">
        <v>0</v>
      </c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86" t="s">
        <v>250</v>
      </c>
      <c r="AT225" s="186" t="s">
        <v>286</v>
      </c>
      <c r="AU225" s="186" t="s">
        <v>78</v>
      </c>
      <c r="AY225" s="19" t="s">
        <v>179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76</v>
      </c>
      <c r="BK225" s="187">
        <f>ROUND(I225*H225,2)</f>
        <v>0</v>
      </c>
      <c r="BL225" s="19" t="s">
        <v>186</v>
      </c>
      <c r="BM225" s="186" t="s">
        <v>1148</v>
      </c>
    </row>
    <row r="226" spans="1:65" s="2" customFormat="1">
      <c r="A226" s="33"/>
      <c r="B226" s="34"/>
      <c r="C226" s="35"/>
      <c r="D226" s="188" t="s">
        <v>188</v>
      </c>
      <c r="E226" s="35"/>
      <c r="F226" s="189" t="s">
        <v>4170</v>
      </c>
      <c r="G226" s="35"/>
      <c r="H226" s="35"/>
      <c r="I226" s="35"/>
      <c r="J226" s="35"/>
      <c r="K226" s="35"/>
      <c r="L226" s="38"/>
      <c r="M226" s="190"/>
      <c r="N226" s="191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9" t="s">
        <v>188</v>
      </c>
      <c r="AU226" s="19" t="s">
        <v>78</v>
      </c>
    </row>
    <row r="227" spans="1:65" s="2" customFormat="1" ht="16.5" customHeight="1">
      <c r="A227" s="33"/>
      <c r="B227" s="34"/>
      <c r="C227" s="213" t="s">
        <v>655</v>
      </c>
      <c r="D227" s="213" t="s">
        <v>286</v>
      </c>
      <c r="E227" s="214" t="s">
        <v>4171</v>
      </c>
      <c r="F227" s="215" t="s">
        <v>4172</v>
      </c>
      <c r="G227" s="216" t="s">
        <v>3764</v>
      </c>
      <c r="H227" s="217">
        <v>61</v>
      </c>
      <c r="I227" s="218"/>
      <c r="J227" s="218">
        <f>ROUND(I227*H227,2)</f>
        <v>0</v>
      </c>
      <c r="K227" s="215" t="s">
        <v>18</v>
      </c>
      <c r="L227" s="219"/>
      <c r="M227" s="220" t="s">
        <v>18</v>
      </c>
      <c r="N227" s="221" t="s">
        <v>40</v>
      </c>
      <c r="O227" s="184">
        <v>0</v>
      </c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6" t="s">
        <v>250</v>
      </c>
      <c r="AT227" s="186" t="s">
        <v>286</v>
      </c>
      <c r="AU227" s="186" t="s">
        <v>78</v>
      </c>
      <c r="AY227" s="19" t="s">
        <v>179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76</v>
      </c>
      <c r="BK227" s="187">
        <f>ROUND(I227*H227,2)</f>
        <v>0</v>
      </c>
      <c r="BL227" s="19" t="s">
        <v>186</v>
      </c>
      <c r="BM227" s="186" t="s">
        <v>1162</v>
      </c>
    </row>
    <row r="228" spans="1:65" s="2" customFormat="1">
      <c r="A228" s="33"/>
      <c r="B228" s="34"/>
      <c r="C228" s="35"/>
      <c r="D228" s="188" t="s">
        <v>188</v>
      </c>
      <c r="E228" s="35"/>
      <c r="F228" s="189" t="s">
        <v>4172</v>
      </c>
      <c r="G228" s="35"/>
      <c r="H228" s="35"/>
      <c r="I228" s="35"/>
      <c r="J228" s="35"/>
      <c r="K228" s="35"/>
      <c r="L228" s="38"/>
      <c r="M228" s="190"/>
      <c r="N228" s="191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9" t="s">
        <v>188</v>
      </c>
      <c r="AU228" s="19" t="s">
        <v>78</v>
      </c>
    </row>
    <row r="229" spans="1:65" s="2" customFormat="1" ht="16.5" customHeight="1">
      <c r="A229" s="33"/>
      <c r="B229" s="34"/>
      <c r="C229" s="213" t="s">
        <v>663</v>
      </c>
      <c r="D229" s="213" t="s">
        <v>286</v>
      </c>
      <c r="E229" s="214" t="s">
        <v>4173</v>
      </c>
      <c r="F229" s="215" t="s">
        <v>4174</v>
      </c>
      <c r="G229" s="216" t="s">
        <v>3764</v>
      </c>
      <c r="H229" s="217">
        <v>91</v>
      </c>
      <c r="I229" s="218"/>
      <c r="J229" s="218">
        <f>ROUND(I229*H229,2)</f>
        <v>0</v>
      </c>
      <c r="K229" s="215" t="s">
        <v>18</v>
      </c>
      <c r="L229" s="219"/>
      <c r="M229" s="220" t="s">
        <v>18</v>
      </c>
      <c r="N229" s="221" t="s">
        <v>40</v>
      </c>
      <c r="O229" s="184">
        <v>0</v>
      </c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86" t="s">
        <v>250</v>
      </c>
      <c r="AT229" s="186" t="s">
        <v>286</v>
      </c>
      <c r="AU229" s="186" t="s">
        <v>78</v>
      </c>
      <c r="AY229" s="19" t="s">
        <v>179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76</v>
      </c>
      <c r="BK229" s="187">
        <f>ROUND(I229*H229,2)</f>
        <v>0</v>
      </c>
      <c r="BL229" s="19" t="s">
        <v>186</v>
      </c>
      <c r="BM229" s="186" t="s">
        <v>1174</v>
      </c>
    </row>
    <row r="230" spans="1:65" s="2" customFormat="1">
      <c r="A230" s="33"/>
      <c r="B230" s="34"/>
      <c r="C230" s="35"/>
      <c r="D230" s="188" t="s">
        <v>188</v>
      </c>
      <c r="E230" s="35"/>
      <c r="F230" s="189" t="s">
        <v>4174</v>
      </c>
      <c r="G230" s="35"/>
      <c r="H230" s="35"/>
      <c r="I230" s="35"/>
      <c r="J230" s="35"/>
      <c r="K230" s="35"/>
      <c r="L230" s="38"/>
      <c r="M230" s="190"/>
      <c r="N230" s="191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9" t="s">
        <v>188</v>
      </c>
      <c r="AU230" s="19" t="s">
        <v>78</v>
      </c>
    </row>
    <row r="231" spans="1:65" s="2" customFormat="1" ht="16.5" customHeight="1">
      <c r="A231" s="33"/>
      <c r="B231" s="34"/>
      <c r="C231" s="213" t="s">
        <v>671</v>
      </c>
      <c r="D231" s="213" t="s">
        <v>286</v>
      </c>
      <c r="E231" s="214" t="s">
        <v>4175</v>
      </c>
      <c r="F231" s="215" t="s">
        <v>4176</v>
      </c>
      <c r="G231" s="216" t="s">
        <v>3764</v>
      </c>
      <c r="H231" s="217">
        <v>24</v>
      </c>
      <c r="I231" s="218"/>
      <c r="J231" s="218">
        <f>ROUND(I231*H231,2)</f>
        <v>0</v>
      </c>
      <c r="K231" s="215" t="s">
        <v>18</v>
      </c>
      <c r="L231" s="219"/>
      <c r="M231" s="220" t="s">
        <v>18</v>
      </c>
      <c r="N231" s="221" t="s">
        <v>40</v>
      </c>
      <c r="O231" s="184">
        <v>0</v>
      </c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6" t="s">
        <v>250</v>
      </c>
      <c r="AT231" s="186" t="s">
        <v>286</v>
      </c>
      <c r="AU231" s="186" t="s">
        <v>78</v>
      </c>
      <c r="AY231" s="19" t="s">
        <v>179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76</v>
      </c>
      <c r="BK231" s="187">
        <f>ROUND(I231*H231,2)</f>
        <v>0</v>
      </c>
      <c r="BL231" s="19" t="s">
        <v>186</v>
      </c>
      <c r="BM231" s="186" t="s">
        <v>1213</v>
      </c>
    </row>
    <row r="232" spans="1:65" s="2" customFormat="1">
      <c r="A232" s="33"/>
      <c r="B232" s="34"/>
      <c r="C232" s="35"/>
      <c r="D232" s="188" t="s">
        <v>188</v>
      </c>
      <c r="E232" s="35"/>
      <c r="F232" s="189" t="s">
        <v>4176</v>
      </c>
      <c r="G232" s="35"/>
      <c r="H232" s="35"/>
      <c r="I232" s="35"/>
      <c r="J232" s="35"/>
      <c r="K232" s="35"/>
      <c r="L232" s="38"/>
      <c r="M232" s="190"/>
      <c r="N232" s="191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9" t="s">
        <v>188</v>
      </c>
      <c r="AU232" s="19" t="s">
        <v>78</v>
      </c>
    </row>
    <row r="233" spans="1:65" s="2" customFormat="1" ht="16.5" customHeight="1">
      <c r="A233" s="33"/>
      <c r="B233" s="34"/>
      <c r="C233" s="213" t="s">
        <v>678</v>
      </c>
      <c r="D233" s="213" t="s">
        <v>286</v>
      </c>
      <c r="E233" s="214" t="s">
        <v>4177</v>
      </c>
      <c r="F233" s="215" t="s">
        <v>4178</v>
      </c>
      <c r="G233" s="216" t="s">
        <v>3764</v>
      </c>
      <c r="H233" s="217">
        <v>64</v>
      </c>
      <c r="I233" s="218"/>
      <c r="J233" s="218">
        <f>ROUND(I233*H233,2)</f>
        <v>0</v>
      </c>
      <c r="K233" s="215" t="s">
        <v>18</v>
      </c>
      <c r="L233" s="219"/>
      <c r="M233" s="220" t="s">
        <v>18</v>
      </c>
      <c r="N233" s="221" t="s">
        <v>40</v>
      </c>
      <c r="O233" s="184">
        <v>0</v>
      </c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6" t="s">
        <v>250</v>
      </c>
      <c r="AT233" s="186" t="s">
        <v>286</v>
      </c>
      <c r="AU233" s="186" t="s">
        <v>78</v>
      </c>
      <c r="AY233" s="19" t="s">
        <v>179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76</v>
      </c>
      <c r="BK233" s="187">
        <f>ROUND(I233*H233,2)</f>
        <v>0</v>
      </c>
      <c r="BL233" s="19" t="s">
        <v>186</v>
      </c>
      <c r="BM233" s="186" t="s">
        <v>1262</v>
      </c>
    </row>
    <row r="234" spans="1:65" s="2" customFormat="1">
      <c r="A234" s="33"/>
      <c r="B234" s="34"/>
      <c r="C234" s="35"/>
      <c r="D234" s="188" t="s">
        <v>188</v>
      </c>
      <c r="E234" s="35"/>
      <c r="F234" s="189" t="s">
        <v>4178</v>
      </c>
      <c r="G234" s="35"/>
      <c r="H234" s="35"/>
      <c r="I234" s="35"/>
      <c r="J234" s="35"/>
      <c r="K234" s="35"/>
      <c r="L234" s="38"/>
      <c r="M234" s="190"/>
      <c r="N234" s="191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9" t="s">
        <v>188</v>
      </c>
      <c r="AU234" s="19" t="s">
        <v>78</v>
      </c>
    </row>
    <row r="235" spans="1:65" s="2" customFormat="1" ht="16.5" customHeight="1">
      <c r="A235" s="33"/>
      <c r="B235" s="34"/>
      <c r="C235" s="213" t="s">
        <v>682</v>
      </c>
      <c r="D235" s="213" t="s">
        <v>286</v>
      </c>
      <c r="E235" s="214" t="s">
        <v>4179</v>
      </c>
      <c r="F235" s="215" t="s">
        <v>4180</v>
      </c>
      <c r="G235" s="216" t="s">
        <v>4181</v>
      </c>
      <c r="H235" s="217">
        <v>4</v>
      </c>
      <c r="I235" s="218"/>
      <c r="J235" s="218">
        <f>ROUND(I235*H235,2)</f>
        <v>0</v>
      </c>
      <c r="K235" s="215" t="s">
        <v>18</v>
      </c>
      <c r="L235" s="219"/>
      <c r="M235" s="220" t="s">
        <v>18</v>
      </c>
      <c r="N235" s="221" t="s">
        <v>40</v>
      </c>
      <c r="O235" s="184">
        <v>0</v>
      </c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6" t="s">
        <v>250</v>
      </c>
      <c r="AT235" s="186" t="s">
        <v>286</v>
      </c>
      <c r="AU235" s="186" t="s">
        <v>78</v>
      </c>
      <c r="AY235" s="19" t="s">
        <v>179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76</v>
      </c>
      <c r="BK235" s="187">
        <f>ROUND(I235*H235,2)</f>
        <v>0</v>
      </c>
      <c r="BL235" s="19" t="s">
        <v>186</v>
      </c>
      <c r="BM235" s="186" t="s">
        <v>1295</v>
      </c>
    </row>
    <row r="236" spans="1:65" s="2" customFormat="1">
      <c r="A236" s="33"/>
      <c r="B236" s="34"/>
      <c r="C236" s="35"/>
      <c r="D236" s="188" t="s">
        <v>188</v>
      </c>
      <c r="E236" s="35"/>
      <c r="F236" s="189" t="s">
        <v>4180</v>
      </c>
      <c r="G236" s="35"/>
      <c r="H236" s="35"/>
      <c r="I236" s="35"/>
      <c r="J236" s="35"/>
      <c r="K236" s="35"/>
      <c r="L236" s="38"/>
      <c r="M236" s="190"/>
      <c r="N236" s="191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9" t="s">
        <v>188</v>
      </c>
      <c r="AU236" s="19" t="s">
        <v>78</v>
      </c>
    </row>
    <row r="237" spans="1:65" s="2" customFormat="1" ht="16.5" customHeight="1">
      <c r="A237" s="33"/>
      <c r="B237" s="34"/>
      <c r="C237" s="213" t="s">
        <v>704</v>
      </c>
      <c r="D237" s="213" t="s">
        <v>286</v>
      </c>
      <c r="E237" s="214" t="s">
        <v>4182</v>
      </c>
      <c r="F237" s="215" t="s">
        <v>4183</v>
      </c>
      <c r="G237" s="216" t="s">
        <v>3764</v>
      </c>
      <c r="H237" s="217">
        <v>8</v>
      </c>
      <c r="I237" s="218"/>
      <c r="J237" s="218">
        <f>ROUND(I237*H237,2)</f>
        <v>0</v>
      </c>
      <c r="K237" s="215" t="s">
        <v>18</v>
      </c>
      <c r="L237" s="219"/>
      <c r="M237" s="220" t="s">
        <v>18</v>
      </c>
      <c r="N237" s="221" t="s">
        <v>40</v>
      </c>
      <c r="O237" s="184">
        <v>0</v>
      </c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6" t="s">
        <v>250</v>
      </c>
      <c r="AT237" s="186" t="s">
        <v>286</v>
      </c>
      <c r="AU237" s="186" t="s">
        <v>78</v>
      </c>
      <c r="AY237" s="19" t="s">
        <v>179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76</v>
      </c>
      <c r="BK237" s="187">
        <f>ROUND(I237*H237,2)</f>
        <v>0</v>
      </c>
      <c r="BL237" s="19" t="s">
        <v>186</v>
      </c>
      <c r="BM237" s="186" t="s">
        <v>1312</v>
      </c>
    </row>
    <row r="238" spans="1:65" s="2" customFormat="1">
      <c r="A238" s="33"/>
      <c r="B238" s="34"/>
      <c r="C238" s="35"/>
      <c r="D238" s="188" t="s">
        <v>188</v>
      </c>
      <c r="E238" s="35"/>
      <c r="F238" s="189" t="s">
        <v>4183</v>
      </c>
      <c r="G238" s="35"/>
      <c r="H238" s="35"/>
      <c r="I238" s="35"/>
      <c r="J238" s="35"/>
      <c r="K238" s="35"/>
      <c r="L238" s="38"/>
      <c r="M238" s="190"/>
      <c r="N238" s="191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9" t="s">
        <v>188</v>
      </c>
      <c r="AU238" s="19" t="s">
        <v>78</v>
      </c>
    </row>
    <row r="239" spans="1:65" s="2" customFormat="1" ht="16.5" customHeight="1">
      <c r="A239" s="33"/>
      <c r="B239" s="34"/>
      <c r="C239" s="213" t="s">
        <v>712</v>
      </c>
      <c r="D239" s="213" t="s">
        <v>286</v>
      </c>
      <c r="E239" s="214" t="s">
        <v>4184</v>
      </c>
      <c r="F239" s="215" t="s">
        <v>4185</v>
      </c>
      <c r="G239" s="216" t="s">
        <v>3764</v>
      </c>
      <c r="H239" s="217">
        <v>8</v>
      </c>
      <c r="I239" s="218"/>
      <c r="J239" s="218">
        <f>ROUND(I239*H239,2)</f>
        <v>0</v>
      </c>
      <c r="K239" s="215" t="s">
        <v>18</v>
      </c>
      <c r="L239" s="219"/>
      <c r="M239" s="220" t="s">
        <v>18</v>
      </c>
      <c r="N239" s="221" t="s">
        <v>40</v>
      </c>
      <c r="O239" s="184">
        <v>0</v>
      </c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86" t="s">
        <v>250</v>
      </c>
      <c r="AT239" s="186" t="s">
        <v>286</v>
      </c>
      <c r="AU239" s="186" t="s">
        <v>78</v>
      </c>
      <c r="AY239" s="19" t="s">
        <v>179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76</v>
      </c>
      <c r="BK239" s="187">
        <f>ROUND(I239*H239,2)</f>
        <v>0</v>
      </c>
      <c r="BL239" s="19" t="s">
        <v>186</v>
      </c>
      <c r="BM239" s="186" t="s">
        <v>1324</v>
      </c>
    </row>
    <row r="240" spans="1:65" s="2" customFormat="1">
      <c r="A240" s="33"/>
      <c r="B240" s="34"/>
      <c r="C240" s="35"/>
      <c r="D240" s="188" t="s">
        <v>188</v>
      </c>
      <c r="E240" s="35"/>
      <c r="F240" s="189" t="s">
        <v>4185</v>
      </c>
      <c r="G240" s="35"/>
      <c r="H240" s="35"/>
      <c r="I240" s="35"/>
      <c r="J240" s="35"/>
      <c r="K240" s="35"/>
      <c r="L240" s="38"/>
      <c r="M240" s="190"/>
      <c r="N240" s="191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9" t="s">
        <v>188</v>
      </c>
      <c r="AU240" s="19" t="s">
        <v>78</v>
      </c>
    </row>
    <row r="241" spans="1:65" s="2" customFormat="1" ht="16.5" customHeight="1">
      <c r="A241" s="33"/>
      <c r="B241" s="34"/>
      <c r="C241" s="213" t="s">
        <v>718</v>
      </c>
      <c r="D241" s="213" t="s">
        <v>286</v>
      </c>
      <c r="E241" s="214" t="s">
        <v>4186</v>
      </c>
      <c r="F241" s="215" t="s">
        <v>4187</v>
      </c>
      <c r="G241" s="216" t="s">
        <v>3764</v>
      </c>
      <c r="H241" s="217">
        <v>56</v>
      </c>
      <c r="I241" s="218"/>
      <c r="J241" s="218">
        <f>ROUND(I241*H241,2)</f>
        <v>0</v>
      </c>
      <c r="K241" s="215" t="s">
        <v>18</v>
      </c>
      <c r="L241" s="219"/>
      <c r="M241" s="220" t="s">
        <v>18</v>
      </c>
      <c r="N241" s="221" t="s">
        <v>40</v>
      </c>
      <c r="O241" s="184">
        <v>0</v>
      </c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86" t="s">
        <v>250</v>
      </c>
      <c r="AT241" s="186" t="s">
        <v>286</v>
      </c>
      <c r="AU241" s="186" t="s">
        <v>78</v>
      </c>
      <c r="AY241" s="19" t="s">
        <v>179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76</v>
      </c>
      <c r="BK241" s="187">
        <f>ROUND(I241*H241,2)</f>
        <v>0</v>
      </c>
      <c r="BL241" s="19" t="s">
        <v>186</v>
      </c>
      <c r="BM241" s="186" t="s">
        <v>1346</v>
      </c>
    </row>
    <row r="242" spans="1:65" s="2" customFormat="1">
      <c r="A242" s="33"/>
      <c r="B242" s="34"/>
      <c r="C242" s="35"/>
      <c r="D242" s="188" t="s">
        <v>188</v>
      </c>
      <c r="E242" s="35"/>
      <c r="F242" s="189" t="s">
        <v>4187</v>
      </c>
      <c r="G242" s="35"/>
      <c r="H242" s="35"/>
      <c r="I242" s="35"/>
      <c r="J242" s="35"/>
      <c r="K242" s="35"/>
      <c r="L242" s="38"/>
      <c r="M242" s="190"/>
      <c r="N242" s="191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9" t="s">
        <v>188</v>
      </c>
      <c r="AU242" s="19" t="s">
        <v>78</v>
      </c>
    </row>
    <row r="243" spans="1:65" s="2" customFormat="1" ht="16.5" customHeight="1">
      <c r="A243" s="33"/>
      <c r="B243" s="34"/>
      <c r="C243" s="213" t="s">
        <v>723</v>
      </c>
      <c r="D243" s="213" t="s">
        <v>286</v>
      </c>
      <c r="E243" s="214" t="s">
        <v>4188</v>
      </c>
      <c r="F243" s="215" t="s">
        <v>4189</v>
      </c>
      <c r="G243" s="216" t="s">
        <v>3764</v>
      </c>
      <c r="H243" s="217">
        <v>8</v>
      </c>
      <c r="I243" s="218"/>
      <c r="J243" s="218">
        <f>ROUND(I243*H243,2)</f>
        <v>0</v>
      </c>
      <c r="K243" s="215" t="s">
        <v>18</v>
      </c>
      <c r="L243" s="219"/>
      <c r="M243" s="220" t="s">
        <v>18</v>
      </c>
      <c r="N243" s="221" t="s">
        <v>40</v>
      </c>
      <c r="O243" s="184">
        <v>0</v>
      </c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86" t="s">
        <v>250</v>
      </c>
      <c r="AT243" s="186" t="s">
        <v>286</v>
      </c>
      <c r="AU243" s="186" t="s">
        <v>78</v>
      </c>
      <c r="AY243" s="19" t="s">
        <v>179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76</v>
      </c>
      <c r="BK243" s="187">
        <f>ROUND(I243*H243,2)</f>
        <v>0</v>
      </c>
      <c r="BL243" s="19" t="s">
        <v>186</v>
      </c>
      <c r="BM243" s="186" t="s">
        <v>1363</v>
      </c>
    </row>
    <row r="244" spans="1:65" s="2" customFormat="1">
      <c r="A244" s="33"/>
      <c r="B244" s="34"/>
      <c r="C244" s="35"/>
      <c r="D244" s="188" t="s">
        <v>188</v>
      </c>
      <c r="E244" s="35"/>
      <c r="F244" s="189" t="s">
        <v>4189</v>
      </c>
      <c r="G244" s="35"/>
      <c r="H244" s="35"/>
      <c r="I244" s="35"/>
      <c r="J244" s="35"/>
      <c r="K244" s="35"/>
      <c r="L244" s="38"/>
      <c r="M244" s="190"/>
      <c r="N244" s="191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9" t="s">
        <v>188</v>
      </c>
      <c r="AU244" s="19" t="s">
        <v>78</v>
      </c>
    </row>
    <row r="245" spans="1:65" s="12" customFormat="1" ht="22.9" customHeight="1">
      <c r="B245" s="161"/>
      <c r="C245" s="162"/>
      <c r="D245" s="163" t="s">
        <v>68</v>
      </c>
      <c r="E245" s="174" t="s">
        <v>4190</v>
      </c>
      <c r="F245" s="174" t="s">
        <v>3802</v>
      </c>
      <c r="G245" s="162"/>
      <c r="H245" s="162"/>
      <c r="I245" s="162"/>
      <c r="J245" s="175">
        <f>BK245</f>
        <v>0</v>
      </c>
      <c r="K245" s="162"/>
      <c r="L245" s="166"/>
      <c r="M245" s="167"/>
      <c r="N245" s="168"/>
      <c r="O245" s="168"/>
      <c r="P245" s="169">
        <f>SUM(P246:P257)</f>
        <v>0</v>
      </c>
      <c r="Q245" s="168"/>
      <c r="R245" s="169">
        <f>SUM(R246:R257)</f>
        <v>0</v>
      </c>
      <c r="S245" s="168"/>
      <c r="T245" s="170">
        <f>SUM(T246:T257)</f>
        <v>0</v>
      </c>
      <c r="AR245" s="171" t="s">
        <v>76</v>
      </c>
      <c r="AT245" s="172" t="s">
        <v>68</v>
      </c>
      <c r="AU245" s="172" t="s">
        <v>76</v>
      </c>
      <c r="AY245" s="171" t="s">
        <v>179</v>
      </c>
      <c r="BK245" s="173">
        <f>SUM(BK246:BK257)</f>
        <v>0</v>
      </c>
    </row>
    <row r="246" spans="1:65" s="2" customFormat="1" ht="16.5" customHeight="1">
      <c r="A246" s="33"/>
      <c r="B246" s="34"/>
      <c r="C246" s="176" t="s">
        <v>730</v>
      </c>
      <c r="D246" s="176" t="s">
        <v>181</v>
      </c>
      <c r="E246" s="177" t="s">
        <v>4191</v>
      </c>
      <c r="F246" s="178" t="s">
        <v>3974</v>
      </c>
      <c r="G246" s="179" t="s">
        <v>1865</v>
      </c>
      <c r="H246" s="180">
        <v>1</v>
      </c>
      <c r="I246" s="181"/>
      <c r="J246" s="181">
        <f>ROUND(I246*H246,2)</f>
        <v>0</v>
      </c>
      <c r="K246" s="178" t="s">
        <v>18</v>
      </c>
      <c r="L246" s="38"/>
      <c r="M246" s="182" t="s">
        <v>18</v>
      </c>
      <c r="N246" s="183" t="s">
        <v>40</v>
      </c>
      <c r="O246" s="184">
        <v>0</v>
      </c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86" t="s">
        <v>186</v>
      </c>
      <c r="AT246" s="186" t="s">
        <v>181</v>
      </c>
      <c r="AU246" s="186" t="s">
        <v>78</v>
      </c>
      <c r="AY246" s="19" t="s">
        <v>179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76</v>
      </c>
      <c r="BK246" s="187">
        <f>ROUND(I246*H246,2)</f>
        <v>0</v>
      </c>
      <c r="BL246" s="19" t="s">
        <v>186</v>
      </c>
      <c r="BM246" s="186" t="s">
        <v>1377</v>
      </c>
    </row>
    <row r="247" spans="1:65" s="2" customFormat="1">
      <c r="A247" s="33"/>
      <c r="B247" s="34"/>
      <c r="C247" s="35"/>
      <c r="D247" s="188" t="s">
        <v>188</v>
      </c>
      <c r="E247" s="35"/>
      <c r="F247" s="189" t="s">
        <v>3974</v>
      </c>
      <c r="G247" s="35"/>
      <c r="H247" s="35"/>
      <c r="I247" s="35"/>
      <c r="J247" s="35"/>
      <c r="K247" s="35"/>
      <c r="L247" s="38"/>
      <c r="M247" s="190"/>
      <c r="N247" s="191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9" t="s">
        <v>188</v>
      </c>
      <c r="AU247" s="19" t="s">
        <v>78</v>
      </c>
    </row>
    <row r="248" spans="1:65" s="2" customFormat="1" ht="16.5" customHeight="1">
      <c r="A248" s="33"/>
      <c r="B248" s="34"/>
      <c r="C248" s="176" t="s">
        <v>737</v>
      </c>
      <c r="D248" s="176" t="s">
        <v>181</v>
      </c>
      <c r="E248" s="177" t="s">
        <v>4192</v>
      </c>
      <c r="F248" s="178" t="s">
        <v>4193</v>
      </c>
      <c r="G248" s="179" t="s">
        <v>1865</v>
      </c>
      <c r="H248" s="180">
        <v>1</v>
      </c>
      <c r="I248" s="181"/>
      <c r="J248" s="181">
        <f>ROUND(I248*H248,2)</f>
        <v>0</v>
      </c>
      <c r="K248" s="178" t="s">
        <v>18</v>
      </c>
      <c r="L248" s="38"/>
      <c r="M248" s="182" t="s">
        <v>18</v>
      </c>
      <c r="N248" s="183" t="s">
        <v>40</v>
      </c>
      <c r="O248" s="184">
        <v>0</v>
      </c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86" t="s">
        <v>186</v>
      </c>
      <c r="AT248" s="186" t="s">
        <v>181</v>
      </c>
      <c r="AU248" s="186" t="s">
        <v>78</v>
      </c>
      <c r="AY248" s="19" t="s">
        <v>179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76</v>
      </c>
      <c r="BK248" s="187">
        <f>ROUND(I248*H248,2)</f>
        <v>0</v>
      </c>
      <c r="BL248" s="19" t="s">
        <v>186</v>
      </c>
      <c r="BM248" s="186" t="s">
        <v>1432</v>
      </c>
    </row>
    <row r="249" spans="1:65" s="2" customFormat="1">
      <c r="A249" s="33"/>
      <c r="B249" s="34"/>
      <c r="C249" s="35"/>
      <c r="D249" s="188" t="s">
        <v>188</v>
      </c>
      <c r="E249" s="35"/>
      <c r="F249" s="189" t="s">
        <v>4193</v>
      </c>
      <c r="G249" s="35"/>
      <c r="H249" s="35"/>
      <c r="I249" s="35"/>
      <c r="J249" s="35"/>
      <c r="K249" s="35"/>
      <c r="L249" s="38"/>
      <c r="M249" s="190"/>
      <c r="N249" s="191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9" t="s">
        <v>188</v>
      </c>
      <c r="AU249" s="19" t="s">
        <v>78</v>
      </c>
    </row>
    <row r="250" spans="1:65" s="2" customFormat="1" ht="16.5" customHeight="1">
      <c r="A250" s="33"/>
      <c r="B250" s="34"/>
      <c r="C250" s="176" t="s">
        <v>745</v>
      </c>
      <c r="D250" s="176" t="s">
        <v>181</v>
      </c>
      <c r="E250" s="177" t="s">
        <v>4194</v>
      </c>
      <c r="F250" s="178" t="s">
        <v>4195</v>
      </c>
      <c r="G250" s="179" t="s">
        <v>1865</v>
      </c>
      <c r="H250" s="180">
        <v>1</v>
      </c>
      <c r="I250" s="181"/>
      <c r="J250" s="181">
        <f>ROUND(I250*H250,2)</f>
        <v>0</v>
      </c>
      <c r="K250" s="178" t="s">
        <v>18</v>
      </c>
      <c r="L250" s="38"/>
      <c r="M250" s="182" t="s">
        <v>18</v>
      </c>
      <c r="N250" s="183" t="s">
        <v>40</v>
      </c>
      <c r="O250" s="184">
        <v>0</v>
      </c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86" t="s">
        <v>186</v>
      </c>
      <c r="AT250" s="186" t="s">
        <v>181</v>
      </c>
      <c r="AU250" s="186" t="s">
        <v>78</v>
      </c>
      <c r="AY250" s="19" t="s">
        <v>179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76</v>
      </c>
      <c r="BK250" s="187">
        <f>ROUND(I250*H250,2)</f>
        <v>0</v>
      </c>
      <c r="BL250" s="19" t="s">
        <v>186</v>
      </c>
      <c r="BM250" s="186" t="s">
        <v>1450</v>
      </c>
    </row>
    <row r="251" spans="1:65" s="2" customFormat="1">
      <c r="A251" s="33"/>
      <c r="B251" s="34"/>
      <c r="C251" s="35"/>
      <c r="D251" s="188" t="s">
        <v>188</v>
      </c>
      <c r="E251" s="35"/>
      <c r="F251" s="189" t="s">
        <v>4195</v>
      </c>
      <c r="G251" s="35"/>
      <c r="H251" s="35"/>
      <c r="I251" s="35"/>
      <c r="J251" s="35"/>
      <c r="K251" s="35"/>
      <c r="L251" s="38"/>
      <c r="M251" s="190"/>
      <c r="N251" s="191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9" t="s">
        <v>188</v>
      </c>
      <c r="AU251" s="19" t="s">
        <v>78</v>
      </c>
    </row>
    <row r="252" spans="1:65" s="2" customFormat="1" ht="49.15" customHeight="1">
      <c r="A252" s="33"/>
      <c r="B252" s="34"/>
      <c r="C252" s="176" t="s">
        <v>752</v>
      </c>
      <c r="D252" s="176" t="s">
        <v>181</v>
      </c>
      <c r="E252" s="177" t="s">
        <v>4196</v>
      </c>
      <c r="F252" s="178" t="s">
        <v>4197</v>
      </c>
      <c r="G252" s="179" t="s">
        <v>1865</v>
      </c>
      <c r="H252" s="180">
        <v>1</v>
      </c>
      <c r="I252" s="181"/>
      <c r="J252" s="181">
        <f>ROUND(I252*H252,2)</f>
        <v>0</v>
      </c>
      <c r="K252" s="178" t="s">
        <v>18</v>
      </c>
      <c r="L252" s="38"/>
      <c r="M252" s="182" t="s">
        <v>18</v>
      </c>
      <c r="N252" s="183" t="s">
        <v>40</v>
      </c>
      <c r="O252" s="184">
        <v>0</v>
      </c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6" t="s">
        <v>186</v>
      </c>
      <c r="AT252" s="186" t="s">
        <v>181</v>
      </c>
      <c r="AU252" s="186" t="s">
        <v>78</v>
      </c>
      <c r="AY252" s="19" t="s">
        <v>179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76</v>
      </c>
      <c r="BK252" s="187">
        <f>ROUND(I252*H252,2)</f>
        <v>0</v>
      </c>
      <c r="BL252" s="19" t="s">
        <v>186</v>
      </c>
      <c r="BM252" s="186" t="s">
        <v>1462</v>
      </c>
    </row>
    <row r="253" spans="1:65" s="2" customFormat="1" ht="29.25">
      <c r="A253" s="33"/>
      <c r="B253" s="34"/>
      <c r="C253" s="35"/>
      <c r="D253" s="188" t="s">
        <v>188</v>
      </c>
      <c r="E253" s="35"/>
      <c r="F253" s="189" t="s">
        <v>4198</v>
      </c>
      <c r="G253" s="35"/>
      <c r="H253" s="35"/>
      <c r="I253" s="35"/>
      <c r="J253" s="35"/>
      <c r="K253" s="35"/>
      <c r="L253" s="38"/>
      <c r="M253" s="190"/>
      <c r="N253" s="191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9" t="s">
        <v>188</v>
      </c>
      <c r="AU253" s="19" t="s">
        <v>78</v>
      </c>
    </row>
    <row r="254" spans="1:65" s="2" customFormat="1" ht="16.5" customHeight="1">
      <c r="A254" s="33"/>
      <c r="B254" s="34"/>
      <c r="C254" s="176" t="s">
        <v>758</v>
      </c>
      <c r="D254" s="176" t="s">
        <v>181</v>
      </c>
      <c r="E254" s="177" t="s">
        <v>4199</v>
      </c>
      <c r="F254" s="178" t="s">
        <v>4200</v>
      </c>
      <c r="G254" s="179" t="s">
        <v>1865</v>
      </c>
      <c r="H254" s="180">
        <v>1</v>
      </c>
      <c r="I254" s="181"/>
      <c r="J254" s="181">
        <f>ROUND(I254*H254,2)</f>
        <v>0</v>
      </c>
      <c r="K254" s="178" t="s">
        <v>18</v>
      </c>
      <c r="L254" s="38"/>
      <c r="M254" s="182" t="s">
        <v>18</v>
      </c>
      <c r="N254" s="183" t="s">
        <v>40</v>
      </c>
      <c r="O254" s="184">
        <v>0</v>
      </c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86" t="s">
        <v>186</v>
      </c>
      <c r="AT254" s="186" t="s">
        <v>181</v>
      </c>
      <c r="AU254" s="186" t="s">
        <v>78</v>
      </c>
      <c r="AY254" s="19" t="s">
        <v>179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76</v>
      </c>
      <c r="BK254" s="187">
        <f>ROUND(I254*H254,2)</f>
        <v>0</v>
      </c>
      <c r="BL254" s="19" t="s">
        <v>186</v>
      </c>
      <c r="BM254" s="186" t="s">
        <v>1474</v>
      </c>
    </row>
    <row r="255" spans="1:65" s="2" customFormat="1">
      <c r="A255" s="33"/>
      <c r="B255" s="34"/>
      <c r="C255" s="35"/>
      <c r="D255" s="188" t="s">
        <v>188</v>
      </c>
      <c r="E255" s="35"/>
      <c r="F255" s="189" t="s">
        <v>4200</v>
      </c>
      <c r="G255" s="35"/>
      <c r="H255" s="35"/>
      <c r="I255" s="35"/>
      <c r="J255" s="35"/>
      <c r="K255" s="35"/>
      <c r="L255" s="38"/>
      <c r="M255" s="190"/>
      <c r="N255" s="191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9" t="s">
        <v>188</v>
      </c>
      <c r="AU255" s="19" t="s">
        <v>78</v>
      </c>
    </row>
    <row r="256" spans="1:65" s="2" customFormat="1" ht="16.5" customHeight="1">
      <c r="A256" s="33"/>
      <c r="B256" s="34"/>
      <c r="C256" s="176" t="s">
        <v>765</v>
      </c>
      <c r="D256" s="176" t="s">
        <v>181</v>
      </c>
      <c r="E256" s="177" t="s">
        <v>4201</v>
      </c>
      <c r="F256" s="178" t="s">
        <v>4202</v>
      </c>
      <c r="G256" s="179" t="s">
        <v>1865</v>
      </c>
      <c r="H256" s="180">
        <v>1</v>
      </c>
      <c r="I256" s="181"/>
      <c r="J256" s="181">
        <f>ROUND(I256*H256,2)</f>
        <v>0</v>
      </c>
      <c r="K256" s="178" t="s">
        <v>18</v>
      </c>
      <c r="L256" s="38"/>
      <c r="M256" s="182" t="s">
        <v>18</v>
      </c>
      <c r="N256" s="183" t="s">
        <v>40</v>
      </c>
      <c r="O256" s="184">
        <v>0</v>
      </c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6" t="s">
        <v>186</v>
      </c>
      <c r="AT256" s="186" t="s">
        <v>181</v>
      </c>
      <c r="AU256" s="186" t="s">
        <v>78</v>
      </c>
      <c r="AY256" s="19" t="s">
        <v>179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76</v>
      </c>
      <c r="BK256" s="187">
        <f>ROUND(I256*H256,2)</f>
        <v>0</v>
      </c>
      <c r="BL256" s="19" t="s">
        <v>186</v>
      </c>
      <c r="BM256" s="186" t="s">
        <v>1488</v>
      </c>
    </row>
    <row r="257" spans="1:47" s="2" customFormat="1">
      <c r="A257" s="33"/>
      <c r="B257" s="34"/>
      <c r="C257" s="35"/>
      <c r="D257" s="188" t="s">
        <v>188</v>
      </c>
      <c r="E257" s="35"/>
      <c r="F257" s="189" t="s">
        <v>4202</v>
      </c>
      <c r="G257" s="35"/>
      <c r="H257" s="35"/>
      <c r="I257" s="35"/>
      <c r="J257" s="35"/>
      <c r="K257" s="35"/>
      <c r="L257" s="38"/>
      <c r="M257" s="231"/>
      <c r="N257" s="232"/>
      <c r="O257" s="233"/>
      <c r="P257" s="233"/>
      <c r="Q257" s="233"/>
      <c r="R257" s="233"/>
      <c r="S257" s="233"/>
      <c r="T257" s="23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9" t="s">
        <v>188</v>
      </c>
      <c r="AU257" s="19" t="s">
        <v>78</v>
      </c>
    </row>
    <row r="258" spans="1:47" s="2" customFormat="1" ht="6.95" customHeight="1">
      <c r="A258" s="33"/>
      <c r="B258" s="46"/>
      <c r="C258" s="47"/>
      <c r="D258" s="47"/>
      <c r="E258" s="47"/>
      <c r="F258" s="47"/>
      <c r="G258" s="47"/>
      <c r="H258" s="47"/>
      <c r="I258" s="47"/>
      <c r="J258" s="47"/>
      <c r="K258" s="47"/>
      <c r="L258" s="38"/>
      <c r="M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</row>
  </sheetData>
  <sheetProtection formatColumns="0" formatRows="0" autoFilter="0"/>
  <autoFilter ref="C97:K25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2"/>
  <sheetViews>
    <sheetView showGridLines="0" topLeftCell="A110" workbookViewId="0">
      <selection activeCell="I101" sqref="I101:I17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4203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ROUND(J98,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ROUND((SUM(BE98:BE171)),  2)</f>
        <v>0</v>
      </c>
      <c r="G37" s="33"/>
      <c r="H37" s="33"/>
      <c r="I37" s="123">
        <v>0.21</v>
      </c>
      <c r="J37" s="122">
        <f>ROUND(((SUM(BE98:BE171))*I37),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ROUND((SUM(BF98:BF171)),  2)</f>
        <v>0</v>
      </c>
      <c r="G38" s="33"/>
      <c r="H38" s="33"/>
      <c r="I38" s="123">
        <v>0.12</v>
      </c>
      <c r="J38" s="122">
        <f>ROUND(((SUM(BF98:BF171))*I38),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ROUND((SUM(BG98:BG171)),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ROUND((SUM(BH98:BH171)),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ROUND((SUM(BI98:BI171)),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D1.4.2-2 - Chlazení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J98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4204</v>
      </c>
      <c r="E68" s="142"/>
      <c r="F68" s="142"/>
      <c r="G68" s="142"/>
      <c r="H68" s="142"/>
      <c r="I68" s="142"/>
      <c r="J68" s="143">
        <f>J99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4205</v>
      </c>
      <c r="E69" s="147"/>
      <c r="F69" s="147"/>
      <c r="G69" s="147"/>
      <c r="H69" s="147"/>
      <c r="I69" s="147"/>
      <c r="J69" s="148">
        <f>J100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4206</v>
      </c>
      <c r="E70" s="147"/>
      <c r="F70" s="147"/>
      <c r="G70" s="147"/>
      <c r="H70" s="147"/>
      <c r="I70" s="147"/>
      <c r="J70" s="148">
        <f>J111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4207</v>
      </c>
      <c r="E71" s="147"/>
      <c r="F71" s="147"/>
      <c r="G71" s="147"/>
      <c r="H71" s="147"/>
      <c r="I71" s="147"/>
      <c r="J71" s="148">
        <f>J124</f>
        <v>0</v>
      </c>
      <c r="K71" s="95"/>
      <c r="L71" s="149"/>
    </row>
    <row r="72" spans="1:47" s="10" customFormat="1" ht="19.899999999999999" customHeight="1">
      <c r="B72" s="145"/>
      <c r="C72" s="95"/>
      <c r="D72" s="146" t="s">
        <v>4208</v>
      </c>
      <c r="E72" s="147"/>
      <c r="F72" s="147"/>
      <c r="G72" s="147"/>
      <c r="H72" s="147"/>
      <c r="I72" s="147"/>
      <c r="J72" s="148">
        <f>J137</f>
        <v>0</v>
      </c>
      <c r="K72" s="95"/>
      <c r="L72" s="149"/>
    </row>
    <row r="73" spans="1:47" s="10" customFormat="1" ht="19.899999999999999" customHeight="1">
      <c r="B73" s="145"/>
      <c r="C73" s="95"/>
      <c r="D73" s="146" t="s">
        <v>4209</v>
      </c>
      <c r="E73" s="147"/>
      <c r="F73" s="147"/>
      <c r="G73" s="147"/>
      <c r="H73" s="147"/>
      <c r="I73" s="147"/>
      <c r="J73" s="148">
        <f>J148</f>
        <v>0</v>
      </c>
      <c r="K73" s="95"/>
      <c r="L73" s="149"/>
    </row>
    <row r="74" spans="1:47" s="10" customFormat="1" ht="19.899999999999999" customHeight="1">
      <c r="B74" s="145"/>
      <c r="C74" s="95"/>
      <c r="D74" s="146" t="s">
        <v>4210</v>
      </c>
      <c r="E74" s="147"/>
      <c r="F74" s="147"/>
      <c r="G74" s="147"/>
      <c r="H74" s="147"/>
      <c r="I74" s="147"/>
      <c r="J74" s="148">
        <f>J159</f>
        <v>0</v>
      </c>
      <c r="K74" s="95"/>
      <c r="L74" s="149"/>
    </row>
    <row r="75" spans="1:47" s="2" customFormat="1" ht="21.7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1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47" s="2" customFormat="1" ht="6.95" customHeight="1">
      <c r="A76" s="33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11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47" s="2" customFormat="1" ht="6.95" customHeight="1">
      <c r="A80" s="33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31" s="2" customFormat="1" ht="24.95" customHeight="1">
      <c r="A81" s="33"/>
      <c r="B81" s="34"/>
      <c r="C81" s="25" t="s">
        <v>164</v>
      </c>
      <c r="D81" s="35"/>
      <c r="E81" s="35"/>
      <c r="F81" s="35"/>
      <c r="G81" s="35"/>
      <c r="H81" s="35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6.9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12" customHeight="1">
      <c r="A83" s="33"/>
      <c r="B83" s="34"/>
      <c r="C83" s="30" t="s">
        <v>14</v>
      </c>
      <c r="D83" s="35"/>
      <c r="E83" s="35"/>
      <c r="F83" s="35"/>
      <c r="G83" s="35"/>
      <c r="H83" s="35"/>
      <c r="I83" s="35"/>
      <c r="J83" s="35"/>
      <c r="K83" s="35"/>
      <c r="L83" s="11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6.5" customHeight="1">
      <c r="A84" s="33"/>
      <c r="B84" s="34"/>
      <c r="C84" s="35"/>
      <c r="D84" s="35"/>
      <c r="E84" s="392" t="str">
        <f>E7</f>
        <v>Domov se zvláštním režimem ESET_změna 4</v>
      </c>
      <c r="F84" s="393"/>
      <c r="G84" s="393"/>
      <c r="H84" s="393"/>
      <c r="I84" s="35"/>
      <c r="J84" s="35"/>
      <c r="K84" s="35"/>
      <c r="L84" s="11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1" customFormat="1" ht="12" customHeight="1">
      <c r="B85" s="23"/>
      <c r="C85" s="30" t="s">
        <v>127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392" t="s">
        <v>128</v>
      </c>
      <c r="F86" s="383"/>
      <c r="G86" s="383"/>
      <c r="H86" s="383"/>
      <c r="I86" s="24"/>
      <c r="J86" s="24"/>
      <c r="K86" s="24"/>
      <c r="L86" s="22"/>
    </row>
    <row r="87" spans="1:31" s="1" customFormat="1" ht="12" customHeight="1">
      <c r="B87" s="23"/>
      <c r="C87" s="30" t="s">
        <v>129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3"/>
      <c r="B88" s="34"/>
      <c r="C88" s="35"/>
      <c r="D88" s="35"/>
      <c r="E88" s="394" t="s">
        <v>130</v>
      </c>
      <c r="F88" s="395"/>
      <c r="G88" s="395"/>
      <c r="H88" s="39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2" customHeight="1">
      <c r="A89" s="33"/>
      <c r="B89" s="34"/>
      <c r="C89" s="30" t="s">
        <v>131</v>
      </c>
      <c r="D89" s="35"/>
      <c r="E89" s="35"/>
      <c r="F89" s="35"/>
      <c r="G89" s="35"/>
      <c r="H89" s="35"/>
      <c r="I89" s="35"/>
      <c r="J89" s="35"/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6.5" customHeight="1">
      <c r="A90" s="33"/>
      <c r="B90" s="34"/>
      <c r="C90" s="35"/>
      <c r="D90" s="35"/>
      <c r="E90" s="389" t="str">
        <f>E13</f>
        <v>D1.4.2-2 - Chlazení</v>
      </c>
      <c r="F90" s="395"/>
      <c r="G90" s="395"/>
      <c r="H90" s="395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6.9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12" customHeight="1">
      <c r="A92" s="33"/>
      <c r="B92" s="34"/>
      <c r="C92" s="30" t="s">
        <v>19</v>
      </c>
      <c r="D92" s="35"/>
      <c r="E92" s="35"/>
      <c r="F92" s="28" t="str">
        <f>F16</f>
        <v>nám.Smiřických 42/12, parc.č.74/1</v>
      </c>
      <c r="G92" s="35"/>
      <c r="H92" s="35"/>
      <c r="I92" s="30" t="s">
        <v>21</v>
      </c>
      <c r="J92" s="58" t="str">
        <f>IF(J16="","",J16)</f>
        <v>25. 2. 2025</v>
      </c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6.9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30" t="s">
        <v>23</v>
      </c>
      <c r="D94" s="35"/>
      <c r="E94" s="35"/>
      <c r="F94" s="28" t="str">
        <f>E19</f>
        <v xml:space="preserve"> </v>
      </c>
      <c r="G94" s="35"/>
      <c r="H94" s="35"/>
      <c r="I94" s="30" t="s">
        <v>28</v>
      </c>
      <c r="J94" s="31" t="str">
        <f>E25</f>
        <v>M - PROject CZ s.r.o.</v>
      </c>
      <c r="K94" s="35"/>
      <c r="L94" s="11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30" t="s">
        <v>27</v>
      </c>
      <c r="D95" s="35"/>
      <c r="E95" s="35"/>
      <c r="F95" s="28" t="str">
        <f>IF(E22="","",E22)</f>
        <v xml:space="preserve"> </v>
      </c>
      <c r="G95" s="35"/>
      <c r="H95" s="35"/>
      <c r="I95" s="30" t="s">
        <v>31</v>
      </c>
      <c r="J95" s="31" t="str">
        <f>E28</f>
        <v>SOLOREAL s.r.o.</v>
      </c>
      <c r="K95" s="35"/>
      <c r="L95" s="11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0.35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11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11" customFormat="1" ht="29.25" customHeight="1">
      <c r="A97" s="150"/>
      <c r="B97" s="151"/>
      <c r="C97" s="152" t="s">
        <v>165</v>
      </c>
      <c r="D97" s="153" t="s">
        <v>54</v>
      </c>
      <c r="E97" s="153" t="s">
        <v>50</v>
      </c>
      <c r="F97" s="153" t="s">
        <v>51</v>
      </c>
      <c r="G97" s="153" t="s">
        <v>166</v>
      </c>
      <c r="H97" s="153" t="s">
        <v>167</v>
      </c>
      <c r="I97" s="153" t="s">
        <v>168</v>
      </c>
      <c r="J97" s="153" t="s">
        <v>135</v>
      </c>
      <c r="K97" s="154" t="s">
        <v>169</v>
      </c>
      <c r="L97" s="155"/>
      <c r="M97" s="67" t="s">
        <v>18</v>
      </c>
      <c r="N97" s="68" t="s">
        <v>39</v>
      </c>
      <c r="O97" s="68" t="s">
        <v>170</v>
      </c>
      <c r="P97" s="68" t="s">
        <v>171</v>
      </c>
      <c r="Q97" s="68" t="s">
        <v>172</v>
      </c>
      <c r="R97" s="68" t="s">
        <v>173</v>
      </c>
      <c r="S97" s="68" t="s">
        <v>174</v>
      </c>
      <c r="T97" s="69" t="s">
        <v>175</v>
      </c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</row>
    <row r="98" spans="1:65" s="2" customFormat="1" ht="22.9" customHeight="1">
      <c r="A98" s="33"/>
      <c r="B98" s="34"/>
      <c r="C98" s="74" t="s">
        <v>176</v>
      </c>
      <c r="D98" s="35"/>
      <c r="E98" s="35"/>
      <c r="F98" s="35"/>
      <c r="G98" s="35"/>
      <c r="H98" s="35"/>
      <c r="I98" s="35"/>
      <c r="J98" s="156">
        <f>BK98</f>
        <v>0</v>
      </c>
      <c r="K98" s="35"/>
      <c r="L98" s="38"/>
      <c r="M98" s="70"/>
      <c r="N98" s="157"/>
      <c r="O98" s="71"/>
      <c r="P98" s="158">
        <f>P99</f>
        <v>0</v>
      </c>
      <c r="Q98" s="71"/>
      <c r="R98" s="158">
        <f>R99</f>
        <v>0</v>
      </c>
      <c r="S98" s="71"/>
      <c r="T98" s="159">
        <f>T99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9" t="s">
        <v>68</v>
      </c>
      <c r="AU98" s="19" t="s">
        <v>136</v>
      </c>
      <c r="BK98" s="160">
        <f>BK99</f>
        <v>0</v>
      </c>
    </row>
    <row r="99" spans="1:65" s="12" customFormat="1" ht="25.9" customHeight="1">
      <c r="B99" s="161"/>
      <c r="C99" s="162"/>
      <c r="D99" s="163" t="s">
        <v>68</v>
      </c>
      <c r="E99" s="164" t="s">
        <v>76</v>
      </c>
      <c r="F99" s="164" t="s">
        <v>4211</v>
      </c>
      <c r="G99" s="162"/>
      <c r="H99" s="162"/>
      <c r="I99" s="162"/>
      <c r="J99" s="165">
        <f>BK99</f>
        <v>0</v>
      </c>
      <c r="K99" s="162"/>
      <c r="L99" s="166"/>
      <c r="M99" s="167"/>
      <c r="N99" s="168"/>
      <c r="O99" s="168"/>
      <c r="P99" s="169">
        <f>P100+P111+P124+P137+P148+P159</f>
        <v>0</v>
      </c>
      <c r="Q99" s="168"/>
      <c r="R99" s="169">
        <f>R100+R111+R124+R137+R148+R159</f>
        <v>0</v>
      </c>
      <c r="S99" s="168"/>
      <c r="T99" s="170">
        <f>T100+T111+T124+T137+T148+T159</f>
        <v>0</v>
      </c>
      <c r="AR99" s="171" t="s">
        <v>76</v>
      </c>
      <c r="AT99" s="172" t="s">
        <v>68</v>
      </c>
      <c r="AU99" s="172" t="s">
        <v>69</v>
      </c>
      <c r="AY99" s="171" t="s">
        <v>179</v>
      </c>
      <c r="BK99" s="173">
        <f>BK100+BK111+BK124+BK137+BK148+BK159</f>
        <v>0</v>
      </c>
    </row>
    <row r="100" spans="1:65" s="12" customFormat="1" ht="22.9" customHeight="1">
      <c r="B100" s="161"/>
      <c r="C100" s="162"/>
      <c r="D100" s="163" t="s">
        <v>68</v>
      </c>
      <c r="E100" s="174" t="s">
        <v>3718</v>
      </c>
      <c r="F100" s="174" t="s">
        <v>4044</v>
      </c>
      <c r="G100" s="162"/>
      <c r="H100" s="162"/>
      <c r="I100" s="162"/>
      <c r="J100" s="175">
        <f>BK100</f>
        <v>0</v>
      </c>
      <c r="K100" s="162"/>
      <c r="L100" s="166"/>
      <c r="M100" s="167"/>
      <c r="N100" s="168"/>
      <c r="O100" s="168"/>
      <c r="P100" s="169">
        <f>SUM(P101:P110)</f>
        <v>0</v>
      </c>
      <c r="Q100" s="168"/>
      <c r="R100" s="169">
        <f>SUM(R101:R110)</f>
        <v>0</v>
      </c>
      <c r="S100" s="168"/>
      <c r="T100" s="170">
        <f>SUM(T101:T110)</f>
        <v>0</v>
      </c>
      <c r="AR100" s="171" t="s">
        <v>76</v>
      </c>
      <c r="AT100" s="172" t="s">
        <v>68</v>
      </c>
      <c r="AU100" s="172" t="s">
        <v>76</v>
      </c>
      <c r="AY100" s="171" t="s">
        <v>179</v>
      </c>
      <c r="BK100" s="173">
        <f>SUM(BK101:BK110)</f>
        <v>0</v>
      </c>
    </row>
    <row r="101" spans="1:65" s="2" customFormat="1" ht="16.5" customHeight="1">
      <c r="A101" s="33"/>
      <c r="B101" s="34"/>
      <c r="C101" s="176" t="s">
        <v>76</v>
      </c>
      <c r="D101" s="176" t="s">
        <v>181</v>
      </c>
      <c r="E101" s="177" t="s">
        <v>4212</v>
      </c>
      <c r="F101" s="178" t="s">
        <v>4066</v>
      </c>
      <c r="G101" s="179" t="s">
        <v>3764</v>
      </c>
      <c r="H101" s="180">
        <v>4</v>
      </c>
      <c r="I101" s="181"/>
      <c r="J101" s="181">
        <f>ROUND(I101*H101,2)</f>
        <v>0</v>
      </c>
      <c r="K101" s="178" t="s">
        <v>18</v>
      </c>
      <c r="L101" s="38"/>
      <c r="M101" s="182" t="s">
        <v>18</v>
      </c>
      <c r="N101" s="183" t="s">
        <v>40</v>
      </c>
      <c r="O101" s="184">
        <v>0</v>
      </c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6" t="s">
        <v>186</v>
      </c>
      <c r="AT101" s="186" t="s">
        <v>181</v>
      </c>
      <c r="AU101" s="186" t="s">
        <v>78</v>
      </c>
      <c r="AY101" s="19" t="s">
        <v>179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76</v>
      </c>
      <c r="BK101" s="187">
        <f>ROUND(I101*H101,2)</f>
        <v>0</v>
      </c>
      <c r="BL101" s="19" t="s">
        <v>186</v>
      </c>
      <c r="BM101" s="186" t="s">
        <v>78</v>
      </c>
    </row>
    <row r="102" spans="1:65" s="2" customFormat="1">
      <c r="A102" s="33"/>
      <c r="B102" s="34"/>
      <c r="C102" s="35"/>
      <c r="D102" s="188" t="s">
        <v>188</v>
      </c>
      <c r="E102" s="35"/>
      <c r="F102" s="189" t="s">
        <v>4066</v>
      </c>
      <c r="G102" s="35"/>
      <c r="H102" s="35"/>
      <c r="I102" s="35"/>
      <c r="J102" s="35"/>
      <c r="K102" s="35"/>
      <c r="L102" s="38"/>
      <c r="M102" s="190"/>
      <c r="N102" s="191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188</v>
      </c>
      <c r="AU102" s="19" t="s">
        <v>78</v>
      </c>
    </row>
    <row r="103" spans="1:65" s="2" customFormat="1" ht="16.5" customHeight="1">
      <c r="A103" s="33"/>
      <c r="B103" s="34"/>
      <c r="C103" s="176" t="s">
        <v>78</v>
      </c>
      <c r="D103" s="176" t="s">
        <v>181</v>
      </c>
      <c r="E103" s="177" t="s">
        <v>4213</v>
      </c>
      <c r="F103" s="178" t="s">
        <v>4214</v>
      </c>
      <c r="G103" s="179" t="s">
        <v>3764</v>
      </c>
      <c r="H103" s="180">
        <v>1</v>
      </c>
      <c r="I103" s="181"/>
      <c r="J103" s="181">
        <f>ROUND(I103*H103,2)</f>
        <v>0</v>
      </c>
      <c r="K103" s="178" t="s">
        <v>18</v>
      </c>
      <c r="L103" s="38"/>
      <c r="M103" s="182" t="s">
        <v>18</v>
      </c>
      <c r="N103" s="183" t="s">
        <v>40</v>
      </c>
      <c r="O103" s="184">
        <v>0</v>
      </c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6" t="s">
        <v>186</v>
      </c>
      <c r="AT103" s="186" t="s">
        <v>181</v>
      </c>
      <c r="AU103" s="186" t="s">
        <v>78</v>
      </c>
      <c r="AY103" s="19" t="s">
        <v>179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76</v>
      </c>
      <c r="BK103" s="187">
        <f>ROUND(I103*H103,2)</f>
        <v>0</v>
      </c>
      <c r="BL103" s="19" t="s">
        <v>186</v>
      </c>
      <c r="BM103" s="186" t="s">
        <v>186</v>
      </c>
    </row>
    <row r="104" spans="1:65" s="2" customFormat="1">
      <c r="A104" s="33"/>
      <c r="B104" s="34"/>
      <c r="C104" s="35"/>
      <c r="D104" s="188" t="s">
        <v>188</v>
      </c>
      <c r="E104" s="35"/>
      <c r="F104" s="189" t="s">
        <v>4214</v>
      </c>
      <c r="G104" s="35"/>
      <c r="H104" s="35"/>
      <c r="I104" s="35"/>
      <c r="J104" s="35"/>
      <c r="K104" s="35"/>
      <c r="L104" s="38"/>
      <c r="M104" s="190"/>
      <c r="N104" s="191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9" t="s">
        <v>188</v>
      </c>
      <c r="AU104" s="19" t="s">
        <v>78</v>
      </c>
    </row>
    <row r="105" spans="1:65" s="2" customFormat="1" ht="16.5" customHeight="1">
      <c r="A105" s="33"/>
      <c r="B105" s="34"/>
      <c r="C105" s="176" t="s">
        <v>85</v>
      </c>
      <c r="D105" s="176" t="s">
        <v>181</v>
      </c>
      <c r="E105" s="177" t="s">
        <v>4215</v>
      </c>
      <c r="F105" s="178" t="s">
        <v>4216</v>
      </c>
      <c r="G105" s="179" t="s">
        <v>3764</v>
      </c>
      <c r="H105" s="180">
        <v>1</v>
      </c>
      <c r="I105" s="181"/>
      <c r="J105" s="181">
        <f>ROUND(I105*H105,2)</f>
        <v>0</v>
      </c>
      <c r="K105" s="178" t="s">
        <v>18</v>
      </c>
      <c r="L105" s="38"/>
      <c r="M105" s="182" t="s">
        <v>18</v>
      </c>
      <c r="N105" s="183" t="s">
        <v>40</v>
      </c>
      <c r="O105" s="184">
        <v>0</v>
      </c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6" t="s">
        <v>186</v>
      </c>
      <c r="AT105" s="186" t="s">
        <v>181</v>
      </c>
      <c r="AU105" s="186" t="s">
        <v>78</v>
      </c>
      <c r="AY105" s="19" t="s">
        <v>179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76</v>
      </c>
      <c r="BK105" s="187">
        <f>ROUND(I105*H105,2)</f>
        <v>0</v>
      </c>
      <c r="BL105" s="19" t="s">
        <v>186</v>
      </c>
      <c r="BM105" s="186" t="s">
        <v>237</v>
      </c>
    </row>
    <row r="106" spans="1:65" s="2" customFormat="1">
      <c r="A106" s="33"/>
      <c r="B106" s="34"/>
      <c r="C106" s="35"/>
      <c r="D106" s="188" t="s">
        <v>188</v>
      </c>
      <c r="E106" s="35"/>
      <c r="F106" s="189" t="s">
        <v>4216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188</v>
      </c>
      <c r="AU106" s="19" t="s">
        <v>78</v>
      </c>
    </row>
    <row r="107" spans="1:65" s="2" customFormat="1" ht="24.2" customHeight="1">
      <c r="A107" s="33"/>
      <c r="B107" s="34"/>
      <c r="C107" s="176" t="s">
        <v>186</v>
      </c>
      <c r="D107" s="176" t="s">
        <v>181</v>
      </c>
      <c r="E107" s="177" t="s">
        <v>4217</v>
      </c>
      <c r="F107" s="178" t="s">
        <v>4218</v>
      </c>
      <c r="G107" s="179" t="s">
        <v>1865</v>
      </c>
      <c r="H107" s="180">
        <v>1</v>
      </c>
      <c r="I107" s="181"/>
      <c r="J107" s="181">
        <f>ROUND(I107*H107,2)</f>
        <v>0</v>
      </c>
      <c r="K107" s="178" t="s">
        <v>18</v>
      </c>
      <c r="L107" s="38"/>
      <c r="M107" s="182" t="s">
        <v>18</v>
      </c>
      <c r="N107" s="183" t="s">
        <v>40</v>
      </c>
      <c r="O107" s="184">
        <v>0</v>
      </c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6" t="s">
        <v>186</v>
      </c>
      <c r="AT107" s="186" t="s">
        <v>181</v>
      </c>
      <c r="AU107" s="186" t="s">
        <v>78</v>
      </c>
      <c r="AY107" s="19" t="s">
        <v>179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76</v>
      </c>
      <c r="BK107" s="187">
        <f>ROUND(I107*H107,2)</f>
        <v>0</v>
      </c>
      <c r="BL107" s="19" t="s">
        <v>186</v>
      </c>
      <c r="BM107" s="186" t="s">
        <v>250</v>
      </c>
    </row>
    <row r="108" spans="1:65" s="2" customFormat="1">
      <c r="A108" s="33"/>
      <c r="B108" s="34"/>
      <c r="C108" s="35"/>
      <c r="D108" s="188" t="s">
        <v>188</v>
      </c>
      <c r="E108" s="35"/>
      <c r="F108" s="189" t="s">
        <v>4218</v>
      </c>
      <c r="G108" s="35"/>
      <c r="H108" s="35"/>
      <c r="I108" s="35"/>
      <c r="J108" s="35"/>
      <c r="K108" s="35"/>
      <c r="L108" s="38"/>
      <c r="M108" s="190"/>
      <c r="N108" s="191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9" t="s">
        <v>188</v>
      </c>
      <c r="AU108" s="19" t="s">
        <v>78</v>
      </c>
    </row>
    <row r="109" spans="1:65" s="2" customFormat="1" ht="24.2" customHeight="1">
      <c r="A109" s="33"/>
      <c r="B109" s="34"/>
      <c r="C109" s="176" t="s">
        <v>222</v>
      </c>
      <c r="D109" s="176" t="s">
        <v>181</v>
      </c>
      <c r="E109" s="177" t="s">
        <v>4219</v>
      </c>
      <c r="F109" s="178" t="s">
        <v>4220</v>
      </c>
      <c r="G109" s="179" t="s">
        <v>3764</v>
      </c>
      <c r="H109" s="180">
        <v>1</v>
      </c>
      <c r="I109" s="181"/>
      <c r="J109" s="181">
        <f>ROUND(I109*H109,2)</f>
        <v>0</v>
      </c>
      <c r="K109" s="178" t="s">
        <v>18</v>
      </c>
      <c r="L109" s="38"/>
      <c r="M109" s="182" t="s">
        <v>18</v>
      </c>
      <c r="N109" s="183" t="s">
        <v>40</v>
      </c>
      <c r="O109" s="184">
        <v>0</v>
      </c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6" t="s">
        <v>186</v>
      </c>
      <c r="AT109" s="186" t="s">
        <v>181</v>
      </c>
      <c r="AU109" s="186" t="s">
        <v>78</v>
      </c>
      <c r="AY109" s="19" t="s">
        <v>179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76</v>
      </c>
      <c r="BK109" s="187">
        <f>ROUND(I109*H109,2)</f>
        <v>0</v>
      </c>
      <c r="BL109" s="19" t="s">
        <v>186</v>
      </c>
      <c r="BM109" s="186" t="s">
        <v>270</v>
      </c>
    </row>
    <row r="110" spans="1:65" s="2" customFormat="1">
      <c r="A110" s="33"/>
      <c r="B110" s="34"/>
      <c r="C110" s="35"/>
      <c r="D110" s="188" t="s">
        <v>188</v>
      </c>
      <c r="E110" s="35"/>
      <c r="F110" s="189" t="s">
        <v>4220</v>
      </c>
      <c r="G110" s="35"/>
      <c r="H110" s="35"/>
      <c r="I110" s="35"/>
      <c r="J110" s="35"/>
      <c r="K110" s="35"/>
      <c r="L110" s="38"/>
      <c r="M110" s="190"/>
      <c r="N110" s="191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9" t="s">
        <v>188</v>
      </c>
      <c r="AU110" s="19" t="s">
        <v>78</v>
      </c>
    </row>
    <row r="111" spans="1:65" s="12" customFormat="1" ht="22.9" customHeight="1">
      <c r="B111" s="161"/>
      <c r="C111" s="162"/>
      <c r="D111" s="163" t="s">
        <v>68</v>
      </c>
      <c r="E111" s="174" t="s">
        <v>3742</v>
      </c>
      <c r="F111" s="174" t="s">
        <v>4221</v>
      </c>
      <c r="G111" s="162"/>
      <c r="H111" s="162"/>
      <c r="I111" s="162"/>
      <c r="J111" s="175">
        <f>BK111</f>
        <v>0</v>
      </c>
      <c r="K111" s="162"/>
      <c r="L111" s="166"/>
      <c r="M111" s="167"/>
      <c r="N111" s="168"/>
      <c r="O111" s="168"/>
      <c r="P111" s="169">
        <f>SUM(P112:P123)</f>
        <v>0</v>
      </c>
      <c r="Q111" s="168"/>
      <c r="R111" s="169">
        <f>SUM(R112:R123)</f>
        <v>0</v>
      </c>
      <c r="S111" s="168"/>
      <c r="T111" s="170">
        <f>SUM(T112:T123)</f>
        <v>0</v>
      </c>
      <c r="AR111" s="171" t="s">
        <v>76</v>
      </c>
      <c r="AT111" s="172" t="s">
        <v>68</v>
      </c>
      <c r="AU111" s="172" t="s">
        <v>76</v>
      </c>
      <c r="AY111" s="171" t="s">
        <v>179</v>
      </c>
      <c r="BK111" s="173">
        <f>SUM(BK112:BK123)</f>
        <v>0</v>
      </c>
    </row>
    <row r="112" spans="1:65" s="2" customFormat="1" ht="16.5" customHeight="1">
      <c r="A112" s="33"/>
      <c r="B112" s="34"/>
      <c r="C112" s="176" t="s">
        <v>237</v>
      </c>
      <c r="D112" s="176" t="s">
        <v>181</v>
      </c>
      <c r="E112" s="177" t="s">
        <v>4222</v>
      </c>
      <c r="F112" s="178" t="s">
        <v>4095</v>
      </c>
      <c r="G112" s="179" t="s">
        <v>1865</v>
      </c>
      <c r="H112" s="180">
        <v>1</v>
      </c>
      <c r="I112" s="181"/>
      <c r="J112" s="181">
        <f>ROUND(I112*H112,2)</f>
        <v>0</v>
      </c>
      <c r="K112" s="178" t="s">
        <v>18</v>
      </c>
      <c r="L112" s="38"/>
      <c r="M112" s="182" t="s">
        <v>18</v>
      </c>
      <c r="N112" s="183" t="s">
        <v>40</v>
      </c>
      <c r="O112" s="184">
        <v>0</v>
      </c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186</v>
      </c>
      <c r="AT112" s="186" t="s">
        <v>181</v>
      </c>
      <c r="AU112" s="186" t="s">
        <v>78</v>
      </c>
      <c r="AY112" s="19" t="s">
        <v>179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76</v>
      </c>
      <c r="BK112" s="187">
        <f>ROUND(I112*H112,2)</f>
        <v>0</v>
      </c>
      <c r="BL112" s="19" t="s">
        <v>186</v>
      </c>
      <c r="BM112" s="186" t="s">
        <v>8</v>
      </c>
    </row>
    <row r="113" spans="1:65" s="2" customFormat="1">
      <c r="A113" s="33"/>
      <c r="B113" s="34"/>
      <c r="C113" s="35"/>
      <c r="D113" s="188" t="s">
        <v>188</v>
      </c>
      <c r="E113" s="35"/>
      <c r="F113" s="189" t="s">
        <v>4095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188</v>
      </c>
      <c r="AU113" s="19" t="s">
        <v>78</v>
      </c>
    </row>
    <row r="114" spans="1:65" s="2" customFormat="1" ht="16.5" customHeight="1">
      <c r="A114" s="33"/>
      <c r="B114" s="34"/>
      <c r="C114" s="213" t="s">
        <v>244</v>
      </c>
      <c r="D114" s="213" t="s">
        <v>286</v>
      </c>
      <c r="E114" s="214" t="s">
        <v>4223</v>
      </c>
      <c r="F114" s="215" t="s">
        <v>4224</v>
      </c>
      <c r="G114" s="216" t="s">
        <v>289</v>
      </c>
      <c r="H114" s="217">
        <v>50</v>
      </c>
      <c r="I114" s="218"/>
      <c r="J114" s="218">
        <f>ROUND(I114*H114,2)</f>
        <v>0</v>
      </c>
      <c r="K114" s="215" t="s">
        <v>18</v>
      </c>
      <c r="L114" s="219"/>
      <c r="M114" s="220" t="s">
        <v>18</v>
      </c>
      <c r="N114" s="221" t="s">
        <v>40</v>
      </c>
      <c r="O114" s="184">
        <v>0</v>
      </c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6" t="s">
        <v>250</v>
      </c>
      <c r="AT114" s="186" t="s">
        <v>286</v>
      </c>
      <c r="AU114" s="186" t="s">
        <v>78</v>
      </c>
      <c r="AY114" s="19" t="s">
        <v>179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76</v>
      </c>
      <c r="BK114" s="187">
        <f>ROUND(I114*H114,2)</f>
        <v>0</v>
      </c>
      <c r="BL114" s="19" t="s">
        <v>186</v>
      </c>
      <c r="BM114" s="186" t="s">
        <v>299</v>
      </c>
    </row>
    <row r="115" spans="1:65" s="2" customFormat="1">
      <c r="A115" s="33"/>
      <c r="B115" s="34"/>
      <c r="C115" s="35"/>
      <c r="D115" s="188" t="s">
        <v>188</v>
      </c>
      <c r="E115" s="35"/>
      <c r="F115" s="189" t="s">
        <v>4224</v>
      </c>
      <c r="G115" s="35"/>
      <c r="H115" s="35"/>
      <c r="I115" s="35"/>
      <c r="J115" s="35"/>
      <c r="K115" s="35"/>
      <c r="L115" s="38"/>
      <c r="M115" s="190"/>
      <c r="N115" s="191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9" t="s">
        <v>188</v>
      </c>
      <c r="AU115" s="19" t="s">
        <v>78</v>
      </c>
    </row>
    <row r="116" spans="1:65" s="2" customFormat="1" ht="16.5" customHeight="1">
      <c r="A116" s="33"/>
      <c r="B116" s="34"/>
      <c r="C116" s="213" t="s">
        <v>250</v>
      </c>
      <c r="D116" s="213" t="s">
        <v>286</v>
      </c>
      <c r="E116" s="214" t="s">
        <v>4225</v>
      </c>
      <c r="F116" s="215" t="s">
        <v>4097</v>
      </c>
      <c r="G116" s="216" t="s">
        <v>289</v>
      </c>
      <c r="H116" s="217">
        <v>20</v>
      </c>
      <c r="I116" s="218"/>
      <c r="J116" s="218">
        <f>ROUND(I116*H116,2)</f>
        <v>0</v>
      </c>
      <c r="K116" s="215" t="s">
        <v>18</v>
      </c>
      <c r="L116" s="219"/>
      <c r="M116" s="220" t="s">
        <v>18</v>
      </c>
      <c r="N116" s="221" t="s">
        <v>40</v>
      </c>
      <c r="O116" s="184">
        <v>0</v>
      </c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6" t="s">
        <v>250</v>
      </c>
      <c r="AT116" s="186" t="s">
        <v>286</v>
      </c>
      <c r="AU116" s="186" t="s">
        <v>78</v>
      </c>
      <c r="AY116" s="19" t="s">
        <v>179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76</v>
      </c>
      <c r="BK116" s="187">
        <f>ROUND(I116*H116,2)</f>
        <v>0</v>
      </c>
      <c r="BL116" s="19" t="s">
        <v>186</v>
      </c>
      <c r="BM116" s="186" t="s">
        <v>311</v>
      </c>
    </row>
    <row r="117" spans="1:65" s="2" customFormat="1">
      <c r="A117" s="33"/>
      <c r="B117" s="34"/>
      <c r="C117" s="35"/>
      <c r="D117" s="188" t="s">
        <v>188</v>
      </c>
      <c r="E117" s="35"/>
      <c r="F117" s="189" t="s">
        <v>4097</v>
      </c>
      <c r="G117" s="35"/>
      <c r="H117" s="35"/>
      <c r="I117" s="35"/>
      <c r="J117" s="35"/>
      <c r="K117" s="35"/>
      <c r="L117" s="38"/>
      <c r="M117" s="190"/>
      <c r="N117" s="19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9" t="s">
        <v>188</v>
      </c>
      <c r="AU117" s="19" t="s">
        <v>78</v>
      </c>
    </row>
    <row r="118" spans="1:65" s="2" customFormat="1" ht="16.5" customHeight="1">
      <c r="A118" s="33"/>
      <c r="B118" s="34"/>
      <c r="C118" s="213" t="s">
        <v>259</v>
      </c>
      <c r="D118" s="213" t="s">
        <v>286</v>
      </c>
      <c r="E118" s="214" t="s">
        <v>4226</v>
      </c>
      <c r="F118" s="215" t="s">
        <v>4099</v>
      </c>
      <c r="G118" s="216" t="s">
        <v>289</v>
      </c>
      <c r="H118" s="217">
        <v>40</v>
      </c>
      <c r="I118" s="218"/>
      <c r="J118" s="218">
        <f>ROUND(I118*H118,2)</f>
        <v>0</v>
      </c>
      <c r="K118" s="215" t="s">
        <v>18</v>
      </c>
      <c r="L118" s="219"/>
      <c r="M118" s="220" t="s">
        <v>18</v>
      </c>
      <c r="N118" s="221" t="s">
        <v>40</v>
      </c>
      <c r="O118" s="184">
        <v>0</v>
      </c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6" t="s">
        <v>250</v>
      </c>
      <c r="AT118" s="186" t="s">
        <v>286</v>
      </c>
      <c r="AU118" s="186" t="s">
        <v>78</v>
      </c>
      <c r="AY118" s="19" t="s">
        <v>179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76</v>
      </c>
      <c r="BK118" s="187">
        <f>ROUND(I118*H118,2)</f>
        <v>0</v>
      </c>
      <c r="BL118" s="19" t="s">
        <v>186</v>
      </c>
      <c r="BM118" s="186" t="s">
        <v>325</v>
      </c>
    </row>
    <row r="119" spans="1:65" s="2" customFormat="1">
      <c r="A119" s="33"/>
      <c r="B119" s="34"/>
      <c r="C119" s="35"/>
      <c r="D119" s="188" t="s">
        <v>188</v>
      </c>
      <c r="E119" s="35"/>
      <c r="F119" s="189" t="s">
        <v>4099</v>
      </c>
      <c r="G119" s="35"/>
      <c r="H119" s="35"/>
      <c r="I119" s="35"/>
      <c r="J119" s="35"/>
      <c r="K119" s="35"/>
      <c r="L119" s="38"/>
      <c r="M119" s="190"/>
      <c r="N119" s="191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9" t="s">
        <v>188</v>
      </c>
      <c r="AU119" s="19" t="s">
        <v>78</v>
      </c>
    </row>
    <row r="120" spans="1:65" s="2" customFormat="1" ht="16.5" customHeight="1">
      <c r="A120" s="33"/>
      <c r="B120" s="34"/>
      <c r="C120" s="213" t="s">
        <v>270</v>
      </c>
      <c r="D120" s="213" t="s">
        <v>286</v>
      </c>
      <c r="E120" s="214" t="s">
        <v>4227</v>
      </c>
      <c r="F120" s="215" t="s">
        <v>4101</v>
      </c>
      <c r="G120" s="216" t="s">
        <v>289</v>
      </c>
      <c r="H120" s="217">
        <v>44</v>
      </c>
      <c r="I120" s="218"/>
      <c r="J120" s="218">
        <f>ROUND(I120*H120,2)</f>
        <v>0</v>
      </c>
      <c r="K120" s="215" t="s">
        <v>18</v>
      </c>
      <c r="L120" s="219"/>
      <c r="M120" s="220" t="s">
        <v>18</v>
      </c>
      <c r="N120" s="221" t="s">
        <v>40</v>
      </c>
      <c r="O120" s="184">
        <v>0</v>
      </c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250</v>
      </c>
      <c r="AT120" s="186" t="s">
        <v>286</v>
      </c>
      <c r="AU120" s="186" t="s">
        <v>78</v>
      </c>
      <c r="AY120" s="19" t="s">
        <v>179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76</v>
      </c>
      <c r="BK120" s="187">
        <f>ROUND(I120*H120,2)</f>
        <v>0</v>
      </c>
      <c r="BL120" s="19" t="s">
        <v>186</v>
      </c>
      <c r="BM120" s="186" t="s">
        <v>348</v>
      </c>
    </row>
    <row r="121" spans="1:65" s="2" customFormat="1">
      <c r="A121" s="33"/>
      <c r="B121" s="34"/>
      <c r="C121" s="35"/>
      <c r="D121" s="188" t="s">
        <v>188</v>
      </c>
      <c r="E121" s="35"/>
      <c r="F121" s="189" t="s">
        <v>4101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188</v>
      </c>
      <c r="AU121" s="19" t="s">
        <v>78</v>
      </c>
    </row>
    <row r="122" spans="1:65" s="2" customFormat="1" ht="16.5" customHeight="1">
      <c r="A122" s="33"/>
      <c r="B122" s="34"/>
      <c r="C122" s="213" t="s">
        <v>278</v>
      </c>
      <c r="D122" s="213" t="s">
        <v>286</v>
      </c>
      <c r="E122" s="214" t="s">
        <v>4228</v>
      </c>
      <c r="F122" s="215" t="s">
        <v>4103</v>
      </c>
      <c r="G122" s="216" t="s">
        <v>289</v>
      </c>
      <c r="H122" s="217">
        <v>58</v>
      </c>
      <c r="I122" s="218"/>
      <c r="J122" s="218">
        <f>ROUND(I122*H122,2)</f>
        <v>0</v>
      </c>
      <c r="K122" s="215" t="s">
        <v>18</v>
      </c>
      <c r="L122" s="219"/>
      <c r="M122" s="220" t="s">
        <v>18</v>
      </c>
      <c r="N122" s="221" t="s">
        <v>40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250</v>
      </c>
      <c r="AT122" s="186" t="s">
        <v>286</v>
      </c>
      <c r="AU122" s="186" t="s">
        <v>78</v>
      </c>
      <c r="AY122" s="19" t="s">
        <v>179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76</v>
      </c>
      <c r="BK122" s="187">
        <f>ROUND(I122*H122,2)</f>
        <v>0</v>
      </c>
      <c r="BL122" s="19" t="s">
        <v>186</v>
      </c>
      <c r="BM122" s="186" t="s">
        <v>362</v>
      </c>
    </row>
    <row r="123" spans="1:65" s="2" customFormat="1">
      <c r="A123" s="33"/>
      <c r="B123" s="34"/>
      <c r="C123" s="35"/>
      <c r="D123" s="188" t="s">
        <v>188</v>
      </c>
      <c r="E123" s="35"/>
      <c r="F123" s="189" t="s">
        <v>4103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188</v>
      </c>
      <c r="AU123" s="19" t="s">
        <v>78</v>
      </c>
    </row>
    <row r="124" spans="1:65" s="12" customFormat="1" ht="22.9" customHeight="1">
      <c r="B124" s="161"/>
      <c r="C124" s="162"/>
      <c r="D124" s="163" t="s">
        <v>68</v>
      </c>
      <c r="E124" s="174" t="s">
        <v>3760</v>
      </c>
      <c r="F124" s="174" t="s">
        <v>4229</v>
      </c>
      <c r="G124" s="162"/>
      <c r="H124" s="162"/>
      <c r="I124" s="162"/>
      <c r="J124" s="175">
        <f>BK124</f>
        <v>0</v>
      </c>
      <c r="K124" s="162"/>
      <c r="L124" s="166"/>
      <c r="M124" s="167"/>
      <c r="N124" s="168"/>
      <c r="O124" s="168"/>
      <c r="P124" s="169">
        <f>SUM(P125:P136)</f>
        <v>0</v>
      </c>
      <c r="Q124" s="168"/>
      <c r="R124" s="169">
        <f>SUM(R125:R136)</f>
        <v>0</v>
      </c>
      <c r="S124" s="168"/>
      <c r="T124" s="170">
        <f>SUM(T125:T136)</f>
        <v>0</v>
      </c>
      <c r="AR124" s="171" t="s">
        <v>76</v>
      </c>
      <c r="AT124" s="172" t="s">
        <v>68</v>
      </c>
      <c r="AU124" s="172" t="s">
        <v>76</v>
      </c>
      <c r="AY124" s="171" t="s">
        <v>179</v>
      </c>
      <c r="BK124" s="173">
        <f>SUM(BK125:BK136)</f>
        <v>0</v>
      </c>
    </row>
    <row r="125" spans="1:65" s="2" customFormat="1" ht="16.5" customHeight="1">
      <c r="A125" s="33"/>
      <c r="B125" s="34"/>
      <c r="C125" s="176" t="s">
        <v>8</v>
      </c>
      <c r="D125" s="176" t="s">
        <v>181</v>
      </c>
      <c r="E125" s="177" t="s">
        <v>4230</v>
      </c>
      <c r="F125" s="178" t="s">
        <v>4095</v>
      </c>
      <c r="G125" s="179" t="s">
        <v>1865</v>
      </c>
      <c r="H125" s="180">
        <v>1</v>
      </c>
      <c r="I125" s="181"/>
      <c r="J125" s="181">
        <f>ROUND(I125*H125,2)</f>
        <v>0</v>
      </c>
      <c r="K125" s="178" t="s">
        <v>18</v>
      </c>
      <c r="L125" s="38"/>
      <c r="M125" s="182" t="s">
        <v>18</v>
      </c>
      <c r="N125" s="183" t="s">
        <v>40</v>
      </c>
      <c r="O125" s="184">
        <v>0</v>
      </c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6" t="s">
        <v>186</v>
      </c>
      <c r="AT125" s="186" t="s">
        <v>181</v>
      </c>
      <c r="AU125" s="186" t="s">
        <v>78</v>
      </c>
      <c r="AY125" s="19" t="s">
        <v>179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76</v>
      </c>
      <c r="BK125" s="187">
        <f>ROUND(I125*H125,2)</f>
        <v>0</v>
      </c>
      <c r="BL125" s="19" t="s">
        <v>186</v>
      </c>
      <c r="BM125" s="186" t="s">
        <v>374</v>
      </c>
    </row>
    <row r="126" spans="1:65" s="2" customFormat="1">
      <c r="A126" s="33"/>
      <c r="B126" s="34"/>
      <c r="C126" s="35"/>
      <c r="D126" s="188" t="s">
        <v>188</v>
      </c>
      <c r="E126" s="35"/>
      <c r="F126" s="189" t="s">
        <v>4095</v>
      </c>
      <c r="G126" s="35"/>
      <c r="H126" s="35"/>
      <c r="I126" s="35"/>
      <c r="J126" s="35"/>
      <c r="K126" s="35"/>
      <c r="L126" s="38"/>
      <c r="M126" s="190"/>
      <c r="N126" s="191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9" t="s">
        <v>188</v>
      </c>
      <c r="AU126" s="19" t="s">
        <v>78</v>
      </c>
    </row>
    <row r="127" spans="1:65" s="2" customFormat="1" ht="16.5" customHeight="1">
      <c r="A127" s="33"/>
      <c r="B127" s="34"/>
      <c r="C127" s="213" t="s">
        <v>292</v>
      </c>
      <c r="D127" s="213" t="s">
        <v>286</v>
      </c>
      <c r="E127" s="214" t="s">
        <v>4231</v>
      </c>
      <c r="F127" s="215" t="s">
        <v>4232</v>
      </c>
      <c r="G127" s="216" t="s">
        <v>289</v>
      </c>
      <c r="H127" s="217">
        <v>50</v>
      </c>
      <c r="I127" s="218"/>
      <c r="J127" s="218">
        <f>ROUND(I127*H127,2)</f>
        <v>0</v>
      </c>
      <c r="K127" s="215" t="s">
        <v>18</v>
      </c>
      <c r="L127" s="219"/>
      <c r="M127" s="220" t="s">
        <v>18</v>
      </c>
      <c r="N127" s="221" t="s">
        <v>40</v>
      </c>
      <c r="O127" s="184">
        <v>0</v>
      </c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6" t="s">
        <v>250</v>
      </c>
      <c r="AT127" s="186" t="s">
        <v>286</v>
      </c>
      <c r="AU127" s="186" t="s">
        <v>78</v>
      </c>
      <c r="AY127" s="19" t="s">
        <v>179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76</v>
      </c>
      <c r="BK127" s="187">
        <f>ROUND(I127*H127,2)</f>
        <v>0</v>
      </c>
      <c r="BL127" s="19" t="s">
        <v>186</v>
      </c>
      <c r="BM127" s="186" t="s">
        <v>398</v>
      </c>
    </row>
    <row r="128" spans="1:65" s="2" customFormat="1">
      <c r="A128" s="33"/>
      <c r="B128" s="34"/>
      <c r="C128" s="35"/>
      <c r="D128" s="188" t="s">
        <v>188</v>
      </c>
      <c r="E128" s="35"/>
      <c r="F128" s="189" t="s">
        <v>4232</v>
      </c>
      <c r="G128" s="35"/>
      <c r="H128" s="35"/>
      <c r="I128" s="35"/>
      <c r="J128" s="35"/>
      <c r="K128" s="35"/>
      <c r="L128" s="38"/>
      <c r="M128" s="190"/>
      <c r="N128" s="191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9" t="s">
        <v>188</v>
      </c>
      <c r="AU128" s="19" t="s">
        <v>78</v>
      </c>
    </row>
    <row r="129" spans="1:65" s="2" customFormat="1" ht="16.5" customHeight="1">
      <c r="A129" s="33"/>
      <c r="B129" s="34"/>
      <c r="C129" s="213" t="s">
        <v>299</v>
      </c>
      <c r="D129" s="213" t="s">
        <v>286</v>
      </c>
      <c r="E129" s="214" t="s">
        <v>4233</v>
      </c>
      <c r="F129" s="215" t="s">
        <v>4234</v>
      </c>
      <c r="G129" s="216" t="s">
        <v>289</v>
      </c>
      <c r="H129" s="217">
        <v>20</v>
      </c>
      <c r="I129" s="218"/>
      <c r="J129" s="218">
        <f>ROUND(I129*H129,2)</f>
        <v>0</v>
      </c>
      <c r="K129" s="215" t="s">
        <v>18</v>
      </c>
      <c r="L129" s="219"/>
      <c r="M129" s="220" t="s">
        <v>18</v>
      </c>
      <c r="N129" s="221" t="s">
        <v>40</v>
      </c>
      <c r="O129" s="184">
        <v>0</v>
      </c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6" t="s">
        <v>250</v>
      </c>
      <c r="AT129" s="186" t="s">
        <v>286</v>
      </c>
      <c r="AU129" s="186" t="s">
        <v>78</v>
      </c>
      <c r="AY129" s="19" t="s">
        <v>179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76</v>
      </c>
      <c r="BK129" s="187">
        <f>ROUND(I129*H129,2)</f>
        <v>0</v>
      </c>
      <c r="BL129" s="19" t="s">
        <v>186</v>
      </c>
      <c r="BM129" s="186" t="s">
        <v>411</v>
      </c>
    </row>
    <row r="130" spans="1:65" s="2" customFormat="1">
      <c r="A130" s="33"/>
      <c r="B130" s="34"/>
      <c r="C130" s="35"/>
      <c r="D130" s="188" t="s">
        <v>188</v>
      </c>
      <c r="E130" s="35"/>
      <c r="F130" s="189" t="s">
        <v>4234</v>
      </c>
      <c r="G130" s="35"/>
      <c r="H130" s="35"/>
      <c r="I130" s="35"/>
      <c r="J130" s="35"/>
      <c r="K130" s="35"/>
      <c r="L130" s="38"/>
      <c r="M130" s="190"/>
      <c r="N130" s="191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9" t="s">
        <v>188</v>
      </c>
      <c r="AU130" s="19" t="s">
        <v>78</v>
      </c>
    </row>
    <row r="131" spans="1:65" s="2" customFormat="1" ht="16.5" customHeight="1">
      <c r="A131" s="33"/>
      <c r="B131" s="34"/>
      <c r="C131" s="213" t="s">
        <v>304</v>
      </c>
      <c r="D131" s="213" t="s">
        <v>286</v>
      </c>
      <c r="E131" s="214" t="s">
        <v>4235</v>
      </c>
      <c r="F131" s="215" t="s">
        <v>4236</v>
      </c>
      <c r="G131" s="216" t="s">
        <v>289</v>
      </c>
      <c r="H131" s="217">
        <v>40</v>
      </c>
      <c r="I131" s="218"/>
      <c r="J131" s="218">
        <f>ROUND(I131*H131,2)</f>
        <v>0</v>
      </c>
      <c r="K131" s="215" t="s">
        <v>18</v>
      </c>
      <c r="L131" s="219"/>
      <c r="M131" s="220" t="s">
        <v>18</v>
      </c>
      <c r="N131" s="221" t="s">
        <v>40</v>
      </c>
      <c r="O131" s="184">
        <v>0</v>
      </c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6" t="s">
        <v>250</v>
      </c>
      <c r="AT131" s="186" t="s">
        <v>286</v>
      </c>
      <c r="AU131" s="186" t="s">
        <v>78</v>
      </c>
      <c r="AY131" s="19" t="s">
        <v>179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76</v>
      </c>
      <c r="BK131" s="187">
        <f>ROUND(I131*H131,2)</f>
        <v>0</v>
      </c>
      <c r="BL131" s="19" t="s">
        <v>186</v>
      </c>
      <c r="BM131" s="186" t="s">
        <v>427</v>
      </c>
    </row>
    <row r="132" spans="1:65" s="2" customFormat="1">
      <c r="A132" s="33"/>
      <c r="B132" s="34"/>
      <c r="C132" s="35"/>
      <c r="D132" s="188" t="s">
        <v>188</v>
      </c>
      <c r="E132" s="35"/>
      <c r="F132" s="189" t="s">
        <v>4236</v>
      </c>
      <c r="G132" s="35"/>
      <c r="H132" s="35"/>
      <c r="I132" s="35"/>
      <c r="J132" s="35"/>
      <c r="K132" s="35"/>
      <c r="L132" s="38"/>
      <c r="M132" s="190"/>
      <c r="N132" s="191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9" t="s">
        <v>188</v>
      </c>
      <c r="AU132" s="19" t="s">
        <v>78</v>
      </c>
    </row>
    <row r="133" spans="1:65" s="2" customFormat="1" ht="16.5" customHeight="1">
      <c r="A133" s="33"/>
      <c r="B133" s="34"/>
      <c r="C133" s="213" t="s">
        <v>311</v>
      </c>
      <c r="D133" s="213" t="s">
        <v>286</v>
      </c>
      <c r="E133" s="214" t="s">
        <v>4237</v>
      </c>
      <c r="F133" s="215" t="s">
        <v>4114</v>
      </c>
      <c r="G133" s="216" t="s">
        <v>289</v>
      </c>
      <c r="H133" s="217">
        <v>44</v>
      </c>
      <c r="I133" s="218"/>
      <c r="J133" s="218">
        <f>ROUND(I133*H133,2)</f>
        <v>0</v>
      </c>
      <c r="K133" s="215" t="s">
        <v>18</v>
      </c>
      <c r="L133" s="219"/>
      <c r="M133" s="220" t="s">
        <v>18</v>
      </c>
      <c r="N133" s="221" t="s">
        <v>40</v>
      </c>
      <c r="O133" s="184">
        <v>0</v>
      </c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6" t="s">
        <v>250</v>
      </c>
      <c r="AT133" s="186" t="s">
        <v>286</v>
      </c>
      <c r="AU133" s="186" t="s">
        <v>78</v>
      </c>
      <c r="AY133" s="19" t="s">
        <v>179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76</v>
      </c>
      <c r="BK133" s="187">
        <f>ROUND(I133*H133,2)</f>
        <v>0</v>
      </c>
      <c r="BL133" s="19" t="s">
        <v>186</v>
      </c>
      <c r="BM133" s="186" t="s">
        <v>442</v>
      </c>
    </row>
    <row r="134" spans="1:65" s="2" customFormat="1">
      <c r="A134" s="33"/>
      <c r="B134" s="34"/>
      <c r="C134" s="35"/>
      <c r="D134" s="188" t="s">
        <v>188</v>
      </c>
      <c r="E134" s="35"/>
      <c r="F134" s="189" t="s">
        <v>4114</v>
      </c>
      <c r="G134" s="35"/>
      <c r="H134" s="35"/>
      <c r="I134" s="35"/>
      <c r="J134" s="35"/>
      <c r="K134" s="35"/>
      <c r="L134" s="38"/>
      <c r="M134" s="190"/>
      <c r="N134" s="191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9" t="s">
        <v>188</v>
      </c>
      <c r="AU134" s="19" t="s">
        <v>78</v>
      </c>
    </row>
    <row r="135" spans="1:65" s="2" customFormat="1" ht="16.5" customHeight="1">
      <c r="A135" s="33"/>
      <c r="B135" s="34"/>
      <c r="C135" s="213" t="s">
        <v>314</v>
      </c>
      <c r="D135" s="213" t="s">
        <v>286</v>
      </c>
      <c r="E135" s="214" t="s">
        <v>4238</v>
      </c>
      <c r="F135" s="215" t="s">
        <v>4116</v>
      </c>
      <c r="G135" s="216" t="s">
        <v>289</v>
      </c>
      <c r="H135" s="217">
        <v>58</v>
      </c>
      <c r="I135" s="218"/>
      <c r="J135" s="218">
        <f>ROUND(I135*H135,2)</f>
        <v>0</v>
      </c>
      <c r="K135" s="215" t="s">
        <v>18</v>
      </c>
      <c r="L135" s="219"/>
      <c r="M135" s="220" t="s">
        <v>18</v>
      </c>
      <c r="N135" s="221" t="s">
        <v>40</v>
      </c>
      <c r="O135" s="184">
        <v>0</v>
      </c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6" t="s">
        <v>250</v>
      </c>
      <c r="AT135" s="186" t="s">
        <v>286</v>
      </c>
      <c r="AU135" s="186" t="s">
        <v>78</v>
      </c>
      <c r="AY135" s="19" t="s">
        <v>179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76</v>
      </c>
      <c r="BK135" s="187">
        <f>ROUND(I135*H135,2)</f>
        <v>0</v>
      </c>
      <c r="BL135" s="19" t="s">
        <v>186</v>
      </c>
      <c r="BM135" s="186" t="s">
        <v>455</v>
      </c>
    </row>
    <row r="136" spans="1:65" s="2" customFormat="1">
      <c r="A136" s="33"/>
      <c r="B136" s="34"/>
      <c r="C136" s="35"/>
      <c r="D136" s="188" t="s">
        <v>188</v>
      </c>
      <c r="E136" s="35"/>
      <c r="F136" s="189" t="s">
        <v>4116</v>
      </c>
      <c r="G136" s="35"/>
      <c r="H136" s="35"/>
      <c r="I136" s="35"/>
      <c r="J136" s="35"/>
      <c r="K136" s="35"/>
      <c r="L136" s="38"/>
      <c r="M136" s="190"/>
      <c r="N136" s="19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188</v>
      </c>
      <c r="AU136" s="19" t="s">
        <v>78</v>
      </c>
    </row>
    <row r="137" spans="1:65" s="12" customFormat="1" ht="22.9" customHeight="1">
      <c r="B137" s="161"/>
      <c r="C137" s="162"/>
      <c r="D137" s="163" t="s">
        <v>68</v>
      </c>
      <c r="E137" s="174" t="s">
        <v>3801</v>
      </c>
      <c r="F137" s="174" t="s">
        <v>4239</v>
      </c>
      <c r="G137" s="162"/>
      <c r="H137" s="162"/>
      <c r="I137" s="162"/>
      <c r="J137" s="175">
        <f>BK137</f>
        <v>0</v>
      </c>
      <c r="K137" s="162"/>
      <c r="L137" s="166"/>
      <c r="M137" s="167"/>
      <c r="N137" s="168"/>
      <c r="O137" s="168"/>
      <c r="P137" s="169">
        <f>SUM(P138:P147)</f>
        <v>0</v>
      </c>
      <c r="Q137" s="168"/>
      <c r="R137" s="169">
        <f>SUM(R138:R147)</f>
        <v>0</v>
      </c>
      <c r="S137" s="168"/>
      <c r="T137" s="170">
        <f>SUM(T138:T147)</f>
        <v>0</v>
      </c>
      <c r="AR137" s="171" t="s">
        <v>76</v>
      </c>
      <c r="AT137" s="172" t="s">
        <v>68</v>
      </c>
      <c r="AU137" s="172" t="s">
        <v>76</v>
      </c>
      <c r="AY137" s="171" t="s">
        <v>179</v>
      </c>
      <c r="BK137" s="173">
        <f>SUM(BK138:BK147)</f>
        <v>0</v>
      </c>
    </row>
    <row r="138" spans="1:65" s="2" customFormat="1" ht="24.2" customHeight="1">
      <c r="A138" s="33"/>
      <c r="B138" s="34"/>
      <c r="C138" s="176" t="s">
        <v>325</v>
      </c>
      <c r="D138" s="176" t="s">
        <v>181</v>
      </c>
      <c r="E138" s="177" t="s">
        <v>4240</v>
      </c>
      <c r="F138" s="178" t="s">
        <v>4241</v>
      </c>
      <c r="G138" s="179" t="s">
        <v>3764</v>
      </c>
      <c r="H138" s="180">
        <v>13</v>
      </c>
      <c r="I138" s="181"/>
      <c r="J138" s="181">
        <f>ROUND(I138*H138,2)</f>
        <v>0</v>
      </c>
      <c r="K138" s="178" t="s">
        <v>18</v>
      </c>
      <c r="L138" s="38"/>
      <c r="M138" s="182" t="s">
        <v>18</v>
      </c>
      <c r="N138" s="183" t="s">
        <v>40</v>
      </c>
      <c r="O138" s="184">
        <v>0</v>
      </c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6" t="s">
        <v>186</v>
      </c>
      <c r="AT138" s="186" t="s">
        <v>181</v>
      </c>
      <c r="AU138" s="186" t="s">
        <v>78</v>
      </c>
      <c r="AY138" s="19" t="s">
        <v>179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76</v>
      </c>
      <c r="BK138" s="187">
        <f>ROUND(I138*H138,2)</f>
        <v>0</v>
      </c>
      <c r="BL138" s="19" t="s">
        <v>186</v>
      </c>
      <c r="BM138" s="186" t="s">
        <v>471</v>
      </c>
    </row>
    <row r="139" spans="1:65" s="2" customFormat="1">
      <c r="A139" s="33"/>
      <c r="B139" s="34"/>
      <c r="C139" s="35"/>
      <c r="D139" s="188" t="s">
        <v>188</v>
      </c>
      <c r="E139" s="35"/>
      <c r="F139" s="189" t="s">
        <v>4241</v>
      </c>
      <c r="G139" s="35"/>
      <c r="H139" s="35"/>
      <c r="I139" s="35"/>
      <c r="J139" s="35"/>
      <c r="K139" s="35"/>
      <c r="L139" s="38"/>
      <c r="M139" s="190"/>
      <c r="N139" s="19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9" t="s">
        <v>188</v>
      </c>
      <c r="AU139" s="19" t="s">
        <v>78</v>
      </c>
    </row>
    <row r="140" spans="1:65" s="2" customFormat="1" ht="16.5" customHeight="1">
      <c r="A140" s="33"/>
      <c r="B140" s="34"/>
      <c r="C140" s="176" t="s">
        <v>333</v>
      </c>
      <c r="D140" s="176" t="s">
        <v>181</v>
      </c>
      <c r="E140" s="177" t="s">
        <v>4242</v>
      </c>
      <c r="F140" s="178" t="s">
        <v>3768</v>
      </c>
      <c r="G140" s="179" t="s">
        <v>3764</v>
      </c>
      <c r="H140" s="180">
        <v>13</v>
      </c>
      <c r="I140" s="181"/>
      <c r="J140" s="181">
        <f>ROUND(I140*H140,2)</f>
        <v>0</v>
      </c>
      <c r="K140" s="178" t="s">
        <v>18</v>
      </c>
      <c r="L140" s="38"/>
      <c r="M140" s="182" t="s">
        <v>18</v>
      </c>
      <c r="N140" s="183" t="s">
        <v>40</v>
      </c>
      <c r="O140" s="184">
        <v>0</v>
      </c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6" t="s">
        <v>186</v>
      </c>
      <c r="AT140" s="186" t="s">
        <v>181</v>
      </c>
      <c r="AU140" s="186" t="s">
        <v>78</v>
      </c>
      <c r="AY140" s="19" t="s">
        <v>179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76</v>
      </c>
      <c r="BK140" s="187">
        <f>ROUND(I140*H140,2)</f>
        <v>0</v>
      </c>
      <c r="BL140" s="19" t="s">
        <v>186</v>
      </c>
      <c r="BM140" s="186" t="s">
        <v>486</v>
      </c>
    </row>
    <row r="141" spans="1:65" s="2" customFormat="1">
      <c r="A141" s="33"/>
      <c r="B141" s="34"/>
      <c r="C141" s="35"/>
      <c r="D141" s="188" t="s">
        <v>188</v>
      </c>
      <c r="E141" s="35"/>
      <c r="F141" s="189" t="s">
        <v>3768</v>
      </c>
      <c r="G141" s="35"/>
      <c r="H141" s="35"/>
      <c r="I141" s="35"/>
      <c r="J141" s="35"/>
      <c r="K141" s="35"/>
      <c r="L141" s="38"/>
      <c r="M141" s="190"/>
      <c r="N141" s="19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9" t="s">
        <v>188</v>
      </c>
      <c r="AU141" s="19" t="s">
        <v>78</v>
      </c>
    </row>
    <row r="142" spans="1:65" s="2" customFormat="1" ht="24.2" customHeight="1">
      <c r="A142" s="33"/>
      <c r="B142" s="34"/>
      <c r="C142" s="176" t="s">
        <v>348</v>
      </c>
      <c r="D142" s="176" t="s">
        <v>181</v>
      </c>
      <c r="E142" s="177" t="s">
        <v>4243</v>
      </c>
      <c r="F142" s="178" t="s">
        <v>4244</v>
      </c>
      <c r="G142" s="179" t="s">
        <v>3764</v>
      </c>
      <c r="H142" s="180">
        <v>2</v>
      </c>
      <c r="I142" s="181"/>
      <c r="J142" s="181">
        <f>ROUND(I142*H142,2)</f>
        <v>0</v>
      </c>
      <c r="K142" s="178" t="s">
        <v>18</v>
      </c>
      <c r="L142" s="38"/>
      <c r="M142" s="182" t="s">
        <v>18</v>
      </c>
      <c r="N142" s="183" t="s">
        <v>40</v>
      </c>
      <c r="O142" s="184">
        <v>0</v>
      </c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6" t="s">
        <v>186</v>
      </c>
      <c r="AT142" s="186" t="s">
        <v>181</v>
      </c>
      <c r="AU142" s="186" t="s">
        <v>78</v>
      </c>
      <c r="AY142" s="19" t="s">
        <v>179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76</v>
      </c>
      <c r="BK142" s="187">
        <f>ROUND(I142*H142,2)</f>
        <v>0</v>
      </c>
      <c r="BL142" s="19" t="s">
        <v>186</v>
      </c>
      <c r="BM142" s="186" t="s">
        <v>502</v>
      </c>
    </row>
    <row r="143" spans="1:65" s="2" customFormat="1">
      <c r="A143" s="33"/>
      <c r="B143" s="34"/>
      <c r="C143" s="35"/>
      <c r="D143" s="188" t="s">
        <v>188</v>
      </c>
      <c r="E143" s="35"/>
      <c r="F143" s="189" t="s">
        <v>4244</v>
      </c>
      <c r="G143" s="35"/>
      <c r="H143" s="35"/>
      <c r="I143" s="35"/>
      <c r="J143" s="35"/>
      <c r="K143" s="35"/>
      <c r="L143" s="38"/>
      <c r="M143" s="190"/>
      <c r="N143" s="191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9" t="s">
        <v>188</v>
      </c>
      <c r="AU143" s="19" t="s">
        <v>78</v>
      </c>
    </row>
    <row r="144" spans="1:65" s="2" customFormat="1" ht="16.5" customHeight="1">
      <c r="A144" s="33"/>
      <c r="B144" s="34"/>
      <c r="C144" s="176" t="s">
        <v>7</v>
      </c>
      <c r="D144" s="176" t="s">
        <v>181</v>
      </c>
      <c r="E144" s="177" t="s">
        <v>4245</v>
      </c>
      <c r="F144" s="178" t="s">
        <v>4246</v>
      </c>
      <c r="G144" s="179" t="s">
        <v>3764</v>
      </c>
      <c r="H144" s="180">
        <v>2</v>
      </c>
      <c r="I144" s="181"/>
      <c r="J144" s="181">
        <f>ROUND(I144*H144,2)</f>
        <v>0</v>
      </c>
      <c r="K144" s="178" t="s">
        <v>18</v>
      </c>
      <c r="L144" s="38"/>
      <c r="M144" s="182" t="s">
        <v>18</v>
      </c>
      <c r="N144" s="183" t="s">
        <v>40</v>
      </c>
      <c r="O144" s="184">
        <v>0</v>
      </c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6" t="s">
        <v>186</v>
      </c>
      <c r="AT144" s="186" t="s">
        <v>181</v>
      </c>
      <c r="AU144" s="186" t="s">
        <v>78</v>
      </c>
      <c r="AY144" s="19" t="s">
        <v>179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76</v>
      </c>
      <c r="BK144" s="187">
        <f>ROUND(I144*H144,2)</f>
        <v>0</v>
      </c>
      <c r="BL144" s="19" t="s">
        <v>186</v>
      </c>
      <c r="BM144" s="186" t="s">
        <v>512</v>
      </c>
    </row>
    <row r="145" spans="1:65" s="2" customFormat="1">
      <c r="A145" s="33"/>
      <c r="B145" s="34"/>
      <c r="C145" s="35"/>
      <c r="D145" s="188" t="s">
        <v>188</v>
      </c>
      <c r="E145" s="35"/>
      <c r="F145" s="189" t="s">
        <v>4246</v>
      </c>
      <c r="G145" s="35"/>
      <c r="H145" s="35"/>
      <c r="I145" s="35"/>
      <c r="J145" s="35"/>
      <c r="K145" s="35"/>
      <c r="L145" s="38"/>
      <c r="M145" s="190"/>
      <c r="N145" s="191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9" t="s">
        <v>188</v>
      </c>
      <c r="AU145" s="19" t="s">
        <v>78</v>
      </c>
    </row>
    <row r="146" spans="1:65" s="2" customFormat="1" ht="33" customHeight="1">
      <c r="A146" s="33"/>
      <c r="B146" s="34"/>
      <c r="C146" s="176" t="s">
        <v>362</v>
      </c>
      <c r="D146" s="176" t="s">
        <v>181</v>
      </c>
      <c r="E146" s="177" t="s">
        <v>4247</v>
      </c>
      <c r="F146" s="178" t="s">
        <v>4248</v>
      </c>
      <c r="G146" s="179" t="s">
        <v>3764</v>
      </c>
      <c r="H146" s="180">
        <v>13</v>
      </c>
      <c r="I146" s="181"/>
      <c r="J146" s="181">
        <f>ROUND(I146*H146,2)</f>
        <v>0</v>
      </c>
      <c r="K146" s="178" t="s">
        <v>18</v>
      </c>
      <c r="L146" s="38"/>
      <c r="M146" s="182" t="s">
        <v>18</v>
      </c>
      <c r="N146" s="183" t="s">
        <v>40</v>
      </c>
      <c r="O146" s="184">
        <v>0</v>
      </c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6" t="s">
        <v>186</v>
      </c>
      <c r="AT146" s="186" t="s">
        <v>181</v>
      </c>
      <c r="AU146" s="186" t="s">
        <v>78</v>
      </c>
      <c r="AY146" s="19" t="s">
        <v>179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76</v>
      </c>
      <c r="BK146" s="187">
        <f>ROUND(I146*H146,2)</f>
        <v>0</v>
      </c>
      <c r="BL146" s="19" t="s">
        <v>186</v>
      </c>
      <c r="BM146" s="186" t="s">
        <v>525</v>
      </c>
    </row>
    <row r="147" spans="1:65" s="2" customFormat="1" ht="19.5">
      <c r="A147" s="33"/>
      <c r="B147" s="34"/>
      <c r="C147" s="35"/>
      <c r="D147" s="188" t="s">
        <v>188</v>
      </c>
      <c r="E147" s="35"/>
      <c r="F147" s="189" t="s">
        <v>4248</v>
      </c>
      <c r="G147" s="35"/>
      <c r="H147" s="35"/>
      <c r="I147" s="35"/>
      <c r="J147" s="35"/>
      <c r="K147" s="35"/>
      <c r="L147" s="38"/>
      <c r="M147" s="190"/>
      <c r="N147" s="191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9" t="s">
        <v>188</v>
      </c>
      <c r="AU147" s="19" t="s">
        <v>78</v>
      </c>
    </row>
    <row r="148" spans="1:65" s="12" customFormat="1" ht="22.9" customHeight="1">
      <c r="B148" s="161"/>
      <c r="C148" s="162"/>
      <c r="D148" s="163" t="s">
        <v>68</v>
      </c>
      <c r="E148" s="174" t="s">
        <v>4249</v>
      </c>
      <c r="F148" s="174" t="s">
        <v>4250</v>
      </c>
      <c r="G148" s="162"/>
      <c r="H148" s="162"/>
      <c r="I148" s="162"/>
      <c r="J148" s="175">
        <f>BK148</f>
        <v>0</v>
      </c>
      <c r="K148" s="162"/>
      <c r="L148" s="166"/>
      <c r="M148" s="167"/>
      <c r="N148" s="168"/>
      <c r="O148" s="168"/>
      <c r="P148" s="169">
        <f>SUM(P149:P158)</f>
        <v>0</v>
      </c>
      <c r="Q148" s="168"/>
      <c r="R148" s="169">
        <f>SUM(R149:R158)</f>
        <v>0</v>
      </c>
      <c r="S148" s="168"/>
      <c r="T148" s="170">
        <f>SUM(T149:T158)</f>
        <v>0</v>
      </c>
      <c r="AR148" s="171" t="s">
        <v>76</v>
      </c>
      <c r="AT148" s="172" t="s">
        <v>68</v>
      </c>
      <c r="AU148" s="172" t="s">
        <v>76</v>
      </c>
      <c r="AY148" s="171" t="s">
        <v>179</v>
      </c>
      <c r="BK148" s="173">
        <f>SUM(BK149:BK158)</f>
        <v>0</v>
      </c>
    </row>
    <row r="149" spans="1:65" s="2" customFormat="1" ht="24.2" customHeight="1">
      <c r="A149" s="33"/>
      <c r="B149" s="34"/>
      <c r="C149" s="176" t="s">
        <v>368</v>
      </c>
      <c r="D149" s="176" t="s">
        <v>181</v>
      </c>
      <c r="E149" s="177" t="s">
        <v>4251</v>
      </c>
      <c r="F149" s="178" t="s">
        <v>4252</v>
      </c>
      <c r="G149" s="179" t="s">
        <v>3764</v>
      </c>
      <c r="H149" s="180">
        <v>1</v>
      </c>
      <c r="I149" s="181"/>
      <c r="J149" s="181">
        <f>ROUND(I149*H149,2)</f>
        <v>0</v>
      </c>
      <c r="K149" s="178" t="s">
        <v>18</v>
      </c>
      <c r="L149" s="38"/>
      <c r="M149" s="182" t="s">
        <v>18</v>
      </c>
      <c r="N149" s="183" t="s">
        <v>40</v>
      </c>
      <c r="O149" s="184">
        <v>0</v>
      </c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6" t="s">
        <v>186</v>
      </c>
      <c r="AT149" s="186" t="s">
        <v>181</v>
      </c>
      <c r="AU149" s="186" t="s">
        <v>78</v>
      </c>
      <c r="AY149" s="19" t="s">
        <v>179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76</v>
      </c>
      <c r="BK149" s="187">
        <f>ROUND(I149*H149,2)</f>
        <v>0</v>
      </c>
      <c r="BL149" s="19" t="s">
        <v>186</v>
      </c>
      <c r="BM149" s="186" t="s">
        <v>536</v>
      </c>
    </row>
    <row r="150" spans="1:65" s="2" customFormat="1">
      <c r="A150" s="33"/>
      <c r="B150" s="34"/>
      <c r="C150" s="35"/>
      <c r="D150" s="188" t="s">
        <v>188</v>
      </c>
      <c r="E150" s="35"/>
      <c r="F150" s="189" t="s">
        <v>4252</v>
      </c>
      <c r="G150" s="35"/>
      <c r="H150" s="35"/>
      <c r="I150" s="35"/>
      <c r="J150" s="35"/>
      <c r="K150" s="35"/>
      <c r="L150" s="38"/>
      <c r="M150" s="190"/>
      <c r="N150" s="191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9" t="s">
        <v>188</v>
      </c>
      <c r="AU150" s="19" t="s">
        <v>78</v>
      </c>
    </row>
    <row r="151" spans="1:65" s="2" customFormat="1" ht="24.2" customHeight="1">
      <c r="A151" s="33"/>
      <c r="B151" s="34"/>
      <c r="C151" s="176" t="s">
        <v>374</v>
      </c>
      <c r="D151" s="176" t="s">
        <v>181</v>
      </c>
      <c r="E151" s="177" t="s">
        <v>4253</v>
      </c>
      <c r="F151" s="178" t="s">
        <v>4254</v>
      </c>
      <c r="G151" s="179" t="s">
        <v>3764</v>
      </c>
      <c r="H151" s="180">
        <v>1</v>
      </c>
      <c r="I151" s="181"/>
      <c r="J151" s="181">
        <f>ROUND(I151*H151,2)</f>
        <v>0</v>
      </c>
      <c r="K151" s="178" t="s">
        <v>18</v>
      </c>
      <c r="L151" s="38"/>
      <c r="M151" s="182" t="s">
        <v>18</v>
      </c>
      <c r="N151" s="183" t="s">
        <v>40</v>
      </c>
      <c r="O151" s="184">
        <v>0</v>
      </c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6" t="s">
        <v>186</v>
      </c>
      <c r="AT151" s="186" t="s">
        <v>181</v>
      </c>
      <c r="AU151" s="186" t="s">
        <v>78</v>
      </c>
      <c r="AY151" s="19" t="s">
        <v>179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76</v>
      </c>
      <c r="BK151" s="187">
        <f>ROUND(I151*H151,2)</f>
        <v>0</v>
      </c>
      <c r="BL151" s="19" t="s">
        <v>186</v>
      </c>
      <c r="BM151" s="186" t="s">
        <v>550</v>
      </c>
    </row>
    <row r="152" spans="1:65" s="2" customFormat="1">
      <c r="A152" s="33"/>
      <c r="B152" s="34"/>
      <c r="C152" s="35"/>
      <c r="D152" s="188" t="s">
        <v>188</v>
      </c>
      <c r="E152" s="35"/>
      <c r="F152" s="189" t="s">
        <v>4254</v>
      </c>
      <c r="G152" s="35"/>
      <c r="H152" s="35"/>
      <c r="I152" s="35"/>
      <c r="J152" s="35"/>
      <c r="K152" s="35"/>
      <c r="L152" s="38"/>
      <c r="M152" s="190"/>
      <c r="N152" s="19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9" t="s">
        <v>188</v>
      </c>
      <c r="AU152" s="19" t="s">
        <v>78</v>
      </c>
    </row>
    <row r="153" spans="1:65" s="2" customFormat="1" ht="16.5" customHeight="1">
      <c r="A153" s="33"/>
      <c r="B153" s="34"/>
      <c r="C153" s="176" t="s">
        <v>387</v>
      </c>
      <c r="D153" s="176" t="s">
        <v>181</v>
      </c>
      <c r="E153" s="177" t="s">
        <v>4255</v>
      </c>
      <c r="F153" s="178" t="s">
        <v>4256</v>
      </c>
      <c r="G153" s="179" t="s">
        <v>3764</v>
      </c>
      <c r="H153" s="180">
        <v>1</v>
      </c>
      <c r="I153" s="181"/>
      <c r="J153" s="181">
        <f>ROUND(I153*H153,2)</f>
        <v>0</v>
      </c>
      <c r="K153" s="178" t="s">
        <v>18</v>
      </c>
      <c r="L153" s="38"/>
      <c r="M153" s="182" t="s">
        <v>18</v>
      </c>
      <c r="N153" s="183" t="s">
        <v>40</v>
      </c>
      <c r="O153" s="184">
        <v>0</v>
      </c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6" t="s">
        <v>186</v>
      </c>
      <c r="AT153" s="186" t="s">
        <v>181</v>
      </c>
      <c r="AU153" s="186" t="s">
        <v>78</v>
      </c>
      <c r="AY153" s="19" t="s">
        <v>179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76</v>
      </c>
      <c r="BK153" s="187">
        <f>ROUND(I153*H153,2)</f>
        <v>0</v>
      </c>
      <c r="BL153" s="19" t="s">
        <v>186</v>
      </c>
      <c r="BM153" s="186" t="s">
        <v>561</v>
      </c>
    </row>
    <row r="154" spans="1:65" s="2" customFormat="1">
      <c r="A154" s="33"/>
      <c r="B154" s="34"/>
      <c r="C154" s="35"/>
      <c r="D154" s="188" t="s">
        <v>188</v>
      </c>
      <c r="E154" s="35"/>
      <c r="F154" s="189" t="s">
        <v>4256</v>
      </c>
      <c r="G154" s="35"/>
      <c r="H154" s="35"/>
      <c r="I154" s="35"/>
      <c r="J154" s="35"/>
      <c r="K154" s="35"/>
      <c r="L154" s="38"/>
      <c r="M154" s="190"/>
      <c r="N154" s="191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9" t="s">
        <v>188</v>
      </c>
      <c r="AU154" s="19" t="s">
        <v>78</v>
      </c>
    </row>
    <row r="155" spans="1:65" s="2" customFormat="1" ht="16.5" customHeight="1">
      <c r="A155" s="33"/>
      <c r="B155" s="34"/>
      <c r="C155" s="176" t="s">
        <v>398</v>
      </c>
      <c r="D155" s="176" t="s">
        <v>181</v>
      </c>
      <c r="E155" s="177" t="s">
        <v>4257</v>
      </c>
      <c r="F155" s="178" t="s">
        <v>4258</v>
      </c>
      <c r="G155" s="179" t="s">
        <v>1865</v>
      </c>
      <c r="H155" s="180">
        <v>1</v>
      </c>
      <c r="I155" s="181"/>
      <c r="J155" s="181">
        <f>ROUND(I155*H155,2)</f>
        <v>0</v>
      </c>
      <c r="K155" s="178" t="s">
        <v>18</v>
      </c>
      <c r="L155" s="38"/>
      <c r="M155" s="182" t="s">
        <v>18</v>
      </c>
      <c r="N155" s="183" t="s">
        <v>40</v>
      </c>
      <c r="O155" s="184">
        <v>0</v>
      </c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6" t="s">
        <v>186</v>
      </c>
      <c r="AT155" s="186" t="s">
        <v>181</v>
      </c>
      <c r="AU155" s="186" t="s">
        <v>78</v>
      </c>
      <c r="AY155" s="19" t="s">
        <v>179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76</v>
      </c>
      <c r="BK155" s="187">
        <f>ROUND(I155*H155,2)</f>
        <v>0</v>
      </c>
      <c r="BL155" s="19" t="s">
        <v>186</v>
      </c>
      <c r="BM155" s="186" t="s">
        <v>586</v>
      </c>
    </row>
    <row r="156" spans="1:65" s="2" customFormat="1">
      <c r="A156" s="33"/>
      <c r="B156" s="34"/>
      <c r="C156" s="35"/>
      <c r="D156" s="188" t="s">
        <v>188</v>
      </c>
      <c r="E156" s="35"/>
      <c r="F156" s="189" t="s">
        <v>4258</v>
      </c>
      <c r="G156" s="35"/>
      <c r="H156" s="35"/>
      <c r="I156" s="35"/>
      <c r="J156" s="35"/>
      <c r="K156" s="35"/>
      <c r="L156" s="38"/>
      <c r="M156" s="190"/>
      <c r="N156" s="191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9" t="s">
        <v>188</v>
      </c>
      <c r="AU156" s="19" t="s">
        <v>78</v>
      </c>
    </row>
    <row r="157" spans="1:65" s="2" customFormat="1" ht="21.75" customHeight="1">
      <c r="A157" s="33"/>
      <c r="B157" s="34"/>
      <c r="C157" s="176" t="s">
        <v>405</v>
      </c>
      <c r="D157" s="176" t="s">
        <v>181</v>
      </c>
      <c r="E157" s="177" t="s">
        <v>4259</v>
      </c>
      <c r="F157" s="178" t="s">
        <v>4260</v>
      </c>
      <c r="G157" s="179" t="s">
        <v>289</v>
      </c>
      <c r="H157" s="180">
        <v>10</v>
      </c>
      <c r="I157" s="181"/>
      <c r="J157" s="181">
        <f>ROUND(I157*H157,2)</f>
        <v>0</v>
      </c>
      <c r="K157" s="178" t="s">
        <v>18</v>
      </c>
      <c r="L157" s="38"/>
      <c r="M157" s="182" t="s">
        <v>18</v>
      </c>
      <c r="N157" s="183" t="s">
        <v>40</v>
      </c>
      <c r="O157" s="184">
        <v>0</v>
      </c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6" t="s">
        <v>186</v>
      </c>
      <c r="AT157" s="186" t="s">
        <v>181</v>
      </c>
      <c r="AU157" s="186" t="s">
        <v>78</v>
      </c>
      <c r="AY157" s="19" t="s">
        <v>179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76</v>
      </c>
      <c r="BK157" s="187">
        <f>ROUND(I157*H157,2)</f>
        <v>0</v>
      </c>
      <c r="BL157" s="19" t="s">
        <v>186</v>
      </c>
      <c r="BM157" s="186" t="s">
        <v>602</v>
      </c>
    </row>
    <row r="158" spans="1:65" s="2" customFormat="1">
      <c r="A158" s="33"/>
      <c r="B158" s="34"/>
      <c r="C158" s="35"/>
      <c r="D158" s="188" t="s">
        <v>188</v>
      </c>
      <c r="E158" s="35"/>
      <c r="F158" s="189" t="s">
        <v>4260</v>
      </c>
      <c r="G158" s="35"/>
      <c r="H158" s="35"/>
      <c r="I158" s="35"/>
      <c r="J158" s="35"/>
      <c r="K158" s="35"/>
      <c r="L158" s="38"/>
      <c r="M158" s="190"/>
      <c r="N158" s="191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9" t="s">
        <v>188</v>
      </c>
      <c r="AU158" s="19" t="s">
        <v>78</v>
      </c>
    </row>
    <row r="159" spans="1:65" s="12" customFormat="1" ht="22.9" customHeight="1">
      <c r="B159" s="161"/>
      <c r="C159" s="162"/>
      <c r="D159" s="163" t="s">
        <v>68</v>
      </c>
      <c r="E159" s="174" t="s">
        <v>4261</v>
      </c>
      <c r="F159" s="174" t="s">
        <v>3802</v>
      </c>
      <c r="G159" s="162"/>
      <c r="H159" s="162"/>
      <c r="I159" s="162"/>
      <c r="J159" s="175">
        <f>BK159</f>
        <v>0</v>
      </c>
      <c r="K159" s="162"/>
      <c r="L159" s="166"/>
      <c r="M159" s="167"/>
      <c r="N159" s="168"/>
      <c r="O159" s="168"/>
      <c r="P159" s="169">
        <f>SUM(P160:P171)</f>
        <v>0</v>
      </c>
      <c r="Q159" s="168"/>
      <c r="R159" s="169">
        <f>SUM(R160:R171)</f>
        <v>0</v>
      </c>
      <c r="S159" s="168"/>
      <c r="T159" s="170">
        <f>SUM(T160:T171)</f>
        <v>0</v>
      </c>
      <c r="AR159" s="171" t="s">
        <v>76</v>
      </c>
      <c r="AT159" s="172" t="s">
        <v>68</v>
      </c>
      <c r="AU159" s="172" t="s">
        <v>76</v>
      </c>
      <c r="AY159" s="171" t="s">
        <v>179</v>
      </c>
      <c r="BK159" s="173">
        <f>SUM(BK160:BK171)</f>
        <v>0</v>
      </c>
    </row>
    <row r="160" spans="1:65" s="2" customFormat="1" ht="16.5" customHeight="1">
      <c r="A160" s="33"/>
      <c r="B160" s="34"/>
      <c r="C160" s="176" t="s">
        <v>411</v>
      </c>
      <c r="D160" s="176" t="s">
        <v>181</v>
      </c>
      <c r="E160" s="177" t="s">
        <v>4262</v>
      </c>
      <c r="F160" s="178" t="s">
        <v>3974</v>
      </c>
      <c r="G160" s="179" t="s">
        <v>1865</v>
      </c>
      <c r="H160" s="180">
        <v>1</v>
      </c>
      <c r="I160" s="181"/>
      <c r="J160" s="181">
        <f>ROUND(I160*H160,2)</f>
        <v>0</v>
      </c>
      <c r="K160" s="178" t="s">
        <v>18</v>
      </c>
      <c r="L160" s="38"/>
      <c r="M160" s="182" t="s">
        <v>18</v>
      </c>
      <c r="N160" s="183" t="s">
        <v>40</v>
      </c>
      <c r="O160" s="184">
        <v>0</v>
      </c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6" t="s">
        <v>186</v>
      </c>
      <c r="AT160" s="186" t="s">
        <v>181</v>
      </c>
      <c r="AU160" s="186" t="s">
        <v>78</v>
      </c>
      <c r="AY160" s="19" t="s">
        <v>179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76</v>
      </c>
      <c r="BK160" s="187">
        <f>ROUND(I160*H160,2)</f>
        <v>0</v>
      </c>
      <c r="BL160" s="19" t="s">
        <v>186</v>
      </c>
      <c r="BM160" s="186" t="s">
        <v>616</v>
      </c>
    </row>
    <row r="161" spans="1:65" s="2" customFormat="1">
      <c r="A161" s="33"/>
      <c r="B161" s="34"/>
      <c r="C161" s="35"/>
      <c r="D161" s="188" t="s">
        <v>188</v>
      </c>
      <c r="E161" s="35"/>
      <c r="F161" s="189" t="s">
        <v>3974</v>
      </c>
      <c r="G161" s="35"/>
      <c r="H161" s="35"/>
      <c r="I161" s="35"/>
      <c r="J161" s="35"/>
      <c r="K161" s="35"/>
      <c r="L161" s="38"/>
      <c r="M161" s="190"/>
      <c r="N161" s="19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9" t="s">
        <v>188</v>
      </c>
      <c r="AU161" s="19" t="s">
        <v>78</v>
      </c>
    </row>
    <row r="162" spans="1:65" s="2" customFormat="1" ht="16.5" customHeight="1">
      <c r="A162" s="33"/>
      <c r="B162" s="34"/>
      <c r="C162" s="176" t="s">
        <v>417</v>
      </c>
      <c r="D162" s="176" t="s">
        <v>181</v>
      </c>
      <c r="E162" s="177" t="s">
        <v>4263</v>
      </c>
      <c r="F162" s="178" t="s">
        <v>4264</v>
      </c>
      <c r="G162" s="179" t="s">
        <v>1865</v>
      </c>
      <c r="H162" s="180">
        <v>1</v>
      </c>
      <c r="I162" s="181"/>
      <c r="J162" s="181">
        <f>ROUND(I162*H162,2)</f>
        <v>0</v>
      </c>
      <c r="K162" s="178" t="s">
        <v>18</v>
      </c>
      <c r="L162" s="38"/>
      <c r="M162" s="182" t="s">
        <v>18</v>
      </c>
      <c r="N162" s="183" t="s">
        <v>40</v>
      </c>
      <c r="O162" s="184">
        <v>0</v>
      </c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6" t="s">
        <v>186</v>
      </c>
      <c r="AT162" s="186" t="s">
        <v>181</v>
      </c>
      <c r="AU162" s="186" t="s">
        <v>78</v>
      </c>
      <c r="AY162" s="19" t="s">
        <v>179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76</v>
      </c>
      <c r="BK162" s="187">
        <f>ROUND(I162*H162,2)</f>
        <v>0</v>
      </c>
      <c r="BL162" s="19" t="s">
        <v>186</v>
      </c>
      <c r="BM162" s="186" t="s">
        <v>628</v>
      </c>
    </row>
    <row r="163" spans="1:65" s="2" customFormat="1">
      <c r="A163" s="33"/>
      <c r="B163" s="34"/>
      <c r="C163" s="35"/>
      <c r="D163" s="188" t="s">
        <v>188</v>
      </c>
      <c r="E163" s="35"/>
      <c r="F163" s="189" t="s">
        <v>4264</v>
      </c>
      <c r="G163" s="35"/>
      <c r="H163" s="35"/>
      <c r="I163" s="35"/>
      <c r="J163" s="35"/>
      <c r="K163" s="35"/>
      <c r="L163" s="38"/>
      <c r="M163" s="190"/>
      <c r="N163" s="191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9" t="s">
        <v>188</v>
      </c>
      <c r="AU163" s="19" t="s">
        <v>78</v>
      </c>
    </row>
    <row r="164" spans="1:65" s="2" customFormat="1" ht="16.5" customHeight="1">
      <c r="A164" s="33"/>
      <c r="B164" s="34"/>
      <c r="C164" s="176" t="s">
        <v>427</v>
      </c>
      <c r="D164" s="176" t="s">
        <v>181</v>
      </c>
      <c r="E164" s="177" t="s">
        <v>4265</v>
      </c>
      <c r="F164" s="178" t="s">
        <v>4195</v>
      </c>
      <c r="G164" s="179" t="s">
        <v>1865</v>
      </c>
      <c r="H164" s="180">
        <v>1</v>
      </c>
      <c r="I164" s="181"/>
      <c r="J164" s="181">
        <f>ROUND(I164*H164,2)</f>
        <v>0</v>
      </c>
      <c r="K164" s="178" t="s">
        <v>18</v>
      </c>
      <c r="L164" s="38"/>
      <c r="M164" s="182" t="s">
        <v>18</v>
      </c>
      <c r="N164" s="183" t="s">
        <v>40</v>
      </c>
      <c r="O164" s="184">
        <v>0</v>
      </c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6" t="s">
        <v>186</v>
      </c>
      <c r="AT164" s="186" t="s">
        <v>181</v>
      </c>
      <c r="AU164" s="186" t="s">
        <v>78</v>
      </c>
      <c r="AY164" s="19" t="s">
        <v>179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76</v>
      </c>
      <c r="BK164" s="187">
        <f>ROUND(I164*H164,2)</f>
        <v>0</v>
      </c>
      <c r="BL164" s="19" t="s">
        <v>186</v>
      </c>
      <c r="BM164" s="186" t="s">
        <v>655</v>
      </c>
    </row>
    <row r="165" spans="1:65" s="2" customFormat="1">
      <c r="A165" s="33"/>
      <c r="B165" s="34"/>
      <c r="C165" s="35"/>
      <c r="D165" s="188" t="s">
        <v>188</v>
      </c>
      <c r="E165" s="35"/>
      <c r="F165" s="189" t="s">
        <v>4195</v>
      </c>
      <c r="G165" s="35"/>
      <c r="H165" s="35"/>
      <c r="I165" s="35"/>
      <c r="J165" s="35"/>
      <c r="K165" s="35"/>
      <c r="L165" s="38"/>
      <c r="M165" s="190"/>
      <c r="N165" s="19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9" t="s">
        <v>188</v>
      </c>
      <c r="AU165" s="19" t="s">
        <v>78</v>
      </c>
    </row>
    <row r="166" spans="1:65" s="2" customFormat="1" ht="49.15" customHeight="1">
      <c r="A166" s="33"/>
      <c r="B166" s="34"/>
      <c r="C166" s="176" t="s">
        <v>434</v>
      </c>
      <c r="D166" s="176" t="s">
        <v>181</v>
      </c>
      <c r="E166" s="177" t="s">
        <v>4266</v>
      </c>
      <c r="F166" s="178" t="s">
        <v>4197</v>
      </c>
      <c r="G166" s="179" t="s">
        <v>1865</v>
      </c>
      <c r="H166" s="180">
        <v>1</v>
      </c>
      <c r="I166" s="181"/>
      <c r="J166" s="181">
        <f>ROUND(I166*H166,2)</f>
        <v>0</v>
      </c>
      <c r="K166" s="178" t="s">
        <v>18</v>
      </c>
      <c r="L166" s="38"/>
      <c r="M166" s="182" t="s">
        <v>18</v>
      </c>
      <c r="N166" s="183" t="s">
        <v>40</v>
      </c>
      <c r="O166" s="184">
        <v>0</v>
      </c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186</v>
      </c>
      <c r="AT166" s="186" t="s">
        <v>181</v>
      </c>
      <c r="AU166" s="186" t="s">
        <v>78</v>
      </c>
      <c r="AY166" s="19" t="s">
        <v>179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76</v>
      </c>
      <c r="BK166" s="187">
        <f>ROUND(I166*H166,2)</f>
        <v>0</v>
      </c>
      <c r="BL166" s="19" t="s">
        <v>186</v>
      </c>
      <c r="BM166" s="186" t="s">
        <v>671</v>
      </c>
    </row>
    <row r="167" spans="1:65" s="2" customFormat="1" ht="29.25">
      <c r="A167" s="33"/>
      <c r="B167" s="34"/>
      <c r="C167" s="35"/>
      <c r="D167" s="188" t="s">
        <v>188</v>
      </c>
      <c r="E167" s="35"/>
      <c r="F167" s="189" t="s">
        <v>4198</v>
      </c>
      <c r="G167" s="35"/>
      <c r="H167" s="35"/>
      <c r="I167" s="35"/>
      <c r="J167" s="35"/>
      <c r="K167" s="35"/>
      <c r="L167" s="38"/>
      <c r="M167" s="190"/>
      <c r="N167" s="191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9" t="s">
        <v>188</v>
      </c>
      <c r="AU167" s="19" t="s">
        <v>78</v>
      </c>
    </row>
    <row r="168" spans="1:65" s="2" customFormat="1" ht="16.5" customHeight="1">
      <c r="A168" s="33"/>
      <c r="B168" s="34"/>
      <c r="C168" s="176" t="s">
        <v>442</v>
      </c>
      <c r="D168" s="176" t="s">
        <v>181</v>
      </c>
      <c r="E168" s="177" t="s">
        <v>4267</v>
      </c>
      <c r="F168" s="178" t="s">
        <v>4268</v>
      </c>
      <c r="G168" s="179" t="s">
        <v>1865</v>
      </c>
      <c r="H168" s="180">
        <v>1</v>
      </c>
      <c r="I168" s="181"/>
      <c r="J168" s="181">
        <f>ROUND(I168*H168,2)</f>
        <v>0</v>
      </c>
      <c r="K168" s="178" t="s">
        <v>18</v>
      </c>
      <c r="L168" s="38"/>
      <c r="M168" s="182" t="s">
        <v>18</v>
      </c>
      <c r="N168" s="183" t="s">
        <v>40</v>
      </c>
      <c r="O168" s="184">
        <v>0</v>
      </c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6" t="s">
        <v>186</v>
      </c>
      <c r="AT168" s="186" t="s">
        <v>181</v>
      </c>
      <c r="AU168" s="186" t="s">
        <v>78</v>
      </c>
      <c r="AY168" s="19" t="s">
        <v>179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76</v>
      </c>
      <c r="BK168" s="187">
        <f>ROUND(I168*H168,2)</f>
        <v>0</v>
      </c>
      <c r="BL168" s="19" t="s">
        <v>186</v>
      </c>
      <c r="BM168" s="186" t="s">
        <v>682</v>
      </c>
    </row>
    <row r="169" spans="1:65" s="2" customFormat="1">
      <c r="A169" s="33"/>
      <c r="B169" s="34"/>
      <c r="C169" s="35"/>
      <c r="D169" s="188" t="s">
        <v>188</v>
      </c>
      <c r="E169" s="35"/>
      <c r="F169" s="189" t="s">
        <v>4268</v>
      </c>
      <c r="G169" s="35"/>
      <c r="H169" s="35"/>
      <c r="I169" s="35"/>
      <c r="J169" s="35"/>
      <c r="K169" s="35"/>
      <c r="L169" s="38"/>
      <c r="M169" s="190"/>
      <c r="N169" s="19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9" t="s">
        <v>188</v>
      </c>
      <c r="AU169" s="19" t="s">
        <v>78</v>
      </c>
    </row>
    <row r="170" spans="1:65" s="2" customFormat="1" ht="16.5" customHeight="1">
      <c r="A170" s="33"/>
      <c r="B170" s="34"/>
      <c r="C170" s="176" t="s">
        <v>449</v>
      </c>
      <c r="D170" s="176" t="s">
        <v>181</v>
      </c>
      <c r="E170" s="177" t="s">
        <v>4269</v>
      </c>
      <c r="F170" s="178" t="s">
        <v>4202</v>
      </c>
      <c r="G170" s="179" t="s">
        <v>1865</v>
      </c>
      <c r="H170" s="180">
        <v>1</v>
      </c>
      <c r="I170" s="181"/>
      <c r="J170" s="181">
        <f>ROUND(I170*H170,2)</f>
        <v>0</v>
      </c>
      <c r="K170" s="178" t="s">
        <v>18</v>
      </c>
      <c r="L170" s="38"/>
      <c r="M170" s="182" t="s">
        <v>18</v>
      </c>
      <c r="N170" s="183" t="s">
        <v>40</v>
      </c>
      <c r="O170" s="184">
        <v>0</v>
      </c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6" t="s">
        <v>186</v>
      </c>
      <c r="AT170" s="186" t="s">
        <v>181</v>
      </c>
      <c r="AU170" s="186" t="s">
        <v>78</v>
      </c>
      <c r="AY170" s="19" t="s">
        <v>179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76</v>
      </c>
      <c r="BK170" s="187">
        <f>ROUND(I170*H170,2)</f>
        <v>0</v>
      </c>
      <c r="BL170" s="19" t="s">
        <v>186</v>
      </c>
      <c r="BM170" s="186" t="s">
        <v>712</v>
      </c>
    </row>
    <row r="171" spans="1:65" s="2" customFormat="1">
      <c r="A171" s="33"/>
      <c r="B171" s="34"/>
      <c r="C171" s="35"/>
      <c r="D171" s="188" t="s">
        <v>188</v>
      </c>
      <c r="E171" s="35"/>
      <c r="F171" s="189" t="s">
        <v>4202</v>
      </c>
      <c r="G171" s="35"/>
      <c r="H171" s="35"/>
      <c r="I171" s="35"/>
      <c r="J171" s="35"/>
      <c r="K171" s="35"/>
      <c r="L171" s="38"/>
      <c r="M171" s="231"/>
      <c r="N171" s="232"/>
      <c r="O171" s="233"/>
      <c r="P171" s="233"/>
      <c r="Q171" s="233"/>
      <c r="R171" s="233"/>
      <c r="S171" s="233"/>
      <c r="T171" s="23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9" t="s">
        <v>188</v>
      </c>
      <c r="AU171" s="19" t="s">
        <v>78</v>
      </c>
    </row>
    <row r="172" spans="1:65" s="2" customFormat="1" ht="6.95" customHeight="1">
      <c r="A172" s="33"/>
      <c r="B172" s="46"/>
      <c r="C172" s="47"/>
      <c r="D172" s="47"/>
      <c r="E172" s="47"/>
      <c r="F172" s="47"/>
      <c r="G172" s="47"/>
      <c r="H172" s="47"/>
      <c r="I172" s="47"/>
      <c r="J172" s="47"/>
      <c r="K172" s="47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formatColumns="0" formatRows="0" autoFilter="0"/>
  <autoFilter ref="C97:K171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8"/>
  <sheetViews>
    <sheetView showGridLines="0" topLeftCell="A162" workbookViewId="0">
      <selection activeCell="I178" sqref="I1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4270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ROUND(J97,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ROUND((SUM(BE97:BE197)),  2)</f>
        <v>0</v>
      </c>
      <c r="G37" s="33"/>
      <c r="H37" s="33"/>
      <c r="I37" s="123">
        <v>0.21</v>
      </c>
      <c r="J37" s="122">
        <f>ROUND(((SUM(BE97:BE197))*I37),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ROUND((SUM(BF97:BF197)),  2)</f>
        <v>0</v>
      </c>
      <c r="G38" s="33"/>
      <c r="H38" s="33"/>
      <c r="I38" s="123">
        <v>0.12</v>
      </c>
      <c r="J38" s="122">
        <f>ROUND(((SUM(BF97:BF197))*I38),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ROUND((SUM(BG97:BG197)),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ROUND((SUM(BH97:BH197)),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ROUND((SUM(BI97:BI197)),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D1.4.3 - VZT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J97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4271</v>
      </c>
      <c r="E68" s="142"/>
      <c r="F68" s="142"/>
      <c r="G68" s="142"/>
      <c r="H68" s="142"/>
      <c r="I68" s="142"/>
      <c r="J68" s="143">
        <f>J98</f>
        <v>0</v>
      </c>
      <c r="K68" s="140"/>
      <c r="L68" s="144"/>
    </row>
    <row r="69" spans="1:47" s="9" customFormat="1" ht="24.95" customHeight="1">
      <c r="B69" s="139"/>
      <c r="C69" s="140"/>
      <c r="D69" s="141" t="s">
        <v>4272</v>
      </c>
      <c r="E69" s="142"/>
      <c r="F69" s="142"/>
      <c r="G69" s="142"/>
      <c r="H69" s="142"/>
      <c r="I69" s="142"/>
      <c r="J69" s="143">
        <f>J119</f>
        <v>0</v>
      </c>
      <c r="K69" s="140"/>
      <c r="L69" s="144"/>
    </row>
    <row r="70" spans="1:47" s="9" customFormat="1" ht="24.95" customHeight="1">
      <c r="B70" s="139"/>
      <c r="C70" s="140"/>
      <c r="D70" s="141" t="s">
        <v>4273</v>
      </c>
      <c r="E70" s="142"/>
      <c r="F70" s="142"/>
      <c r="G70" s="142"/>
      <c r="H70" s="142"/>
      <c r="I70" s="142"/>
      <c r="J70" s="143">
        <f>J134</f>
        <v>0</v>
      </c>
      <c r="K70" s="140"/>
      <c r="L70" s="144"/>
    </row>
    <row r="71" spans="1:47" s="9" customFormat="1" ht="24.95" customHeight="1">
      <c r="B71" s="139"/>
      <c r="C71" s="140"/>
      <c r="D71" s="141" t="s">
        <v>4274</v>
      </c>
      <c r="E71" s="142"/>
      <c r="F71" s="142"/>
      <c r="G71" s="142"/>
      <c r="H71" s="142"/>
      <c r="I71" s="142"/>
      <c r="J71" s="143">
        <f>J141</f>
        <v>0</v>
      </c>
      <c r="K71" s="140"/>
      <c r="L71" s="144"/>
    </row>
    <row r="72" spans="1:47" s="9" customFormat="1" ht="24.95" customHeight="1">
      <c r="B72" s="139"/>
      <c r="C72" s="140"/>
      <c r="D72" s="141" t="s">
        <v>4275</v>
      </c>
      <c r="E72" s="142"/>
      <c r="F72" s="142"/>
      <c r="G72" s="142"/>
      <c r="H72" s="142"/>
      <c r="I72" s="142"/>
      <c r="J72" s="143">
        <f>J152</f>
        <v>0</v>
      </c>
      <c r="K72" s="140"/>
      <c r="L72" s="144"/>
    </row>
    <row r="73" spans="1:47" s="9" customFormat="1" ht="24.95" customHeight="1">
      <c r="B73" s="139"/>
      <c r="C73" s="140"/>
      <c r="D73" s="141" t="s">
        <v>4276</v>
      </c>
      <c r="E73" s="142"/>
      <c r="F73" s="142"/>
      <c r="G73" s="142"/>
      <c r="H73" s="142"/>
      <c r="I73" s="142"/>
      <c r="J73" s="143">
        <f>J167</f>
        <v>0</v>
      </c>
      <c r="K73" s="140"/>
      <c r="L73" s="144"/>
    </row>
    <row r="74" spans="1:47" s="2" customFormat="1" ht="21.7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1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47" s="2" customFormat="1" ht="6.95" customHeight="1">
      <c r="A75" s="33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11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47" s="2" customFormat="1" ht="6.95" customHeight="1">
      <c r="A79" s="33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47" s="2" customFormat="1" ht="24.95" customHeight="1">
      <c r="A80" s="33"/>
      <c r="B80" s="34"/>
      <c r="C80" s="25" t="s">
        <v>164</v>
      </c>
      <c r="D80" s="35"/>
      <c r="E80" s="35"/>
      <c r="F80" s="35"/>
      <c r="G80" s="35"/>
      <c r="H80" s="35"/>
      <c r="I80" s="35"/>
      <c r="J80" s="35"/>
      <c r="K80" s="35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31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12" customHeight="1">
      <c r="A82" s="33"/>
      <c r="B82" s="34"/>
      <c r="C82" s="30" t="s">
        <v>14</v>
      </c>
      <c r="D82" s="35"/>
      <c r="E82" s="35"/>
      <c r="F82" s="35"/>
      <c r="G82" s="35"/>
      <c r="H82" s="35"/>
      <c r="I82" s="35"/>
      <c r="J82" s="35"/>
      <c r="K82" s="35"/>
      <c r="L82" s="11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16.5" customHeight="1">
      <c r="A83" s="33"/>
      <c r="B83" s="34"/>
      <c r="C83" s="35"/>
      <c r="D83" s="35"/>
      <c r="E83" s="392" t="str">
        <f>E7</f>
        <v>Domov se zvláštním režimem ESET_změna 4</v>
      </c>
      <c r="F83" s="393"/>
      <c r="G83" s="393"/>
      <c r="H83" s="393"/>
      <c r="I83" s="35"/>
      <c r="J83" s="35"/>
      <c r="K83" s="35"/>
      <c r="L83" s="11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1" customFormat="1" ht="12" customHeight="1">
      <c r="B84" s="23"/>
      <c r="C84" s="30" t="s">
        <v>127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392" t="s">
        <v>128</v>
      </c>
      <c r="F85" s="383"/>
      <c r="G85" s="383"/>
      <c r="H85" s="383"/>
      <c r="I85" s="24"/>
      <c r="J85" s="24"/>
      <c r="K85" s="24"/>
      <c r="L85" s="22"/>
    </row>
    <row r="86" spans="1:31" s="1" customFormat="1" ht="12" customHeight="1">
      <c r="B86" s="23"/>
      <c r="C86" s="30" t="s">
        <v>129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3"/>
      <c r="B87" s="34"/>
      <c r="C87" s="35"/>
      <c r="D87" s="35"/>
      <c r="E87" s="394" t="s">
        <v>130</v>
      </c>
      <c r="F87" s="395"/>
      <c r="G87" s="395"/>
      <c r="H87" s="39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30" t="s">
        <v>131</v>
      </c>
      <c r="D88" s="35"/>
      <c r="E88" s="35"/>
      <c r="F88" s="35"/>
      <c r="G88" s="35"/>
      <c r="H88" s="3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89" t="str">
        <f>E13</f>
        <v>D1.4.3 - VZT</v>
      </c>
      <c r="F89" s="395"/>
      <c r="G89" s="395"/>
      <c r="H89" s="395"/>
      <c r="I89" s="35"/>
      <c r="J89" s="35"/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30" t="s">
        <v>19</v>
      </c>
      <c r="D91" s="35"/>
      <c r="E91" s="35"/>
      <c r="F91" s="28" t="str">
        <f>F16</f>
        <v>nám.Smiřických 42/12, parc.č.74/1</v>
      </c>
      <c r="G91" s="35"/>
      <c r="H91" s="35"/>
      <c r="I91" s="30" t="s">
        <v>21</v>
      </c>
      <c r="J91" s="58" t="str">
        <f>IF(J16="","",J16)</f>
        <v>25. 2. 2025</v>
      </c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30" t="s">
        <v>23</v>
      </c>
      <c r="D93" s="35"/>
      <c r="E93" s="35"/>
      <c r="F93" s="28" t="str">
        <f>E19</f>
        <v xml:space="preserve"> </v>
      </c>
      <c r="G93" s="35"/>
      <c r="H93" s="35"/>
      <c r="I93" s="30" t="s">
        <v>28</v>
      </c>
      <c r="J93" s="31" t="str">
        <f>E25</f>
        <v>M - PROject CZ s.r.o.</v>
      </c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30" t="s">
        <v>27</v>
      </c>
      <c r="D94" s="35"/>
      <c r="E94" s="35"/>
      <c r="F94" s="28" t="str">
        <f>IF(E22="","",E22)</f>
        <v xml:space="preserve"> </v>
      </c>
      <c r="G94" s="35"/>
      <c r="H94" s="35"/>
      <c r="I94" s="30" t="s">
        <v>31</v>
      </c>
      <c r="J94" s="31" t="str">
        <f>E28</f>
        <v>SOLOREAL s.r.o.</v>
      </c>
      <c r="K94" s="35"/>
      <c r="L94" s="11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11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11" customFormat="1" ht="29.25" customHeight="1">
      <c r="A96" s="150"/>
      <c r="B96" s="151"/>
      <c r="C96" s="152" t="s">
        <v>165</v>
      </c>
      <c r="D96" s="153" t="s">
        <v>54</v>
      </c>
      <c r="E96" s="153" t="s">
        <v>50</v>
      </c>
      <c r="F96" s="153" t="s">
        <v>51</v>
      </c>
      <c r="G96" s="153" t="s">
        <v>166</v>
      </c>
      <c r="H96" s="153" t="s">
        <v>167</v>
      </c>
      <c r="I96" s="153" t="s">
        <v>168</v>
      </c>
      <c r="J96" s="153" t="s">
        <v>135</v>
      </c>
      <c r="K96" s="154" t="s">
        <v>169</v>
      </c>
      <c r="L96" s="155"/>
      <c r="M96" s="67" t="s">
        <v>18</v>
      </c>
      <c r="N96" s="68" t="s">
        <v>39</v>
      </c>
      <c r="O96" s="68" t="s">
        <v>170</v>
      </c>
      <c r="P96" s="68" t="s">
        <v>171</v>
      </c>
      <c r="Q96" s="68" t="s">
        <v>172</v>
      </c>
      <c r="R96" s="68" t="s">
        <v>173</v>
      </c>
      <c r="S96" s="68" t="s">
        <v>174</v>
      </c>
      <c r="T96" s="69" t="s">
        <v>175</v>
      </c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</row>
    <row r="97" spans="1:65" s="2" customFormat="1" ht="22.9" customHeight="1">
      <c r="A97" s="33"/>
      <c r="B97" s="34"/>
      <c r="C97" s="74" t="s">
        <v>176</v>
      </c>
      <c r="D97" s="35"/>
      <c r="E97" s="35"/>
      <c r="F97" s="35"/>
      <c r="G97" s="35"/>
      <c r="H97" s="35"/>
      <c r="I97" s="35"/>
      <c r="J97" s="156">
        <f>BK97</f>
        <v>0</v>
      </c>
      <c r="K97" s="35"/>
      <c r="L97" s="38"/>
      <c r="M97" s="70"/>
      <c r="N97" s="157"/>
      <c r="O97" s="71"/>
      <c r="P97" s="158">
        <f>P98+P119+P134+P141+P152+P167</f>
        <v>0</v>
      </c>
      <c r="Q97" s="71"/>
      <c r="R97" s="158">
        <f>R98+R119+R134+R141+R152+R167</f>
        <v>0</v>
      </c>
      <c r="S97" s="71"/>
      <c r="T97" s="159">
        <f>T98+T119+T134+T141+T152+T167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9" t="s">
        <v>68</v>
      </c>
      <c r="AU97" s="19" t="s">
        <v>136</v>
      </c>
      <c r="BK97" s="160">
        <f>BK98+BK119+BK134+BK141+BK152+BK167</f>
        <v>0</v>
      </c>
    </row>
    <row r="98" spans="1:65" s="12" customFormat="1" ht="25.9" customHeight="1">
      <c r="B98" s="161"/>
      <c r="C98" s="162"/>
      <c r="D98" s="163" t="s">
        <v>68</v>
      </c>
      <c r="E98" s="164" t="s">
        <v>4277</v>
      </c>
      <c r="F98" s="164" t="s">
        <v>4278</v>
      </c>
      <c r="G98" s="162"/>
      <c r="H98" s="162"/>
      <c r="I98" s="162"/>
      <c r="J98" s="165">
        <f>BK98</f>
        <v>0</v>
      </c>
      <c r="K98" s="162"/>
      <c r="L98" s="166"/>
      <c r="M98" s="167"/>
      <c r="N98" s="168"/>
      <c r="O98" s="168"/>
      <c r="P98" s="169">
        <f>SUM(P99:P118)</f>
        <v>0</v>
      </c>
      <c r="Q98" s="168"/>
      <c r="R98" s="169">
        <f>SUM(R99:R118)</f>
        <v>0</v>
      </c>
      <c r="S98" s="168"/>
      <c r="T98" s="170">
        <f>SUM(T99:T118)</f>
        <v>0</v>
      </c>
      <c r="AR98" s="171" t="s">
        <v>76</v>
      </c>
      <c r="AT98" s="172" t="s">
        <v>68</v>
      </c>
      <c r="AU98" s="172" t="s">
        <v>69</v>
      </c>
      <c r="AY98" s="171" t="s">
        <v>179</v>
      </c>
      <c r="BK98" s="173">
        <f>SUM(BK99:BK118)</f>
        <v>0</v>
      </c>
    </row>
    <row r="99" spans="1:65" s="2" customFormat="1" ht="37.9" customHeight="1">
      <c r="A99" s="33"/>
      <c r="B99" s="34"/>
      <c r="C99" s="213" t="s">
        <v>76</v>
      </c>
      <c r="D99" s="213" t="s">
        <v>286</v>
      </c>
      <c r="E99" s="214" t="s">
        <v>4279</v>
      </c>
      <c r="F99" s="215" t="s">
        <v>4280</v>
      </c>
      <c r="G99" s="216" t="s">
        <v>1865</v>
      </c>
      <c r="H99" s="217">
        <v>1</v>
      </c>
      <c r="I99" s="218">
        <v>0</v>
      </c>
      <c r="J99" s="218">
        <f>ROUND(I99*H99,2)</f>
        <v>0</v>
      </c>
      <c r="K99" s="215" t="s">
        <v>18</v>
      </c>
      <c r="L99" s="219"/>
      <c r="M99" s="220" t="s">
        <v>18</v>
      </c>
      <c r="N99" s="221" t="s">
        <v>40</v>
      </c>
      <c r="O99" s="184">
        <v>0</v>
      </c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6" t="s">
        <v>250</v>
      </c>
      <c r="AT99" s="186" t="s">
        <v>286</v>
      </c>
      <c r="AU99" s="186" t="s">
        <v>76</v>
      </c>
      <c r="AY99" s="19" t="s">
        <v>179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76</v>
      </c>
      <c r="BK99" s="187">
        <f>ROUND(I99*H99,2)</f>
        <v>0</v>
      </c>
      <c r="BL99" s="19" t="s">
        <v>186</v>
      </c>
      <c r="BM99" s="186" t="s">
        <v>78</v>
      </c>
    </row>
    <row r="100" spans="1:65" s="2" customFormat="1" ht="19.5">
      <c r="A100" s="33"/>
      <c r="B100" s="34"/>
      <c r="C100" s="35"/>
      <c r="D100" s="188" t="s">
        <v>188</v>
      </c>
      <c r="E100" s="35"/>
      <c r="F100" s="189" t="s">
        <v>4280</v>
      </c>
      <c r="G100" s="35"/>
      <c r="H100" s="35"/>
      <c r="I100" s="35"/>
      <c r="J100" s="35"/>
      <c r="K100" s="35"/>
      <c r="L100" s="38"/>
      <c r="M100" s="190"/>
      <c r="N100" s="191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9" t="s">
        <v>188</v>
      </c>
      <c r="AU100" s="19" t="s">
        <v>76</v>
      </c>
    </row>
    <row r="101" spans="1:65" s="2" customFormat="1" ht="37.9" customHeight="1">
      <c r="A101" s="33"/>
      <c r="B101" s="34"/>
      <c r="C101" s="213" t="s">
        <v>78</v>
      </c>
      <c r="D101" s="213" t="s">
        <v>286</v>
      </c>
      <c r="E101" s="214" t="s">
        <v>4281</v>
      </c>
      <c r="F101" s="215" t="s">
        <v>4282</v>
      </c>
      <c r="G101" s="216" t="s">
        <v>1865</v>
      </c>
      <c r="H101" s="217">
        <v>1</v>
      </c>
      <c r="I101" s="218">
        <v>0</v>
      </c>
      <c r="J101" s="218">
        <f>ROUND(I101*H101,2)</f>
        <v>0</v>
      </c>
      <c r="K101" s="215" t="s">
        <v>18</v>
      </c>
      <c r="L101" s="219"/>
      <c r="M101" s="220" t="s">
        <v>18</v>
      </c>
      <c r="N101" s="221" t="s">
        <v>40</v>
      </c>
      <c r="O101" s="184">
        <v>0</v>
      </c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6" t="s">
        <v>250</v>
      </c>
      <c r="AT101" s="186" t="s">
        <v>286</v>
      </c>
      <c r="AU101" s="186" t="s">
        <v>76</v>
      </c>
      <c r="AY101" s="19" t="s">
        <v>179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76</v>
      </c>
      <c r="BK101" s="187">
        <f>ROUND(I101*H101,2)</f>
        <v>0</v>
      </c>
      <c r="BL101" s="19" t="s">
        <v>186</v>
      </c>
      <c r="BM101" s="186" t="s">
        <v>186</v>
      </c>
    </row>
    <row r="102" spans="1:65" s="2" customFormat="1" ht="19.5">
      <c r="A102" s="33"/>
      <c r="B102" s="34"/>
      <c r="C102" s="35"/>
      <c r="D102" s="188" t="s">
        <v>188</v>
      </c>
      <c r="E102" s="35"/>
      <c r="F102" s="189" t="s">
        <v>4282</v>
      </c>
      <c r="G102" s="35"/>
      <c r="H102" s="35"/>
      <c r="I102" s="35"/>
      <c r="J102" s="35"/>
      <c r="K102" s="35"/>
      <c r="L102" s="38"/>
      <c r="M102" s="190"/>
      <c r="N102" s="191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188</v>
      </c>
      <c r="AU102" s="19" t="s">
        <v>76</v>
      </c>
    </row>
    <row r="103" spans="1:65" s="2" customFormat="1" ht="21.75" customHeight="1">
      <c r="A103" s="33"/>
      <c r="B103" s="34"/>
      <c r="C103" s="213" t="s">
        <v>85</v>
      </c>
      <c r="D103" s="213" t="s">
        <v>286</v>
      </c>
      <c r="E103" s="214" t="s">
        <v>4283</v>
      </c>
      <c r="F103" s="215" t="s">
        <v>4284</v>
      </c>
      <c r="G103" s="216" t="s">
        <v>3764</v>
      </c>
      <c r="H103" s="217">
        <v>4</v>
      </c>
      <c r="I103" s="218">
        <v>0</v>
      </c>
      <c r="J103" s="218">
        <f>ROUND(I103*H103,2)</f>
        <v>0</v>
      </c>
      <c r="K103" s="215" t="s">
        <v>18</v>
      </c>
      <c r="L103" s="219"/>
      <c r="M103" s="220" t="s">
        <v>18</v>
      </c>
      <c r="N103" s="221" t="s">
        <v>40</v>
      </c>
      <c r="O103" s="184">
        <v>0</v>
      </c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6" t="s">
        <v>250</v>
      </c>
      <c r="AT103" s="186" t="s">
        <v>286</v>
      </c>
      <c r="AU103" s="186" t="s">
        <v>76</v>
      </c>
      <c r="AY103" s="19" t="s">
        <v>179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76</v>
      </c>
      <c r="BK103" s="187">
        <f>ROUND(I103*H103,2)</f>
        <v>0</v>
      </c>
      <c r="BL103" s="19" t="s">
        <v>186</v>
      </c>
      <c r="BM103" s="186" t="s">
        <v>237</v>
      </c>
    </row>
    <row r="104" spans="1:65" s="2" customFormat="1">
      <c r="A104" s="33"/>
      <c r="B104" s="34"/>
      <c r="C104" s="35"/>
      <c r="D104" s="188" t="s">
        <v>188</v>
      </c>
      <c r="E104" s="35"/>
      <c r="F104" s="189" t="s">
        <v>4284</v>
      </c>
      <c r="G104" s="35"/>
      <c r="H104" s="35"/>
      <c r="I104" s="35"/>
      <c r="J104" s="35"/>
      <c r="K104" s="35"/>
      <c r="L104" s="38"/>
      <c r="M104" s="190"/>
      <c r="N104" s="191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9" t="s">
        <v>188</v>
      </c>
      <c r="AU104" s="19" t="s">
        <v>76</v>
      </c>
    </row>
    <row r="105" spans="1:65" s="2" customFormat="1" ht="16.5" customHeight="1">
      <c r="A105" s="33"/>
      <c r="B105" s="34"/>
      <c r="C105" s="213" t="s">
        <v>186</v>
      </c>
      <c r="D105" s="213" t="s">
        <v>286</v>
      </c>
      <c r="E105" s="214" t="s">
        <v>4285</v>
      </c>
      <c r="F105" s="215" t="s">
        <v>4286</v>
      </c>
      <c r="G105" s="216" t="s">
        <v>3764</v>
      </c>
      <c r="H105" s="217">
        <v>12</v>
      </c>
      <c r="I105" s="218">
        <v>0</v>
      </c>
      <c r="J105" s="218">
        <f>ROUND(I105*H105,2)</f>
        <v>0</v>
      </c>
      <c r="K105" s="215" t="s">
        <v>18</v>
      </c>
      <c r="L105" s="219"/>
      <c r="M105" s="220" t="s">
        <v>18</v>
      </c>
      <c r="N105" s="221" t="s">
        <v>40</v>
      </c>
      <c r="O105" s="184">
        <v>0</v>
      </c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6" t="s">
        <v>250</v>
      </c>
      <c r="AT105" s="186" t="s">
        <v>286</v>
      </c>
      <c r="AU105" s="186" t="s">
        <v>76</v>
      </c>
      <c r="AY105" s="19" t="s">
        <v>179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76</v>
      </c>
      <c r="BK105" s="187">
        <f>ROUND(I105*H105,2)</f>
        <v>0</v>
      </c>
      <c r="BL105" s="19" t="s">
        <v>186</v>
      </c>
      <c r="BM105" s="186" t="s">
        <v>250</v>
      </c>
    </row>
    <row r="106" spans="1:65" s="2" customFormat="1">
      <c r="A106" s="33"/>
      <c r="B106" s="34"/>
      <c r="C106" s="35"/>
      <c r="D106" s="188" t="s">
        <v>188</v>
      </c>
      <c r="E106" s="35"/>
      <c r="F106" s="189" t="s">
        <v>4286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188</v>
      </c>
      <c r="AU106" s="19" t="s">
        <v>76</v>
      </c>
    </row>
    <row r="107" spans="1:65" s="2" customFormat="1" ht="16.5" customHeight="1">
      <c r="A107" s="33"/>
      <c r="B107" s="34"/>
      <c r="C107" s="213" t="s">
        <v>222</v>
      </c>
      <c r="D107" s="213" t="s">
        <v>286</v>
      </c>
      <c r="E107" s="214" t="s">
        <v>4287</v>
      </c>
      <c r="F107" s="215" t="s">
        <v>4288</v>
      </c>
      <c r="G107" s="216" t="s">
        <v>3764</v>
      </c>
      <c r="H107" s="217">
        <v>6</v>
      </c>
      <c r="I107" s="218">
        <v>0</v>
      </c>
      <c r="J107" s="218">
        <f>ROUND(I107*H107,2)</f>
        <v>0</v>
      </c>
      <c r="K107" s="215" t="s">
        <v>18</v>
      </c>
      <c r="L107" s="219"/>
      <c r="M107" s="220" t="s">
        <v>18</v>
      </c>
      <c r="N107" s="221" t="s">
        <v>40</v>
      </c>
      <c r="O107" s="184">
        <v>0</v>
      </c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6" t="s">
        <v>250</v>
      </c>
      <c r="AT107" s="186" t="s">
        <v>286</v>
      </c>
      <c r="AU107" s="186" t="s">
        <v>76</v>
      </c>
      <c r="AY107" s="19" t="s">
        <v>179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76</v>
      </c>
      <c r="BK107" s="187">
        <f>ROUND(I107*H107,2)</f>
        <v>0</v>
      </c>
      <c r="BL107" s="19" t="s">
        <v>186</v>
      </c>
      <c r="BM107" s="186" t="s">
        <v>270</v>
      </c>
    </row>
    <row r="108" spans="1:65" s="2" customFormat="1">
      <c r="A108" s="33"/>
      <c r="B108" s="34"/>
      <c r="C108" s="35"/>
      <c r="D108" s="188" t="s">
        <v>188</v>
      </c>
      <c r="E108" s="35"/>
      <c r="F108" s="189" t="s">
        <v>4288</v>
      </c>
      <c r="G108" s="35"/>
      <c r="H108" s="35"/>
      <c r="I108" s="35"/>
      <c r="J108" s="35"/>
      <c r="K108" s="35"/>
      <c r="L108" s="38"/>
      <c r="M108" s="190"/>
      <c r="N108" s="191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9" t="s">
        <v>188</v>
      </c>
      <c r="AU108" s="19" t="s">
        <v>76</v>
      </c>
    </row>
    <row r="109" spans="1:65" s="2" customFormat="1" ht="16.5" customHeight="1">
      <c r="A109" s="33"/>
      <c r="B109" s="34"/>
      <c r="C109" s="213" t="s">
        <v>237</v>
      </c>
      <c r="D109" s="213" t="s">
        <v>286</v>
      </c>
      <c r="E109" s="214" t="s">
        <v>4289</v>
      </c>
      <c r="F109" s="215" t="s">
        <v>4290</v>
      </c>
      <c r="G109" s="216" t="s">
        <v>3764</v>
      </c>
      <c r="H109" s="217">
        <v>2</v>
      </c>
      <c r="I109" s="218">
        <v>0</v>
      </c>
      <c r="J109" s="218">
        <f>ROUND(I109*H109,2)</f>
        <v>0</v>
      </c>
      <c r="K109" s="215" t="s">
        <v>18</v>
      </c>
      <c r="L109" s="219"/>
      <c r="M109" s="220" t="s">
        <v>18</v>
      </c>
      <c r="N109" s="221" t="s">
        <v>40</v>
      </c>
      <c r="O109" s="184">
        <v>0</v>
      </c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6" t="s">
        <v>250</v>
      </c>
      <c r="AT109" s="186" t="s">
        <v>286</v>
      </c>
      <c r="AU109" s="186" t="s">
        <v>76</v>
      </c>
      <c r="AY109" s="19" t="s">
        <v>179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76</v>
      </c>
      <c r="BK109" s="187">
        <f>ROUND(I109*H109,2)</f>
        <v>0</v>
      </c>
      <c r="BL109" s="19" t="s">
        <v>186</v>
      </c>
      <c r="BM109" s="186" t="s">
        <v>8</v>
      </c>
    </row>
    <row r="110" spans="1:65" s="2" customFormat="1">
      <c r="A110" s="33"/>
      <c r="B110" s="34"/>
      <c r="C110" s="35"/>
      <c r="D110" s="188" t="s">
        <v>188</v>
      </c>
      <c r="E110" s="35"/>
      <c r="F110" s="189" t="s">
        <v>4290</v>
      </c>
      <c r="G110" s="35"/>
      <c r="H110" s="35"/>
      <c r="I110" s="35"/>
      <c r="J110" s="35"/>
      <c r="K110" s="35"/>
      <c r="L110" s="38"/>
      <c r="M110" s="190"/>
      <c r="N110" s="191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9" t="s">
        <v>188</v>
      </c>
      <c r="AU110" s="19" t="s">
        <v>76</v>
      </c>
    </row>
    <row r="111" spans="1:65" s="2" customFormat="1" ht="16.5" customHeight="1">
      <c r="A111" s="33"/>
      <c r="B111" s="34"/>
      <c r="C111" s="213" t="s">
        <v>244</v>
      </c>
      <c r="D111" s="213" t="s">
        <v>286</v>
      </c>
      <c r="E111" s="214" t="s">
        <v>4291</v>
      </c>
      <c r="F111" s="215" t="s">
        <v>4292</v>
      </c>
      <c r="G111" s="216" t="s">
        <v>4293</v>
      </c>
      <c r="H111" s="217">
        <v>6</v>
      </c>
      <c r="I111" s="218">
        <v>0</v>
      </c>
      <c r="J111" s="218">
        <f>ROUND(I111*H111,2)</f>
        <v>0</v>
      </c>
      <c r="K111" s="215" t="s">
        <v>18</v>
      </c>
      <c r="L111" s="219"/>
      <c r="M111" s="220" t="s">
        <v>18</v>
      </c>
      <c r="N111" s="221" t="s">
        <v>40</v>
      </c>
      <c r="O111" s="184">
        <v>0</v>
      </c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6" t="s">
        <v>250</v>
      </c>
      <c r="AT111" s="186" t="s">
        <v>286</v>
      </c>
      <c r="AU111" s="186" t="s">
        <v>76</v>
      </c>
      <c r="AY111" s="19" t="s">
        <v>179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76</v>
      </c>
      <c r="BK111" s="187">
        <f>ROUND(I111*H111,2)</f>
        <v>0</v>
      </c>
      <c r="BL111" s="19" t="s">
        <v>186</v>
      </c>
      <c r="BM111" s="186" t="s">
        <v>299</v>
      </c>
    </row>
    <row r="112" spans="1:65" s="2" customFormat="1">
      <c r="A112" s="33"/>
      <c r="B112" s="34"/>
      <c r="C112" s="35"/>
      <c r="D112" s="188" t="s">
        <v>188</v>
      </c>
      <c r="E112" s="35"/>
      <c r="F112" s="189" t="s">
        <v>4292</v>
      </c>
      <c r="G112" s="35"/>
      <c r="H112" s="35"/>
      <c r="I112" s="35"/>
      <c r="J112" s="35"/>
      <c r="K112" s="35"/>
      <c r="L112" s="38"/>
      <c r="M112" s="190"/>
      <c r="N112" s="19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9" t="s">
        <v>188</v>
      </c>
      <c r="AU112" s="19" t="s">
        <v>76</v>
      </c>
    </row>
    <row r="113" spans="1:65" s="2" customFormat="1" ht="21.75" customHeight="1">
      <c r="A113" s="33"/>
      <c r="B113" s="34"/>
      <c r="C113" s="213" t="s">
        <v>250</v>
      </c>
      <c r="D113" s="213" t="s">
        <v>286</v>
      </c>
      <c r="E113" s="214" t="s">
        <v>4294</v>
      </c>
      <c r="F113" s="215" t="s">
        <v>4295</v>
      </c>
      <c r="G113" s="216" t="s">
        <v>4293</v>
      </c>
      <c r="H113" s="217">
        <v>46</v>
      </c>
      <c r="I113" s="218">
        <v>0</v>
      </c>
      <c r="J113" s="218">
        <f>ROUND(I113*H113,2)</f>
        <v>0</v>
      </c>
      <c r="K113" s="215" t="s">
        <v>18</v>
      </c>
      <c r="L113" s="219"/>
      <c r="M113" s="220" t="s">
        <v>18</v>
      </c>
      <c r="N113" s="221" t="s">
        <v>40</v>
      </c>
      <c r="O113" s="184">
        <v>0</v>
      </c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6" t="s">
        <v>250</v>
      </c>
      <c r="AT113" s="186" t="s">
        <v>286</v>
      </c>
      <c r="AU113" s="186" t="s">
        <v>76</v>
      </c>
      <c r="AY113" s="19" t="s">
        <v>179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76</v>
      </c>
      <c r="BK113" s="187">
        <f>ROUND(I113*H113,2)</f>
        <v>0</v>
      </c>
      <c r="BL113" s="19" t="s">
        <v>186</v>
      </c>
      <c r="BM113" s="186" t="s">
        <v>311</v>
      </c>
    </row>
    <row r="114" spans="1:65" s="2" customFormat="1">
      <c r="A114" s="33"/>
      <c r="B114" s="34"/>
      <c r="C114" s="35"/>
      <c r="D114" s="188" t="s">
        <v>188</v>
      </c>
      <c r="E114" s="35"/>
      <c r="F114" s="189" t="s">
        <v>4295</v>
      </c>
      <c r="G114" s="35"/>
      <c r="H114" s="35"/>
      <c r="I114" s="35"/>
      <c r="J114" s="35"/>
      <c r="K114" s="35"/>
      <c r="L114" s="38"/>
      <c r="M114" s="190"/>
      <c r="N114" s="191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9" t="s">
        <v>188</v>
      </c>
      <c r="AU114" s="19" t="s">
        <v>76</v>
      </c>
    </row>
    <row r="115" spans="1:65" s="2" customFormat="1" ht="21.75" customHeight="1">
      <c r="A115" s="33"/>
      <c r="B115" s="34"/>
      <c r="C115" s="213" t="s">
        <v>259</v>
      </c>
      <c r="D115" s="213" t="s">
        <v>286</v>
      </c>
      <c r="E115" s="214" t="s">
        <v>4296</v>
      </c>
      <c r="F115" s="215" t="s">
        <v>4297</v>
      </c>
      <c r="G115" s="216" t="s">
        <v>4293</v>
      </c>
      <c r="H115" s="217">
        <v>6</v>
      </c>
      <c r="I115" s="218">
        <v>0</v>
      </c>
      <c r="J115" s="218">
        <f>ROUND(I115*H115,2)</f>
        <v>0</v>
      </c>
      <c r="K115" s="215" t="s">
        <v>18</v>
      </c>
      <c r="L115" s="219"/>
      <c r="M115" s="220" t="s">
        <v>18</v>
      </c>
      <c r="N115" s="221" t="s">
        <v>40</v>
      </c>
      <c r="O115" s="184">
        <v>0</v>
      </c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250</v>
      </c>
      <c r="AT115" s="186" t="s">
        <v>286</v>
      </c>
      <c r="AU115" s="186" t="s">
        <v>76</v>
      </c>
      <c r="AY115" s="19" t="s">
        <v>179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76</v>
      </c>
      <c r="BK115" s="187">
        <f>ROUND(I115*H115,2)</f>
        <v>0</v>
      </c>
      <c r="BL115" s="19" t="s">
        <v>186</v>
      </c>
      <c r="BM115" s="186" t="s">
        <v>325</v>
      </c>
    </row>
    <row r="116" spans="1:65" s="2" customFormat="1">
      <c r="A116" s="33"/>
      <c r="B116" s="34"/>
      <c r="C116" s="35"/>
      <c r="D116" s="188" t="s">
        <v>188</v>
      </c>
      <c r="E116" s="35"/>
      <c r="F116" s="189" t="s">
        <v>4297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188</v>
      </c>
      <c r="AU116" s="19" t="s">
        <v>76</v>
      </c>
    </row>
    <row r="117" spans="1:65" s="2" customFormat="1" ht="16.5" customHeight="1">
      <c r="A117" s="33"/>
      <c r="B117" s="34"/>
      <c r="C117" s="213" t="s">
        <v>270</v>
      </c>
      <c r="D117" s="213" t="s">
        <v>286</v>
      </c>
      <c r="E117" s="214" t="s">
        <v>4298</v>
      </c>
      <c r="F117" s="215" t="s">
        <v>4299</v>
      </c>
      <c r="G117" s="216" t="s">
        <v>357</v>
      </c>
      <c r="H117" s="217">
        <v>27</v>
      </c>
      <c r="I117" s="218">
        <v>0</v>
      </c>
      <c r="J117" s="218">
        <f>ROUND(I117*H117,2)</f>
        <v>0</v>
      </c>
      <c r="K117" s="215" t="s">
        <v>18</v>
      </c>
      <c r="L117" s="219"/>
      <c r="M117" s="220" t="s">
        <v>18</v>
      </c>
      <c r="N117" s="221" t="s">
        <v>40</v>
      </c>
      <c r="O117" s="184">
        <v>0</v>
      </c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250</v>
      </c>
      <c r="AT117" s="186" t="s">
        <v>286</v>
      </c>
      <c r="AU117" s="186" t="s">
        <v>76</v>
      </c>
      <c r="AY117" s="19" t="s">
        <v>179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76</v>
      </c>
      <c r="BK117" s="187">
        <f>ROUND(I117*H117,2)</f>
        <v>0</v>
      </c>
      <c r="BL117" s="19" t="s">
        <v>186</v>
      </c>
      <c r="BM117" s="186" t="s">
        <v>348</v>
      </c>
    </row>
    <row r="118" spans="1:65" s="2" customFormat="1">
      <c r="A118" s="33"/>
      <c r="B118" s="34"/>
      <c r="C118" s="35"/>
      <c r="D118" s="188" t="s">
        <v>188</v>
      </c>
      <c r="E118" s="35"/>
      <c r="F118" s="189" t="s">
        <v>4299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188</v>
      </c>
      <c r="AU118" s="19" t="s">
        <v>76</v>
      </c>
    </row>
    <row r="119" spans="1:65" s="12" customFormat="1" ht="25.9" customHeight="1">
      <c r="B119" s="161"/>
      <c r="C119" s="162"/>
      <c r="D119" s="163" t="s">
        <v>68</v>
      </c>
      <c r="E119" s="164" t="s">
        <v>4300</v>
      </c>
      <c r="F119" s="164" t="s">
        <v>4301</v>
      </c>
      <c r="G119" s="162"/>
      <c r="H119" s="162"/>
      <c r="I119" s="162"/>
      <c r="J119" s="165">
        <f>BK119</f>
        <v>0</v>
      </c>
      <c r="K119" s="162"/>
      <c r="L119" s="166"/>
      <c r="M119" s="167"/>
      <c r="N119" s="168"/>
      <c r="O119" s="168"/>
      <c r="P119" s="169">
        <f>SUM(P120:P133)</f>
        <v>0</v>
      </c>
      <c r="Q119" s="168"/>
      <c r="R119" s="169">
        <f>SUM(R120:R133)</f>
        <v>0</v>
      </c>
      <c r="S119" s="168"/>
      <c r="T119" s="170">
        <f>SUM(T120:T133)</f>
        <v>0</v>
      </c>
      <c r="AR119" s="171" t="s">
        <v>76</v>
      </c>
      <c r="AT119" s="172" t="s">
        <v>68</v>
      </c>
      <c r="AU119" s="172" t="s">
        <v>69</v>
      </c>
      <c r="AY119" s="171" t="s">
        <v>179</v>
      </c>
      <c r="BK119" s="173">
        <f>SUM(BK120:BK133)</f>
        <v>0</v>
      </c>
    </row>
    <row r="120" spans="1:65" s="2" customFormat="1" ht="24.2" customHeight="1">
      <c r="A120" s="33"/>
      <c r="B120" s="34"/>
      <c r="C120" s="213" t="s">
        <v>278</v>
      </c>
      <c r="D120" s="213" t="s">
        <v>286</v>
      </c>
      <c r="E120" s="214" t="s">
        <v>4302</v>
      </c>
      <c r="F120" s="215" t="s">
        <v>4303</v>
      </c>
      <c r="G120" s="216" t="s">
        <v>3764</v>
      </c>
      <c r="H120" s="217">
        <v>4</v>
      </c>
      <c r="I120" s="218">
        <v>0</v>
      </c>
      <c r="J120" s="218">
        <f>ROUND(I120*H120,2)</f>
        <v>0</v>
      </c>
      <c r="K120" s="215" t="s">
        <v>18</v>
      </c>
      <c r="L120" s="219"/>
      <c r="M120" s="220" t="s">
        <v>18</v>
      </c>
      <c r="N120" s="221" t="s">
        <v>40</v>
      </c>
      <c r="O120" s="184">
        <v>0</v>
      </c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250</v>
      </c>
      <c r="AT120" s="186" t="s">
        <v>286</v>
      </c>
      <c r="AU120" s="186" t="s">
        <v>76</v>
      </c>
      <c r="AY120" s="19" t="s">
        <v>179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76</v>
      </c>
      <c r="BK120" s="187">
        <f>ROUND(I120*H120,2)</f>
        <v>0</v>
      </c>
      <c r="BL120" s="19" t="s">
        <v>186</v>
      </c>
      <c r="BM120" s="186" t="s">
        <v>362</v>
      </c>
    </row>
    <row r="121" spans="1:65" s="2" customFormat="1">
      <c r="A121" s="33"/>
      <c r="B121" s="34"/>
      <c r="C121" s="35"/>
      <c r="D121" s="188" t="s">
        <v>188</v>
      </c>
      <c r="E121" s="35"/>
      <c r="F121" s="189" t="s">
        <v>4303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188</v>
      </c>
      <c r="AU121" s="19" t="s">
        <v>76</v>
      </c>
    </row>
    <row r="122" spans="1:65" s="2" customFormat="1" ht="16.5" customHeight="1">
      <c r="A122" s="33"/>
      <c r="B122" s="34"/>
      <c r="C122" s="213" t="s">
        <v>8</v>
      </c>
      <c r="D122" s="213" t="s">
        <v>286</v>
      </c>
      <c r="E122" s="214" t="s">
        <v>4304</v>
      </c>
      <c r="F122" s="215" t="s">
        <v>4305</v>
      </c>
      <c r="G122" s="216" t="s">
        <v>3764</v>
      </c>
      <c r="H122" s="217">
        <v>4</v>
      </c>
      <c r="I122" s="218">
        <v>0</v>
      </c>
      <c r="J122" s="218">
        <f>ROUND(I122*H122,2)</f>
        <v>0</v>
      </c>
      <c r="K122" s="215" t="s">
        <v>18</v>
      </c>
      <c r="L122" s="219"/>
      <c r="M122" s="220" t="s">
        <v>18</v>
      </c>
      <c r="N122" s="221" t="s">
        <v>40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250</v>
      </c>
      <c r="AT122" s="186" t="s">
        <v>286</v>
      </c>
      <c r="AU122" s="186" t="s">
        <v>76</v>
      </c>
      <c r="AY122" s="19" t="s">
        <v>179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76</v>
      </c>
      <c r="BK122" s="187">
        <f>ROUND(I122*H122,2)</f>
        <v>0</v>
      </c>
      <c r="BL122" s="19" t="s">
        <v>186</v>
      </c>
      <c r="BM122" s="186" t="s">
        <v>374</v>
      </c>
    </row>
    <row r="123" spans="1:65" s="2" customFormat="1">
      <c r="A123" s="33"/>
      <c r="B123" s="34"/>
      <c r="C123" s="35"/>
      <c r="D123" s="188" t="s">
        <v>188</v>
      </c>
      <c r="E123" s="35"/>
      <c r="F123" s="189" t="s">
        <v>4305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188</v>
      </c>
      <c r="AU123" s="19" t="s">
        <v>76</v>
      </c>
    </row>
    <row r="124" spans="1:65" s="2" customFormat="1" ht="16.5" customHeight="1">
      <c r="A124" s="33"/>
      <c r="B124" s="34"/>
      <c r="C124" s="213" t="s">
        <v>292</v>
      </c>
      <c r="D124" s="213" t="s">
        <v>286</v>
      </c>
      <c r="E124" s="214" t="s">
        <v>4306</v>
      </c>
      <c r="F124" s="215" t="s">
        <v>4307</v>
      </c>
      <c r="G124" s="216" t="s">
        <v>3764</v>
      </c>
      <c r="H124" s="217">
        <v>1</v>
      </c>
      <c r="I124" s="218">
        <v>0</v>
      </c>
      <c r="J124" s="218">
        <f>ROUND(I124*H124,2)</f>
        <v>0</v>
      </c>
      <c r="K124" s="215" t="s">
        <v>18</v>
      </c>
      <c r="L124" s="219"/>
      <c r="M124" s="220" t="s">
        <v>18</v>
      </c>
      <c r="N124" s="221" t="s">
        <v>40</v>
      </c>
      <c r="O124" s="184">
        <v>0</v>
      </c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6" t="s">
        <v>250</v>
      </c>
      <c r="AT124" s="186" t="s">
        <v>286</v>
      </c>
      <c r="AU124" s="186" t="s">
        <v>76</v>
      </c>
      <c r="AY124" s="19" t="s">
        <v>179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76</v>
      </c>
      <c r="BK124" s="187">
        <f>ROUND(I124*H124,2)</f>
        <v>0</v>
      </c>
      <c r="BL124" s="19" t="s">
        <v>186</v>
      </c>
      <c r="BM124" s="186" t="s">
        <v>398</v>
      </c>
    </row>
    <row r="125" spans="1:65" s="2" customFormat="1">
      <c r="A125" s="33"/>
      <c r="B125" s="34"/>
      <c r="C125" s="35"/>
      <c r="D125" s="188" t="s">
        <v>188</v>
      </c>
      <c r="E125" s="35"/>
      <c r="F125" s="189" t="s">
        <v>4307</v>
      </c>
      <c r="G125" s="35"/>
      <c r="H125" s="35"/>
      <c r="I125" s="35"/>
      <c r="J125" s="35"/>
      <c r="K125" s="35"/>
      <c r="L125" s="38"/>
      <c r="M125" s="190"/>
      <c r="N125" s="191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9" t="s">
        <v>188</v>
      </c>
      <c r="AU125" s="19" t="s">
        <v>76</v>
      </c>
    </row>
    <row r="126" spans="1:65" s="2" customFormat="1" ht="16.5" customHeight="1">
      <c r="A126" s="33"/>
      <c r="B126" s="34"/>
      <c r="C126" s="213" t="s">
        <v>299</v>
      </c>
      <c r="D126" s="213" t="s">
        <v>286</v>
      </c>
      <c r="E126" s="214" t="s">
        <v>4308</v>
      </c>
      <c r="F126" s="215" t="s">
        <v>4309</v>
      </c>
      <c r="G126" s="216" t="s">
        <v>4293</v>
      </c>
      <c r="H126" s="217">
        <v>4</v>
      </c>
      <c r="I126" s="218">
        <v>0</v>
      </c>
      <c r="J126" s="218">
        <f>ROUND(I126*H126,2)</f>
        <v>0</v>
      </c>
      <c r="K126" s="215" t="s">
        <v>18</v>
      </c>
      <c r="L126" s="219"/>
      <c r="M126" s="220" t="s">
        <v>18</v>
      </c>
      <c r="N126" s="221" t="s">
        <v>40</v>
      </c>
      <c r="O126" s="184">
        <v>0</v>
      </c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250</v>
      </c>
      <c r="AT126" s="186" t="s">
        <v>286</v>
      </c>
      <c r="AU126" s="186" t="s">
        <v>76</v>
      </c>
      <c r="AY126" s="19" t="s">
        <v>179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76</v>
      </c>
      <c r="BK126" s="187">
        <f>ROUND(I126*H126,2)</f>
        <v>0</v>
      </c>
      <c r="BL126" s="19" t="s">
        <v>186</v>
      </c>
      <c r="BM126" s="186" t="s">
        <v>411</v>
      </c>
    </row>
    <row r="127" spans="1:65" s="2" customFormat="1">
      <c r="A127" s="33"/>
      <c r="B127" s="34"/>
      <c r="C127" s="35"/>
      <c r="D127" s="188" t="s">
        <v>188</v>
      </c>
      <c r="E127" s="35"/>
      <c r="F127" s="189" t="s">
        <v>4309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188</v>
      </c>
      <c r="AU127" s="19" t="s">
        <v>76</v>
      </c>
    </row>
    <row r="128" spans="1:65" s="2" customFormat="1" ht="21.75" customHeight="1">
      <c r="A128" s="33"/>
      <c r="B128" s="34"/>
      <c r="C128" s="213" t="s">
        <v>304</v>
      </c>
      <c r="D128" s="213" t="s">
        <v>286</v>
      </c>
      <c r="E128" s="214" t="s">
        <v>4310</v>
      </c>
      <c r="F128" s="215" t="s">
        <v>4311</v>
      </c>
      <c r="G128" s="216" t="s">
        <v>4293</v>
      </c>
      <c r="H128" s="217">
        <v>16</v>
      </c>
      <c r="I128" s="218">
        <v>0</v>
      </c>
      <c r="J128" s="218">
        <f>ROUND(I128*H128,2)</f>
        <v>0</v>
      </c>
      <c r="K128" s="215" t="s">
        <v>18</v>
      </c>
      <c r="L128" s="219"/>
      <c r="M128" s="220" t="s">
        <v>18</v>
      </c>
      <c r="N128" s="221" t="s">
        <v>40</v>
      </c>
      <c r="O128" s="184">
        <v>0</v>
      </c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6" t="s">
        <v>250</v>
      </c>
      <c r="AT128" s="186" t="s">
        <v>286</v>
      </c>
      <c r="AU128" s="186" t="s">
        <v>76</v>
      </c>
      <c r="AY128" s="19" t="s">
        <v>179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76</v>
      </c>
      <c r="BK128" s="187">
        <f>ROUND(I128*H128,2)</f>
        <v>0</v>
      </c>
      <c r="BL128" s="19" t="s">
        <v>186</v>
      </c>
      <c r="BM128" s="186" t="s">
        <v>427</v>
      </c>
    </row>
    <row r="129" spans="1:65" s="2" customFormat="1">
      <c r="A129" s="33"/>
      <c r="B129" s="34"/>
      <c r="C129" s="35"/>
      <c r="D129" s="188" t="s">
        <v>188</v>
      </c>
      <c r="E129" s="35"/>
      <c r="F129" s="189" t="s">
        <v>4311</v>
      </c>
      <c r="G129" s="35"/>
      <c r="H129" s="35"/>
      <c r="I129" s="35"/>
      <c r="J129" s="35"/>
      <c r="K129" s="35"/>
      <c r="L129" s="38"/>
      <c r="M129" s="190"/>
      <c r="N129" s="19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9" t="s">
        <v>188</v>
      </c>
      <c r="AU129" s="19" t="s">
        <v>76</v>
      </c>
    </row>
    <row r="130" spans="1:65" s="2" customFormat="1" ht="21.75" customHeight="1">
      <c r="A130" s="33"/>
      <c r="B130" s="34"/>
      <c r="C130" s="213" t="s">
        <v>311</v>
      </c>
      <c r="D130" s="213" t="s">
        <v>286</v>
      </c>
      <c r="E130" s="214" t="s">
        <v>4312</v>
      </c>
      <c r="F130" s="215" t="s">
        <v>4313</v>
      </c>
      <c r="G130" s="216" t="s">
        <v>4293</v>
      </c>
      <c r="H130" s="217">
        <v>5</v>
      </c>
      <c r="I130" s="218">
        <v>0</v>
      </c>
      <c r="J130" s="218">
        <f>ROUND(I130*H130,2)</f>
        <v>0</v>
      </c>
      <c r="K130" s="215" t="s">
        <v>18</v>
      </c>
      <c r="L130" s="219"/>
      <c r="M130" s="220" t="s">
        <v>18</v>
      </c>
      <c r="N130" s="221" t="s">
        <v>40</v>
      </c>
      <c r="O130" s="184">
        <v>0</v>
      </c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250</v>
      </c>
      <c r="AT130" s="186" t="s">
        <v>286</v>
      </c>
      <c r="AU130" s="186" t="s">
        <v>76</v>
      </c>
      <c r="AY130" s="19" t="s">
        <v>179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76</v>
      </c>
      <c r="BK130" s="187">
        <f>ROUND(I130*H130,2)</f>
        <v>0</v>
      </c>
      <c r="BL130" s="19" t="s">
        <v>186</v>
      </c>
      <c r="BM130" s="186" t="s">
        <v>442</v>
      </c>
    </row>
    <row r="131" spans="1:65" s="2" customFormat="1">
      <c r="A131" s="33"/>
      <c r="B131" s="34"/>
      <c r="C131" s="35"/>
      <c r="D131" s="188" t="s">
        <v>188</v>
      </c>
      <c r="E131" s="35"/>
      <c r="F131" s="189" t="s">
        <v>4313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188</v>
      </c>
      <c r="AU131" s="19" t="s">
        <v>76</v>
      </c>
    </row>
    <row r="132" spans="1:65" s="2" customFormat="1" ht="16.5" customHeight="1">
      <c r="A132" s="33"/>
      <c r="B132" s="34"/>
      <c r="C132" s="213" t="s">
        <v>314</v>
      </c>
      <c r="D132" s="213" t="s">
        <v>286</v>
      </c>
      <c r="E132" s="214" t="s">
        <v>4314</v>
      </c>
      <c r="F132" s="215" t="s">
        <v>4299</v>
      </c>
      <c r="G132" s="216" t="s">
        <v>357</v>
      </c>
      <c r="H132" s="217">
        <v>11</v>
      </c>
      <c r="I132" s="218">
        <v>0</v>
      </c>
      <c r="J132" s="218">
        <f>ROUND(I132*H132,2)</f>
        <v>0</v>
      </c>
      <c r="K132" s="215" t="s">
        <v>18</v>
      </c>
      <c r="L132" s="219"/>
      <c r="M132" s="220" t="s">
        <v>18</v>
      </c>
      <c r="N132" s="221" t="s">
        <v>40</v>
      </c>
      <c r="O132" s="184">
        <v>0</v>
      </c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6" t="s">
        <v>250</v>
      </c>
      <c r="AT132" s="186" t="s">
        <v>286</v>
      </c>
      <c r="AU132" s="186" t="s">
        <v>76</v>
      </c>
      <c r="AY132" s="19" t="s">
        <v>179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76</v>
      </c>
      <c r="BK132" s="187">
        <f>ROUND(I132*H132,2)</f>
        <v>0</v>
      </c>
      <c r="BL132" s="19" t="s">
        <v>186</v>
      </c>
      <c r="BM132" s="186" t="s">
        <v>455</v>
      </c>
    </row>
    <row r="133" spans="1:65" s="2" customFormat="1">
      <c r="A133" s="33"/>
      <c r="B133" s="34"/>
      <c r="C133" s="35"/>
      <c r="D133" s="188" t="s">
        <v>188</v>
      </c>
      <c r="E133" s="35"/>
      <c r="F133" s="189" t="s">
        <v>4299</v>
      </c>
      <c r="G133" s="35"/>
      <c r="H133" s="35"/>
      <c r="I133" s="35"/>
      <c r="J133" s="35"/>
      <c r="K133" s="35"/>
      <c r="L133" s="38"/>
      <c r="M133" s="190"/>
      <c r="N133" s="191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9" t="s">
        <v>188</v>
      </c>
      <c r="AU133" s="19" t="s">
        <v>76</v>
      </c>
    </row>
    <row r="134" spans="1:65" s="12" customFormat="1" ht="25.9" customHeight="1">
      <c r="B134" s="161"/>
      <c r="C134" s="162"/>
      <c r="D134" s="163" t="s">
        <v>68</v>
      </c>
      <c r="E134" s="164" t="s">
        <v>4315</v>
      </c>
      <c r="F134" s="164" t="s">
        <v>4316</v>
      </c>
      <c r="G134" s="162"/>
      <c r="H134" s="162"/>
      <c r="I134" s="162"/>
      <c r="J134" s="165">
        <f>BK134</f>
        <v>0</v>
      </c>
      <c r="K134" s="162"/>
      <c r="L134" s="166"/>
      <c r="M134" s="167"/>
      <c r="N134" s="168"/>
      <c r="O134" s="168"/>
      <c r="P134" s="169">
        <f>SUM(P135:P140)</f>
        <v>0</v>
      </c>
      <c r="Q134" s="168"/>
      <c r="R134" s="169">
        <f>SUM(R135:R140)</f>
        <v>0</v>
      </c>
      <c r="S134" s="168"/>
      <c r="T134" s="170">
        <f>SUM(T135:T140)</f>
        <v>0</v>
      </c>
      <c r="AR134" s="171" t="s">
        <v>76</v>
      </c>
      <c r="AT134" s="172" t="s">
        <v>68</v>
      </c>
      <c r="AU134" s="172" t="s">
        <v>69</v>
      </c>
      <c r="AY134" s="171" t="s">
        <v>179</v>
      </c>
      <c r="BK134" s="173">
        <f>SUM(BK135:BK140)</f>
        <v>0</v>
      </c>
    </row>
    <row r="135" spans="1:65" s="2" customFormat="1" ht="49.15" customHeight="1">
      <c r="A135" s="33"/>
      <c r="B135" s="34"/>
      <c r="C135" s="213" t="s">
        <v>325</v>
      </c>
      <c r="D135" s="213" t="s">
        <v>286</v>
      </c>
      <c r="E135" s="214" t="s">
        <v>4317</v>
      </c>
      <c r="F135" s="215" t="s">
        <v>4318</v>
      </c>
      <c r="G135" s="216" t="s">
        <v>1865</v>
      </c>
      <c r="H135" s="217">
        <v>1</v>
      </c>
      <c r="I135" s="218">
        <v>0</v>
      </c>
      <c r="J135" s="218">
        <f>ROUND(I135*H135,2)</f>
        <v>0</v>
      </c>
      <c r="K135" s="215" t="s">
        <v>18</v>
      </c>
      <c r="L135" s="219"/>
      <c r="M135" s="220" t="s">
        <v>18</v>
      </c>
      <c r="N135" s="221" t="s">
        <v>40</v>
      </c>
      <c r="O135" s="184">
        <v>0</v>
      </c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6" t="s">
        <v>250</v>
      </c>
      <c r="AT135" s="186" t="s">
        <v>286</v>
      </c>
      <c r="AU135" s="186" t="s">
        <v>76</v>
      </c>
      <c r="AY135" s="19" t="s">
        <v>179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76</v>
      </c>
      <c r="BK135" s="187">
        <f>ROUND(I135*H135,2)</f>
        <v>0</v>
      </c>
      <c r="BL135" s="19" t="s">
        <v>186</v>
      </c>
      <c r="BM135" s="186" t="s">
        <v>471</v>
      </c>
    </row>
    <row r="136" spans="1:65" s="2" customFormat="1" ht="29.25">
      <c r="A136" s="33"/>
      <c r="B136" s="34"/>
      <c r="C136" s="35"/>
      <c r="D136" s="188" t="s">
        <v>188</v>
      </c>
      <c r="E136" s="35"/>
      <c r="F136" s="189" t="s">
        <v>4318</v>
      </c>
      <c r="G136" s="35"/>
      <c r="H136" s="35"/>
      <c r="I136" s="35"/>
      <c r="J136" s="35"/>
      <c r="K136" s="35"/>
      <c r="L136" s="38"/>
      <c r="M136" s="190"/>
      <c r="N136" s="19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188</v>
      </c>
      <c r="AU136" s="19" t="s">
        <v>76</v>
      </c>
    </row>
    <row r="137" spans="1:65" s="2" customFormat="1" ht="24.2" customHeight="1">
      <c r="A137" s="33"/>
      <c r="B137" s="34"/>
      <c r="C137" s="213" t="s">
        <v>333</v>
      </c>
      <c r="D137" s="213" t="s">
        <v>286</v>
      </c>
      <c r="E137" s="214" t="s">
        <v>4319</v>
      </c>
      <c r="F137" s="215" t="s">
        <v>4320</v>
      </c>
      <c r="G137" s="216" t="s">
        <v>3764</v>
      </c>
      <c r="H137" s="217">
        <v>1</v>
      </c>
      <c r="I137" s="218">
        <v>0</v>
      </c>
      <c r="J137" s="218">
        <f>ROUND(I137*H137,2)</f>
        <v>0</v>
      </c>
      <c r="K137" s="215" t="s">
        <v>18</v>
      </c>
      <c r="L137" s="219"/>
      <c r="M137" s="220" t="s">
        <v>18</v>
      </c>
      <c r="N137" s="221" t="s">
        <v>40</v>
      </c>
      <c r="O137" s="184">
        <v>0</v>
      </c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6" t="s">
        <v>250</v>
      </c>
      <c r="AT137" s="186" t="s">
        <v>286</v>
      </c>
      <c r="AU137" s="186" t="s">
        <v>76</v>
      </c>
      <c r="AY137" s="19" t="s">
        <v>179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76</v>
      </c>
      <c r="BK137" s="187">
        <f>ROUND(I137*H137,2)</f>
        <v>0</v>
      </c>
      <c r="BL137" s="19" t="s">
        <v>186</v>
      </c>
      <c r="BM137" s="186" t="s">
        <v>486</v>
      </c>
    </row>
    <row r="138" spans="1:65" s="2" customFormat="1" ht="19.5">
      <c r="A138" s="33"/>
      <c r="B138" s="34"/>
      <c r="C138" s="35"/>
      <c r="D138" s="188" t="s">
        <v>188</v>
      </c>
      <c r="E138" s="35"/>
      <c r="F138" s="189" t="s">
        <v>4320</v>
      </c>
      <c r="G138" s="35"/>
      <c r="H138" s="35"/>
      <c r="I138" s="35"/>
      <c r="J138" s="35"/>
      <c r="K138" s="35"/>
      <c r="L138" s="38"/>
      <c r="M138" s="190"/>
      <c r="N138" s="191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9" t="s">
        <v>188</v>
      </c>
      <c r="AU138" s="19" t="s">
        <v>76</v>
      </c>
    </row>
    <row r="139" spans="1:65" s="2" customFormat="1" ht="21.75" customHeight="1">
      <c r="A139" s="33"/>
      <c r="B139" s="34"/>
      <c r="C139" s="213" t="s">
        <v>348</v>
      </c>
      <c r="D139" s="213" t="s">
        <v>286</v>
      </c>
      <c r="E139" s="214" t="s">
        <v>4321</v>
      </c>
      <c r="F139" s="215" t="s">
        <v>4322</v>
      </c>
      <c r="G139" s="216" t="s">
        <v>4293</v>
      </c>
      <c r="H139" s="217">
        <v>1</v>
      </c>
      <c r="I139" s="218">
        <v>0</v>
      </c>
      <c r="J139" s="218">
        <f>ROUND(I139*H139,2)</f>
        <v>0</v>
      </c>
      <c r="K139" s="215" t="s">
        <v>18</v>
      </c>
      <c r="L139" s="219"/>
      <c r="M139" s="220" t="s">
        <v>18</v>
      </c>
      <c r="N139" s="221" t="s">
        <v>40</v>
      </c>
      <c r="O139" s="184">
        <v>0</v>
      </c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6" t="s">
        <v>250</v>
      </c>
      <c r="AT139" s="186" t="s">
        <v>286</v>
      </c>
      <c r="AU139" s="186" t="s">
        <v>76</v>
      </c>
      <c r="AY139" s="19" t="s">
        <v>179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76</v>
      </c>
      <c r="BK139" s="187">
        <f>ROUND(I139*H139,2)</f>
        <v>0</v>
      </c>
      <c r="BL139" s="19" t="s">
        <v>186</v>
      </c>
      <c r="BM139" s="186" t="s">
        <v>502</v>
      </c>
    </row>
    <row r="140" spans="1:65" s="2" customFormat="1">
      <c r="A140" s="33"/>
      <c r="B140" s="34"/>
      <c r="C140" s="35"/>
      <c r="D140" s="188" t="s">
        <v>188</v>
      </c>
      <c r="E140" s="35"/>
      <c r="F140" s="189" t="s">
        <v>4322</v>
      </c>
      <c r="G140" s="35"/>
      <c r="H140" s="35"/>
      <c r="I140" s="35"/>
      <c r="J140" s="35"/>
      <c r="K140" s="35"/>
      <c r="L140" s="38"/>
      <c r="M140" s="190"/>
      <c r="N140" s="191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9" t="s">
        <v>188</v>
      </c>
      <c r="AU140" s="19" t="s">
        <v>76</v>
      </c>
    </row>
    <row r="141" spans="1:65" s="12" customFormat="1" ht="25.9" customHeight="1">
      <c r="B141" s="161"/>
      <c r="C141" s="162"/>
      <c r="D141" s="163" t="s">
        <v>68</v>
      </c>
      <c r="E141" s="164" t="s">
        <v>4323</v>
      </c>
      <c r="F141" s="164" t="s">
        <v>4324</v>
      </c>
      <c r="G141" s="162"/>
      <c r="H141" s="162"/>
      <c r="I141" s="162"/>
      <c r="J141" s="165">
        <f>BK141</f>
        <v>0</v>
      </c>
      <c r="K141" s="162"/>
      <c r="L141" s="166"/>
      <c r="M141" s="167"/>
      <c r="N141" s="168"/>
      <c r="O141" s="168"/>
      <c r="P141" s="169">
        <f>SUM(P142:P151)</f>
        <v>0</v>
      </c>
      <c r="Q141" s="168"/>
      <c r="R141" s="169">
        <f>SUM(R142:R151)</f>
        <v>0</v>
      </c>
      <c r="S141" s="168"/>
      <c r="T141" s="170">
        <f>SUM(T142:T151)</f>
        <v>0</v>
      </c>
      <c r="AR141" s="171" t="s">
        <v>76</v>
      </c>
      <c r="AT141" s="172" t="s">
        <v>68</v>
      </c>
      <c r="AU141" s="172" t="s">
        <v>69</v>
      </c>
      <c r="AY141" s="171" t="s">
        <v>179</v>
      </c>
      <c r="BK141" s="173">
        <f>SUM(BK142:BK151)</f>
        <v>0</v>
      </c>
    </row>
    <row r="142" spans="1:65" s="2" customFormat="1" ht="33" customHeight="1">
      <c r="A142" s="33"/>
      <c r="B142" s="34"/>
      <c r="C142" s="213" t="s">
        <v>7</v>
      </c>
      <c r="D142" s="213" t="s">
        <v>286</v>
      </c>
      <c r="E142" s="214" t="s">
        <v>4325</v>
      </c>
      <c r="F142" s="215" t="s">
        <v>4326</v>
      </c>
      <c r="G142" s="216" t="s">
        <v>1865</v>
      </c>
      <c r="H142" s="217">
        <v>1</v>
      </c>
      <c r="I142" s="218">
        <v>0</v>
      </c>
      <c r="J142" s="218">
        <f>ROUND(I142*H142,2)</f>
        <v>0</v>
      </c>
      <c r="K142" s="215" t="s">
        <v>18</v>
      </c>
      <c r="L142" s="219"/>
      <c r="M142" s="220" t="s">
        <v>18</v>
      </c>
      <c r="N142" s="221" t="s">
        <v>40</v>
      </c>
      <c r="O142" s="184">
        <v>0</v>
      </c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6" t="s">
        <v>250</v>
      </c>
      <c r="AT142" s="186" t="s">
        <v>286</v>
      </c>
      <c r="AU142" s="186" t="s">
        <v>76</v>
      </c>
      <c r="AY142" s="19" t="s">
        <v>179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76</v>
      </c>
      <c r="BK142" s="187">
        <f>ROUND(I142*H142,2)</f>
        <v>0</v>
      </c>
      <c r="BL142" s="19" t="s">
        <v>186</v>
      </c>
      <c r="BM142" s="186" t="s">
        <v>512</v>
      </c>
    </row>
    <row r="143" spans="1:65" s="2" customFormat="1" ht="19.5">
      <c r="A143" s="33"/>
      <c r="B143" s="34"/>
      <c r="C143" s="35"/>
      <c r="D143" s="188" t="s">
        <v>188</v>
      </c>
      <c r="E143" s="35"/>
      <c r="F143" s="189" t="s">
        <v>4326</v>
      </c>
      <c r="G143" s="35"/>
      <c r="H143" s="35"/>
      <c r="I143" s="35"/>
      <c r="J143" s="35"/>
      <c r="K143" s="35"/>
      <c r="L143" s="38"/>
      <c r="M143" s="190"/>
      <c r="N143" s="191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9" t="s">
        <v>188</v>
      </c>
      <c r="AU143" s="19" t="s">
        <v>76</v>
      </c>
    </row>
    <row r="144" spans="1:65" s="2" customFormat="1" ht="24.2" customHeight="1">
      <c r="A144" s="33"/>
      <c r="B144" s="34"/>
      <c r="C144" s="213" t="s">
        <v>362</v>
      </c>
      <c r="D144" s="213" t="s">
        <v>286</v>
      </c>
      <c r="E144" s="214" t="s">
        <v>4327</v>
      </c>
      <c r="F144" s="215" t="s">
        <v>4328</v>
      </c>
      <c r="G144" s="216" t="s">
        <v>3764</v>
      </c>
      <c r="H144" s="217">
        <v>1</v>
      </c>
      <c r="I144" s="218">
        <v>0</v>
      </c>
      <c r="J144" s="218">
        <f>ROUND(I144*H144,2)</f>
        <v>0</v>
      </c>
      <c r="K144" s="215" t="s">
        <v>18</v>
      </c>
      <c r="L144" s="219"/>
      <c r="M144" s="220" t="s">
        <v>18</v>
      </c>
      <c r="N144" s="221" t="s">
        <v>40</v>
      </c>
      <c r="O144" s="184">
        <v>0</v>
      </c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6" t="s">
        <v>250</v>
      </c>
      <c r="AT144" s="186" t="s">
        <v>286</v>
      </c>
      <c r="AU144" s="186" t="s">
        <v>76</v>
      </c>
      <c r="AY144" s="19" t="s">
        <v>179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76</v>
      </c>
      <c r="BK144" s="187">
        <f>ROUND(I144*H144,2)</f>
        <v>0</v>
      </c>
      <c r="BL144" s="19" t="s">
        <v>186</v>
      </c>
      <c r="BM144" s="186" t="s">
        <v>525</v>
      </c>
    </row>
    <row r="145" spans="1:65" s="2" customFormat="1" ht="19.5">
      <c r="A145" s="33"/>
      <c r="B145" s="34"/>
      <c r="C145" s="35"/>
      <c r="D145" s="188" t="s">
        <v>188</v>
      </c>
      <c r="E145" s="35"/>
      <c r="F145" s="189" t="s">
        <v>4328</v>
      </c>
      <c r="G145" s="35"/>
      <c r="H145" s="35"/>
      <c r="I145" s="35"/>
      <c r="J145" s="35"/>
      <c r="K145" s="35"/>
      <c r="L145" s="38"/>
      <c r="M145" s="190"/>
      <c r="N145" s="191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9" t="s">
        <v>188</v>
      </c>
      <c r="AU145" s="19" t="s">
        <v>76</v>
      </c>
    </row>
    <row r="146" spans="1:65" s="2" customFormat="1" ht="21.75" customHeight="1">
      <c r="A146" s="33"/>
      <c r="B146" s="34"/>
      <c r="C146" s="213" t="s">
        <v>368</v>
      </c>
      <c r="D146" s="213" t="s">
        <v>286</v>
      </c>
      <c r="E146" s="214" t="s">
        <v>4329</v>
      </c>
      <c r="F146" s="215" t="s">
        <v>4330</v>
      </c>
      <c r="G146" s="216" t="s">
        <v>3764</v>
      </c>
      <c r="H146" s="217">
        <v>1</v>
      </c>
      <c r="I146" s="218">
        <v>0</v>
      </c>
      <c r="J146" s="218">
        <f>ROUND(I146*H146,2)</f>
        <v>0</v>
      </c>
      <c r="K146" s="215" t="s">
        <v>18</v>
      </c>
      <c r="L146" s="219"/>
      <c r="M146" s="220" t="s">
        <v>18</v>
      </c>
      <c r="N146" s="221" t="s">
        <v>40</v>
      </c>
      <c r="O146" s="184">
        <v>0</v>
      </c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6" t="s">
        <v>250</v>
      </c>
      <c r="AT146" s="186" t="s">
        <v>286</v>
      </c>
      <c r="AU146" s="186" t="s">
        <v>76</v>
      </c>
      <c r="AY146" s="19" t="s">
        <v>179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76</v>
      </c>
      <c r="BK146" s="187">
        <f>ROUND(I146*H146,2)</f>
        <v>0</v>
      </c>
      <c r="BL146" s="19" t="s">
        <v>186</v>
      </c>
      <c r="BM146" s="186" t="s">
        <v>536</v>
      </c>
    </row>
    <row r="147" spans="1:65" s="2" customFormat="1">
      <c r="A147" s="33"/>
      <c r="B147" s="34"/>
      <c r="C147" s="35"/>
      <c r="D147" s="188" t="s">
        <v>188</v>
      </c>
      <c r="E147" s="35"/>
      <c r="F147" s="189" t="s">
        <v>4330</v>
      </c>
      <c r="G147" s="35"/>
      <c r="H147" s="35"/>
      <c r="I147" s="35"/>
      <c r="J147" s="35"/>
      <c r="K147" s="35"/>
      <c r="L147" s="38"/>
      <c r="M147" s="190"/>
      <c r="N147" s="191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9" t="s">
        <v>188</v>
      </c>
      <c r="AU147" s="19" t="s">
        <v>76</v>
      </c>
    </row>
    <row r="148" spans="1:65" s="2" customFormat="1" ht="16.5" customHeight="1">
      <c r="A148" s="33"/>
      <c r="B148" s="34"/>
      <c r="C148" s="213" t="s">
        <v>374</v>
      </c>
      <c r="D148" s="213" t="s">
        <v>286</v>
      </c>
      <c r="E148" s="214" t="s">
        <v>4331</v>
      </c>
      <c r="F148" s="215" t="s">
        <v>4332</v>
      </c>
      <c r="G148" s="216" t="s">
        <v>357</v>
      </c>
      <c r="H148" s="217">
        <v>41</v>
      </c>
      <c r="I148" s="218">
        <v>0</v>
      </c>
      <c r="J148" s="218">
        <f>ROUND(I148*H148,2)</f>
        <v>0</v>
      </c>
      <c r="K148" s="215" t="s">
        <v>18</v>
      </c>
      <c r="L148" s="219"/>
      <c r="M148" s="220" t="s">
        <v>18</v>
      </c>
      <c r="N148" s="221" t="s">
        <v>40</v>
      </c>
      <c r="O148" s="184">
        <v>0</v>
      </c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6" t="s">
        <v>250</v>
      </c>
      <c r="AT148" s="186" t="s">
        <v>286</v>
      </c>
      <c r="AU148" s="186" t="s">
        <v>76</v>
      </c>
      <c r="AY148" s="19" t="s">
        <v>179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76</v>
      </c>
      <c r="BK148" s="187">
        <f>ROUND(I148*H148,2)</f>
        <v>0</v>
      </c>
      <c r="BL148" s="19" t="s">
        <v>186</v>
      </c>
      <c r="BM148" s="186" t="s">
        <v>550</v>
      </c>
    </row>
    <row r="149" spans="1:65" s="2" customFormat="1">
      <c r="A149" s="33"/>
      <c r="B149" s="34"/>
      <c r="C149" s="35"/>
      <c r="D149" s="188" t="s">
        <v>188</v>
      </c>
      <c r="E149" s="35"/>
      <c r="F149" s="189" t="s">
        <v>4332</v>
      </c>
      <c r="G149" s="35"/>
      <c r="H149" s="35"/>
      <c r="I149" s="35"/>
      <c r="J149" s="35"/>
      <c r="K149" s="35"/>
      <c r="L149" s="38"/>
      <c r="M149" s="190"/>
      <c r="N149" s="191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9" t="s">
        <v>188</v>
      </c>
      <c r="AU149" s="19" t="s">
        <v>76</v>
      </c>
    </row>
    <row r="150" spans="1:65" s="2" customFormat="1" ht="37.9" customHeight="1">
      <c r="A150" s="33"/>
      <c r="B150" s="34"/>
      <c r="C150" s="213" t="s">
        <v>387</v>
      </c>
      <c r="D150" s="213" t="s">
        <v>286</v>
      </c>
      <c r="E150" s="214" t="s">
        <v>4333</v>
      </c>
      <c r="F150" s="215" t="s">
        <v>4334</v>
      </c>
      <c r="G150" s="216" t="s">
        <v>357</v>
      </c>
      <c r="H150" s="217">
        <v>46</v>
      </c>
      <c r="I150" s="218">
        <v>0</v>
      </c>
      <c r="J150" s="218">
        <f>ROUND(I150*H150,2)</f>
        <v>0</v>
      </c>
      <c r="K150" s="215" t="s">
        <v>18</v>
      </c>
      <c r="L150" s="219"/>
      <c r="M150" s="220" t="s">
        <v>18</v>
      </c>
      <c r="N150" s="221" t="s">
        <v>40</v>
      </c>
      <c r="O150" s="184">
        <v>0</v>
      </c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6" t="s">
        <v>250</v>
      </c>
      <c r="AT150" s="186" t="s">
        <v>286</v>
      </c>
      <c r="AU150" s="186" t="s">
        <v>76</v>
      </c>
      <c r="AY150" s="19" t="s">
        <v>179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76</v>
      </c>
      <c r="BK150" s="187">
        <f>ROUND(I150*H150,2)</f>
        <v>0</v>
      </c>
      <c r="BL150" s="19" t="s">
        <v>186</v>
      </c>
      <c r="BM150" s="186" t="s">
        <v>561</v>
      </c>
    </row>
    <row r="151" spans="1:65" s="2" customFormat="1" ht="19.5">
      <c r="A151" s="33"/>
      <c r="B151" s="34"/>
      <c r="C151" s="35"/>
      <c r="D151" s="188" t="s">
        <v>188</v>
      </c>
      <c r="E151" s="35"/>
      <c r="F151" s="189" t="s">
        <v>4334</v>
      </c>
      <c r="G151" s="35"/>
      <c r="H151" s="35"/>
      <c r="I151" s="35"/>
      <c r="J151" s="35"/>
      <c r="K151" s="35"/>
      <c r="L151" s="38"/>
      <c r="M151" s="190"/>
      <c r="N151" s="19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9" t="s">
        <v>188</v>
      </c>
      <c r="AU151" s="19" t="s">
        <v>76</v>
      </c>
    </row>
    <row r="152" spans="1:65" s="12" customFormat="1" ht="25.9" customHeight="1">
      <c r="B152" s="161"/>
      <c r="C152" s="162"/>
      <c r="D152" s="163" t="s">
        <v>68</v>
      </c>
      <c r="E152" s="164" t="s">
        <v>4335</v>
      </c>
      <c r="F152" s="164" t="s">
        <v>4336</v>
      </c>
      <c r="G152" s="162"/>
      <c r="H152" s="162"/>
      <c r="I152" s="162"/>
      <c r="J152" s="165">
        <f>BK152</f>
        <v>0</v>
      </c>
      <c r="K152" s="162"/>
      <c r="L152" s="166"/>
      <c r="M152" s="167"/>
      <c r="N152" s="168"/>
      <c r="O152" s="168"/>
      <c r="P152" s="169">
        <f>SUM(P153:P166)</f>
        <v>0</v>
      </c>
      <c r="Q152" s="168"/>
      <c r="R152" s="169">
        <f>SUM(R153:R166)</f>
        <v>0</v>
      </c>
      <c r="S152" s="168"/>
      <c r="T152" s="170">
        <f>SUM(T153:T166)</f>
        <v>0</v>
      </c>
      <c r="AR152" s="171" t="s">
        <v>76</v>
      </c>
      <c r="AT152" s="172" t="s">
        <v>68</v>
      </c>
      <c r="AU152" s="172" t="s">
        <v>69</v>
      </c>
      <c r="AY152" s="171" t="s">
        <v>179</v>
      </c>
      <c r="BK152" s="173">
        <f>SUM(BK153:BK166)</f>
        <v>0</v>
      </c>
    </row>
    <row r="153" spans="1:65" s="2" customFormat="1" ht="33" customHeight="1">
      <c r="A153" s="33"/>
      <c r="B153" s="34"/>
      <c r="C153" s="213" t="s">
        <v>398</v>
      </c>
      <c r="D153" s="213" t="s">
        <v>286</v>
      </c>
      <c r="E153" s="214" t="s">
        <v>4337</v>
      </c>
      <c r="F153" s="215" t="s">
        <v>4338</v>
      </c>
      <c r="G153" s="216" t="s">
        <v>1865</v>
      </c>
      <c r="H153" s="217">
        <v>1</v>
      </c>
      <c r="I153" s="218">
        <v>0</v>
      </c>
      <c r="J153" s="218">
        <f>ROUND(I153*H153,2)</f>
        <v>0</v>
      </c>
      <c r="K153" s="215" t="s">
        <v>18</v>
      </c>
      <c r="L153" s="219"/>
      <c r="M153" s="220" t="s">
        <v>18</v>
      </c>
      <c r="N153" s="221" t="s">
        <v>40</v>
      </c>
      <c r="O153" s="184">
        <v>0</v>
      </c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6" t="s">
        <v>250</v>
      </c>
      <c r="AT153" s="186" t="s">
        <v>286</v>
      </c>
      <c r="AU153" s="186" t="s">
        <v>76</v>
      </c>
      <c r="AY153" s="19" t="s">
        <v>179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76</v>
      </c>
      <c r="BK153" s="187">
        <f>ROUND(I153*H153,2)</f>
        <v>0</v>
      </c>
      <c r="BL153" s="19" t="s">
        <v>186</v>
      </c>
      <c r="BM153" s="186" t="s">
        <v>586</v>
      </c>
    </row>
    <row r="154" spans="1:65" s="2" customFormat="1" ht="19.5">
      <c r="A154" s="33"/>
      <c r="B154" s="34"/>
      <c r="C154" s="35"/>
      <c r="D154" s="188" t="s">
        <v>188</v>
      </c>
      <c r="E154" s="35"/>
      <c r="F154" s="189" t="s">
        <v>4338</v>
      </c>
      <c r="G154" s="35"/>
      <c r="H154" s="35"/>
      <c r="I154" s="35"/>
      <c r="J154" s="35"/>
      <c r="K154" s="35"/>
      <c r="L154" s="38"/>
      <c r="M154" s="190"/>
      <c r="N154" s="191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9" t="s">
        <v>188</v>
      </c>
      <c r="AU154" s="19" t="s">
        <v>76</v>
      </c>
    </row>
    <row r="155" spans="1:65" s="2" customFormat="1" ht="24.2" customHeight="1">
      <c r="A155" s="33"/>
      <c r="B155" s="34"/>
      <c r="C155" s="213" t="s">
        <v>405</v>
      </c>
      <c r="D155" s="213" t="s">
        <v>286</v>
      </c>
      <c r="E155" s="214" t="s">
        <v>4339</v>
      </c>
      <c r="F155" s="215" t="s">
        <v>4340</v>
      </c>
      <c r="G155" s="216" t="s">
        <v>1865</v>
      </c>
      <c r="H155" s="217">
        <v>1</v>
      </c>
      <c r="I155" s="218">
        <v>0</v>
      </c>
      <c r="J155" s="218">
        <f>ROUND(I155*H155,2)</f>
        <v>0</v>
      </c>
      <c r="K155" s="215" t="s">
        <v>18</v>
      </c>
      <c r="L155" s="219"/>
      <c r="M155" s="220" t="s">
        <v>18</v>
      </c>
      <c r="N155" s="221" t="s">
        <v>40</v>
      </c>
      <c r="O155" s="184">
        <v>0</v>
      </c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6" t="s">
        <v>250</v>
      </c>
      <c r="AT155" s="186" t="s">
        <v>286</v>
      </c>
      <c r="AU155" s="186" t="s">
        <v>76</v>
      </c>
      <c r="AY155" s="19" t="s">
        <v>179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76</v>
      </c>
      <c r="BK155" s="187">
        <f>ROUND(I155*H155,2)</f>
        <v>0</v>
      </c>
      <c r="BL155" s="19" t="s">
        <v>186</v>
      </c>
      <c r="BM155" s="186" t="s">
        <v>602</v>
      </c>
    </row>
    <row r="156" spans="1:65" s="2" customFormat="1" ht="19.5">
      <c r="A156" s="33"/>
      <c r="B156" s="34"/>
      <c r="C156" s="35"/>
      <c r="D156" s="188" t="s">
        <v>188</v>
      </c>
      <c r="E156" s="35"/>
      <c r="F156" s="189" t="s">
        <v>4340</v>
      </c>
      <c r="G156" s="35"/>
      <c r="H156" s="35"/>
      <c r="I156" s="35"/>
      <c r="J156" s="35"/>
      <c r="K156" s="35"/>
      <c r="L156" s="38"/>
      <c r="M156" s="190"/>
      <c r="N156" s="191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9" t="s">
        <v>188</v>
      </c>
      <c r="AU156" s="19" t="s">
        <v>76</v>
      </c>
    </row>
    <row r="157" spans="1:65" s="2" customFormat="1" ht="24.2" customHeight="1">
      <c r="A157" s="33"/>
      <c r="B157" s="34"/>
      <c r="C157" s="213" t="s">
        <v>411</v>
      </c>
      <c r="D157" s="213" t="s">
        <v>286</v>
      </c>
      <c r="E157" s="214" t="s">
        <v>4341</v>
      </c>
      <c r="F157" s="215" t="s">
        <v>4342</v>
      </c>
      <c r="G157" s="216" t="s">
        <v>3764</v>
      </c>
      <c r="H157" s="217">
        <v>1</v>
      </c>
      <c r="I157" s="218">
        <v>0</v>
      </c>
      <c r="J157" s="218">
        <f>ROUND(I157*H157,2)</f>
        <v>0</v>
      </c>
      <c r="K157" s="215" t="s">
        <v>18</v>
      </c>
      <c r="L157" s="219"/>
      <c r="M157" s="220" t="s">
        <v>18</v>
      </c>
      <c r="N157" s="221" t="s">
        <v>40</v>
      </c>
      <c r="O157" s="184">
        <v>0</v>
      </c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6" t="s">
        <v>250</v>
      </c>
      <c r="AT157" s="186" t="s">
        <v>286</v>
      </c>
      <c r="AU157" s="186" t="s">
        <v>76</v>
      </c>
      <c r="AY157" s="19" t="s">
        <v>179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76</v>
      </c>
      <c r="BK157" s="187">
        <f>ROUND(I157*H157,2)</f>
        <v>0</v>
      </c>
      <c r="BL157" s="19" t="s">
        <v>186</v>
      </c>
      <c r="BM157" s="186" t="s">
        <v>616</v>
      </c>
    </row>
    <row r="158" spans="1:65" s="2" customFormat="1" ht="19.5">
      <c r="A158" s="33"/>
      <c r="B158" s="34"/>
      <c r="C158" s="35"/>
      <c r="D158" s="188" t="s">
        <v>188</v>
      </c>
      <c r="E158" s="35"/>
      <c r="F158" s="189" t="s">
        <v>4342</v>
      </c>
      <c r="G158" s="35"/>
      <c r="H158" s="35"/>
      <c r="I158" s="35"/>
      <c r="J158" s="35"/>
      <c r="K158" s="35"/>
      <c r="L158" s="38"/>
      <c r="M158" s="190"/>
      <c r="N158" s="191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9" t="s">
        <v>188</v>
      </c>
      <c r="AU158" s="19" t="s">
        <v>76</v>
      </c>
    </row>
    <row r="159" spans="1:65" s="2" customFormat="1" ht="21.75" customHeight="1">
      <c r="A159" s="33"/>
      <c r="B159" s="34"/>
      <c r="C159" s="213" t="s">
        <v>417</v>
      </c>
      <c r="D159" s="213" t="s">
        <v>286</v>
      </c>
      <c r="E159" s="214" t="s">
        <v>4343</v>
      </c>
      <c r="F159" s="215" t="s">
        <v>4344</v>
      </c>
      <c r="G159" s="216" t="s">
        <v>3764</v>
      </c>
      <c r="H159" s="217">
        <v>1</v>
      </c>
      <c r="I159" s="218">
        <v>0</v>
      </c>
      <c r="J159" s="218">
        <f>ROUND(I159*H159,2)</f>
        <v>0</v>
      </c>
      <c r="K159" s="215" t="s">
        <v>18</v>
      </c>
      <c r="L159" s="219"/>
      <c r="M159" s="220" t="s">
        <v>18</v>
      </c>
      <c r="N159" s="221" t="s">
        <v>40</v>
      </c>
      <c r="O159" s="184">
        <v>0</v>
      </c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6" t="s">
        <v>250</v>
      </c>
      <c r="AT159" s="186" t="s">
        <v>286</v>
      </c>
      <c r="AU159" s="186" t="s">
        <v>76</v>
      </c>
      <c r="AY159" s="19" t="s">
        <v>179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76</v>
      </c>
      <c r="BK159" s="187">
        <f>ROUND(I159*H159,2)</f>
        <v>0</v>
      </c>
      <c r="BL159" s="19" t="s">
        <v>186</v>
      </c>
      <c r="BM159" s="186" t="s">
        <v>628</v>
      </c>
    </row>
    <row r="160" spans="1:65" s="2" customFormat="1">
      <c r="A160" s="33"/>
      <c r="B160" s="34"/>
      <c r="C160" s="35"/>
      <c r="D160" s="188" t="s">
        <v>188</v>
      </c>
      <c r="E160" s="35"/>
      <c r="F160" s="189" t="s">
        <v>4344</v>
      </c>
      <c r="G160" s="35"/>
      <c r="H160" s="35"/>
      <c r="I160" s="35"/>
      <c r="J160" s="35"/>
      <c r="K160" s="35"/>
      <c r="L160" s="38"/>
      <c r="M160" s="190"/>
      <c r="N160" s="19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9" t="s">
        <v>188</v>
      </c>
      <c r="AU160" s="19" t="s">
        <v>76</v>
      </c>
    </row>
    <row r="161" spans="1:65" s="2" customFormat="1" ht="21.75" customHeight="1">
      <c r="A161" s="33"/>
      <c r="B161" s="34"/>
      <c r="C161" s="213" t="s">
        <v>427</v>
      </c>
      <c r="D161" s="213" t="s">
        <v>286</v>
      </c>
      <c r="E161" s="214" t="s">
        <v>4345</v>
      </c>
      <c r="F161" s="215" t="s">
        <v>4346</v>
      </c>
      <c r="G161" s="216" t="s">
        <v>3764</v>
      </c>
      <c r="H161" s="217">
        <v>1</v>
      </c>
      <c r="I161" s="218">
        <v>0</v>
      </c>
      <c r="J161" s="218">
        <f>ROUND(I161*H161,2)</f>
        <v>0</v>
      </c>
      <c r="K161" s="215" t="s">
        <v>18</v>
      </c>
      <c r="L161" s="219"/>
      <c r="M161" s="220" t="s">
        <v>18</v>
      </c>
      <c r="N161" s="221" t="s">
        <v>40</v>
      </c>
      <c r="O161" s="184">
        <v>0</v>
      </c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6" t="s">
        <v>250</v>
      </c>
      <c r="AT161" s="186" t="s">
        <v>286</v>
      </c>
      <c r="AU161" s="186" t="s">
        <v>76</v>
      </c>
      <c r="AY161" s="19" t="s">
        <v>179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76</v>
      </c>
      <c r="BK161" s="187">
        <f>ROUND(I161*H161,2)</f>
        <v>0</v>
      </c>
      <c r="BL161" s="19" t="s">
        <v>186</v>
      </c>
      <c r="BM161" s="186" t="s">
        <v>655</v>
      </c>
    </row>
    <row r="162" spans="1:65" s="2" customFormat="1">
      <c r="A162" s="33"/>
      <c r="B162" s="34"/>
      <c r="C162" s="35"/>
      <c r="D162" s="188" t="s">
        <v>188</v>
      </c>
      <c r="E162" s="35"/>
      <c r="F162" s="189" t="s">
        <v>4346</v>
      </c>
      <c r="G162" s="35"/>
      <c r="H162" s="35"/>
      <c r="I162" s="35"/>
      <c r="J162" s="35"/>
      <c r="K162" s="35"/>
      <c r="L162" s="38"/>
      <c r="M162" s="190"/>
      <c r="N162" s="191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9" t="s">
        <v>188</v>
      </c>
      <c r="AU162" s="19" t="s">
        <v>76</v>
      </c>
    </row>
    <row r="163" spans="1:65" s="2" customFormat="1" ht="16.5" customHeight="1">
      <c r="A163" s="33"/>
      <c r="B163" s="34"/>
      <c r="C163" s="213" t="s">
        <v>434</v>
      </c>
      <c r="D163" s="213" t="s">
        <v>286</v>
      </c>
      <c r="E163" s="214" t="s">
        <v>4347</v>
      </c>
      <c r="F163" s="215" t="s">
        <v>4348</v>
      </c>
      <c r="G163" s="216" t="s">
        <v>357</v>
      </c>
      <c r="H163" s="217">
        <v>15</v>
      </c>
      <c r="I163" s="218">
        <v>0</v>
      </c>
      <c r="J163" s="218">
        <f>ROUND(I163*H163,2)</f>
        <v>0</v>
      </c>
      <c r="K163" s="215" t="s">
        <v>18</v>
      </c>
      <c r="L163" s="219"/>
      <c r="M163" s="220" t="s">
        <v>18</v>
      </c>
      <c r="N163" s="221" t="s">
        <v>40</v>
      </c>
      <c r="O163" s="184">
        <v>0</v>
      </c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6" t="s">
        <v>250</v>
      </c>
      <c r="AT163" s="186" t="s">
        <v>286</v>
      </c>
      <c r="AU163" s="186" t="s">
        <v>76</v>
      </c>
      <c r="AY163" s="19" t="s">
        <v>179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76</v>
      </c>
      <c r="BK163" s="187">
        <f>ROUND(I163*H163,2)</f>
        <v>0</v>
      </c>
      <c r="BL163" s="19" t="s">
        <v>186</v>
      </c>
      <c r="BM163" s="186" t="s">
        <v>671</v>
      </c>
    </row>
    <row r="164" spans="1:65" s="2" customFormat="1">
      <c r="A164" s="33"/>
      <c r="B164" s="34"/>
      <c r="C164" s="35"/>
      <c r="D164" s="188" t="s">
        <v>188</v>
      </c>
      <c r="E164" s="35"/>
      <c r="F164" s="189" t="s">
        <v>4348</v>
      </c>
      <c r="G164" s="35"/>
      <c r="H164" s="35"/>
      <c r="I164" s="35"/>
      <c r="J164" s="35"/>
      <c r="K164" s="35"/>
      <c r="L164" s="38"/>
      <c r="M164" s="190"/>
      <c r="N164" s="191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9" t="s">
        <v>188</v>
      </c>
      <c r="AU164" s="19" t="s">
        <v>76</v>
      </c>
    </row>
    <row r="165" spans="1:65" s="2" customFormat="1" ht="37.9" customHeight="1">
      <c r="A165" s="33"/>
      <c r="B165" s="34"/>
      <c r="C165" s="213" t="s">
        <v>442</v>
      </c>
      <c r="D165" s="213" t="s">
        <v>286</v>
      </c>
      <c r="E165" s="214" t="s">
        <v>4349</v>
      </c>
      <c r="F165" s="215" t="s">
        <v>4334</v>
      </c>
      <c r="G165" s="216" t="s">
        <v>357</v>
      </c>
      <c r="H165" s="217">
        <v>19</v>
      </c>
      <c r="I165" s="218">
        <v>0</v>
      </c>
      <c r="J165" s="218">
        <f>ROUND(I165*H165,2)</f>
        <v>0</v>
      </c>
      <c r="K165" s="215" t="s">
        <v>18</v>
      </c>
      <c r="L165" s="219"/>
      <c r="M165" s="220" t="s">
        <v>18</v>
      </c>
      <c r="N165" s="221" t="s">
        <v>40</v>
      </c>
      <c r="O165" s="184">
        <v>0</v>
      </c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6" t="s">
        <v>250</v>
      </c>
      <c r="AT165" s="186" t="s">
        <v>286</v>
      </c>
      <c r="AU165" s="186" t="s">
        <v>76</v>
      </c>
      <c r="AY165" s="19" t="s">
        <v>179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76</v>
      </c>
      <c r="BK165" s="187">
        <f>ROUND(I165*H165,2)</f>
        <v>0</v>
      </c>
      <c r="BL165" s="19" t="s">
        <v>186</v>
      </c>
      <c r="BM165" s="186" t="s">
        <v>682</v>
      </c>
    </row>
    <row r="166" spans="1:65" s="2" customFormat="1" ht="19.5">
      <c r="A166" s="33"/>
      <c r="B166" s="34"/>
      <c r="C166" s="35"/>
      <c r="D166" s="188" t="s">
        <v>188</v>
      </c>
      <c r="E166" s="35"/>
      <c r="F166" s="189" t="s">
        <v>4334</v>
      </c>
      <c r="G166" s="35"/>
      <c r="H166" s="35"/>
      <c r="I166" s="35"/>
      <c r="J166" s="35"/>
      <c r="K166" s="35"/>
      <c r="L166" s="38"/>
      <c r="M166" s="190"/>
      <c r="N166" s="191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9" t="s">
        <v>188</v>
      </c>
      <c r="AU166" s="19" t="s">
        <v>76</v>
      </c>
    </row>
    <row r="167" spans="1:65" s="12" customFormat="1" ht="25.9" customHeight="1">
      <c r="B167" s="161"/>
      <c r="C167" s="162"/>
      <c r="D167" s="163" t="s">
        <v>68</v>
      </c>
      <c r="E167" s="164" t="s">
        <v>4350</v>
      </c>
      <c r="F167" s="164" t="s">
        <v>4351</v>
      </c>
      <c r="G167" s="162"/>
      <c r="H167" s="162"/>
      <c r="I167" s="162"/>
      <c r="J167" s="165">
        <f>BK167</f>
        <v>0</v>
      </c>
      <c r="K167" s="162"/>
      <c r="L167" s="166"/>
      <c r="M167" s="167"/>
      <c r="N167" s="168"/>
      <c r="O167" s="168"/>
      <c r="P167" s="169">
        <f>SUM(P168:P197)</f>
        <v>0</v>
      </c>
      <c r="Q167" s="168"/>
      <c r="R167" s="169">
        <f>SUM(R168:R197)</f>
        <v>0</v>
      </c>
      <c r="S167" s="168"/>
      <c r="T167" s="170">
        <f>SUM(T168:T197)</f>
        <v>0</v>
      </c>
      <c r="AR167" s="171" t="s">
        <v>76</v>
      </c>
      <c r="AT167" s="172" t="s">
        <v>68</v>
      </c>
      <c r="AU167" s="172" t="s">
        <v>69</v>
      </c>
      <c r="AY167" s="171" t="s">
        <v>179</v>
      </c>
      <c r="BK167" s="173">
        <f>SUM(BK168:BK197)</f>
        <v>0</v>
      </c>
    </row>
    <row r="168" spans="1:65" s="2" customFormat="1" ht="16.5" customHeight="1">
      <c r="A168" s="33"/>
      <c r="B168" s="34"/>
      <c r="C168" s="213" t="s">
        <v>449</v>
      </c>
      <c r="D168" s="213" t="s">
        <v>286</v>
      </c>
      <c r="E168" s="214" t="s">
        <v>4352</v>
      </c>
      <c r="F168" s="215" t="s">
        <v>4353</v>
      </c>
      <c r="G168" s="216" t="s">
        <v>3764</v>
      </c>
      <c r="H168" s="217">
        <v>13</v>
      </c>
      <c r="I168" s="218">
        <v>0</v>
      </c>
      <c r="J168" s="218">
        <f>ROUND(I168*H168,2)</f>
        <v>0</v>
      </c>
      <c r="K168" s="215" t="s">
        <v>18</v>
      </c>
      <c r="L168" s="219"/>
      <c r="M168" s="220" t="s">
        <v>18</v>
      </c>
      <c r="N168" s="221" t="s">
        <v>40</v>
      </c>
      <c r="O168" s="184">
        <v>0</v>
      </c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6" t="s">
        <v>250</v>
      </c>
      <c r="AT168" s="186" t="s">
        <v>286</v>
      </c>
      <c r="AU168" s="186" t="s">
        <v>76</v>
      </c>
      <c r="AY168" s="19" t="s">
        <v>179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76</v>
      </c>
      <c r="BK168" s="187">
        <f>ROUND(I168*H168,2)</f>
        <v>0</v>
      </c>
      <c r="BL168" s="19" t="s">
        <v>186</v>
      </c>
      <c r="BM168" s="186" t="s">
        <v>712</v>
      </c>
    </row>
    <row r="169" spans="1:65" s="2" customFormat="1">
      <c r="A169" s="33"/>
      <c r="B169" s="34"/>
      <c r="C169" s="35"/>
      <c r="D169" s="188" t="s">
        <v>188</v>
      </c>
      <c r="E169" s="35"/>
      <c r="F169" s="189" t="s">
        <v>4353</v>
      </c>
      <c r="G169" s="35"/>
      <c r="H169" s="35"/>
      <c r="I169" s="35"/>
      <c r="J169" s="35"/>
      <c r="K169" s="35"/>
      <c r="L169" s="38"/>
      <c r="M169" s="190"/>
      <c r="N169" s="19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9" t="s">
        <v>188</v>
      </c>
      <c r="AU169" s="19" t="s">
        <v>76</v>
      </c>
    </row>
    <row r="170" spans="1:65" s="2" customFormat="1" ht="16.5" customHeight="1">
      <c r="A170" s="33"/>
      <c r="B170" s="34"/>
      <c r="C170" s="213" t="s">
        <v>455</v>
      </c>
      <c r="D170" s="213" t="s">
        <v>286</v>
      </c>
      <c r="E170" s="214" t="s">
        <v>4354</v>
      </c>
      <c r="F170" s="215" t="s">
        <v>4355</v>
      </c>
      <c r="G170" s="216" t="s">
        <v>2998</v>
      </c>
      <c r="H170" s="217">
        <v>7.7789999999999999</v>
      </c>
      <c r="I170" s="218">
        <v>0</v>
      </c>
      <c r="J170" s="218">
        <f>ROUND(I170*H170,2)</f>
        <v>0</v>
      </c>
      <c r="K170" s="215" t="s">
        <v>18</v>
      </c>
      <c r="L170" s="219"/>
      <c r="M170" s="220" t="s">
        <v>18</v>
      </c>
      <c r="N170" s="221" t="s">
        <v>40</v>
      </c>
      <c r="O170" s="184">
        <v>0</v>
      </c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6" t="s">
        <v>250</v>
      </c>
      <c r="AT170" s="186" t="s">
        <v>286</v>
      </c>
      <c r="AU170" s="186" t="s">
        <v>76</v>
      </c>
      <c r="AY170" s="19" t="s">
        <v>179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76</v>
      </c>
      <c r="BK170" s="187">
        <f>ROUND(I170*H170,2)</f>
        <v>0</v>
      </c>
      <c r="BL170" s="19" t="s">
        <v>186</v>
      </c>
      <c r="BM170" s="186" t="s">
        <v>723</v>
      </c>
    </row>
    <row r="171" spans="1:65" s="2" customFormat="1">
      <c r="A171" s="33"/>
      <c r="B171" s="34"/>
      <c r="C171" s="35"/>
      <c r="D171" s="188" t="s">
        <v>188</v>
      </c>
      <c r="E171" s="35"/>
      <c r="F171" s="189" t="s">
        <v>4355</v>
      </c>
      <c r="G171" s="35"/>
      <c r="H171" s="35"/>
      <c r="I171" s="35"/>
      <c r="J171" s="35"/>
      <c r="K171" s="35"/>
      <c r="L171" s="38"/>
      <c r="M171" s="190"/>
      <c r="N171" s="191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9" t="s">
        <v>188</v>
      </c>
      <c r="AU171" s="19" t="s">
        <v>76</v>
      </c>
    </row>
    <row r="172" spans="1:65" s="2" customFormat="1" ht="16.5" customHeight="1">
      <c r="A172" s="33"/>
      <c r="B172" s="34"/>
      <c r="C172" s="213" t="s">
        <v>463</v>
      </c>
      <c r="D172" s="213" t="s">
        <v>286</v>
      </c>
      <c r="E172" s="214" t="s">
        <v>4356</v>
      </c>
      <c r="F172" s="215" t="s">
        <v>4357</v>
      </c>
      <c r="G172" s="216" t="s">
        <v>289</v>
      </c>
      <c r="H172" s="217">
        <v>56</v>
      </c>
      <c r="I172" s="218">
        <v>0</v>
      </c>
      <c r="J172" s="218">
        <f>ROUND(I172*H172,2)</f>
        <v>0</v>
      </c>
      <c r="K172" s="215" t="s">
        <v>18</v>
      </c>
      <c r="L172" s="219"/>
      <c r="M172" s="220" t="s">
        <v>18</v>
      </c>
      <c r="N172" s="221" t="s">
        <v>40</v>
      </c>
      <c r="O172" s="184">
        <v>0</v>
      </c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250</v>
      </c>
      <c r="AT172" s="186" t="s">
        <v>286</v>
      </c>
      <c r="AU172" s="186" t="s">
        <v>76</v>
      </c>
      <c r="AY172" s="19" t="s">
        <v>179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76</v>
      </c>
      <c r="BK172" s="187">
        <f>ROUND(I172*H172,2)</f>
        <v>0</v>
      </c>
      <c r="BL172" s="19" t="s">
        <v>186</v>
      </c>
      <c r="BM172" s="186" t="s">
        <v>737</v>
      </c>
    </row>
    <row r="173" spans="1:65" s="2" customFormat="1">
      <c r="A173" s="33"/>
      <c r="B173" s="34"/>
      <c r="C173" s="35"/>
      <c r="D173" s="188" t="s">
        <v>188</v>
      </c>
      <c r="E173" s="35"/>
      <c r="F173" s="189" t="s">
        <v>4357</v>
      </c>
      <c r="G173" s="35"/>
      <c r="H173" s="35"/>
      <c r="I173" s="35"/>
      <c r="J173" s="35"/>
      <c r="K173" s="35"/>
      <c r="L173" s="38"/>
      <c r="M173" s="190"/>
      <c r="N173" s="19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9" t="s">
        <v>188</v>
      </c>
      <c r="AU173" s="19" t="s">
        <v>76</v>
      </c>
    </row>
    <row r="174" spans="1:65" s="2" customFormat="1" ht="16.5" customHeight="1">
      <c r="A174" s="33"/>
      <c r="B174" s="34"/>
      <c r="C174" s="213" t="s">
        <v>471</v>
      </c>
      <c r="D174" s="213" t="s">
        <v>286</v>
      </c>
      <c r="E174" s="214" t="s">
        <v>4358</v>
      </c>
      <c r="F174" s="215" t="s">
        <v>4359</v>
      </c>
      <c r="G174" s="216" t="s">
        <v>2998</v>
      </c>
      <c r="H174" s="217">
        <v>89</v>
      </c>
      <c r="I174" s="218">
        <v>0</v>
      </c>
      <c r="J174" s="218">
        <f>ROUND(I174*H174,2)</f>
        <v>0</v>
      </c>
      <c r="K174" s="215" t="s">
        <v>18</v>
      </c>
      <c r="L174" s="219"/>
      <c r="M174" s="220" t="s">
        <v>18</v>
      </c>
      <c r="N174" s="221" t="s">
        <v>40</v>
      </c>
      <c r="O174" s="184">
        <v>0</v>
      </c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250</v>
      </c>
      <c r="AT174" s="186" t="s">
        <v>286</v>
      </c>
      <c r="AU174" s="186" t="s">
        <v>76</v>
      </c>
      <c r="AY174" s="19" t="s">
        <v>179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76</v>
      </c>
      <c r="BK174" s="187">
        <f>ROUND(I174*H174,2)</f>
        <v>0</v>
      </c>
      <c r="BL174" s="19" t="s">
        <v>186</v>
      </c>
      <c r="BM174" s="186" t="s">
        <v>752</v>
      </c>
    </row>
    <row r="175" spans="1:65" s="2" customFormat="1">
      <c r="A175" s="33"/>
      <c r="B175" s="34"/>
      <c r="C175" s="35"/>
      <c r="D175" s="188" t="s">
        <v>188</v>
      </c>
      <c r="E175" s="35"/>
      <c r="F175" s="189" t="s">
        <v>4359</v>
      </c>
      <c r="G175" s="35"/>
      <c r="H175" s="35"/>
      <c r="I175" s="35"/>
      <c r="J175" s="35"/>
      <c r="K175" s="35"/>
      <c r="L175" s="38"/>
      <c r="M175" s="190"/>
      <c r="N175" s="191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9" t="s">
        <v>188</v>
      </c>
      <c r="AU175" s="19" t="s">
        <v>76</v>
      </c>
    </row>
    <row r="176" spans="1:65" s="2" customFormat="1" ht="16.5" customHeight="1">
      <c r="A176" s="33"/>
      <c r="B176" s="34"/>
      <c r="C176" s="176" t="s">
        <v>475</v>
      </c>
      <c r="D176" s="176" t="s">
        <v>181</v>
      </c>
      <c r="E176" s="177" t="s">
        <v>4360</v>
      </c>
      <c r="F176" s="178" t="s">
        <v>4361</v>
      </c>
      <c r="G176" s="179" t="s">
        <v>3764</v>
      </c>
      <c r="H176" s="180">
        <v>8</v>
      </c>
      <c r="I176" s="181">
        <v>0</v>
      </c>
      <c r="J176" s="181">
        <f>ROUND(I176*H176,2)</f>
        <v>0</v>
      </c>
      <c r="K176" s="178" t="s">
        <v>18</v>
      </c>
      <c r="L176" s="38"/>
      <c r="M176" s="182" t="s">
        <v>18</v>
      </c>
      <c r="N176" s="183" t="s">
        <v>40</v>
      </c>
      <c r="O176" s="184">
        <v>0</v>
      </c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186</v>
      </c>
      <c r="AT176" s="186" t="s">
        <v>181</v>
      </c>
      <c r="AU176" s="186" t="s">
        <v>76</v>
      </c>
      <c r="AY176" s="19" t="s">
        <v>179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76</v>
      </c>
      <c r="BK176" s="187">
        <f>ROUND(I176*H176,2)</f>
        <v>0</v>
      </c>
      <c r="BL176" s="19" t="s">
        <v>186</v>
      </c>
      <c r="BM176" s="186" t="s">
        <v>765</v>
      </c>
    </row>
    <row r="177" spans="1:65" s="2" customFormat="1">
      <c r="A177" s="33"/>
      <c r="B177" s="34"/>
      <c r="C177" s="35"/>
      <c r="D177" s="188" t="s">
        <v>188</v>
      </c>
      <c r="E177" s="35"/>
      <c r="F177" s="189" t="s">
        <v>4361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188</v>
      </c>
      <c r="AU177" s="19" t="s">
        <v>76</v>
      </c>
    </row>
    <row r="178" spans="1:65" s="2" customFormat="1" ht="16.5" customHeight="1">
      <c r="A178" s="33"/>
      <c r="B178" s="34"/>
      <c r="C178" s="213" t="s">
        <v>486</v>
      </c>
      <c r="D178" s="213" t="s">
        <v>286</v>
      </c>
      <c r="E178" s="214" t="s">
        <v>4362</v>
      </c>
      <c r="F178" s="215" t="s">
        <v>4363</v>
      </c>
      <c r="G178" s="216" t="s">
        <v>5853</v>
      </c>
      <c r="H178" s="217">
        <v>4</v>
      </c>
      <c r="I178" s="218">
        <v>0</v>
      </c>
      <c r="J178" s="218">
        <f>ROUND(I178*H178,2)</f>
        <v>0</v>
      </c>
      <c r="K178" s="215" t="s">
        <v>18</v>
      </c>
      <c r="L178" s="219"/>
      <c r="M178" s="220" t="s">
        <v>18</v>
      </c>
      <c r="N178" s="221" t="s">
        <v>40</v>
      </c>
      <c r="O178" s="184">
        <v>0</v>
      </c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6" t="s">
        <v>250</v>
      </c>
      <c r="AT178" s="186" t="s">
        <v>286</v>
      </c>
      <c r="AU178" s="186" t="s">
        <v>76</v>
      </c>
      <c r="AY178" s="19" t="s">
        <v>179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76</v>
      </c>
      <c r="BK178" s="187">
        <f>ROUND(I178*H178,2)</f>
        <v>0</v>
      </c>
      <c r="BL178" s="19" t="s">
        <v>186</v>
      </c>
      <c r="BM178" s="186" t="s">
        <v>778</v>
      </c>
    </row>
    <row r="179" spans="1:65" s="2" customFormat="1">
      <c r="A179" s="33"/>
      <c r="B179" s="34"/>
      <c r="C179" s="35"/>
      <c r="D179" s="188" t="s">
        <v>188</v>
      </c>
      <c r="E179" s="35"/>
      <c r="F179" s="189" t="s">
        <v>4363</v>
      </c>
      <c r="G179" s="35"/>
      <c r="H179" s="35"/>
      <c r="I179" s="35"/>
      <c r="J179" s="35"/>
      <c r="K179" s="35"/>
      <c r="L179" s="38"/>
      <c r="M179" s="190"/>
      <c r="N179" s="191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9" t="s">
        <v>188</v>
      </c>
      <c r="AU179" s="19" t="s">
        <v>76</v>
      </c>
    </row>
    <row r="180" spans="1:65" s="2" customFormat="1" ht="16.5" customHeight="1">
      <c r="A180" s="33"/>
      <c r="B180" s="34"/>
      <c r="C180" s="213" t="s">
        <v>495</v>
      </c>
      <c r="D180" s="213" t="s">
        <v>286</v>
      </c>
      <c r="E180" s="214" t="s">
        <v>4364</v>
      </c>
      <c r="F180" s="215" t="s">
        <v>4365</v>
      </c>
      <c r="G180" s="216" t="s">
        <v>5853</v>
      </c>
      <c r="H180" s="217">
        <v>1</v>
      </c>
      <c r="I180" s="218">
        <v>0</v>
      </c>
      <c r="J180" s="218">
        <f>ROUND(I180*H180,2)</f>
        <v>0</v>
      </c>
      <c r="K180" s="215" t="s">
        <v>18</v>
      </c>
      <c r="L180" s="219"/>
      <c r="M180" s="220" t="s">
        <v>18</v>
      </c>
      <c r="N180" s="221" t="s">
        <v>40</v>
      </c>
      <c r="O180" s="184">
        <v>0</v>
      </c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250</v>
      </c>
      <c r="AT180" s="186" t="s">
        <v>286</v>
      </c>
      <c r="AU180" s="186" t="s">
        <v>76</v>
      </c>
      <c r="AY180" s="19" t="s">
        <v>179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76</v>
      </c>
      <c r="BK180" s="187">
        <f>ROUND(I180*H180,2)</f>
        <v>0</v>
      </c>
      <c r="BL180" s="19" t="s">
        <v>186</v>
      </c>
      <c r="BM180" s="186" t="s">
        <v>792</v>
      </c>
    </row>
    <row r="181" spans="1:65" s="2" customFormat="1">
      <c r="A181" s="33"/>
      <c r="B181" s="34"/>
      <c r="C181" s="35"/>
      <c r="D181" s="188" t="s">
        <v>188</v>
      </c>
      <c r="E181" s="35"/>
      <c r="F181" s="189" t="s">
        <v>4365</v>
      </c>
      <c r="G181" s="35"/>
      <c r="H181" s="35"/>
      <c r="I181" s="35"/>
      <c r="J181" s="35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188</v>
      </c>
      <c r="AU181" s="19" t="s">
        <v>76</v>
      </c>
    </row>
    <row r="182" spans="1:65" s="2" customFormat="1" ht="16.5" customHeight="1">
      <c r="A182" s="33"/>
      <c r="B182" s="34"/>
      <c r="C182" s="213" t="s">
        <v>502</v>
      </c>
      <c r="D182" s="213" t="s">
        <v>286</v>
      </c>
      <c r="E182" s="214" t="s">
        <v>4366</v>
      </c>
      <c r="F182" s="215" t="s">
        <v>4367</v>
      </c>
      <c r="G182" s="216" t="s">
        <v>3764</v>
      </c>
      <c r="H182" s="217">
        <v>25</v>
      </c>
      <c r="I182" s="218">
        <v>0</v>
      </c>
      <c r="J182" s="218">
        <f>ROUND(I182*H182,2)</f>
        <v>0</v>
      </c>
      <c r="K182" s="215" t="s">
        <v>18</v>
      </c>
      <c r="L182" s="219"/>
      <c r="M182" s="220" t="s">
        <v>18</v>
      </c>
      <c r="N182" s="221" t="s">
        <v>40</v>
      </c>
      <c r="O182" s="184">
        <v>0</v>
      </c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6" t="s">
        <v>250</v>
      </c>
      <c r="AT182" s="186" t="s">
        <v>286</v>
      </c>
      <c r="AU182" s="186" t="s">
        <v>76</v>
      </c>
      <c r="AY182" s="19" t="s">
        <v>179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76</v>
      </c>
      <c r="BK182" s="187">
        <f>ROUND(I182*H182,2)</f>
        <v>0</v>
      </c>
      <c r="BL182" s="19" t="s">
        <v>186</v>
      </c>
      <c r="BM182" s="186" t="s">
        <v>805</v>
      </c>
    </row>
    <row r="183" spans="1:65" s="2" customFormat="1">
      <c r="A183" s="33"/>
      <c r="B183" s="34"/>
      <c r="C183" s="35"/>
      <c r="D183" s="188" t="s">
        <v>188</v>
      </c>
      <c r="E183" s="35"/>
      <c r="F183" s="189" t="s">
        <v>4367</v>
      </c>
      <c r="G183" s="35"/>
      <c r="H183" s="35"/>
      <c r="I183" s="35"/>
      <c r="J183" s="35"/>
      <c r="K183" s="35"/>
      <c r="L183" s="38"/>
      <c r="M183" s="190"/>
      <c r="N183" s="191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9" t="s">
        <v>188</v>
      </c>
      <c r="AU183" s="19" t="s">
        <v>76</v>
      </c>
    </row>
    <row r="184" spans="1:65" s="2" customFormat="1" ht="16.5" customHeight="1">
      <c r="A184" s="33"/>
      <c r="B184" s="34"/>
      <c r="C184" s="213" t="s">
        <v>507</v>
      </c>
      <c r="D184" s="213" t="s">
        <v>286</v>
      </c>
      <c r="E184" s="214" t="s">
        <v>4368</v>
      </c>
      <c r="F184" s="215" t="s">
        <v>4369</v>
      </c>
      <c r="G184" s="216" t="s">
        <v>3764</v>
      </c>
      <c r="H184" s="217">
        <v>12</v>
      </c>
      <c r="I184" s="218">
        <v>0</v>
      </c>
      <c r="J184" s="218">
        <f>ROUND(I184*H184,2)</f>
        <v>0</v>
      </c>
      <c r="K184" s="215" t="s">
        <v>18</v>
      </c>
      <c r="L184" s="219"/>
      <c r="M184" s="220" t="s">
        <v>18</v>
      </c>
      <c r="N184" s="221" t="s">
        <v>40</v>
      </c>
      <c r="O184" s="184">
        <v>0</v>
      </c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6" t="s">
        <v>250</v>
      </c>
      <c r="AT184" s="186" t="s">
        <v>286</v>
      </c>
      <c r="AU184" s="186" t="s">
        <v>76</v>
      </c>
      <c r="AY184" s="19" t="s">
        <v>179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76</v>
      </c>
      <c r="BK184" s="187">
        <f>ROUND(I184*H184,2)</f>
        <v>0</v>
      </c>
      <c r="BL184" s="19" t="s">
        <v>186</v>
      </c>
      <c r="BM184" s="186" t="s">
        <v>818</v>
      </c>
    </row>
    <row r="185" spans="1:65" s="2" customFormat="1">
      <c r="A185" s="33"/>
      <c r="B185" s="34"/>
      <c r="C185" s="35"/>
      <c r="D185" s="188" t="s">
        <v>188</v>
      </c>
      <c r="E185" s="35"/>
      <c r="F185" s="189" t="s">
        <v>4369</v>
      </c>
      <c r="G185" s="35"/>
      <c r="H185" s="35"/>
      <c r="I185" s="35"/>
      <c r="J185" s="35"/>
      <c r="K185" s="35"/>
      <c r="L185" s="38"/>
      <c r="M185" s="190"/>
      <c r="N185" s="19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9" t="s">
        <v>188</v>
      </c>
      <c r="AU185" s="19" t="s">
        <v>76</v>
      </c>
    </row>
    <row r="186" spans="1:65" s="2" customFormat="1" ht="16.5" customHeight="1">
      <c r="A186" s="33"/>
      <c r="B186" s="34"/>
      <c r="C186" s="213" t="s">
        <v>512</v>
      </c>
      <c r="D186" s="213" t="s">
        <v>286</v>
      </c>
      <c r="E186" s="214" t="s">
        <v>4370</v>
      </c>
      <c r="F186" s="215" t="s">
        <v>4371</v>
      </c>
      <c r="G186" s="216" t="s">
        <v>3764</v>
      </c>
      <c r="H186" s="217">
        <v>12</v>
      </c>
      <c r="I186" s="218">
        <v>0</v>
      </c>
      <c r="J186" s="218">
        <f>ROUND(I186*H186,2)</f>
        <v>0</v>
      </c>
      <c r="K186" s="215" t="s">
        <v>18</v>
      </c>
      <c r="L186" s="219"/>
      <c r="M186" s="220" t="s">
        <v>18</v>
      </c>
      <c r="N186" s="221" t="s">
        <v>40</v>
      </c>
      <c r="O186" s="184">
        <v>0</v>
      </c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6" t="s">
        <v>250</v>
      </c>
      <c r="AT186" s="186" t="s">
        <v>286</v>
      </c>
      <c r="AU186" s="186" t="s">
        <v>76</v>
      </c>
      <c r="AY186" s="19" t="s">
        <v>179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76</v>
      </c>
      <c r="BK186" s="187">
        <f>ROUND(I186*H186,2)</f>
        <v>0</v>
      </c>
      <c r="BL186" s="19" t="s">
        <v>186</v>
      </c>
      <c r="BM186" s="186" t="s">
        <v>856</v>
      </c>
    </row>
    <row r="187" spans="1:65" s="2" customFormat="1">
      <c r="A187" s="33"/>
      <c r="B187" s="34"/>
      <c r="C187" s="35"/>
      <c r="D187" s="188" t="s">
        <v>188</v>
      </c>
      <c r="E187" s="35"/>
      <c r="F187" s="189" t="s">
        <v>4371</v>
      </c>
      <c r="G187" s="35"/>
      <c r="H187" s="35"/>
      <c r="I187" s="35"/>
      <c r="J187" s="35"/>
      <c r="K187" s="35"/>
      <c r="L187" s="38"/>
      <c r="M187" s="190"/>
      <c r="N187" s="191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9" t="s">
        <v>188</v>
      </c>
      <c r="AU187" s="19" t="s">
        <v>76</v>
      </c>
    </row>
    <row r="188" spans="1:65" s="2" customFormat="1" ht="16.5" customHeight="1">
      <c r="A188" s="33"/>
      <c r="B188" s="34"/>
      <c r="C188" s="176" t="s">
        <v>517</v>
      </c>
      <c r="D188" s="176" t="s">
        <v>181</v>
      </c>
      <c r="E188" s="177" t="s">
        <v>4372</v>
      </c>
      <c r="F188" s="178" t="s">
        <v>4373</v>
      </c>
      <c r="G188" s="179" t="s">
        <v>1865</v>
      </c>
      <c r="H188" s="180">
        <v>1</v>
      </c>
      <c r="I188" s="181">
        <v>0</v>
      </c>
      <c r="J188" s="181">
        <f>ROUND(I188*H188,2)</f>
        <v>0</v>
      </c>
      <c r="K188" s="178" t="s">
        <v>18</v>
      </c>
      <c r="L188" s="38"/>
      <c r="M188" s="182" t="s">
        <v>18</v>
      </c>
      <c r="N188" s="183" t="s">
        <v>40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6" t="s">
        <v>186</v>
      </c>
      <c r="AT188" s="186" t="s">
        <v>181</v>
      </c>
      <c r="AU188" s="186" t="s">
        <v>76</v>
      </c>
      <c r="AY188" s="19" t="s">
        <v>179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76</v>
      </c>
      <c r="BK188" s="187">
        <f>ROUND(I188*H188,2)</f>
        <v>0</v>
      </c>
      <c r="BL188" s="19" t="s">
        <v>186</v>
      </c>
      <c r="BM188" s="186" t="s">
        <v>865</v>
      </c>
    </row>
    <row r="189" spans="1:65" s="2" customFormat="1">
      <c r="A189" s="33"/>
      <c r="B189" s="34"/>
      <c r="C189" s="35"/>
      <c r="D189" s="188" t="s">
        <v>188</v>
      </c>
      <c r="E189" s="35"/>
      <c r="F189" s="189" t="s">
        <v>4373</v>
      </c>
      <c r="G189" s="35"/>
      <c r="H189" s="35"/>
      <c r="I189" s="35"/>
      <c r="J189" s="35"/>
      <c r="K189" s="35"/>
      <c r="L189" s="38"/>
      <c r="M189" s="190"/>
      <c r="N189" s="191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9" t="s">
        <v>188</v>
      </c>
      <c r="AU189" s="19" t="s">
        <v>76</v>
      </c>
    </row>
    <row r="190" spans="1:65" s="2" customFormat="1" ht="16.5" customHeight="1">
      <c r="A190" s="33"/>
      <c r="B190" s="34"/>
      <c r="C190" s="176" t="s">
        <v>525</v>
      </c>
      <c r="D190" s="176" t="s">
        <v>181</v>
      </c>
      <c r="E190" s="177" t="s">
        <v>4374</v>
      </c>
      <c r="F190" s="178" t="s">
        <v>1943</v>
      </c>
      <c r="G190" s="179" t="s">
        <v>1865</v>
      </c>
      <c r="H190" s="180">
        <v>1</v>
      </c>
      <c r="I190" s="181">
        <v>0</v>
      </c>
      <c r="J190" s="181">
        <f>ROUND(I190*H190,2)</f>
        <v>0</v>
      </c>
      <c r="K190" s="178" t="s">
        <v>18</v>
      </c>
      <c r="L190" s="38"/>
      <c r="M190" s="182" t="s">
        <v>18</v>
      </c>
      <c r="N190" s="183" t="s">
        <v>40</v>
      </c>
      <c r="O190" s="184">
        <v>0</v>
      </c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6" t="s">
        <v>186</v>
      </c>
      <c r="AT190" s="186" t="s">
        <v>181</v>
      </c>
      <c r="AU190" s="186" t="s">
        <v>76</v>
      </c>
      <c r="AY190" s="19" t="s">
        <v>179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76</v>
      </c>
      <c r="BK190" s="187">
        <f>ROUND(I190*H190,2)</f>
        <v>0</v>
      </c>
      <c r="BL190" s="19" t="s">
        <v>186</v>
      </c>
      <c r="BM190" s="186" t="s">
        <v>873</v>
      </c>
    </row>
    <row r="191" spans="1:65" s="2" customFormat="1">
      <c r="A191" s="33"/>
      <c r="B191" s="34"/>
      <c r="C191" s="35"/>
      <c r="D191" s="188" t="s">
        <v>188</v>
      </c>
      <c r="E191" s="35"/>
      <c r="F191" s="189" t="s">
        <v>1943</v>
      </c>
      <c r="G191" s="35"/>
      <c r="H191" s="35"/>
      <c r="I191" s="35"/>
      <c r="J191" s="35"/>
      <c r="K191" s="35"/>
      <c r="L191" s="38"/>
      <c r="M191" s="190"/>
      <c r="N191" s="19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9" t="s">
        <v>188</v>
      </c>
      <c r="AU191" s="19" t="s">
        <v>76</v>
      </c>
    </row>
    <row r="192" spans="1:65" s="2" customFormat="1" ht="16.5" customHeight="1">
      <c r="A192" s="33"/>
      <c r="B192" s="34"/>
      <c r="C192" s="176" t="s">
        <v>530</v>
      </c>
      <c r="D192" s="176" t="s">
        <v>181</v>
      </c>
      <c r="E192" s="177" t="s">
        <v>4375</v>
      </c>
      <c r="F192" s="178" t="s">
        <v>4376</v>
      </c>
      <c r="G192" s="179" t="s">
        <v>1865</v>
      </c>
      <c r="H192" s="180">
        <v>1</v>
      </c>
      <c r="I192" s="181">
        <v>0</v>
      </c>
      <c r="J192" s="181">
        <f>ROUND(I192*H192,2)</f>
        <v>0</v>
      </c>
      <c r="K192" s="178" t="s">
        <v>18</v>
      </c>
      <c r="L192" s="38"/>
      <c r="M192" s="182" t="s">
        <v>18</v>
      </c>
      <c r="N192" s="183" t="s">
        <v>40</v>
      </c>
      <c r="O192" s="184">
        <v>0</v>
      </c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6" t="s">
        <v>186</v>
      </c>
      <c r="AT192" s="186" t="s">
        <v>181</v>
      </c>
      <c r="AU192" s="186" t="s">
        <v>76</v>
      </c>
      <c r="AY192" s="19" t="s">
        <v>179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76</v>
      </c>
      <c r="BK192" s="187">
        <f>ROUND(I192*H192,2)</f>
        <v>0</v>
      </c>
      <c r="BL192" s="19" t="s">
        <v>186</v>
      </c>
      <c r="BM192" s="186" t="s">
        <v>884</v>
      </c>
    </row>
    <row r="193" spans="1:65" s="2" customFormat="1">
      <c r="A193" s="33"/>
      <c r="B193" s="34"/>
      <c r="C193" s="35"/>
      <c r="D193" s="188" t="s">
        <v>188</v>
      </c>
      <c r="E193" s="35"/>
      <c r="F193" s="189" t="s">
        <v>4376</v>
      </c>
      <c r="G193" s="35"/>
      <c r="H193" s="35"/>
      <c r="I193" s="35"/>
      <c r="J193" s="35"/>
      <c r="K193" s="35"/>
      <c r="L193" s="38"/>
      <c r="M193" s="190"/>
      <c r="N193" s="191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9" t="s">
        <v>188</v>
      </c>
      <c r="AU193" s="19" t="s">
        <v>76</v>
      </c>
    </row>
    <row r="194" spans="1:65" s="2" customFormat="1" ht="16.5" customHeight="1">
      <c r="A194" s="33"/>
      <c r="B194" s="34"/>
      <c r="C194" s="176" t="s">
        <v>536</v>
      </c>
      <c r="D194" s="176" t="s">
        <v>181</v>
      </c>
      <c r="E194" s="177" t="s">
        <v>4377</v>
      </c>
      <c r="F194" s="178" t="s">
        <v>4378</v>
      </c>
      <c r="G194" s="179" t="s">
        <v>1865</v>
      </c>
      <c r="H194" s="180">
        <v>1</v>
      </c>
      <c r="I194" s="181">
        <v>0</v>
      </c>
      <c r="J194" s="181">
        <f>ROUND(I194*H194,2)</f>
        <v>0</v>
      </c>
      <c r="K194" s="178" t="s">
        <v>18</v>
      </c>
      <c r="L194" s="38"/>
      <c r="M194" s="182" t="s">
        <v>18</v>
      </c>
      <c r="N194" s="183" t="s">
        <v>40</v>
      </c>
      <c r="O194" s="184">
        <v>0</v>
      </c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6" t="s">
        <v>186</v>
      </c>
      <c r="AT194" s="186" t="s">
        <v>181</v>
      </c>
      <c r="AU194" s="186" t="s">
        <v>76</v>
      </c>
      <c r="AY194" s="19" t="s">
        <v>179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76</v>
      </c>
      <c r="BK194" s="187">
        <f>ROUND(I194*H194,2)</f>
        <v>0</v>
      </c>
      <c r="BL194" s="19" t="s">
        <v>186</v>
      </c>
      <c r="BM194" s="186" t="s">
        <v>899</v>
      </c>
    </row>
    <row r="195" spans="1:65" s="2" customFormat="1">
      <c r="A195" s="33"/>
      <c r="B195" s="34"/>
      <c r="C195" s="35"/>
      <c r="D195" s="188" t="s">
        <v>188</v>
      </c>
      <c r="E195" s="35"/>
      <c r="F195" s="189" t="s">
        <v>4378</v>
      </c>
      <c r="G195" s="35"/>
      <c r="H195" s="35"/>
      <c r="I195" s="35"/>
      <c r="J195" s="35"/>
      <c r="K195" s="35"/>
      <c r="L195" s="38"/>
      <c r="M195" s="190"/>
      <c r="N195" s="191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9" t="s">
        <v>188</v>
      </c>
      <c r="AU195" s="19" t="s">
        <v>76</v>
      </c>
    </row>
    <row r="196" spans="1:65" s="2" customFormat="1" ht="16.5" customHeight="1">
      <c r="A196" s="33"/>
      <c r="B196" s="34"/>
      <c r="C196" s="176" t="s">
        <v>544</v>
      </c>
      <c r="D196" s="176" t="s">
        <v>181</v>
      </c>
      <c r="E196" s="177" t="s">
        <v>4379</v>
      </c>
      <c r="F196" s="178" t="s">
        <v>4380</v>
      </c>
      <c r="G196" s="179" t="s">
        <v>1865</v>
      </c>
      <c r="H196" s="180">
        <v>1</v>
      </c>
      <c r="I196" s="181">
        <v>0</v>
      </c>
      <c r="J196" s="181">
        <f>ROUND(I196*H196,2)</f>
        <v>0</v>
      </c>
      <c r="K196" s="178" t="s">
        <v>18</v>
      </c>
      <c r="L196" s="38"/>
      <c r="M196" s="182" t="s">
        <v>18</v>
      </c>
      <c r="N196" s="183" t="s">
        <v>40</v>
      </c>
      <c r="O196" s="184">
        <v>0</v>
      </c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6" t="s">
        <v>186</v>
      </c>
      <c r="AT196" s="186" t="s">
        <v>181</v>
      </c>
      <c r="AU196" s="186" t="s">
        <v>76</v>
      </c>
      <c r="AY196" s="19" t="s">
        <v>179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76</v>
      </c>
      <c r="BK196" s="187">
        <f>ROUND(I196*H196,2)</f>
        <v>0</v>
      </c>
      <c r="BL196" s="19" t="s">
        <v>186</v>
      </c>
      <c r="BM196" s="186" t="s">
        <v>908</v>
      </c>
    </row>
    <row r="197" spans="1:65" s="2" customFormat="1">
      <c r="A197" s="33"/>
      <c r="B197" s="34"/>
      <c r="C197" s="35"/>
      <c r="D197" s="188" t="s">
        <v>188</v>
      </c>
      <c r="E197" s="35"/>
      <c r="F197" s="189" t="s">
        <v>4380</v>
      </c>
      <c r="G197" s="35"/>
      <c r="H197" s="35"/>
      <c r="I197" s="35"/>
      <c r="J197" s="35"/>
      <c r="K197" s="35"/>
      <c r="L197" s="38"/>
      <c r="M197" s="231"/>
      <c r="N197" s="232"/>
      <c r="O197" s="233"/>
      <c r="P197" s="233"/>
      <c r="Q197" s="233"/>
      <c r="R197" s="233"/>
      <c r="S197" s="233"/>
      <c r="T197" s="23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9" t="s">
        <v>188</v>
      </c>
      <c r="AU197" s="19" t="s">
        <v>76</v>
      </c>
    </row>
    <row r="198" spans="1:65" s="2" customFormat="1" ht="6.95" customHeight="1">
      <c r="A198" s="33"/>
      <c r="B198" s="46"/>
      <c r="C198" s="47"/>
      <c r="D198" s="47"/>
      <c r="E198" s="47"/>
      <c r="F198" s="47"/>
      <c r="G198" s="47"/>
      <c r="H198" s="47"/>
      <c r="I198" s="47"/>
      <c r="J198" s="47"/>
      <c r="K198" s="47"/>
      <c r="L198" s="38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sheetProtection formatColumns="0" formatRows="0" autoFilter="0"/>
  <autoFilter ref="C96:K197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90"/>
  <sheetViews>
    <sheetView showGridLines="0" topLeftCell="A448" workbookViewId="0">
      <selection activeCell="I94" sqref="I94:I8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4381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ROUND(J92,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ROUND((SUM(BE92:BE889)),  2)</f>
        <v>0</v>
      </c>
      <c r="G37" s="33"/>
      <c r="H37" s="33"/>
      <c r="I37" s="123">
        <v>0.21</v>
      </c>
      <c r="J37" s="122">
        <f>ROUND(((SUM(BE92:BE889))*I37),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ROUND((SUM(BF92:BF889)),  2)</f>
        <v>0</v>
      </c>
      <c r="G38" s="33"/>
      <c r="H38" s="33"/>
      <c r="I38" s="123">
        <v>0.12</v>
      </c>
      <c r="J38" s="122">
        <f>ROUND(((SUM(BF92:BF889))*I38),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ROUND((SUM(BG92:BG889)),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ROUND((SUM(BH92:BH889)),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ROUND((SUM(BI92:BI889)),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D1.1.4 - Elektro - silnoproud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J92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4382</v>
      </c>
      <c r="E68" s="142"/>
      <c r="F68" s="142"/>
      <c r="G68" s="142"/>
      <c r="H68" s="142"/>
      <c r="I68" s="142"/>
      <c r="J68" s="143">
        <f>J93</f>
        <v>0</v>
      </c>
      <c r="K68" s="140"/>
      <c r="L68" s="144"/>
    </row>
    <row r="69" spans="1:47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1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47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11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47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1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47" s="2" customFormat="1" ht="24.95" customHeight="1">
      <c r="A75" s="33"/>
      <c r="B75" s="34"/>
      <c r="C75" s="25" t="s">
        <v>164</v>
      </c>
      <c r="D75" s="35"/>
      <c r="E75" s="35"/>
      <c r="F75" s="35"/>
      <c r="G75" s="35"/>
      <c r="H75" s="35"/>
      <c r="I75" s="35"/>
      <c r="J75" s="35"/>
      <c r="K75" s="35"/>
      <c r="L75" s="11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47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1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47" s="2" customFormat="1" ht="12" customHeight="1">
      <c r="A77" s="33"/>
      <c r="B77" s="34"/>
      <c r="C77" s="30" t="s">
        <v>14</v>
      </c>
      <c r="D77" s="35"/>
      <c r="E77" s="35"/>
      <c r="F77" s="35"/>
      <c r="G77" s="35"/>
      <c r="H77" s="35"/>
      <c r="I77" s="35"/>
      <c r="J77" s="35"/>
      <c r="K77" s="35"/>
      <c r="L77" s="11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47" s="2" customFormat="1" ht="16.5" customHeight="1">
      <c r="A78" s="33"/>
      <c r="B78" s="34"/>
      <c r="C78" s="35"/>
      <c r="D78" s="35"/>
      <c r="E78" s="392" t="str">
        <f>E7</f>
        <v>Domov se zvláštním režimem ESET_změna 4</v>
      </c>
      <c r="F78" s="393"/>
      <c r="G78" s="393"/>
      <c r="H78" s="393"/>
      <c r="I78" s="35"/>
      <c r="J78" s="35"/>
      <c r="K78" s="35"/>
      <c r="L78" s="11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47" s="1" customFormat="1" ht="12" customHeight="1">
      <c r="B79" s="23"/>
      <c r="C79" s="30" t="s">
        <v>127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47" s="1" customFormat="1" ht="16.5" customHeight="1">
      <c r="B80" s="23"/>
      <c r="C80" s="24"/>
      <c r="D80" s="24"/>
      <c r="E80" s="392" t="s">
        <v>128</v>
      </c>
      <c r="F80" s="383"/>
      <c r="G80" s="383"/>
      <c r="H80" s="383"/>
      <c r="I80" s="24"/>
      <c r="J80" s="24"/>
      <c r="K80" s="24"/>
      <c r="L80" s="22"/>
    </row>
    <row r="81" spans="1:65" s="1" customFormat="1" ht="12" customHeight="1">
      <c r="B81" s="23"/>
      <c r="C81" s="30" t="s">
        <v>129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3"/>
      <c r="B82" s="34"/>
      <c r="C82" s="35"/>
      <c r="D82" s="35"/>
      <c r="E82" s="394" t="s">
        <v>130</v>
      </c>
      <c r="F82" s="395"/>
      <c r="G82" s="395"/>
      <c r="H82" s="395"/>
      <c r="I82" s="35"/>
      <c r="J82" s="35"/>
      <c r="K82" s="35"/>
      <c r="L82" s="11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2" customHeight="1">
      <c r="A83" s="33"/>
      <c r="B83" s="34"/>
      <c r="C83" s="30" t="s">
        <v>131</v>
      </c>
      <c r="D83" s="35"/>
      <c r="E83" s="35"/>
      <c r="F83" s="35"/>
      <c r="G83" s="35"/>
      <c r="H83" s="35"/>
      <c r="I83" s="35"/>
      <c r="J83" s="35"/>
      <c r="K83" s="35"/>
      <c r="L83" s="11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6.5" customHeight="1">
      <c r="A84" s="33"/>
      <c r="B84" s="34"/>
      <c r="C84" s="35"/>
      <c r="D84" s="35"/>
      <c r="E84" s="389" t="str">
        <f>E13</f>
        <v>D1.1.4 - Elektro - silnoproud</v>
      </c>
      <c r="F84" s="395"/>
      <c r="G84" s="395"/>
      <c r="H84" s="395"/>
      <c r="I84" s="35"/>
      <c r="J84" s="35"/>
      <c r="K84" s="35"/>
      <c r="L84" s="11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2" customHeight="1">
      <c r="A86" s="33"/>
      <c r="B86" s="34"/>
      <c r="C86" s="30" t="s">
        <v>19</v>
      </c>
      <c r="D86" s="35"/>
      <c r="E86" s="35"/>
      <c r="F86" s="28" t="str">
        <f>F16</f>
        <v>nám.Smiřických 42/12, parc.č.74/1</v>
      </c>
      <c r="G86" s="35"/>
      <c r="H86" s="35"/>
      <c r="I86" s="30" t="s">
        <v>21</v>
      </c>
      <c r="J86" s="58" t="str">
        <f>IF(J16="","",J16)</f>
        <v>25. 2. 2025</v>
      </c>
      <c r="K86" s="35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6.95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5.2" customHeight="1">
      <c r="A88" s="33"/>
      <c r="B88" s="34"/>
      <c r="C88" s="30" t="s">
        <v>23</v>
      </c>
      <c r="D88" s="35"/>
      <c r="E88" s="35"/>
      <c r="F88" s="28" t="str">
        <f>E19</f>
        <v xml:space="preserve"> </v>
      </c>
      <c r="G88" s="35"/>
      <c r="H88" s="35"/>
      <c r="I88" s="30" t="s">
        <v>28</v>
      </c>
      <c r="J88" s="31" t="str">
        <f>E25</f>
        <v>M - PROject CZ s.r.o.</v>
      </c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30" t="s">
        <v>27</v>
      </c>
      <c r="D89" s="35"/>
      <c r="E89" s="35"/>
      <c r="F89" s="28" t="str">
        <f>IF(E22="","",E22)</f>
        <v xml:space="preserve"> </v>
      </c>
      <c r="G89" s="35"/>
      <c r="H89" s="35"/>
      <c r="I89" s="30" t="s">
        <v>31</v>
      </c>
      <c r="J89" s="31" t="str">
        <f>E28</f>
        <v>SOLOREAL s.r.o.</v>
      </c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0.3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11" customFormat="1" ht="29.25" customHeight="1">
      <c r="A91" s="150"/>
      <c r="B91" s="151"/>
      <c r="C91" s="152" t="s">
        <v>165</v>
      </c>
      <c r="D91" s="153" t="s">
        <v>54</v>
      </c>
      <c r="E91" s="153" t="s">
        <v>50</v>
      </c>
      <c r="F91" s="153" t="s">
        <v>51</v>
      </c>
      <c r="G91" s="153" t="s">
        <v>166</v>
      </c>
      <c r="H91" s="153" t="s">
        <v>167</v>
      </c>
      <c r="I91" s="153" t="s">
        <v>168</v>
      </c>
      <c r="J91" s="153" t="s">
        <v>135</v>
      </c>
      <c r="K91" s="154" t="s">
        <v>169</v>
      </c>
      <c r="L91" s="155"/>
      <c r="M91" s="67" t="s">
        <v>18</v>
      </c>
      <c r="N91" s="68" t="s">
        <v>39</v>
      </c>
      <c r="O91" s="68" t="s">
        <v>170</v>
      </c>
      <c r="P91" s="68" t="s">
        <v>171</v>
      </c>
      <c r="Q91" s="68" t="s">
        <v>172</v>
      </c>
      <c r="R91" s="68" t="s">
        <v>173</v>
      </c>
      <c r="S91" s="68" t="s">
        <v>174</v>
      </c>
      <c r="T91" s="69" t="s">
        <v>175</v>
      </c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</row>
    <row r="92" spans="1:65" s="2" customFormat="1" ht="22.9" customHeight="1">
      <c r="A92" s="33"/>
      <c r="B92" s="34"/>
      <c r="C92" s="74" t="s">
        <v>176</v>
      </c>
      <c r="D92" s="35"/>
      <c r="E92" s="35"/>
      <c r="F92" s="35"/>
      <c r="G92" s="35"/>
      <c r="H92" s="35"/>
      <c r="I92" s="35"/>
      <c r="J92" s="156">
        <f>BK92</f>
        <v>0</v>
      </c>
      <c r="K92" s="35"/>
      <c r="L92" s="38"/>
      <c r="M92" s="70"/>
      <c r="N92" s="157"/>
      <c r="O92" s="71"/>
      <c r="P92" s="158">
        <f>P93</f>
        <v>0</v>
      </c>
      <c r="Q92" s="71"/>
      <c r="R92" s="158">
        <f>R93</f>
        <v>0</v>
      </c>
      <c r="S92" s="71"/>
      <c r="T92" s="159">
        <f>T93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9" t="s">
        <v>68</v>
      </c>
      <c r="AU92" s="19" t="s">
        <v>136</v>
      </c>
      <c r="BK92" s="160">
        <f>BK93</f>
        <v>0</v>
      </c>
    </row>
    <row r="93" spans="1:65" s="12" customFormat="1" ht="25.9" customHeight="1">
      <c r="B93" s="161"/>
      <c r="C93" s="162"/>
      <c r="D93" s="163" t="s">
        <v>68</v>
      </c>
      <c r="E93" s="164" t="s">
        <v>4383</v>
      </c>
      <c r="F93" s="164" t="s">
        <v>4384</v>
      </c>
      <c r="G93" s="162"/>
      <c r="H93" s="162"/>
      <c r="I93" s="162"/>
      <c r="J93" s="165">
        <f>BK93</f>
        <v>0</v>
      </c>
      <c r="K93" s="162"/>
      <c r="L93" s="166"/>
      <c r="M93" s="167"/>
      <c r="N93" s="168"/>
      <c r="O93" s="168"/>
      <c r="P93" s="169">
        <f>SUM(P94:P889)</f>
        <v>0</v>
      </c>
      <c r="Q93" s="168"/>
      <c r="R93" s="169">
        <f>SUM(R94:R889)</f>
        <v>0</v>
      </c>
      <c r="S93" s="168"/>
      <c r="T93" s="170">
        <f>SUM(T94:T889)</f>
        <v>0</v>
      </c>
      <c r="AR93" s="171" t="s">
        <v>76</v>
      </c>
      <c r="AT93" s="172" t="s">
        <v>68</v>
      </c>
      <c r="AU93" s="172" t="s">
        <v>69</v>
      </c>
      <c r="AY93" s="171" t="s">
        <v>179</v>
      </c>
      <c r="BK93" s="173">
        <f>SUM(BK94:BK889)</f>
        <v>0</v>
      </c>
    </row>
    <row r="94" spans="1:65" s="2" customFormat="1" ht="16.5" customHeight="1">
      <c r="A94" s="33"/>
      <c r="B94" s="34"/>
      <c r="C94" s="176" t="s">
        <v>76</v>
      </c>
      <c r="D94" s="176" t="s">
        <v>181</v>
      </c>
      <c r="E94" s="177" t="s">
        <v>4385</v>
      </c>
      <c r="F94" s="178" t="s">
        <v>4386</v>
      </c>
      <c r="G94" s="179" t="s">
        <v>281</v>
      </c>
      <c r="H94" s="180">
        <v>1</v>
      </c>
      <c r="I94" s="181"/>
      <c r="J94" s="181">
        <f>ROUND(I94*H94,2)</f>
        <v>0</v>
      </c>
      <c r="K94" s="178" t="s">
        <v>18</v>
      </c>
      <c r="L94" s="38"/>
      <c r="M94" s="182" t="s">
        <v>18</v>
      </c>
      <c r="N94" s="183" t="s">
        <v>40</v>
      </c>
      <c r="O94" s="184">
        <v>0</v>
      </c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6" t="s">
        <v>186</v>
      </c>
      <c r="AT94" s="186" t="s">
        <v>181</v>
      </c>
      <c r="AU94" s="186" t="s">
        <v>76</v>
      </c>
      <c r="AY94" s="19" t="s">
        <v>179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76</v>
      </c>
      <c r="BK94" s="187">
        <f>ROUND(I94*H94,2)</f>
        <v>0</v>
      </c>
      <c r="BL94" s="19" t="s">
        <v>186</v>
      </c>
      <c r="BM94" s="186" t="s">
        <v>78</v>
      </c>
    </row>
    <row r="95" spans="1:65" s="2" customFormat="1">
      <c r="A95" s="33"/>
      <c r="B95" s="34"/>
      <c r="C95" s="35"/>
      <c r="D95" s="188" t="s">
        <v>188</v>
      </c>
      <c r="E95" s="35"/>
      <c r="F95" s="189" t="s">
        <v>4386</v>
      </c>
      <c r="G95" s="35"/>
      <c r="H95" s="35"/>
      <c r="I95" s="35"/>
      <c r="J95" s="35"/>
      <c r="K95" s="35"/>
      <c r="L95" s="38"/>
      <c r="M95" s="190"/>
      <c r="N95" s="191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9" t="s">
        <v>188</v>
      </c>
      <c r="AU95" s="19" t="s">
        <v>76</v>
      </c>
    </row>
    <row r="96" spans="1:65" s="2" customFormat="1" ht="78" customHeight="1">
      <c r="A96" s="33"/>
      <c r="B96" s="34"/>
      <c r="C96" s="213" t="s">
        <v>78</v>
      </c>
      <c r="D96" s="213" t="s">
        <v>286</v>
      </c>
      <c r="E96" s="214" t="s">
        <v>4387</v>
      </c>
      <c r="F96" s="215" t="s">
        <v>4388</v>
      </c>
      <c r="G96" s="216" t="s">
        <v>281</v>
      </c>
      <c r="H96" s="217">
        <v>1</v>
      </c>
      <c r="I96" s="218"/>
      <c r="J96" s="218">
        <f>ROUND(I96*H96,2)</f>
        <v>0</v>
      </c>
      <c r="K96" s="215" t="s">
        <v>18</v>
      </c>
      <c r="L96" s="219"/>
      <c r="M96" s="220" t="s">
        <v>18</v>
      </c>
      <c r="N96" s="221" t="s">
        <v>40</v>
      </c>
      <c r="O96" s="184">
        <v>0</v>
      </c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6" t="s">
        <v>250</v>
      </c>
      <c r="AT96" s="186" t="s">
        <v>286</v>
      </c>
      <c r="AU96" s="186" t="s">
        <v>76</v>
      </c>
      <c r="AY96" s="19" t="s">
        <v>179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76</v>
      </c>
      <c r="BK96" s="187">
        <f>ROUND(I96*H96,2)</f>
        <v>0</v>
      </c>
      <c r="BL96" s="19" t="s">
        <v>186</v>
      </c>
      <c r="BM96" s="186" t="s">
        <v>186</v>
      </c>
    </row>
    <row r="97" spans="1:65" s="2" customFormat="1" ht="48.75">
      <c r="A97" s="33"/>
      <c r="B97" s="34"/>
      <c r="C97" s="35"/>
      <c r="D97" s="188" t="s">
        <v>188</v>
      </c>
      <c r="E97" s="35"/>
      <c r="F97" s="189" t="s">
        <v>4389</v>
      </c>
      <c r="G97" s="35"/>
      <c r="H97" s="35"/>
      <c r="I97" s="35"/>
      <c r="J97" s="35"/>
      <c r="K97" s="35"/>
      <c r="L97" s="38"/>
      <c r="M97" s="190"/>
      <c r="N97" s="191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9" t="s">
        <v>188</v>
      </c>
      <c r="AU97" s="19" t="s">
        <v>76</v>
      </c>
    </row>
    <row r="98" spans="1:65" s="2" customFormat="1" ht="16.5" customHeight="1">
      <c r="A98" s="33"/>
      <c r="B98" s="34"/>
      <c r="C98" s="176" t="s">
        <v>85</v>
      </c>
      <c r="D98" s="176" t="s">
        <v>181</v>
      </c>
      <c r="E98" s="177" t="s">
        <v>4390</v>
      </c>
      <c r="F98" s="178" t="s">
        <v>4391</v>
      </c>
      <c r="G98" s="179" t="s">
        <v>281</v>
      </c>
      <c r="H98" s="180">
        <v>1</v>
      </c>
      <c r="I98" s="181"/>
      <c r="J98" s="181">
        <f>ROUND(I98*H98,2)</f>
        <v>0</v>
      </c>
      <c r="K98" s="178" t="s">
        <v>18</v>
      </c>
      <c r="L98" s="38"/>
      <c r="M98" s="182" t="s">
        <v>18</v>
      </c>
      <c r="N98" s="183" t="s">
        <v>40</v>
      </c>
      <c r="O98" s="184">
        <v>0</v>
      </c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6" t="s">
        <v>186</v>
      </c>
      <c r="AT98" s="186" t="s">
        <v>181</v>
      </c>
      <c r="AU98" s="186" t="s">
        <v>76</v>
      </c>
      <c r="AY98" s="19" t="s">
        <v>179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76</v>
      </c>
      <c r="BK98" s="187">
        <f>ROUND(I98*H98,2)</f>
        <v>0</v>
      </c>
      <c r="BL98" s="19" t="s">
        <v>186</v>
      </c>
      <c r="BM98" s="186" t="s">
        <v>237</v>
      </c>
    </row>
    <row r="99" spans="1:65" s="2" customFormat="1">
      <c r="A99" s="33"/>
      <c r="B99" s="34"/>
      <c r="C99" s="35"/>
      <c r="D99" s="188" t="s">
        <v>188</v>
      </c>
      <c r="E99" s="35"/>
      <c r="F99" s="189" t="s">
        <v>4391</v>
      </c>
      <c r="G99" s="35"/>
      <c r="H99" s="35"/>
      <c r="I99" s="35"/>
      <c r="J99" s="35"/>
      <c r="K99" s="35"/>
      <c r="L99" s="38"/>
      <c r="M99" s="190"/>
      <c r="N99" s="19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9" t="s">
        <v>188</v>
      </c>
      <c r="AU99" s="19" t="s">
        <v>76</v>
      </c>
    </row>
    <row r="100" spans="1:65" s="2" customFormat="1" ht="16.5" customHeight="1">
      <c r="A100" s="33"/>
      <c r="B100" s="34"/>
      <c r="C100" s="213" t="s">
        <v>186</v>
      </c>
      <c r="D100" s="213" t="s">
        <v>286</v>
      </c>
      <c r="E100" s="214" t="s">
        <v>4392</v>
      </c>
      <c r="F100" s="215" t="s">
        <v>4393</v>
      </c>
      <c r="G100" s="216" t="s">
        <v>281</v>
      </c>
      <c r="H100" s="217">
        <v>1</v>
      </c>
      <c r="I100" s="218"/>
      <c r="J100" s="218">
        <f>ROUND(I100*H100,2)</f>
        <v>0</v>
      </c>
      <c r="K100" s="215" t="s">
        <v>18</v>
      </c>
      <c r="L100" s="219"/>
      <c r="M100" s="220" t="s">
        <v>18</v>
      </c>
      <c r="N100" s="221" t="s">
        <v>40</v>
      </c>
      <c r="O100" s="184">
        <v>0</v>
      </c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6" t="s">
        <v>250</v>
      </c>
      <c r="AT100" s="186" t="s">
        <v>286</v>
      </c>
      <c r="AU100" s="186" t="s">
        <v>76</v>
      </c>
      <c r="AY100" s="19" t="s">
        <v>179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76</v>
      </c>
      <c r="BK100" s="187">
        <f>ROUND(I100*H100,2)</f>
        <v>0</v>
      </c>
      <c r="BL100" s="19" t="s">
        <v>186</v>
      </c>
      <c r="BM100" s="186" t="s">
        <v>250</v>
      </c>
    </row>
    <row r="101" spans="1:65" s="2" customFormat="1">
      <c r="A101" s="33"/>
      <c r="B101" s="34"/>
      <c r="C101" s="35"/>
      <c r="D101" s="188" t="s">
        <v>188</v>
      </c>
      <c r="E101" s="35"/>
      <c r="F101" s="189" t="s">
        <v>4393</v>
      </c>
      <c r="G101" s="35"/>
      <c r="H101" s="35"/>
      <c r="I101" s="35"/>
      <c r="J101" s="35"/>
      <c r="K101" s="35"/>
      <c r="L101" s="38"/>
      <c r="M101" s="190"/>
      <c r="N101" s="191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9" t="s">
        <v>188</v>
      </c>
      <c r="AU101" s="19" t="s">
        <v>76</v>
      </c>
    </row>
    <row r="102" spans="1:65" s="2" customFormat="1" ht="16.5" customHeight="1">
      <c r="A102" s="33"/>
      <c r="B102" s="34"/>
      <c r="C102" s="176" t="s">
        <v>222</v>
      </c>
      <c r="D102" s="176" t="s">
        <v>181</v>
      </c>
      <c r="E102" s="177" t="s">
        <v>4394</v>
      </c>
      <c r="F102" s="178" t="s">
        <v>4395</v>
      </c>
      <c r="G102" s="179" t="s">
        <v>281</v>
      </c>
      <c r="H102" s="180">
        <v>1</v>
      </c>
      <c r="I102" s="181"/>
      <c r="J102" s="181">
        <f>ROUND(I102*H102,2)</f>
        <v>0</v>
      </c>
      <c r="K102" s="178" t="s">
        <v>18</v>
      </c>
      <c r="L102" s="38"/>
      <c r="M102" s="182" t="s">
        <v>18</v>
      </c>
      <c r="N102" s="183" t="s">
        <v>40</v>
      </c>
      <c r="O102" s="184">
        <v>0</v>
      </c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6" t="s">
        <v>186</v>
      </c>
      <c r="AT102" s="186" t="s">
        <v>181</v>
      </c>
      <c r="AU102" s="186" t="s">
        <v>76</v>
      </c>
      <c r="AY102" s="19" t="s">
        <v>179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76</v>
      </c>
      <c r="BK102" s="187">
        <f>ROUND(I102*H102,2)</f>
        <v>0</v>
      </c>
      <c r="BL102" s="19" t="s">
        <v>186</v>
      </c>
      <c r="BM102" s="186" t="s">
        <v>270</v>
      </c>
    </row>
    <row r="103" spans="1:65" s="2" customFormat="1">
      <c r="A103" s="33"/>
      <c r="B103" s="34"/>
      <c r="C103" s="35"/>
      <c r="D103" s="188" t="s">
        <v>188</v>
      </c>
      <c r="E103" s="35"/>
      <c r="F103" s="189" t="s">
        <v>4395</v>
      </c>
      <c r="G103" s="35"/>
      <c r="H103" s="35"/>
      <c r="I103" s="35"/>
      <c r="J103" s="35"/>
      <c r="K103" s="35"/>
      <c r="L103" s="38"/>
      <c r="M103" s="190"/>
      <c r="N103" s="19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9" t="s">
        <v>188</v>
      </c>
      <c r="AU103" s="19" t="s">
        <v>76</v>
      </c>
    </row>
    <row r="104" spans="1:65" s="2" customFormat="1" ht="66.75" customHeight="1">
      <c r="A104" s="33"/>
      <c r="B104" s="34"/>
      <c r="C104" s="213" t="s">
        <v>237</v>
      </c>
      <c r="D104" s="213" t="s">
        <v>286</v>
      </c>
      <c r="E104" s="214" t="s">
        <v>4396</v>
      </c>
      <c r="F104" s="215" t="s">
        <v>4397</v>
      </c>
      <c r="G104" s="216" t="s">
        <v>281</v>
      </c>
      <c r="H104" s="217">
        <v>1</v>
      </c>
      <c r="I104" s="218"/>
      <c r="J104" s="218">
        <f>ROUND(I104*H104,2)</f>
        <v>0</v>
      </c>
      <c r="K104" s="215" t="s">
        <v>18</v>
      </c>
      <c r="L104" s="219"/>
      <c r="M104" s="220" t="s">
        <v>18</v>
      </c>
      <c r="N104" s="221" t="s">
        <v>40</v>
      </c>
      <c r="O104" s="184">
        <v>0</v>
      </c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6" t="s">
        <v>250</v>
      </c>
      <c r="AT104" s="186" t="s">
        <v>286</v>
      </c>
      <c r="AU104" s="186" t="s">
        <v>76</v>
      </c>
      <c r="AY104" s="19" t="s">
        <v>179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76</v>
      </c>
      <c r="BK104" s="187">
        <f>ROUND(I104*H104,2)</f>
        <v>0</v>
      </c>
      <c r="BL104" s="19" t="s">
        <v>186</v>
      </c>
      <c r="BM104" s="186" t="s">
        <v>8</v>
      </c>
    </row>
    <row r="105" spans="1:65" s="2" customFormat="1" ht="39">
      <c r="A105" s="33"/>
      <c r="B105" s="34"/>
      <c r="C105" s="35"/>
      <c r="D105" s="188" t="s">
        <v>188</v>
      </c>
      <c r="E105" s="35"/>
      <c r="F105" s="189" t="s">
        <v>4397</v>
      </c>
      <c r="G105" s="35"/>
      <c r="H105" s="35"/>
      <c r="I105" s="35"/>
      <c r="J105" s="35"/>
      <c r="K105" s="35"/>
      <c r="L105" s="38"/>
      <c r="M105" s="190"/>
      <c r="N105" s="191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9" t="s">
        <v>188</v>
      </c>
      <c r="AU105" s="19" t="s">
        <v>76</v>
      </c>
    </row>
    <row r="106" spans="1:65" s="2" customFormat="1" ht="16.5" customHeight="1">
      <c r="A106" s="33"/>
      <c r="B106" s="34"/>
      <c r="C106" s="176" t="s">
        <v>244</v>
      </c>
      <c r="D106" s="176" t="s">
        <v>181</v>
      </c>
      <c r="E106" s="177" t="s">
        <v>4398</v>
      </c>
      <c r="F106" s="178" t="s">
        <v>4399</v>
      </c>
      <c r="G106" s="179" t="s">
        <v>281</v>
      </c>
      <c r="H106" s="180">
        <v>2</v>
      </c>
      <c r="I106" s="181"/>
      <c r="J106" s="181">
        <f>ROUND(I106*H106,2)</f>
        <v>0</v>
      </c>
      <c r="K106" s="178" t="s">
        <v>18</v>
      </c>
      <c r="L106" s="38"/>
      <c r="M106" s="182" t="s">
        <v>18</v>
      </c>
      <c r="N106" s="183" t="s">
        <v>40</v>
      </c>
      <c r="O106" s="184">
        <v>0</v>
      </c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6" t="s">
        <v>186</v>
      </c>
      <c r="AT106" s="186" t="s">
        <v>181</v>
      </c>
      <c r="AU106" s="186" t="s">
        <v>76</v>
      </c>
      <c r="AY106" s="19" t="s">
        <v>179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76</v>
      </c>
      <c r="BK106" s="187">
        <f>ROUND(I106*H106,2)</f>
        <v>0</v>
      </c>
      <c r="BL106" s="19" t="s">
        <v>186</v>
      </c>
      <c r="BM106" s="186" t="s">
        <v>299</v>
      </c>
    </row>
    <row r="107" spans="1:65" s="2" customFormat="1">
      <c r="A107" s="33"/>
      <c r="B107" s="34"/>
      <c r="C107" s="35"/>
      <c r="D107" s="188" t="s">
        <v>188</v>
      </c>
      <c r="E107" s="35"/>
      <c r="F107" s="189" t="s">
        <v>4399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188</v>
      </c>
      <c r="AU107" s="19" t="s">
        <v>76</v>
      </c>
    </row>
    <row r="108" spans="1:65" s="2" customFormat="1" ht="16.5" customHeight="1">
      <c r="A108" s="33"/>
      <c r="B108" s="34"/>
      <c r="C108" s="213" t="s">
        <v>250</v>
      </c>
      <c r="D108" s="213" t="s">
        <v>286</v>
      </c>
      <c r="E108" s="214" t="s">
        <v>4400</v>
      </c>
      <c r="F108" s="215" t="s">
        <v>4401</v>
      </c>
      <c r="G108" s="216" t="s">
        <v>281</v>
      </c>
      <c r="H108" s="217">
        <v>2</v>
      </c>
      <c r="I108" s="218"/>
      <c r="J108" s="218">
        <f>ROUND(I108*H108,2)</f>
        <v>0</v>
      </c>
      <c r="K108" s="215" t="s">
        <v>18</v>
      </c>
      <c r="L108" s="219"/>
      <c r="M108" s="220" t="s">
        <v>18</v>
      </c>
      <c r="N108" s="221" t="s">
        <v>40</v>
      </c>
      <c r="O108" s="184">
        <v>0</v>
      </c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250</v>
      </c>
      <c r="AT108" s="186" t="s">
        <v>286</v>
      </c>
      <c r="AU108" s="186" t="s">
        <v>76</v>
      </c>
      <c r="AY108" s="19" t="s">
        <v>179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76</v>
      </c>
      <c r="BK108" s="187">
        <f>ROUND(I108*H108,2)</f>
        <v>0</v>
      </c>
      <c r="BL108" s="19" t="s">
        <v>186</v>
      </c>
      <c r="BM108" s="186" t="s">
        <v>311</v>
      </c>
    </row>
    <row r="109" spans="1:65" s="2" customFormat="1">
      <c r="A109" s="33"/>
      <c r="B109" s="34"/>
      <c r="C109" s="35"/>
      <c r="D109" s="188" t="s">
        <v>188</v>
      </c>
      <c r="E109" s="35"/>
      <c r="F109" s="189" t="s">
        <v>4401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188</v>
      </c>
      <c r="AU109" s="19" t="s">
        <v>76</v>
      </c>
    </row>
    <row r="110" spans="1:65" s="2" customFormat="1" ht="16.5" customHeight="1">
      <c r="A110" s="33"/>
      <c r="B110" s="34"/>
      <c r="C110" s="176" t="s">
        <v>259</v>
      </c>
      <c r="D110" s="176" t="s">
        <v>181</v>
      </c>
      <c r="E110" s="177" t="s">
        <v>4402</v>
      </c>
      <c r="F110" s="178" t="s">
        <v>4403</v>
      </c>
      <c r="G110" s="179" t="s">
        <v>281</v>
      </c>
      <c r="H110" s="180">
        <v>1</v>
      </c>
      <c r="I110" s="181"/>
      <c r="J110" s="181">
        <f>ROUND(I110*H110,2)</f>
        <v>0</v>
      </c>
      <c r="K110" s="178" t="s">
        <v>18</v>
      </c>
      <c r="L110" s="38"/>
      <c r="M110" s="182" t="s">
        <v>18</v>
      </c>
      <c r="N110" s="183" t="s">
        <v>40</v>
      </c>
      <c r="O110" s="184">
        <v>0</v>
      </c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6" t="s">
        <v>186</v>
      </c>
      <c r="AT110" s="186" t="s">
        <v>181</v>
      </c>
      <c r="AU110" s="186" t="s">
        <v>76</v>
      </c>
      <c r="AY110" s="19" t="s">
        <v>179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76</v>
      </c>
      <c r="BK110" s="187">
        <f>ROUND(I110*H110,2)</f>
        <v>0</v>
      </c>
      <c r="BL110" s="19" t="s">
        <v>186</v>
      </c>
      <c r="BM110" s="186" t="s">
        <v>325</v>
      </c>
    </row>
    <row r="111" spans="1:65" s="2" customFormat="1">
      <c r="A111" s="33"/>
      <c r="B111" s="34"/>
      <c r="C111" s="35"/>
      <c r="D111" s="188" t="s">
        <v>188</v>
      </c>
      <c r="E111" s="35"/>
      <c r="F111" s="189" t="s">
        <v>4403</v>
      </c>
      <c r="G111" s="35"/>
      <c r="H111" s="35"/>
      <c r="I111" s="35"/>
      <c r="J111" s="35"/>
      <c r="K111" s="35"/>
      <c r="L111" s="38"/>
      <c r="M111" s="190"/>
      <c r="N111" s="19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9" t="s">
        <v>188</v>
      </c>
      <c r="AU111" s="19" t="s">
        <v>76</v>
      </c>
    </row>
    <row r="112" spans="1:65" s="2" customFormat="1" ht="66.75" customHeight="1">
      <c r="A112" s="33"/>
      <c r="B112" s="34"/>
      <c r="C112" s="213" t="s">
        <v>270</v>
      </c>
      <c r="D112" s="213" t="s">
        <v>286</v>
      </c>
      <c r="E112" s="214" t="s">
        <v>4404</v>
      </c>
      <c r="F112" s="215" t="s">
        <v>4405</v>
      </c>
      <c r="G112" s="216" t="s">
        <v>281</v>
      </c>
      <c r="H112" s="217">
        <v>1</v>
      </c>
      <c r="I112" s="218"/>
      <c r="J112" s="218">
        <f>ROUND(I112*H112,2)</f>
        <v>0</v>
      </c>
      <c r="K112" s="215" t="s">
        <v>18</v>
      </c>
      <c r="L112" s="219"/>
      <c r="M112" s="220" t="s">
        <v>18</v>
      </c>
      <c r="N112" s="221" t="s">
        <v>40</v>
      </c>
      <c r="O112" s="184">
        <v>0</v>
      </c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250</v>
      </c>
      <c r="AT112" s="186" t="s">
        <v>286</v>
      </c>
      <c r="AU112" s="186" t="s">
        <v>76</v>
      </c>
      <c r="AY112" s="19" t="s">
        <v>179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76</v>
      </c>
      <c r="BK112" s="187">
        <f>ROUND(I112*H112,2)</f>
        <v>0</v>
      </c>
      <c r="BL112" s="19" t="s">
        <v>186</v>
      </c>
      <c r="BM112" s="186" t="s">
        <v>348</v>
      </c>
    </row>
    <row r="113" spans="1:65" s="2" customFormat="1" ht="39">
      <c r="A113" s="33"/>
      <c r="B113" s="34"/>
      <c r="C113" s="35"/>
      <c r="D113" s="188" t="s">
        <v>188</v>
      </c>
      <c r="E113" s="35"/>
      <c r="F113" s="189" t="s">
        <v>4405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188</v>
      </c>
      <c r="AU113" s="19" t="s">
        <v>76</v>
      </c>
    </row>
    <row r="114" spans="1:65" s="2" customFormat="1" ht="24.2" customHeight="1">
      <c r="A114" s="33"/>
      <c r="B114" s="34"/>
      <c r="C114" s="176" t="s">
        <v>278</v>
      </c>
      <c r="D114" s="176" t="s">
        <v>181</v>
      </c>
      <c r="E114" s="177" t="s">
        <v>4406</v>
      </c>
      <c r="F114" s="178" t="s">
        <v>4407</v>
      </c>
      <c r="G114" s="179" t="s">
        <v>281</v>
      </c>
      <c r="H114" s="180">
        <v>1</v>
      </c>
      <c r="I114" s="181"/>
      <c r="J114" s="181">
        <f>ROUND(I114*H114,2)</f>
        <v>0</v>
      </c>
      <c r="K114" s="178" t="s">
        <v>18</v>
      </c>
      <c r="L114" s="38"/>
      <c r="M114" s="182" t="s">
        <v>18</v>
      </c>
      <c r="N114" s="183" t="s">
        <v>40</v>
      </c>
      <c r="O114" s="184">
        <v>0</v>
      </c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6" t="s">
        <v>186</v>
      </c>
      <c r="AT114" s="186" t="s">
        <v>181</v>
      </c>
      <c r="AU114" s="186" t="s">
        <v>76</v>
      </c>
      <c r="AY114" s="19" t="s">
        <v>179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76</v>
      </c>
      <c r="BK114" s="187">
        <f>ROUND(I114*H114,2)</f>
        <v>0</v>
      </c>
      <c r="BL114" s="19" t="s">
        <v>186</v>
      </c>
      <c r="BM114" s="186" t="s">
        <v>362</v>
      </c>
    </row>
    <row r="115" spans="1:65" s="2" customFormat="1">
      <c r="A115" s="33"/>
      <c r="B115" s="34"/>
      <c r="C115" s="35"/>
      <c r="D115" s="188" t="s">
        <v>188</v>
      </c>
      <c r="E115" s="35"/>
      <c r="F115" s="189" t="s">
        <v>4407</v>
      </c>
      <c r="G115" s="35"/>
      <c r="H115" s="35"/>
      <c r="I115" s="35"/>
      <c r="J115" s="35"/>
      <c r="K115" s="35"/>
      <c r="L115" s="38"/>
      <c r="M115" s="190"/>
      <c r="N115" s="191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9" t="s">
        <v>188</v>
      </c>
      <c r="AU115" s="19" t="s">
        <v>76</v>
      </c>
    </row>
    <row r="116" spans="1:65" s="2" customFormat="1" ht="44.25" customHeight="1">
      <c r="A116" s="33"/>
      <c r="B116" s="34"/>
      <c r="C116" s="213" t="s">
        <v>8</v>
      </c>
      <c r="D116" s="213" t="s">
        <v>286</v>
      </c>
      <c r="E116" s="214" t="s">
        <v>4408</v>
      </c>
      <c r="F116" s="215" t="s">
        <v>4409</v>
      </c>
      <c r="G116" s="216" t="s">
        <v>281</v>
      </c>
      <c r="H116" s="217">
        <v>1</v>
      </c>
      <c r="I116" s="218"/>
      <c r="J116" s="218">
        <f>ROUND(I116*H116,2)</f>
        <v>0</v>
      </c>
      <c r="K116" s="215" t="s">
        <v>18</v>
      </c>
      <c r="L116" s="219"/>
      <c r="M116" s="220" t="s">
        <v>18</v>
      </c>
      <c r="N116" s="221" t="s">
        <v>40</v>
      </c>
      <c r="O116" s="184">
        <v>0</v>
      </c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6" t="s">
        <v>250</v>
      </c>
      <c r="AT116" s="186" t="s">
        <v>286</v>
      </c>
      <c r="AU116" s="186" t="s">
        <v>76</v>
      </c>
      <c r="AY116" s="19" t="s">
        <v>179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76</v>
      </c>
      <c r="BK116" s="187">
        <f>ROUND(I116*H116,2)</f>
        <v>0</v>
      </c>
      <c r="BL116" s="19" t="s">
        <v>186</v>
      </c>
      <c r="BM116" s="186" t="s">
        <v>374</v>
      </c>
    </row>
    <row r="117" spans="1:65" s="2" customFormat="1" ht="29.25">
      <c r="A117" s="33"/>
      <c r="B117" s="34"/>
      <c r="C117" s="35"/>
      <c r="D117" s="188" t="s">
        <v>188</v>
      </c>
      <c r="E117" s="35"/>
      <c r="F117" s="189" t="s">
        <v>4409</v>
      </c>
      <c r="G117" s="35"/>
      <c r="H117" s="35"/>
      <c r="I117" s="35"/>
      <c r="J117" s="35"/>
      <c r="K117" s="35"/>
      <c r="L117" s="38"/>
      <c r="M117" s="190"/>
      <c r="N117" s="19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9" t="s">
        <v>188</v>
      </c>
      <c r="AU117" s="19" t="s">
        <v>76</v>
      </c>
    </row>
    <row r="118" spans="1:65" s="2" customFormat="1" ht="16.5" customHeight="1">
      <c r="A118" s="33"/>
      <c r="B118" s="34"/>
      <c r="C118" s="176" t="s">
        <v>292</v>
      </c>
      <c r="D118" s="176" t="s">
        <v>181</v>
      </c>
      <c r="E118" s="177" t="s">
        <v>4410</v>
      </c>
      <c r="F118" s="178" t="s">
        <v>4411</v>
      </c>
      <c r="G118" s="179" t="s">
        <v>281</v>
      </c>
      <c r="H118" s="180">
        <v>2</v>
      </c>
      <c r="I118" s="181"/>
      <c r="J118" s="181">
        <f>ROUND(I118*H118,2)</f>
        <v>0</v>
      </c>
      <c r="K118" s="178" t="s">
        <v>18</v>
      </c>
      <c r="L118" s="38"/>
      <c r="M118" s="182" t="s">
        <v>18</v>
      </c>
      <c r="N118" s="183" t="s">
        <v>40</v>
      </c>
      <c r="O118" s="184">
        <v>0</v>
      </c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6" t="s">
        <v>186</v>
      </c>
      <c r="AT118" s="186" t="s">
        <v>181</v>
      </c>
      <c r="AU118" s="186" t="s">
        <v>76</v>
      </c>
      <c r="AY118" s="19" t="s">
        <v>179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76</v>
      </c>
      <c r="BK118" s="187">
        <f>ROUND(I118*H118,2)</f>
        <v>0</v>
      </c>
      <c r="BL118" s="19" t="s">
        <v>186</v>
      </c>
      <c r="BM118" s="186" t="s">
        <v>398</v>
      </c>
    </row>
    <row r="119" spans="1:65" s="2" customFormat="1">
      <c r="A119" s="33"/>
      <c r="B119" s="34"/>
      <c r="C119" s="35"/>
      <c r="D119" s="188" t="s">
        <v>188</v>
      </c>
      <c r="E119" s="35"/>
      <c r="F119" s="189" t="s">
        <v>4411</v>
      </c>
      <c r="G119" s="35"/>
      <c r="H119" s="35"/>
      <c r="I119" s="35"/>
      <c r="J119" s="35"/>
      <c r="K119" s="35"/>
      <c r="L119" s="38"/>
      <c r="M119" s="190"/>
      <c r="N119" s="191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9" t="s">
        <v>188</v>
      </c>
      <c r="AU119" s="19" t="s">
        <v>76</v>
      </c>
    </row>
    <row r="120" spans="1:65" s="2" customFormat="1" ht="24.2" customHeight="1">
      <c r="A120" s="33"/>
      <c r="B120" s="34"/>
      <c r="C120" s="213" t="s">
        <v>299</v>
      </c>
      <c r="D120" s="213" t="s">
        <v>286</v>
      </c>
      <c r="E120" s="214" t="s">
        <v>4412</v>
      </c>
      <c r="F120" s="215" t="s">
        <v>4413</v>
      </c>
      <c r="G120" s="216" t="s">
        <v>281</v>
      </c>
      <c r="H120" s="217">
        <v>2</v>
      </c>
      <c r="I120" s="218"/>
      <c r="J120" s="218">
        <f>ROUND(I120*H120,2)</f>
        <v>0</v>
      </c>
      <c r="K120" s="215" t="s">
        <v>18</v>
      </c>
      <c r="L120" s="219"/>
      <c r="M120" s="220" t="s">
        <v>18</v>
      </c>
      <c r="N120" s="221" t="s">
        <v>40</v>
      </c>
      <c r="O120" s="184">
        <v>0</v>
      </c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250</v>
      </c>
      <c r="AT120" s="186" t="s">
        <v>286</v>
      </c>
      <c r="AU120" s="186" t="s">
        <v>76</v>
      </c>
      <c r="AY120" s="19" t="s">
        <v>179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76</v>
      </c>
      <c r="BK120" s="187">
        <f>ROUND(I120*H120,2)</f>
        <v>0</v>
      </c>
      <c r="BL120" s="19" t="s">
        <v>186</v>
      </c>
      <c r="BM120" s="186" t="s">
        <v>411</v>
      </c>
    </row>
    <row r="121" spans="1:65" s="2" customFormat="1" ht="19.5">
      <c r="A121" s="33"/>
      <c r="B121" s="34"/>
      <c r="C121" s="35"/>
      <c r="D121" s="188" t="s">
        <v>188</v>
      </c>
      <c r="E121" s="35"/>
      <c r="F121" s="189" t="s">
        <v>4413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188</v>
      </c>
      <c r="AU121" s="19" t="s">
        <v>76</v>
      </c>
    </row>
    <row r="122" spans="1:65" s="2" customFormat="1" ht="16.5" customHeight="1">
      <c r="A122" s="33"/>
      <c r="B122" s="34"/>
      <c r="C122" s="176" t="s">
        <v>304</v>
      </c>
      <c r="D122" s="176" t="s">
        <v>181</v>
      </c>
      <c r="E122" s="177" t="s">
        <v>4414</v>
      </c>
      <c r="F122" s="178" t="s">
        <v>4415</v>
      </c>
      <c r="G122" s="179" t="s">
        <v>281</v>
      </c>
      <c r="H122" s="180">
        <v>6</v>
      </c>
      <c r="I122" s="181"/>
      <c r="J122" s="181">
        <f>ROUND(I122*H122,2)</f>
        <v>0</v>
      </c>
      <c r="K122" s="178" t="s">
        <v>18</v>
      </c>
      <c r="L122" s="38"/>
      <c r="M122" s="182" t="s">
        <v>18</v>
      </c>
      <c r="N122" s="183" t="s">
        <v>40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186</v>
      </c>
      <c r="AT122" s="186" t="s">
        <v>181</v>
      </c>
      <c r="AU122" s="186" t="s">
        <v>76</v>
      </c>
      <c r="AY122" s="19" t="s">
        <v>179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76</v>
      </c>
      <c r="BK122" s="187">
        <f>ROUND(I122*H122,2)</f>
        <v>0</v>
      </c>
      <c r="BL122" s="19" t="s">
        <v>186</v>
      </c>
      <c r="BM122" s="186" t="s">
        <v>427</v>
      </c>
    </row>
    <row r="123" spans="1:65" s="2" customFormat="1">
      <c r="A123" s="33"/>
      <c r="B123" s="34"/>
      <c r="C123" s="35"/>
      <c r="D123" s="188" t="s">
        <v>188</v>
      </c>
      <c r="E123" s="35"/>
      <c r="F123" s="189" t="s">
        <v>4415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188</v>
      </c>
      <c r="AU123" s="19" t="s">
        <v>76</v>
      </c>
    </row>
    <row r="124" spans="1:65" s="2" customFormat="1" ht="16.5" customHeight="1">
      <c r="A124" s="33"/>
      <c r="B124" s="34"/>
      <c r="C124" s="213" t="s">
        <v>311</v>
      </c>
      <c r="D124" s="213" t="s">
        <v>286</v>
      </c>
      <c r="E124" s="214" t="s">
        <v>4416</v>
      </c>
      <c r="F124" s="215" t="s">
        <v>4417</v>
      </c>
      <c r="G124" s="216" t="s">
        <v>281</v>
      </c>
      <c r="H124" s="217">
        <v>6</v>
      </c>
      <c r="I124" s="218"/>
      <c r="J124" s="218">
        <f>ROUND(I124*H124,2)</f>
        <v>0</v>
      </c>
      <c r="K124" s="215" t="s">
        <v>18</v>
      </c>
      <c r="L124" s="219"/>
      <c r="M124" s="220" t="s">
        <v>18</v>
      </c>
      <c r="N124" s="221" t="s">
        <v>40</v>
      </c>
      <c r="O124" s="184">
        <v>0</v>
      </c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6" t="s">
        <v>250</v>
      </c>
      <c r="AT124" s="186" t="s">
        <v>286</v>
      </c>
      <c r="AU124" s="186" t="s">
        <v>76</v>
      </c>
      <c r="AY124" s="19" t="s">
        <v>179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76</v>
      </c>
      <c r="BK124" s="187">
        <f>ROUND(I124*H124,2)</f>
        <v>0</v>
      </c>
      <c r="BL124" s="19" t="s">
        <v>186</v>
      </c>
      <c r="BM124" s="186" t="s">
        <v>442</v>
      </c>
    </row>
    <row r="125" spans="1:65" s="2" customFormat="1">
      <c r="A125" s="33"/>
      <c r="B125" s="34"/>
      <c r="C125" s="35"/>
      <c r="D125" s="188" t="s">
        <v>188</v>
      </c>
      <c r="E125" s="35"/>
      <c r="F125" s="189" t="s">
        <v>4417</v>
      </c>
      <c r="G125" s="35"/>
      <c r="H125" s="35"/>
      <c r="I125" s="35"/>
      <c r="J125" s="35"/>
      <c r="K125" s="35"/>
      <c r="L125" s="38"/>
      <c r="M125" s="190"/>
      <c r="N125" s="191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9" t="s">
        <v>188</v>
      </c>
      <c r="AU125" s="19" t="s">
        <v>76</v>
      </c>
    </row>
    <row r="126" spans="1:65" s="2" customFormat="1" ht="16.5" customHeight="1">
      <c r="A126" s="33"/>
      <c r="B126" s="34"/>
      <c r="C126" s="176" t="s">
        <v>314</v>
      </c>
      <c r="D126" s="176" t="s">
        <v>181</v>
      </c>
      <c r="E126" s="177" t="s">
        <v>4418</v>
      </c>
      <c r="F126" s="178" t="s">
        <v>4419</v>
      </c>
      <c r="G126" s="179" t="s">
        <v>281</v>
      </c>
      <c r="H126" s="180">
        <v>1</v>
      </c>
      <c r="I126" s="181"/>
      <c r="J126" s="181">
        <f>ROUND(I126*H126,2)</f>
        <v>0</v>
      </c>
      <c r="K126" s="178" t="s">
        <v>18</v>
      </c>
      <c r="L126" s="38"/>
      <c r="M126" s="182" t="s">
        <v>18</v>
      </c>
      <c r="N126" s="183" t="s">
        <v>40</v>
      </c>
      <c r="O126" s="184">
        <v>0</v>
      </c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186</v>
      </c>
      <c r="AT126" s="186" t="s">
        <v>181</v>
      </c>
      <c r="AU126" s="186" t="s">
        <v>76</v>
      </c>
      <c r="AY126" s="19" t="s">
        <v>179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76</v>
      </c>
      <c r="BK126" s="187">
        <f>ROUND(I126*H126,2)</f>
        <v>0</v>
      </c>
      <c r="BL126" s="19" t="s">
        <v>186</v>
      </c>
      <c r="BM126" s="186" t="s">
        <v>455</v>
      </c>
    </row>
    <row r="127" spans="1:65" s="2" customFormat="1">
      <c r="A127" s="33"/>
      <c r="B127" s="34"/>
      <c r="C127" s="35"/>
      <c r="D127" s="188" t="s">
        <v>188</v>
      </c>
      <c r="E127" s="35"/>
      <c r="F127" s="189" t="s">
        <v>4419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188</v>
      </c>
      <c r="AU127" s="19" t="s">
        <v>76</v>
      </c>
    </row>
    <row r="128" spans="1:65" s="2" customFormat="1" ht="16.5" customHeight="1">
      <c r="A128" s="33"/>
      <c r="B128" s="34"/>
      <c r="C128" s="213" t="s">
        <v>325</v>
      </c>
      <c r="D128" s="213" t="s">
        <v>286</v>
      </c>
      <c r="E128" s="214" t="s">
        <v>4420</v>
      </c>
      <c r="F128" s="215" t="s">
        <v>4421</v>
      </c>
      <c r="G128" s="216" t="s">
        <v>281</v>
      </c>
      <c r="H128" s="217">
        <v>1</v>
      </c>
      <c r="I128" s="218"/>
      <c r="J128" s="218">
        <f>ROUND(I128*H128,2)</f>
        <v>0</v>
      </c>
      <c r="K128" s="215" t="s">
        <v>18</v>
      </c>
      <c r="L128" s="219"/>
      <c r="M128" s="220" t="s">
        <v>18</v>
      </c>
      <c r="N128" s="221" t="s">
        <v>40</v>
      </c>
      <c r="O128" s="184">
        <v>0</v>
      </c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6" t="s">
        <v>250</v>
      </c>
      <c r="AT128" s="186" t="s">
        <v>286</v>
      </c>
      <c r="AU128" s="186" t="s">
        <v>76</v>
      </c>
      <c r="AY128" s="19" t="s">
        <v>179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76</v>
      </c>
      <c r="BK128" s="187">
        <f>ROUND(I128*H128,2)</f>
        <v>0</v>
      </c>
      <c r="BL128" s="19" t="s">
        <v>186</v>
      </c>
      <c r="BM128" s="186" t="s">
        <v>471</v>
      </c>
    </row>
    <row r="129" spans="1:65" s="2" customFormat="1">
      <c r="A129" s="33"/>
      <c r="B129" s="34"/>
      <c r="C129" s="35"/>
      <c r="D129" s="188" t="s">
        <v>188</v>
      </c>
      <c r="E129" s="35"/>
      <c r="F129" s="189" t="s">
        <v>4421</v>
      </c>
      <c r="G129" s="35"/>
      <c r="H129" s="35"/>
      <c r="I129" s="35"/>
      <c r="J129" s="35"/>
      <c r="K129" s="35"/>
      <c r="L129" s="38"/>
      <c r="M129" s="190"/>
      <c r="N129" s="19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9" t="s">
        <v>188</v>
      </c>
      <c r="AU129" s="19" t="s">
        <v>76</v>
      </c>
    </row>
    <row r="130" spans="1:65" s="2" customFormat="1" ht="16.5" customHeight="1">
      <c r="A130" s="33"/>
      <c r="B130" s="34"/>
      <c r="C130" s="176" t="s">
        <v>333</v>
      </c>
      <c r="D130" s="176" t="s">
        <v>181</v>
      </c>
      <c r="E130" s="177" t="s">
        <v>4422</v>
      </c>
      <c r="F130" s="178" t="s">
        <v>4423</v>
      </c>
      <c r="G130" s="179" t="s">
        <v>281</v>
      </c>
      <c r="H130" s="180">
        <v>26</v>
      </c>
      <c r="I130" s="181"/>
      <c r="J130" s="181">
        <f>ROUND(I130*H130,2)</f>
        <v>0</v>
      </c>
      <c r="K130" s="178" t="s">
        <v>18</v>
      </c>
      <c r="L130" s="38"/>
      <c r="M130" s="182" t="s">
        <v>18</v>
      </c>
      <c r="N130" s="183" t="s">
        <v>40</v>
      </c>
      <c r="O130" s="184">
        <v>0</v>
      </c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186</v>
      </c>
      <c r="AT130" s="186" t="s">
        <v>181</v>
      </c>
      <c r="AU130" s="186" t="s">
        <v>76</v>
      </c>
      <c r="AY130" s="19" t="s">
        <v>179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76</v>
      </c>
      <c r="BK130" s="187">
        <f>ROUND(I130*H130,2)</f>
        <v>0</v>
      </c>
      <c r="BL130" s="19" t="s">
        <v>186</v>
      </c>
      <c r="BM130" s="186" t="s">
        <v>486</v>
      </c>
    </row>
    <row r="131" spans="1:65" s="2" customFormat="1">
      <c r="A131" s="33"/>
      <c r="B131" s="34"/>
      <c r="C131" s="35"/>
      <c r="D131" s="188" t="s">
        <v>188</v>
      </c>
      <c r="E131" s="35"/>
      <c r="F131" s="189" t="s">
        <v>4423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188</v>
      </c>
      <c r="AU131" s="19" t="s">
        <v>76</v>
      </c>
    </row>
    <row r="132" spans="1:65" s="2" customFormat="1" ht="16.5" customHeight="1">
      <c r="A132" s="33"/>
      <c r="B132" s="34"/>
      <c r="C132" s="213" t="s">
        <v>348</v>
      </c>
      <c r="D132" s="213" t="s">
        <v>286</v>
      </c>
      <c r="E132" s="214" t="s">
        <v>4424</v>
      </c>
      <c r="F132" s="215" t="s">
        <v>4425</v>
      </c>
      <c r="G132" s="216" t="s">
        <v>281</v>
      </c>
      <c r="H132" s="217">
        <v>1</v>
      </c>
      <c r="I132" s="218"/>
      <c r="J132" s="218">
        <f>ROUND(I132*H132,2)</f>
        <v>0</v>
      </c>
      <c r="K132" s="215" t="s">
        <v>18</v>
      </c>
      <c r="L132" s="219"/>
      <c r="M132" s="220" t="s">
        <v>18</v>
      </c>
      <c r="N132" s="221" t="s">
        <v>40</v>
      </c>
      <c r="O132" s="184">
        <v>0</v>
      </c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6" t="s">
        <v>250</v>
      </c>
      <c r="AT132" s="186" t="s">
        <v>286</v>
      </c>
      <c r="AU132" s="186" t="s">
        <v>76</v>
      </c>
      <c r="AY132" s="19" t="s">
        <v>179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76</v>
      </c>
      <c r="BK132" s="187">
        <f>ROUND(I132*H132,2)</f>
        <v>0</v>
      </c>
      <c r="BL132" s="19" t="s">
        <v>186</v>
      </c>
      <c r="BM132" s="186" t="s">
        <v>502</v>
      </c>
    </row>
    <row r="133" spans="1:65" s="2" customFormat="1">
      <c r="A133" s="33"/>
      <c r="B133" s="34"/>
      <c r="C133" s="35"/>
      <c r="D133" s="188" t="s">
        <v>188</v>
      </c>
      <c r="E133" s="35"/>
      <c r="F133" s="189" t="s">
        <v>4425</v>
      </c>
      <c r="G133" s="35"/>
      <c r="H133" s="35"/>
      <c r="I133" s="35"/>
      <c r="J133" s="35"/>
      <c r="K133" s="35"/>
      <c r="L133" s="38"/>
      <c r="M133" s="190"/>
      <c r="N133" s="191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9" t="s">
        <v>188</v>
      </c>
      <c r="AU133" s="19" t="s">
        <v>76</v>
      </c>
    </row>
    <row r="134" spans="1:65" s="2" customFormat="1" ht="16.5" customHeight="1">
      <c r="A134" s="33"/>
      <c r="B134" s="34"/>
      <c r="C134" s="213" t="s">
        <v>7</v>
      </c>
      <c r="D134" s="213" t="s">
        <v>286</v>
      </c>
      <c r="E134" s="214" t="s">
        <v>4426</v>
      </c>
      <c r="F134" s="215" t="s">
        <v>4427</v>
      </c>
      <c r="G134" s="216" t="s">
        <v>281</v>
      </c>
      <c r="H134" s="217">
        <v>1</v>
      </c>
      <c r="I134" s="218"/>
      <c r="J134" s="218">
        <f>ROUND(I134*H134,2)</f>
        <v>0</v>
      </c>
      <c r="K134" s="215" t="s">
        <v>18</v>
      </c>
      <c r="L134" s="219"/>
      <c r="M134" s="220" t="s">
        <v>18</v>
      </c>
      <c r="N134" s="221" t="s">
        <v>40</v>
      </c>
      <c r="O134" s="184">
        <v>0</v>
      </c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6" t="s">
        <v>250</v>
      </c>
      <c r="AT134" s="186" t="s">
        <v>286</v>
      </c>
      <c r="AU134" s="186" t="s">
        <v>76</v>
      </c>
      <c r="AY134" s="19" t="s">
        <v>179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76</v>
      </c>
      <c r="BK134" s="187">
        <f>ROUND(I134*H134,2)</f>
        <v>0</v>
      </c>
      <c r="BL134" s="19" t="s">
        <v>186</v>
      </c>
      <c r="BM134" s="186" t="s">
        <v>512</v>
      </c>
    </row>
    <row r="135" spans="1:65" s="2" customFormat="1">
      <c r="A135" s="33"/>
      <c r="B135" s="34"/>
      <c r="C135" s="35"/>
      <c r="D135" s="188" t="s">
        <v>188</v>
      </c>
      <c r="E135" s="35"/>
      <c r="F135" s="189" t="s">
        <v>4427</v>
      </c>
      <c r="G135" s="35"/>
      <c r="H135" s="35"/>
      <c r="I135" s="35"/>
      <c r="J135" s="35"/>
      <c r="K135" s="35"/>
      <c r="L135" s="38"/>
      <c r="M135" s="190"/>
      <c r="N135" s="19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9" t="s">
        <v>188</v>
      </c>
      <c r="AU135" s="19" t="s">
        <v>76</v>
      </c>
    </row>
    <row r="136" spans="1:65" s="2" customFormat="1" ht="16.5" customHeight="1">
      <c r="A136" s="33"/>
      <c r="B136" s="34"/>
      <c r="C136" s="213" t="s">
        <v>362</v>
      </c>
      <c r="D136" s="213" t="s">
        <v>286</v>
      </c>
      <c r="E136" s="214" t="s">
        <v>4428</v>
      </c>
      <c r="F136" s="215" t="s">
        <v>4429</v>
      </c>
      <c r="G136" s="216" t="s">
        <v>281</v>
      </c>
      <c r="H136" s="217">
        <v>24</v>
      </c>
      <c r="I136" s="218"/>
      <c r="J136" s="218">
        <f>ROUND(I136*H136,2)</f>
        <v>0</v>
      </c>
      <c r="K136" s="215" t="s">
        <v>18</v>
      </c>
      <c r="L136" s="219"/>
      <c r="M136" s="220" t="s">
        <v>18</v>
      </c>
      <c r="N136" s="221" t="s">
        <v>40</v>
      </c>
      <c r="O136" s="184">
        <v>0</v>
      </c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6" t="s">
        <v>250</v>
      </c>
      <c r="AT136" s="186" t="s">
        <v>286</v>
      </c>
      <c r="AU136" s="186" t="s">
        <v>76</v>
      </c>
      <c r="AY136" s="19" t="s">
        <v>179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76</v>
      </c>
      <c r="BK136" s="187">
        <f>ROUND(I136*H136,2)</f>
        <v>0</v>
      </c>
      <c r="BL136" s="19" t="s">
        <v>186</v>
      </c>
      <c r="BM136" s="186" t="s">
        <v>525</v>
      </c>
    </row>
    <row r="137" spans="1:65" s="2" customFormat="1">
      <c r="A137" s="33"/>
      <c r="B137" s="34"/>
      <c r="C137" s="35"/>
      <c r="D137" s="188" t="s">
        <v>188</v>
      </c>
      <c r="E137" s="35"/>
      <c r="F137" s="189" t="s">
        <v>4429</v>
      </c>
      <c r="G137" s="35"/>
      <c r="H137" s="35"/>
      <c r="I137" s="35"/>
      <c r="J137" s="35"/>
      <c r="K137" s="35"/>
      <c r="L137" s="38"/>
      <c r="M137" s="190"/>
      <c r="N137" s="191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9" t="s">
        <v>188</v>
      </c>
      <c r="AU137" s="19" t="s">
        <v>76</v>
      </c>
    </row>
    <row r="138" spans="1:65" s="2" customFormat="1" ht="16.5" customHeight="1">
      <c r="A138" s="33"/>
      <c r="B138" s="34"/>
      <c r="C138" s="176" t="s">
        <v>368</v>
      </c>
      <c r="D138" s="176" t="s">
        <v>181</v>
      </c>
      <c r="E138" s="177" t="s">
        <v>4430</v>
      </c>
      <c r="F138" s="178" t="s">
        <v>4423</v>
      </c>
      <c r="G138" s="179" t="s">
        <v>281</v>
      </c>
      <c r="H138" s="180">
        <v>7</v>
      </c>
      <c r="I138" s="181"/>
      <c r="J138" s="181">
        <f>ROUND(I138*H138,2)</f>
        <v>0</v>
      </c>
      <c r="K138" s="178" t="s">
        <v>18</v>
      </c>
      <c r="L138" s="38"/>
      <c r="M138" s="182" t="s">
        <v>18</v>
      </c>
      <c r="N138" s="183" t="s">
        <v>40</v>
      </c>
      <c r="O138" s="184">
        <v>0</v>
      </c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6" t="s">
        <v>186</v>
      </c>
      <c r="AT138" s="186" t="s">
        <v>181</v>
      </c>
      <c r="AU138" s="186" t="s">
        <v>76</v>
      </c>
      <c r="AY138" s="19" t="s">
        <v>179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76</v>
      </c>
      <c r="BK138" s="187">
        <f>ROUND(I138*H138,2)</f>
        <v>0</v>
      </c>
      <c r="BL138" s="19" t="s">
        <v>186</v>
      </c>
      <c r="BM138" s="186" t="s">
        <v>536</v>
      </c>
    </row>
    <row r="139" spans="1:65" s="2" customFormat="1">
      <c r="A139" s="33"/>
      <c r="B139" s="34"/>
      <c r="C139" s="35"/>
      <c r="D139" s="188" t="s">
        <v>188</v>
      </c>
      <c r="E139" s="35"/>
      <c r="F139" s="189" t="s">
        <v>4423</v>
      </c>
      <c r="G139" s="35"/>
      <c r="H139" s="35"/>
      <c r="I139" s="35"/>
      <c r="J139" s="35"/>
      <c r="K139" s="35"/>
      <c r="L139" s="38"/>
      <c r="M139" s="190"/>
      <c r="N139" s="19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9" t="s">
        <v>188</v>
      </c>
      <c r="AU139" s="19" t="s">
        <v>76</v>
      </c>
    </row>
    <row r="140" spans="1:65" s="2" customFormat="1" ht="16.5" customHeight="1">
      <c r="A140" s="33"/>
      <c r="B140" s="34"/>
      <c r="C140" s="213" t="s">
        <v>374</v>
      </c>
      <c r="D140" s="213" t="s">
        <v>286</v>
      </c>
      <c r="E140" s="214" t="s">
        <v>4431</v>
      </c>
      <c r="F140" s="215" t="s">
        <v>4432</v>
      </c>
      <c r="G140" s="216" t="s">
        <v>281</v>
      </c>
      <c r="H140" s="217">
        <v>2</v>
      </c>
      <c r="I140" s="218"/>
      <c r="J140" s="218">
        <f>ROUND(I140*H140,2)</f>
        <v>0</v>
      </c>
      <c r="K140" s="215" t="s">
        <v>18</v>
      </c>
      <c r="L140" s="219"/>
      <c r="M140" s="220" t="s">
        <v>18</v>
      </c>
      <c r="N140" s="221" t="s">
        <v>40</v>
      </c>
      <c r="O140" s="184">
        <v>0</v>
      </c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6" t="s">
        <v>250</v>
      </c>
      <c r="AT140" s="186" t="s">
        <v>286</v>
      </c>
      <c r="AU140" s="186" t="s">
        <v>76</v>
      </c>
      <c r="AY140" s="19" t="s">
        <v>179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76</v>
      </c>
      <c r="BK140" s="187">
        <f>ROUND(I140*H140,2)</f>
        <v>0</v>
      </c>
      <c r="BL140" s="19" t="s">
        <v>186</v>
      </c>
      <c r="BM140" s="186" t="s">
        <v>550</v>
      </c>
    </row>
    <row r="141" spans="1:65" s="2" customFormat="1">
      <c r="A141" s="33"/>
      <c r="B141" s="34"/>
      <c r="C141" s="35"/>
      <c r="D141" s="188" t="s">
        <v>188</v>
      </c>
      <c r="E141" s="35"/>
      <c r="F141" s="189" t="s">
        <v>4432</v>
      </c>
      <c r="G141" s="35"/>
      <c r="H141" s="35"/>
      <c r="I141" s="35"/>
      <c r="J141" s="35"/>
      <c r="K141" s="35"/>
      <c r="L141" s="38"/>
      <c r="M141" s="190"/>
      <c r="N141" s="19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9" t="s">
        <v>188</v>
      </c>
      <c r="AU141" s="19" t="s">
        <v>76</v>
      </c>
    </row>
    <row r="142" spans="1:65" s="2" customFormat="1" ht="16.5" customHeight="1">
      <c r="A142" s="33"/>
      <c r="B142" s="34"/>
      <c r="C142" s="213" t="s">
        <v>387</v>
      </c>
      <c r="D142" s="213" t="s">
        <v>286</v>
      </c>
      <c r="E142" s="214" t="s">
        <v>4433</v>
      </c>
      <c r="F142" s="215" t="s">
        <v>4434</v>
      </c>
      <c r="G142" s="216" t="s">
        <v>281</v>
      </c>
      <c r="H142" s="217">
        <v>3</v>
      </c>
      <c r="I142" s="218"/>
      <c r="J142" s="218">
        <f>ROUND(I142*H142,2)</f>
        <v>0</v>
      </c>
      <c r="K142" s="215" t="s">
        <v>18</v>
      </c>
      <c r="L142" s="219"/>
      <c r="M142" s="220" t="s">
        <v>18</v>
      </c>
      <c r="N142" s="221" t="s">
        <v>40</v>
      </c>
      <c r="O142" s="184">
        <v>0</v>
      </c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6" t="s">
        <v>250</v>
      </c>
      <c r="AT142" s="186" t="s">
        <v>286</v>
      </c>
      <c r="AU142" s="186" t="s">
        <v>76</v>
      </c>
      <c r="AY142" s="19" t="s">
        <v>179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76</v>
      </c>
      <c r="BK142" s="187">
        <f>ROUND(I142*H142,2)</f>
        <v>0</v>
      </c>
      <c r="BL142" s="19" t="s">
        <v>186</v>
      </c>
      <c r="BM142" s="186" t="s">
        <v>561</v>
      </c>
    </row>
    <row r="143" spans="1:65" s="2" customFormat="1">
      <c r="A143" s="33"/>
      <c r="B143" s="34"/>
      <c r="C143" s="35"/>
      <c r="D143" s="188" t="s">
        <v>188</v>
      </c>
      <c r="E143" s="35"/>
      <c r="F143" s="189" t="s">
        <v>4434</v>
      </c>
      <c r="G143" s="35"/>
      <c r="H143" s="35"/>
      <c r="I143" s="35"/>
      <c r="J143" s="35"/>
      <c r="K143" s="35"/>
      <c r="L143" s="38"/>
      <c r="M143" s="190"/>
      <c r="N143" s="191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9" t="s">
        <v>188</v>
      </c>
      <c r="AU143" s="19" t="s">
        <v>76</v>
      </c>
    </row>
    <row r="144" spans="1:65" s="2" customFormat="1" ht="16.5" customHeight="1">
      <c r="A144" s="33"/>
      <c r="B144" s="34"/>
      <c r="C144" s="213" t="s">
        <v>398</v>
      </c>
      <c r="D144" s="213" t="s">
        <v>286</v>
      </c>
      <c r="E144" s="214" t="s">
        <v>4435</v>
      </c>
      <c r="F144" s="215" t="s">
        <v>4436</v>
      </c>
      <c r="G144" s="216" t="s">
        <v>281</v>
      </c>
      <c r="H144" s="217">
        <v>1</v>
      </c>
      <c r="I144" s="218"/>
      <c r="J144" s="218">
        <f>ROUND(I144*H144,2)</f>
        <v>0</v>
      </c>
      <c r="K144" s="215" t="s">
        <v>18</v>
      </c>
      <c r="L144" s="219"/>
      <c r="M144" s="220" t="s">
        <v>18</v>
      </c>
      <c r="N144" s="221" t="s">
        <v>40</v>
      </c>
      <c r="O144" s="184">
        <v>0</v>
      </c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6" t="s">
        <v>250</v>
      </c>
      <c r="AT144" s="186" t="s">
        <v>286</v>
      </c>
      <c r="AU144" s="186" t="s">
        <v>76</v>
      </c>
      <c r="AY144" s="19" t="s">
        <v>179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76</v>
      </c>
      <c r="BK144" s="187">
        <f>ROUND(I144*H144,2)</f>
        <v>0</v>
      </c>
      <c r="BL144" s="19" t="s">
        <v>186</v>
      </c>
      <c r="BM144" s="186" t="s">
        <v>586</v>
      </c>
    </row>
    <row r="145" spans="1:65" s="2" customFormat="1">
      <c r="A145" s="33"/>
      <c r="B145" s="34"/>
      <c r="C145" s="35"/>
      <c r="D145" s="188" t="s">
        <v>188</v>
      </c>
      <c r="E145" s="35"/>
      <c r="F145" s="189" t="s">
        <v>4436</v>
      </c>
      <c r="G145" s="35"/>
      <c r="H145" s="35"/>
      <c r="I145" s="35"/>
      <c r="J145" s="35"/>
      <c r="K145" s="35"/>
      <c r="L145" s="38"/>
      <c r="M145" s="190"/>
      <c r="N145" s="191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9" t="s">
        <v>188</v>
      </c>
      <c r="AU145" s="19" t="s">
        <v>76</v>
      </c>
    </row>
    <row r="146" spans="1:65" s="2" customFormat="1" ht="16.5" customHeight="1">
      <c r="A146" s="33"/>
      <c r="B146" s="34"/>
      <c r="C146" s="213" t="s">
        <v>405</v>
      </c>
      <c r="D146" s="213" t="s">
        <v>286</v>
      </c>
      <c r="E146" s="214" t="s">
        <v>4437</v>
      </c>
      <c r="F146" s="215" t="s">
        <v>4438</v>
      </c>
      <c r="G146" s="216" t="s">
        <v>281</v>
      </c>
      <c r="H146" s="217">
        <v>1</v>
      </c>
      <c r="I146" s="218"/>
      <c r="J146" s="218">
        <f>ROUND(I146*H146,2)</f>
        <v>0</v>
      </c>
      <c r="K146" s="215" t="s">
        <v>18</v>
      </c>
      <c r="L146" s="219"/>
      <c r="M146" s="220" t="s">
        <v>18</v>
      </c>
      <c r="N146" s="221" t="s">
        <v>40</v>
      </c>
      <c r="O146" s="184">
        <v>0</v>
      </c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6" t="s">
        <v>250</v>
      </c>
      <c r="AT146" s="186" t="s">
        <v>286</v>
      </c>
      <c r="AU146" s="186" t="s">
        <v>76</v>
      </c>
      <c r="AY146" s="19" t="s">
        <v>179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76</v>
      </c>
      <c r="BK146" s="187">
        <f>ROUND(I146*H146,2)</f>
        <v>0</v>
      </c>
      <c r="BL146" s="19" t="s">
        <v>186</v>
      </c>
      <c r="BM146" s="186" t="s">
        <v>602</v>
      </c>
    </row>
    <row r="147" spans="1:65" s="2" customFormat="1">
      <c r="A147" s="33"/>
      <c r="B147" s="34"/>
      <c r="C147" s="35"/>
      <c r="D147" s="188" t="s">
        <v>188</v>
      </c>
      <c r="E147" s="35"/>
      <c r="F147" s="189" t="s">
        <v>4438</v>
      </c>
      <c r="G147" s="35"/>
      <c r="H147" s="35"/>
      <c r="I147" s="35"/>
      <c r="J147" s="35"/>
      <c r="K147" s="35"/>
      <c r="L147" s="38"/>
      <c r="M147" s="190"/>
      <c r="N147" s="191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9" t="s">
        <v>188</v>
      </c>
      <c r="AU147" s="19" t="s">
        <v>76</v>
      </c>
    </row>
    <row r="148" spans="1:65" s="2" customFormat="1" ht="16.5" customHeight="1">
      <c r="A148" s="33"/>
      <c r="B148" s="34"/>
      <c r="C148" s="176" t="s">
        <v>411</v>
      </c>
      <c r="D148" s="176" t="s">
        <v>181</v>
      </c>
      <c r="E148" s="177" t="s">
        <v>4439</v>
      </c>
      <c r="F148" s="178" t="s">
        <v>4440</v>
      </c>
      <c r="G148" s="179" t="s">
        <v>281</v>
      </c>
      <c r="H148" s="180">
        <v>6</v>
      </c>
      <c r="I148" s="181"/>
      <c r="J148" s="181">
        <f>ROUND(I148*H148,2)</f>
        <v>0</v>
      </c>
      <c r="K148" s="178" t="s">
        <v>18</v>
      </c>
      <c r="L148" s="38"/>
      <c r="M148" s="182" t="s">
        <v>18</v>
      </c>
      <c r="N148" s="183" t="s">
        <v>40</v>
      </c>
      <c r="O148" s="184">
        <v>0</v>
      </c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6" t="s">
        <v>186</v>
      </c>
      <c r="AT148" s="186" t="s">
        <v>181</v>
      </c>
      <c r="AU148" s="186" t="s">
        <v>76</v>
      </c>
      <c r="AY148" s="19" t="s">
        <v>179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76</v>
      </c>
      <c r="BK148" s="187">
        <f>ROUND(I148*H148,2)</f>
        <v>0</v>
      </c>
      <c r="BL148" s="19" t="s">
        <v>186</v>
      </c>
      <c r="BM148" s="186" t="s">
        <v>616</v>
      </c>
    </row>
    <row r="149" spans="1:65" s="2" customFormat="1">
      <c r="A149" s="33"/>
      <c r="B149" s="34"/>
      <c r="C149" s="35"/>
      <c r="D149" s="188" t="s">
        <v>188</v>
      </c>
      <c r="E149" s="35"/>
      <c r="F149" s="189" t="s">
        <v>4440</v>
      </c>
      <c r="G149" s="35"/>
      <c r="H149" s="35"/>
      <c r="I149" s="35"/>
      <c r="J149" s="35"/>
      <c r="K149" s="35"/>
      <c r="L149" s="38"/>
      <c r="M149" s="190"/>
      <c r="N149" s="191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9" t="s">
        <v>188</v>
      </c>
      <c r="AU149" s="19" t="s">
        <v>76</v>
      </c>
    </row>
    <row r="150" spans="1:65" s="2" customFormat="1" ht="16.5" customHeight="1">
      <c r="A150" s="33"/>
      <c r="B150" s="34"/>
      <c r="C150" s="213" t="s">
        <v>417</v>
      </c>
      <c r="D150" s="213" t="s">
        <v>286</v>
      </c>
      <c r="E150" s="214" t="s">
        <v>4441</v>
      </c>
      <c r="F150" s="215" t="s">
        <v>4442</v>
      </c>
      <c r="G150" s="216" t="s">
        <v>281</v>
      </c>
      <c r="H150" s="217">
        <v>6</v>
      </c>
      <c r="I150" s="218"/>
      <c r="J150" s="218">
        <f>ROUND(I150*H150,2)</f>
        <v>0</v>
      </c>
      <c r="K150" s="215" t="s">
        <v>18</v>
      </c>
      <c r="L150" s="219"/>
      <c r="M150" s="220" t="s">
        <v>18</v>
      </c>
      <c r="N150" s="221" t="s">
        <v>40</v>
      </c>
      <c r="O150" s="184">
        <v>0</v>
      </c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6" t="s">
        <v>250</v>
      </c>
      <c r="AT150" s="186" t="s">
        <v>286</v>
      </c>
      <c r="AU150" s="186" t="s">
        <v>76</v>
      </c>
      <c r="AY150" s="19" t="s">
        <v>179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76</v>
      </c>
      <c r="BK150" s="187">
        <f>ROUND(I150*H150,2)</f>
        <v>0</v>
      </c>
      <c r="BL150" s="19" t="s">
        <v>186</v>
      </c>
      <c r="BM150" s="186" t="s">
        <v>628</v>
      </c>
    </row>
    <row r="151" spans="1:65" s="2" customFormat="1">
      <c r="A151" s="33"/>
      <c r="B151" s="34"/>
      <c r="C151" s="35"/>
      <c r="D151" s="188" t="s">
        <v>188</v>
      </c>
      <c r="E151" s="35"/>
      <c r="F151" s="189" t="s">
        <v>4442</v>
      </c>
      <c r="G151" s="35"/>
      <c r="H151" s="35"/>
      <c r="I151" s="35"/>
      <c r="J151" s="35"/>
      <c r="K151" s="35"/>
      <c r="L151" s="38"/>
      <c r="M151" s="190"/>
      <c r="N151" s="19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9" t="s">
        <v>188</v>
      </c>
      <c r="AU151" s="19" t="s">
        <v>76</v>
      </c>
    </row>
    <row r="152" spans="1:65" s="2" customFormat="1" ht="16.5" customHeight="1">
      <c r="A152" s="33"/>
      <c r="B152" s="34"/>
      <c r="C152" s="176" t="s">
        <v>427</v>
      </c>
      <c r="D152" s="176" t="s">
        <v>181</v>
      </c>
      <c r="E152" s="177" t="s">
        <v>4443</v>
      </c>
      <c r="F152" s="178" t="s">
        <v>4444</v>
      </c>
      <c r="G152" s="179" t="s">
        <v>281</v>
      </c>
      <c r="H152" s="180">
        <v>8</v>
      </c>
      <c r="I152" s="181"/>
      <c r="J152" s="181">
        <f>ROUND(I152*H152,2)</f>
        <v>0</v>
      </c>
      <c r="K152" s="178" t="s">
        <v>18</v>
      </c>
      <c r="L152" s="38"/>
      <c r="M152" s="182" t="s">
        <v>18</v>
      </c>
      <c r="N152" s="183" t="s">
        <v>40</v>
      </c>
      <c r="O152" s="184">
        <v>0</v>
      </c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6" t="s">
        <v>186</v>
      </c>
      <c r="AT152" s="186" t="s">
        <v>181</v>
      </c>
      <c r="AU152" s="186" t="s">
        <v>76</v>
      </c>
      <c r="AY152" s="19" t="s">
        <v>179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76</v>
      </c>
      <c r="BK152" s="187">
        <f>ROUND(I152*H152,2)</f>
        <v>0</v>
      </c>
      <c r="BL152" s="19" t="s">
        <v>186</v>
      </c>
      <c r="BM152" s="186" t="s">
        <v>655</v>
      </c>
    </row>
    <row r="153" spans="1:65" s="2" customFormat="1">
      <c r="A153" s="33"/>
      <c r="B153" s="34"/>
      <c r="C153" s="35"/>
      <c r="D153" s="188" t="s">
        <v>188</v>
      </c>
      <c r="E153" s="35"/>
      <c r="F153" s="189" t="s">
        <v>4444</v>
      </c>
      <c r="G153" s="35"/>
      <c r="H153" s="35"/>
      <c r="I153" s="35"/>
      <c r="J153" s="35"/>
      <c r="K153" s="35"/>
      <c r="L153" s="38"/>
      <c r="M153" s="190"/>
      <c r="N153" s="191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9" t="s">
        <v>188</v>
      </c>
      <c r="AU153" s="19" t="s">
        <v>76</v>
      </c>
    </row>
    <row r="154" spans="1:65" s="2" customFormat="1" ht="16.5" customHeight="1">
      <c r="A154" s="33"/>
      <c r="B154" s="34"/>
      <c r="C154" s="213" t="s">
        <v>434</v>
      </c>
      <c r="D154" s="213" t="s">
        <v>286</v>
      </c>
      <c r="E154" s="214" t="s">
        <v>4445</v>
      </c>
      <c r="F154" s="215" t="s">
        <v>4446</v>
      </c>
      <c r="G154" s="216" t="s">
        <v>281</v>
      </c>
      <c r="H154" s="217">
        <v>8</v>
      </c>
      <c r="I154" s="218"/>
      <c r="J154" s="218">
        <f>ROUND(I154*H154,2)</f>
        <v>0</v>
      </c>
      <c r="K154" s="215" t="s">
        <v>18</v>
      </c>
      <c r="L154" s="219"/>
      <c r="M154" s="220" t="s">
        <v>18</v>
      </c>
      <c r="N154" s="221" t="s">
        <v>40</v>
      </c>
      <c r="O154" s="184">
        <v>0</v>
      </c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6" t="s">
        <v>250</v>
      </c>
      <c r="AT154" s="186" t="s">
        <v>286</v>
      </c>
      <c r="AU154" s="186" t="s">
        <v>76</v>
      </c>
      <c r="AY154" s="19" t="s">
        <v>179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76</v>
      </c>
      <c r="BK154" s="187">
        <f>ROUND(I154*H154,2)</f>
        <v>0</v>
      </c>
      <c r="BL154" s="19" t="s">
        <v>186</v>
      </c>
      <c r="BM154" s="186" t="s">
        <v>671</v>
      </c>
    </row>
    <row r="155" spans="1:65" s="2" customFormat="1">
      <c r="A155" s="33"/>
      <c r="B155" s="34"/>
      <c r="C155" s="35"/>
      <c r="D155" s="188" t="s">
        <v>188</v>
      </c>
      <c r="E155" s="35"/>
      <c r="F155" s="189" t="s">
        <v>4446</v>
      </c>
      <c r="G155" s="35"/>
      <c r="H155" s="35"/>
      <c r="I155" s="35"/>
      <c r="J155" s="35"/>
      <c r="K155" s="35"/>
      <c r="L155" s="38"/>
      <c r="M155" s="190"/>
      <c r="N155" s="191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9" t="s">
        <v>188</v>
      </c>
      <c r="AU155" s="19" t="s">
        <v>76</v>
      </c>
    </row>
    <row r="156" spans="1:65" s="2" customFormat="1" ht="16.5" customHeight="1">
      <c r="A156" s="33"/>
      <c r="B156" s="34"/>
      <c r="C156" s="176" t="s">
        <v>442</v>
      </c>
      <c r="D156" s="176" t="s">
        <v>181</v>
      </c>
      <c r="E156" s="177" t="s">
        <v>4447</v>
      </c>
      <c r="F156" s="178" t="s">
        <v>4448</v>
      </c>
      <c r="G156" s="179" t="s">
        <v>281</v>
      </c>
      <c r="H156" s="180">
        <v>1</v>
      </c>
      <c r="I156" s="181"/>
      <c r="J156" s="181">
        <f>ROUND(I156*H156,2)</f>
        <v>0</v>
      </c>
      <c r="K156" s="178" t="s">
        <v>18</v>
      </c>
      <c r="L156" s="38"/>
      <c r="M156" s="182" t="s">
        <v>18</v>
      </c>
      <c r="N156" s="183" t="s">
        <v>40</v>
      </c>
      <c r="O156" s="184">
        <v>0</v>
      </c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6" t="s">
        <v>186</v>
      </c>
      <c r="AT156" s="186" t="s">
        <v>181</v>
      </c>
      <c r="AU156" s="186" t="s">
        <v>76</v>
      </c>
      <c r="AY156" s="19" t="s">
        <v>179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76</v>
      </c>
      <c r="BK156" s="187">
        <f>ROUND(I156*H156,2)</f>
        <v>0</v>
      </c>
      <c r="BL156" s="19" t="s">
        <v>186</v>
      </c>
      <c r="BM156" s="186" t="s">
        <v>682</v>
      </c>
    </row>
    <row r="157" spans="1:65" s="2" customFormat="1">
      <c r="A157" s="33"/>
      <c r="B157" s="34"/>
      <c r="C157" s="35"/>
      <c r="D157" s="188" t="s">
        <v>188</v>
      </c>
      <c r="E157" s="35"/>
      <c r="F157" s="189" t="s">
        <v>4448</v>
      </c>
      <c r="G157" s="35"/>
      <c r="H157" s="35"/>
      <c r="I157" s="35"/>
      <c r="J157" s="35"/>
      <c r="K157" s="35"/>
      <c r="L157" s="38"/>
      <c r="M157" s="190"/>
      <c r="N157" s="191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9" t="s">
        <v>188</v>
      </c>
      <c r="AU157" s="19" t="s">
        <v>76</v>
      </c>
    </row>
    <row r="158" spans="1:65" s="2" customFormat="1" ht="16.5" customHeight="1">
      <c r="A158" s="33"/>
      <c r="B158" s="34"/>
      <c r="C158" s="213" t="s">
        <v>449</v>
      </c>
      <c r="D158" s="213" t="s">
        <v>286</v>
      </c>
      <c r="E158" s="214" t="s">
        <v>4449</v>
      </c>
      <c r="F158" s="215" t="s">
        <v>4450</v>
      </c>
      <c r="G158" s="216" t="s">
        <v>281</v>
      </c>
      <c r="H158" s="217">
        <v>1</v>
      </c>
      <c r="I158" s="218"/>
      <c r="J158" s="218">
        <f>ROUND(I158*H158,2)</f>
        <v>0</v>
      </c>
      <c r="K158" s="215" t="s">
        <v>18</v>
      </c>
      <c r="L158" s="219"/>
      <c r="M158" s="220" t="s">
        <v>18</v>
      </c>
      <c r="N158" s="221" t="s">
        <v>40</v>
      </c>
      <c r="O158" s="184">
        <v>0</v>
      </c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6" t="s">
        <v>250</v>
      </c>
      <c r="AT158" s="186" t="s">
        <v>286</v>
      </c>
      <c r="AU158" s="186" t="s">
        <v>76</v>
      </c>
      <c r="AY158" s="19" t="s">
        <v>179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76</v>
      </c>
      <c r="BK158" s="187">
        <f>ROUND(I158*H158,2)</f>
        <v>0</v>
      </c>
      <c r="BL158" s="19" t="s">
        <v>186</v>
      </c>
      <c r="BM158" s="186" t="s">
        <v>712</v>
      </c>
    </row>
    <row r="159" spans="1:65" s="2" customFormat="1">
      <c r="A159" s="33"/>
      <c r="B159" s="34"/>
      <c r="C159" s="35"/>
      <c r="D159" s="188" t="s">
        <v>188</v>
      </c>
      <c r="E159" s="35"/>
      <c r="F159" s="189" t="s">
        <v>4450</v>
      </c>
      <c r="G159" s="35"/>
      <c r="H159" s="35"/>
      <c r="I159" s="35"/>
      <c r="J159" s="35"/>
      <c r="K159" s="35"/>
      <c r="L159" s="38"/>
      <c r="M159" s="190"/>
      <c r="N159" s="191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9" t="s">
        <v>188</v>
      </c>
      <c r="AU159" s="19" t="s">
        <v>76</v>
      </c>
    </row>
    <row r="160" spans="1:65" s="2" customFormat="1" ht="16.5" customHeight="1">
      <c r="A160" s="33"/>
      <c r="B160" s="34"/>
      <c r="C160" s="176" t="s">
        <v>455</v>
      </c>
      <c r="D160" s="176" t="s">
        <v>181</v>
      </c>
      <c r="E160" s="177" t="s">
        <v>4451</v>
      </c>
      <c r="F160" s="178" t="s">
        <v>4452</v>
      </c>
      <c r="G160" s="179" t="s">
        <v>281</v>
      </c>
      <c r="H160" s="180">
        <v>3</v>
      </c>
      <c r="I160" s="181"/>
      <c r="J160" s="181">
        <f>ROUND(I160*H160,2)</f>
        <v>0</v>
      </c>
      <c r="K160" s="178" t="s">
        <v>18</v>
      </c>
      <c r="L160" s="38"/>
      <c r="M160" s="182" t="s">
        <v>18</v>
      </c>
      <c r="N160" s="183" t="s">
        <v>40</v>
      </c>
      <c r="O160" s="184">
        <v>0</v>
      </c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6" t="s">
        <v>186</v>
      </c>
      <c r="AT160" s="186" t="s">
        <v>181</v>
      </c>
      <c r="AU160" s="186" t="s">
        <v>76</v>
      </c>
      <c r="AY160" s="19" t="s">
        <v>179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76</v>
      </c>
      <c r="BK160" s="187">
        <f>ROUND(I160*H160,2)</f>
        <v>0</v>
      </c>
      <c r="BL160" s="19" t="s">
        <v>186</v>
      </c>
      <c r="BM160" s="186" t="s">
        <v>723</v>
      </c>
    </row>
    <row r="161" spans="1:65" s="2" customFormat="1">
      <c r="A161" s="33"/>
      <c r="B161" s="34"/>
      <c r="C161" s="35"/>
      <c r="D161" s="188" t="s">
        <v>188</v>
      </c>
      <c r="E161" s="35"/>
      <c r="F161" s="189" t="s">
        <v>4452</v>
      </c>
      <c r="G161" s="35"/>
      <c r="H161" s="35"/>
      <c r="I161" s="35"/>
      <c r="J161" s="35"/>
      <c r="K161" s="35"/>
      <c r="L161" s="38"/>
      <c r="M161" s="190"/>
      <c r="N161" s="19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9" t="s">
        <v>188</v>
      </c>
      <c r="AU161" s="19" t="s">
        <v>76</v>
      </c>
    </row>
    <row r="162" spans="1:65" s="2" customFormat="1" ht="16.5" customHeight="1">
      <c r="A162" s="33"/>
      <c r="B162" s="34"/>
      <c r="C162" s="213" t="s">
        <v>463</v>
      </c>
      <c r="D162" s="213" t="s">
        <v>286</v>
      </c>
      <c r="E162" s="214" t="s">
        <v>4453</v>
      </c>
      <c r="F162" s="215" t="s">
        <v>4454</v>
      </c>
      <c r="G162" s="216" t="s">
        <v>281</v>
      </c>
      <c r="H162" s="217">
        <v>3</v>
      </c>
      <c r="I162" s="218"/>
      <c r="J162" s="218">
        <f>ROUND(I162*H162,2)</f>
        <v>0</v>
      </c>
      <c r="K162" s="215" t="s">
        <v>18</v>
      </c>
      <c r="L162" s="219"/>
      <c r="M162" s="220" t="s">
        <v>18</v>
      </c>
      <c r="N162" s="221" t="s">
        <v>40</v>
      </c>
      <c r="O162" s="184">
        <v>0</v>
      </c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6" t="s">
        <v>250</v>
      </c>
      <c r="AT162" s="186" t="s">
        <v>286</v>
      </c>
      <c r="AU162" s="186" t="s">
        <v>76</v>
      </c>
      <c r="AY162" s="19" t="s">
        <v>179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76</v>
      </c>
      <c r="BK162" s="187">
        <f>ROUND(I162*H162,2)</f>
        <v>0</v>
      </c>
      <c r="BL162" s="19" t="s">
        <v>186</v>
      </c>
      <c r="BM162" s="186" t="s">
        <v>737</v>
      </c>
    </row>
    <row r="163" spans="1:65" s="2" customFormat="1">
      <c r="A163" s="33"/>
      <c r="B163" s="34"/>
      <c r="C163" s="35"/>
      <c r="D163" s="188" t="s">
        <v>188</v>
      </c>
      <c r="E163" s="35"/>
      <c r="F163" s="189" t="s">
        <v>4454</v>
      </c>
      <c r="G163" s="35"/>
      <c r="H163" s="35"/>
      <c r="I163" s="35"/>
      <c r="J163" s="35"/>
      <c r="K163" s="35"/>
      <c r="L163" s="38"/>
      <c r="M163" s="190"/>
      <c r="N163" s="191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9" t="s">
        <v>188</v>
      </c>
      <c r="AU163" s="19" t="s">
        <v>76</v>
      </c>
    </row>
    <row r="164" spans="1:65" s="2" customFormat="1" ht="16.5" customHeight="1">
      <c r="A164" s="33"/>
      <c r="B164" s="34"/>
      <c r="C164" s="176" t="s">
        <v>471</v>
      </c>
      <c r="D164" s="176" t="s">
        <v>181</v>
      </c>
      <c r="E164" s="177" t="s">
        <v>4455</v>
      </c>
      <c r="F164" s="178" t="s">
        <v>4456</v>
      </c>
      <c r="G164" s="179" t="s">
        <v>281</v>
      </c>
      <c r="H164" s="180">
        <v>14</v>
      </c>
      <c r="I164" s="181"/>
      <c r="J164" s="181">
        <f>ROUND(I164*H164,2)</f>
        <v>0</v>
      </c>
      <c r="K164" s="178" t="s">
        <v>18</v>
      </c>
      <c r="L164" s="38"/>
      <c r="M164" s="182" t="s">
        <v>18</v>
      </c>
      <c r="N164" s="183" t="s">
        <v>40</v>
      </c>
      <c r="O164" s="184">
        <v>0</v>
      </c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6" t="s">
        <v>186</v>
      </c>
      <c r="AT164" s="186" t="s">
        <v>181</v>
      </c>
      <c r="AU164" s="186" t="s">
        <v>76</v>
      </c>
      <c r="AY164" s="19" t="s">
        <v>179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76</v>
      </c>
      <c r="BK164" s="187">
        <f>ROUND(I164*H164,2)</f>
        <v>0</v>
      </c>
      <c r="BL164" s="19" t="s">
        <v>186</v>
      </c>
      <c r="BM164" s="186" t="s">
        <v>752</v>
      </c>
    </row>
    <row r="165" spans="1:65" s="2" customFormat="1">
      <c r="A165" s="33"/>
      <c r="B165" s="34"/>
      <c r="C165" s="35"/>
      <c r="D165" s="188" t="s">
        <v>188</v>
      </c>
      <c r="E165" s="35"/>
      <c r="F165" s="189" t="s">
        <v>4456</v>
      </c>
      <c r="G165" s="35"/>
      <c r="H165" s="35"/>
      <c r="I165" s="35"/>
      <c r="J165" s="35"/>
      <c r="K165" s="35"/>
      <c r="L165" s="38"/>
      <c r="M165" s="190"/>
      <c r="N165" s="19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9" t="s">
        <v>188</v>
      </c>
      <c r="AU165" s="19" t="s">
        <v>76</v>
      </c>
    </row>
    <row r="166" spans="1:65" s="2" customFormat="1" ht="16.5" customHeight="1">
      <c r="A166" s="33"/>
      <c r="B166" s="34"/>
      <c r="C166" s="213" t="s">
        <v>475</v>
      </c>
      <c r="D166" s="213" t="s">
        <v>286</v>
      </c>
      <c r="E166" s="214" t="s">
        <v>4457</v>
      </c>
      <c r="F166" s="215" t="s">
        <v>4458</v>
      </c>
      <c r="G166" s="216" t="s">
        <v>281</v>
      </c>
      <c r="H166" s="217">
        <v>13</v>
      </c>
      <c r="I166" s="218"/>
      <c r="J166" s="218">
        <f>ROUND(I166*H166,2)</f>
        <v>0</v>
      </c>
      <c r="K166" s="215" t="s">
        <v>18</v>
      </c>
      <c r="L166" s="219"/>
      <c r="M166" s="220" t="s">
        <v>18</v>
      </c>
      <c r="N166" s="221" t="s">
        <v>40</v>
      </c>
      <c r="O166" s="184">
        <v>0</v>
      </c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250</v>
      </c>
      <c r="AT166" s="186" t="s">
        <v>286</v>
      </c>
      <c r="AU166" s="186" t="s">
        <v>76</v>
      </c>
      <c r="AY166" s="19" t="s">
        <v>179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76</v>
      </c>
      <c r="BK166" s="187">
        <f>ROUND(I166*H166,2)</f>
        <v>0</v>
      </c>
      <c r="BL166" s="19" t="s">
        <v>186</v>
      </c>
      <c r="BM166" s="186" t="s">
        <v>765</v>
      </c>
    </row>
    <row r="167" spans="1:65" s="2" customFormat="1">
      <c r="A167" s="33"/>
      <c r="B167" s="34"/>
      <c r="C167" s="35"/>
      <c r="D167" s="188" t="s">
        <v>188</v>
      </c>
      <c r="E167" s="35"/>
      <c r="F167" s="189" t="s">
        <v>4458</v>
      </c>
      <c r="G167" s="35"/>
      <c r="H167" s="35"/>
      <c r="I167" s="35"/>
      <c r="J167" s="35"/>
      <c r="K167" s="35"/>
      <c r="L167" s="38"/>
      <c r="M167" s="190"/>
      <c r="N167" s="191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9" t="s">
        <v>188</v>
      </c>
      <c r="AU167" s="19" t="s">
        <v>76</v>
      </c>
    </row>
    <row r="168" spans="1:65" s="2" customFormat="1" ht="16.5" customHeight="1">
      <c r="A168" s="33"/>
      <c r="B168" s="34"/>
      <c r="C168" s="213" t="s">
        <v>486</v>
      </c>
      <c r="D168" s="213" t="s">
        <v>286</v>
      </c>
      <c r="E168" s="214" t="s">
        <v>4459</v>
      </c>
      <c r="F168" s="215" t="s">
        <v>4460</v>
      </c>
      <c r="G168" s="216" t="s">
        <v>281</v>
      </c>
      <c r="H168" s="217">
        <v>1</v>
      </c>
      <c r="I168" s="218"/>
      <c r="J168" s="218">
        <f>ROUND(I168*H168,2)</f>
        <v>0</v>
      </c>
      <c r="K168" s="215" t="s">
        <v>18</v>
      </c>
      <c r="L168" s="219"/>
      <c r="M168" s="220" t="s">
        <v>18</v>
      </c>
      <c r="N168" s="221" t="s">
        <v>40</v>
      </c>
      <c r="O168" s="184">
        <v>0</v>
      </c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6" t="s">
        <v>250</v>
      </c>
      <c r="AT168" s="186" t="s">
        <v>286</v>
      </c>
      <c r="AU168" s="186" t="s">
        <v>76</v>
      </c>
      <c r="AY168" s="19" t="s">
        <v>179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76</v>
      </c>
      <c r="BK168" s="187">
        <f>ROUND(I168*H168,2)</f>
        <v>0</v>
      </c>
      <c r="BL168" s="19" t="s">
        <v>186</v>
      </c>
      <c r="BM168" s="186" t="s">
        <v>778</v>
      </c>
    </row>
    <row r="169" spans="1:65" s="2" customFormat="1">
      <c r="A169" s="33"/>
      <c r="B169" s="34"/>
      <c r="C169" s="35"/>
      <c r="D169" s="188" t="s">
        <v>188</v>
      </c>
      <c r="E169" s="35"/>
      <c r="F169" s="189" t="s">
        <v>4460</v>
      </c>
      <c r="G169" s="35"/>
      <c r="H169" s="35"/>
      <c r="I169" s="35"/>
      <c r="J169" s="35"/>
      <c r="K169" s="35"/>
      <c r="L169" s="38"/>
      <c r="M169" s="190"/>
      <c r="N169" s="19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9" t="s">
        <v>188</v>
      </c>
      <c r="AU169" s="19" t="s">
        <v>76</v>
      </c>
    </row>
    <row r="170" spans="1:65" s="2" customFormat="1" ht="16.5" customHeight="1">
      <c r="A170" s="33"/>
      <c r="B170" s="34"/>
      <c r="C170" s="176" t="s">
        <v>495</v>
      </c>
      <c r="D170" s="176" t="s">
        <v>181</v>
      </c>
      <c r="E170" s="177" t="s">
        <v>4461</v>
      </c>
      <c r="F170" s="178" t="s">
        <v>4462</v>
      </c>
      <c r="G170" s="179" t="s">
        <v>281</v>
      </c>
      <c r="H170" s="180">
        <v>84</v>
      </c>
      <c r="I170" s="181"/>
      <c r="J170" s="181">
        <f>ROUND(I170*H170,2)</f>
        <v>0</v>
      </c>
      <c r="K170" s="178" t="s">
        <v>18</v>
      </c>
      <c r="L170" s="38"/>
      <c r="M170" s="182" t="s">
        <v>18</v>
      </c>
      <c r="N170" s="183" t="s">
        <v>40</v>
      </c>
      <c r="O170" s="184">
        <v>0</v>
      </c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6" t="s">
        <v>186</v>
      </c>
      <c r="AT170" s="186" t="s">
        <v>181</v>
      </c>
      <c r="AU170" s="186" t="s">
        <v>76</v>
      </c>
      <c r="AY170" s="19" t="s">
        <v>179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76</v>
      </c>
      <c r="BK170" s="187">
        <f>ROUND(I170*H170,2)</f>
        <v>0</v>
      </c>
      <c r="BL170" s="19" t="s">
        <v>186</v>
      </c>
      <c r="BM170" s="186" t="s">
        <v>792</v>
      </c>
    </row>
    <row r="171" spans="1:65" s="2" customFormat="1">
      <c r="A171" s="33"/>
      <c r="B171" s="34"/>
      <c r="C171" s="35"/>
      <c r="D171" s="188" t="s">
        <v>188</v>
      </c>
      <c r="E171" s="35"/>
      <c r="F171" s="189" t="s">
        <v>4462</v>
      </c>
      <c r="G171" s="35"/>
      <c r="H171" s="35"/>
      <c r="I171" s="35"/>
      <c r="J171" s="35"/>
      <c r="K171" s="35"/>
      <c r="L171" s="38"/>
      <c r="M171" s="190"/>
      <c r="N171" s="191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9" t="s">
        <v>188</v>
      </c>
      <c r="AU171" s="19" t="s">
        <v>76</v>
      </c>
    </row>
    <row r="172" spans="1:65" s="2" customFormat="1" ht="16.5" customHeight="1">
      <c r="A172" s="33"/>
      <c r="B172" s="34"/>
      <c r="C172" s="213" t="s">
        <v>502</v>
      </c>
      <c r="D172" s="213" t="s">
        <v>286</v>
      </c>
      <c r="E172" s="214" t="s">
        <v>4463</v>
      </c>
      <c r="F172" s="215" t="s">
        <v>4464</v>
      </c>
      <c r="G172" s="216" t="s">
        <v>281</v>
      </c>
      <c r="H172" s="217">
        <v>60</v>
      </c>
      <c r="I172" s="218"/>
      <c r="J172" s="218">
        <f>ROUND(I172*H172,2)</f>
        <v>0</v>
      </c>
      <c r="K172" s="215" t="s">
        <v>18</v>
      </c>
      <c r="L172" s="219"/>
      <c r="M172" s="220" t="s">
        <v>18</v>
      </c>
      <c r="N172" s="221" t="s">
        <v>40</v>
      </c>
      <c r="O172" s="184">
        <v>0</v>
      </c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250</v>
      </c>
      <c r="AT172" s="186" t="s">
        <v>286</v>
      </c>
      <c r="AU172" s="186" t="s">
        <v>76</v>
      </c>
      <c r="AY172" s="19" t="s">
        <v>179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76</v>
      </c>
      <c r="BK172" s="187">
        <f>ROUND(I172*H172,2)</f>
        <v>0</v>
      </c>
      <c r="BL172" s="19" t="s">
        <v>186</v>
      </c>
      <c r="BM172" s="186" t="s">
        <v>805</v>
      </c>
    </row>
    <row r="173" spans="1:65" s="2" customFormat="1">
      <c r="A173" s="33"/>
      <c r="B173" s="34"/>
      <c r="C173" s="35"/>
      <c r="D173" s="188" t="s">
        <v>188</v>
      </c>
      <c r="E173" s="35"/>
      <c r="F173" s="189" t="s">
        <v>4464</v>
      </c>
      <c r="G173" s="35"/>
      <c r="H173" s="35"/>
      <c r="I173" s="35"/>
      <c r="J173" s="35"/>
      <c r="K173" s="35"/>
      <c r="L173" s="38"/>
      <c r="M173" s="190"/>
      <c r="N173" s="19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9" t="s">
        <v>188</v>
      </c>
      <c r="AU173" s="19" t="s">
        <v>76</v>
      </c>
    </row>
    <row r="174" spans="1:65" s="2" customFormat="1" ht="16.5" customHeight="1">
      <c r="A174" s="33"/>
      <c r="B174" s="34"/>
      <c r="C174" s="213" t="s">
        <v>507</v>
      </c>
      <c r="D174" s="213" t="s">
        <v>286</v>
      </c>
      <c r="E174" s="214" t="s">
        <v>4465</v>
      </c>
      <c r="F174" s="215" t="s">
        <v>4466</v>
      </c>
      <c r="G174" s="216" t="s">
        <v>281</v>
      </c>
      <c r="H174" s="217">
        <v>8</v>
      </c>
      <c r="I174" s="218"/>
      <c r="J174" s="218">
        <f>ROUND(I174*H174,2)</f>
        <v>0</v>
      </c>
      <c r="K174" s="215" t="s">
        <v>18</v>
      </c>
      <c r="L174" s="219"/>
      <c r="M174" s="220" t="s">
        <v>18</v>
      </c>
      <c r="N174" s="221" t="s">
        <v>40</v>
      </c>
      <c r="O174" s="184">
        <v>0</v>
      </c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250</v>
      </c>
      <c r="AT174" s="186" t="s">
        <v>286</v>
      </c>
      <c r="AU174" s="186" t="s">
        <v>76</v>
      </c>
      <c r="AY174" s="19" t="s">
        <v>179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76</v>
      </c>
      <c r="BK174" s="187">
        <f>ROUND(I174*H174,2)</f>
        <v>0</v>
      </c>
      <c r="BL174" s="19" t="s">
        <v>186</v>
      </c>
      <c r="BM174" s="186" t="s">
        <v>818</v>
      </c>
    </row>
    <row r="175" spans="1:65" s="2" customFormat="1">
      <c r="A175" s="33"/>
      <c r="B175" s="34"/>
      <c r="C175" s="35"/>
      <c r="D175" s="188" t="s">
        <v>188</v>
      </c>
      <c r="E175" s="35"/>
      <c r="F175" s="189" t="s">
        <v>4466</v>
      </c>
      <c r="G175" s="35"/>
      <c r="H175" s="35"/>
      <c r="I175" s="35"/>
      <c r="J175" s="35"/>
      <c r="K175" s="35"/>
      <c r="L175" s="38"/>
      <c r="M175" s="190"/>
      <c r="N175" s="191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9" t="s">
        <v>188</v>
      </c>
      <c r="AU175" s="19" t="s">
        <v>76</v>
      </c>
    </row>
    <row r="176" spans="1:65" s="2" customFormat="1" ht="16.5" customHeight="1">
      <c r="A176" s="33"/>
      <c r="B176" s="34"/>
      <c r="C176" s="213" t="s">
        <v>512</v>
      </c>
      <c r="D176" s="213" t="s">
        <v>286</v>
      </c>
      <c r="E176" s="214" t="s">
        <v>4467</v>
      </c>
      <c r="F176" s="215" t="s">
        <v>4468</v>
      </c>
      <c r="G176" s="216" t="s">
        <v>281</v>
      </c>
      <c r="H176" s="217">
        <v>4</v>
      </c>
      <c r="I176" s="218"/>
      <c r="J176" s="218">
        <f>ROUND(I176*H176,2)</f>
        <v>0</v>
      </c>
      <c r="K176" s="215" t="s">
        <v>18</v>
      </c>
      <c r="L176" s="219"/>
      <c r="M176" s="220" t="s">
        <v>18</v>
      </c>
      <c r="N176" s="221" t="s">
        <v>40</v>
      </c>
      <c r="O176" s="184">
        <v>0</v>
      </c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250</v>
      </c>
      <c r="AT176" s="186" t="s">
        <v>286</v>
      </c>
      <c r="AU176" s="186" t="s">
        <v>76</v>
      </c>
      <c r="AY176" s="19" t="s">
        <v>179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76</v>
      </c>
      <c r="BK176" s="187">
        <f>ROUND(I176*H176,2)</f>
        <v>0</v>
      </c>
      <c r="BL176" s="19" t="s">
        <v>186</v>
      </c>
      <c r="BM176" s="186" t="s">
        <v>856</v>
      </c>
    </row>
    <row r="177" spans="1:65" s="2" customFormat="1">
      <c r="A177" s="33"/>
      <c r="B177" s="34"/>
      <c r="C177" s="35"/>
      <c r="D177" s="188" t="s">
        <v>188</v>
      </c>
      <c r="E177" s="35"/>
      <c r="F177" s="189" t="s">
        <v>4468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188</v>
      </c>
      <c r="AU177" s="19" t="s">
        <v>76</v>
      </c>
    </row>
    <row r="178" spans="1:65" s="2" customFormat="1" ht="16.5" customHeight="1">
      <c r="A178" s="33"/>
      <c r="B178" s="34"/>
      <c r="C178" s="213" t="s">
        <v>517</v>
      </c>
      <c r="D178" s="213" t="s">
        <v>286</v>
      </c>
      <c r="E178" s="214" t="s">
        <v>4469</v>
      </c>
      <c r="F178" s="215" t="s">
        <v>4470</v>
      </c>
      <c r="G178" s="216" t="s">
        <v>281</v>
      </c>
      <c r="H178" s="217">
        <v>8</v>
      </c>
      <c r="I178" s="218"/>
      <c r="J178" s="218">
        <f>ROUND(I178*H178,2)</f>
        <v>0</v>
      </c>
      <c r="K178" s="215" t="s">
        <v>18</v>
      </c>
      <c r="L178" s="219"/>
      <c r="M178" s="220" t="s">
        <v>18</v>
      </c>
      <c r="N178" s="221" t="s">
        <v>40</v>
      </c>
      <c r="O178" s="184">
        <v>0</v>
      </c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6" t="s">
        <v>250</v>
      </c>
      <c r="AT178" s="186" t="s">
        <v>286</v>
      </c>
      <c r="AU178" s="186" t="s">
        <v>76</v>
      </c>
      <c r="AY178" s="19" t="s">
        <v>179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76</v>
      </c>
      <c r="BK178" s="187">
        <f>ROUND(I178*H178,2)</f>
        <v>0</v>
      </c>
      <c r="BL178" s="19" t="s">
        <v>186</v>
      </c>
      <c r="BM178" s="186" t="s">
        <v>865</v>
      </c>
    </row>
    <row r="179" spans="1:65" s="2" customFormat="1">
      <c r="A179" s="33"/>
      <c r="B179" s="34"/>
      <c r="C179" s="35"/>
      <c r="D179" s="188" t="s">
        <v>188</v>
      </c>
      <c r="E179" s="35"/>
      <c r="F179" s="189" t="s">
        <v>4470</v>
      </c>
      <c r="G179" s="35"/>
      <c r="H179" s="35"/>
      <c r="I179" s="35"/>
      <c r="J179" s="35"/>
      <c r="K179" s="35"/>
      <c r="L179" s="38"/>
      <c r="M179" s="190"/>
      <c r="N179" s="191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9" t="s">
        <v>188</v>
      </c>
      <c r="AU179" s="19" t="s">
        <v>76</v>
      </c>
    </row>
    <row r="180" spans="1:65" s="2" customFormat="1" ht="16.5" customHeight="1">
      <c r="A180" s="33"/>
      <c r="B180" s="34"/>
      <c r="C180" s="213" t="s">
        <v>525</v>
      </c>
      <c r="D180" s="213" t="s">
        <v>286</v>
      </c>
      <c r="E180" s="214" t="s">
        <v>4471</v>
      </c>
      <c r="F180" s="215" t="s">
        <v>4472</v>
      </c>
      <c r="G180" s="216" t="s">
        <v>281</v>
      </c>
      <c r="H180" s="217">
        <v>4</v>
      </c>
      <c r="I180" s="218"/>
      <c r="J180" s="218">
        <f>ROUND(I180*H180,2)</f>
        <v>0</v>
      </c>
      <c r="K180" s="215" t="s">
        <v>18</v>
      </c>
      <c r="L180" s="219"/>
      <c r="M180" s="220" t="s">
        <v>18</v>
      </c>
      <c r="N180" s="221" t="s">
        <v>40</v>
      </c>
      <c r="O180" s="184">
        <v>0</v>
      </c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250</v>
      </c>
      <c r="AT180" s="186" t="s">
        <v>286</v>
      </c>
      <c r="AU180" s="186" t="s">
        <v>76</v>
      </c>
      <c r="AY180" s="19" t="s">
        <v>179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76</v>
      </c>
      <c r="BK180" s="187">
        <f>ROUND(I180*H180,2)</f>
        <v>0</v>
      </c>
      <c r="BL180" s="19" t="s">
        <v>186</v>
      </c>
      <c r="BM180" s="186" t="s">
        <v>873</v>
      </c>
    </row>
    <row r="181" spans="1:65" s="2" customFormat="1">
      <c r="A181" s="33"/>
      <c r="B181" s="34"/>
      <c r="C181" s="35"/>
      <c r="D181" s="188" t="s">
        <v>188</v>
      </c>
      <c r="E181" s="35"/>
      <c r="F181" s="189" t="s">
        <v>4472</v>
      </c>
      <c r="G181" s="35"/>
      <c r="H181" s="35"/>
      <c r="I181" s="35"/>
      <c r="J181" s="35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188</v>
      </c>
      <c r="AU181" s="19" t="s">
        <v>76</v>
      </c>
    </row>
    <row r="182" spans="1:65" s="2" customFormat="1" ht="16.5" customHeight="1">
      <c r="A182" s="33"/>
      <c r="B182" s="34"/>
      <c r="C182" s="176" t="s">
        <v>530</v>
      </c>
      <c r="D182" s="176" t="s">
        <v>181</v>
      </c>
      <c r="E182" s="177" t="s">
        <v>4473</v>
      </c>
      <c r="F182" s="178" t="s">
        <v>4403</v>
      </c>
      <c r="G182" s="179" t="s">
        <v>281</v>
      </c>
      <c r="H182" s="180">
        <v>1</v>
      </c>
      <c r="I182" s="181"/>
      <c r="J182" s="181">
        <f>ROUND(I182*H182,2)</f>
        <v>0</v>
      </c>
      <c r="K182" s="178" t="s">
        <v>18</v>
      </c>
      <c r="L182" s="38"/>
      <c r="M182" s="182" t="s">
        <v>18</v>
      </c>
      <c r="N182" s="183" t="s">
        <v>40</v>
      </c>
      <c r="O182" s="184">
        <v>0</v>
      </c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6" t="s">
        <v>186</v>
      </c>
      <c r="AT182" s="186" t="s">
        <v>181</v>
      </c>
      <c r="AU182" s="186" t="s">
        <v>76</v>
      </c>
      <c r="AY182" s="19" t="s">
        <v>179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76</v>
      </c>
      <c r="BK182" s="187">
        <f>ROUND(I182*H182,2)</f>
        <v>0</v>
      </c>
      <c r="BL182" s="19" t="s">
        <v>186</v>
      </c>
      <c r="BM182" s="186" t="s">
        <v>884</v>
      </c>
    </row>
    <row r="183" spans="1:65" s="2" customFormat="1">
      <c r="A183" s="33"/>
      <c r="B183" s="34"/>
      <c r="C183" s="35"/>
      <c r="D183" s="188" t="s">
        <v>188</v>
      </c>
      <c r="E183" s="35"/>
      <c r="F183" s="189" t="s">
        <v>4403</v>
      </c>
      <c r="G183" s="35"/>
      <c r="H183" s="35"/>
      <c r="I183" s="35"/>
      <c r="J183" s="35"/>
      <c r="K183" s="35"/>
      <c r="L183" s="38"/>
      <c r="M183" s="190"/>
      <c r="N183" s="191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9" t="s">
        <v>188</v>
      </c>
      <c r="AU183" s="19" t="s">
        <v>76</v>
      </c>
    </row>
    <row r="184" spans="1:65" s="2" customFormat="1" ht="76.349999999999994" customHeight="1">
      <c r="A184" s="33"/>
      <c r="B184" s="34"/>
      <c r="C184" s="213" t="s">
        <v>536</v>
      </c>
      <c r="D184" s="213" t="s">
        <v>286</v>
      </c>
      <c r="E184" s="214" t="s">
        <v>4474</v>
      </c>
      <c r="F184" s="215" t="s">
        <v>4475</v>
      </c>
      <c r="G184" s="216" t="s">
        <v>281</v>
      </c>
      <c r="H184" s="217">
        <v>1</v>
      </c>
      <c r="I184" s="218"/>
      <c r="J184" s="218">
        <f>ROUND(I184*H184,2)</f>
        <v>0</v>
      </c>
      <c r="K184" s="215" t="s">
        <v>18</v>
      </c>
      <c r="L184" s="219"/>
      <c r="M184" s="220" t="s">
        <v>18</v>
      </c>
      <c r="N184" s="221" t="s">
        <v>40</v>
      </c>
      <c r="O184" s="184">
        <v>0</v>
      </c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6" t="s">
        <v>250</v>
      </c>
      <c r="AT184" s="186" t="s">
        <v>286</v>
      </c>
      <c r="AU184" s="186" t="s">
        <v>76</v>
      </c>
      <c r="AY184" s="19" t="s">
        <v>179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76</v>
      </c>
      <c r="BK184" s="187">
        <f>ROUND(I184*H184,2)</f>
        <v>0</v>
      </c>
      <c r="BL184" s="19" t="s">
        <v>186</v>
      </c>
      <c r="BM184" s="186" t="s">
        <v>899</v>
      </c>
    </row>
    <row r="185" spans="1:65" s="2" customFormat="1" ht="48.75">
      <c r="A185" s="33"/>
      <c r="B185" s="34"/>
      <c r="C185" s="35"/>
      <c r="D185" s="188" t="s">
        <v>188</v>
      </c>
      <c r="E185" s="35"/>
      <c r="F185" s="189" t="s">
        <v>4476</v>
      </c>
      <c r="G185" s="35"/>
      <c r="H185" s="35"/>
      <c r="I185" s="35"/>
      <c r="J185" s="35"/>
      <c r="K185" s="35"/>
      <c r="L185" s="38"/>
      <c r="M185" s="190"/>
      <c r="N185" s="19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9" t="s">
        <v>188</v>
      </c>
      <c r="AU185" s="19" t="s">
        <v>76</v>
      </c>
    </row>
    <row r="186" spans="1:65" s="2" customFormat="1" ht="16.5" customHeight="1">
      <c r="A186" s="33"/>
      <c r="B186" s="34"/>
      <c r="C186" s="176" t="s">
        <v>544</v>
      </c>
      <c r="D186" s="176" t="s">
        <v>181</v>
      </c>
      <c r="E186" s="177" t="s">
        <v>4477</v>
      </c>
      <c r="F186" s="178" t="s">
        <v>4478</v>
      </c>
      <c r="G186" s="179" t="s">
        <v>281</v>
      </c>
      <c r="H186" s="180">
        <v>8</v>
      </c>
      <c r="I186" s="181"/>
      <c r="J186" s="181">
        <f>ROUND(I186*H186,2)</f>
        <v>0</v>
      </c>
      <c r="K186" s="178" t="s">
        <v>18</v>
      </c>
      <c r="L186" s="38"/>
      <c r="M186" s="182" t="s">
        <v>18</v>
      </c>
      <c r="N186" s="183" t="s">
        <v>40</v>
      </c>
      <c r="O186" s="184">
        <v>0</v>
      </c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6" t="s">
        <v>186</v>
      </c>
      <c r="AT186" s="186" t="s">
        <v>181</v>
      </c>
      <c r="AU186" s="186" t="s">
        <v>76</v>
      </c>
      <c r="AY186" s="19" t="s">
        <v>179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76</v>
      </c>
      <c r="BK186" s="187">
        <f>ROUND(I186*H186,2)</f>
        <v>0</v>
      </c>
      <c r="BL186" s="19" t="s">
        <v>186</v>
      </c>
      <c r="BM186" s="186" t="s">
        <v>908</v>
      </c>
    </row>
    <row r="187" spans="1:65" s="2" customFormat="1">
      <c r="A187" s="33"/>
      <c r="B187" s="34"/>
      <c r="C187" s="35"/>
      <c r="D187" s="188" t="s">
        <v>188</v>
      </c>
      <c r="E187" s="35"/>
      <c r="F187" s="189" t="s">
        <v>4478</v>
      </c>
      <c r="G187" s="35"/>
      <c r="H187" s="35"/>
      <c r="I187" s="35"/>
      <c r="J187" s="35"/>
      <c r="K187" s="35"/>
      <c r="L187" s="38"/>
      <c r="M187" s="190"/>
      <c r="N187" s="191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9" t="s">
        <v>188</v>
      </c>
      <c r="AU187" s="19" t="s">
        <v>76</v>
      </c>
    </row>
    <row r="188" spans="1:65" s="2" customFormat="1" ht="24.2" customHeight="1">
      <c r="A188" s="33"/>
      <c r="B188" s="34"/>
      <c r="C188" s="213" t="s">
        <v>550</v>
      </c>
      <c r="D188" s="213" t="s">
        <v>286</v>
      </c>
      <c r="E188" s="214" t="s">
        <v>4479</v>
      </c>
      <c r="F188" s="215" t="s">
        <v>4480</v>
      </c>
      <c r="G188" s="216" t="s">
        <v>281</v>
      </c>
      <c r="H188" s="217">
        <v>1</v>
      </c>
      <c r="I188" s="218"/>
      <c r="J188" s="218">
        <f>ROUND(I188*H188,2)</f>
        <v>0</v>
      </c>
      <c r="K188" s="215" t="s">
        <v>18</v>
      </c>
      <c r="L188" s="219"/>
      <c r="M188" s="220" t="s">
        <v>18</v>
      </c>
      <c r="N188" s="221" t="s">
        <v>40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6" t="s">
        <v>250</v>
      </c>
      <c r="AT188" s="186" t="s">
        <v>286</v>
      </c>
      <c r="AU188" s="186" t="s">
        <v>76</v>
      </c>
      <c r="AY188" s="19" t="s">
        <v>179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76</v>
      </c>
      <c r="BK188" s="187">
        <f>ROUND(I188*H188,2)</f>
        <v>0</v>
      </c>
      <c r="BL188" s="19" t="s">
        <v>186</v>
      </c>
      <c r="BM188" s="186" t="s">
        <v>935</v>
      </c>
    </row>
    <row r="189" spans="1:65" s="2" customFormat="1" ht="19.5">
      <c r="A189" s="33"/>
      <c r="B189" s="34"/>
      <c r="C189" s="35"/>
      <c r="D189" s="188" t="s">
        <v>188</v>
      </c>
      <c r="E189" s="35"/>
      <c r="F189" s="189" t="s">
        <v>4480</v>
      </c>
      <c r="G189" s="35"/>
      <c r="H189" s="35"/>
      <c r="I189" s="35"/>
      <c r="J189" s="35"/>
      <c r="K189" s="35"/>
      <c r="L189" s="38"/>
      <c r="M189" s="190"/>
      <c r="N189" s="191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9" t="s">
        <v>188</v>
      </c>
      <c r="AU189" s="19" t="s">
        <v>76</v>
      </c>
    </row>
    <row r="190" spans="1:65" s="2" customFormat="1" ht="21.75" customHeight="1">
      <c r="A190" s="33"/>
      <c r="B190" s="34"/>
      <c r="C190" s="213" t="s">
        <v>556</v>
      </c>
      <c r="D190" s="213" t="s">
        <v>286</v>
      </c>
      <c r="E190" s="214" t="s">
        <v>4481</v>
      </c>
      <c r="F190" s="215" t="s">
        <v>4482</v>
      </c>
      <c r="G190" s="216" t="s">
        <v>281</v>
      </c>
      <c r="H190" s="217">
        <v>1</v>
      </c>
      <c r="I190" s="218"/>
      <c r="J190" s="218">
        <f>ROUND(I190*H190,2)</f>
        <v>0</v>
      </c>
      <c r="K190" s="215" t="s">
        <v>18</v>
      </c>
      <c r="L190" s="219"/>
      <c r="M190" s="220" t="s">
        <v>18</v>
      </c>
      <c r="N190" s="221" t="s">
        <v>40</v>
      </c>
      <c r="O190" s="184">
        <v>0</v>
      </c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6" t="s">
        <v>250</v>
      </c>
      <c r="AT190" s="186" t="s">
        <v>286</v>
      </c>
      <c r="AU190" s="186" t="s">
        <v>76</v>
      </c>
      <c r="AY190" s="19" t="s">
        <v>179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76</v>
      </c>
      <c r="BK190" s="187">
        <f>ROUND(I190*H190,2)</f>
        <v>0</v>
      </c>
      <c r="BL190" s="19" t="s">
        <v>186</v>
      </c>
      <c r="BM190" s="186" t="s">
        <v>947</v>
      </c>
    </row>
    <row r="191" spans="1:65" s="2" customFormat="1">
      <c r="A191" s="33"/>
      <c r="B191" s="34"/>
      <c r="C191" s="35"/>
      <c r="D191" s="188" t="s">
        <v>188</v>
      </c>
      <c r="E191" s="35"/>
      <c r="F191" s="189" t="s">
        <v>4482</v>
      </c>
      <c r="G191" s="35"/>
      <c r="H191" s="35"/>
      <c r="I191" s="35"/>
      <c r="J191" s="35"/>
      <c r="K191" s="35"/>
      <c r="L191" s="38"/>
      <c r="M191" s="190"/>
      <c r="N191" s="19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9" t="s">
        <v>188</v>
      </c>
      <c r="AU191" s="19" t="s">
        <v>76</v>
      </c>
    </row>
    <row r="192" spans="1:65" s="2" customFormat="1" ht="16.5" customHeight="1">
      <c r="A192" s="33"/>
      <c r="B192" s="34"/>
      <c r="C192" s="213" t="s">
        <v>561</v>
      </c>
      <c r="D192" s="213" t="s">
        <v>286</v>
      </c>
      <c r="E192" s="214" t="s">
        <v>4483</v>
      </c>
      <c r="F192" s="215" t="s">
        <v>4417</v>
      </c>
      <c r="G192" s="216" t="s">
        <v>281</v>
      </c>
      <c r="H192" s="217">
        <v>6</v>
      </c>
      <c r="I192" s="218"/>
      <c r="J192" s="218">
        <f>ROUND(I192*H192,2)</f>
        <v>0</v>
      </c>
      <c r="K192" s="215" t="s">
        <v>18</v>
      </c>
      <c r="L192" s="219"/>
      <c r="M192" s="220" t="s">
        <v>18</v>
      </c>
      <c r="N192" s="221" t="s">
        <v>40</v>
      </c>
      <c r="O192" s="184">
        <v>0</v>
      </c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6" t="s">
        <v>250</v>
      </c>
      <c r="AT192" s="186" t="s">
        <v>286</v>
      </c>
      <c r="AU192" s="186" t="s">
        <v>76</v>
      </c>
      <c r="AY192" s="19" t="s">
        <v>179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76</v>
      </c>
      <c r="BK192" s="187">
        <f>ROUND(I192*H192,2)</f>
        <v>0</v>
      </c>
      <c r="BL192" s="19" t="s">
        <v>186</v>
      </c>
      <c r="BM192" s="186" t="s">
        <v>965</v>
      </c>
    </row>
    <row r="193" spans="1:65" s="2" customFormat="1">
      <c r="A193" s="33"/>
      <c r="B193" s="34"/>
      <c r="C193" s="35"/>
      <c r="D193" s="188" t="s">
        <v>188</v>
      </c>
      <c r="E193" s="35"/>
      <c r="F193" s="189" t="s">
        <v>4417</v>
      </c>
      <c r="G193" s="35"/>
      <c r="H193" s="35"/>
      <c r="I193" s="35"/>
      <c r="J193" s="35"/>
      <c r="K193" s="35"/>
      <c r="L193" s="38"/>
      <c r="M193" s="190"/>
      <c r="N193" s="191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9" t="s">
        <v>188</v>
      </c>
      <c r="AU193" s="19" t="s">
        <v>76</v>
      </c>
    </row>
    <row r="194" spans="1:65" s="2" customFormat="1" ht="16.5" customHeight="1">
      <c r="A194" s="33"/>
      <c r="B194" s="34"/>
      <c r="C194" s="176" t="s">
        <v>567</v>
      </c>
      <c r="D194" s="176" t="s">
        <v>181</v>
      </c>
      <c r="E194" s="177" t="s">
        <v>4484</v>
      </c>
      <c r="F194" s="178" t="s">
        <v>4485</v>
      </c>
      <c r="G194" s="179" t="s">
        <v>281</v>
      </c>
      <c r="H194" s="180">
        <v>42</v>
      </c>
      <c r="I194" s="181"/>
      <c r="J194" s="181">
        <f>ROUND(I194*H194,2)</f>
        <v>0</v>
      </c>
      <c r="K194" s="178" t="s">
        <v>18</v>
      </c>
      <c r="L194" s="38"/>
      <c r="M194" s="182" t="s">
        <v>18</v>
      </c>
      <c r="N194" s="183" t="s">
        <v>40</v>
      </c>
      <c r="O194" s="184">
        <v>0</v>
      </c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6" t="s">
        <v>186</v>
      </c>
      <c r="AT194" s="186" t="s">
        <v>181</v>
      </c>
      <c r="AU194" s="186" t="s">
        <v>76</v>
      </c>
      <c r="AY194" s="19" t="s">
        <v>179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76</v>
      </c>
      <c r="BK194" s="187">
        <f>ROUND(I194*H194,2)</f>
        <v>0</v>
      </c>
      <c r="BL194" s="19" t="s">
        <v>186</v>
      </c>
      <c r="BM194" s="186" t="s">
        <v>980</v>
      </c>
    </row>
    <row r="195" spans="1:65" s="2" customFormat="1">
      <c r="A195" s="33"/>
      <c r="B195" s="34"/>
      <c r="C195" s="35"/>
      <c r="D195" s="188" t="s">
        <v>188</v>
      </c>
      <c r="E195" s="35"/>
      <c r="F195" s="189" t="s">
        <v>4485</v>
      </c>
      <c r="G195" s="35"/>
      <c r="H195" s="35"/>
      <c r="I195" s="35"/>
      <c r="J195" s="35"/>
      <c r="K195" s="35"/>
      <c r="L195" s="38"/>
      <c r="M195" s="190"/>
      <c r="N195" s="191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9" t="s">
        <v>188</v>
      </c>
      <c r="AU195" s="19" t="s">
        <v>76</v>
      </c>
    </row>
    <row r="196" spans="1:65" s="2" customFormat="1" ht="21.75" customHeight="1">
      <c r="A196" s="33"/>
      <c r="B196" s="34"/>
      <c r="C196" s="213" t="s">
        <v>586</v>
      </c>
      <c r="D196" s="213" t="s">
        <v>286</v>
      </c>
      <c r="E196" s="214" t="s">
        <v>4486</v>
      </c>
      <c r="F196" s="215" t="s">
        <v>4487</v>
      </c>
      <c r="G196" s="216" t="s">
        <v>281</v>
      </c>
      <c r="H196" s="217">
        <v>1</v>
      </c>
      <c r="I196" s="218"/>
      <c r="J196" s="218">
        <f>ROUND(I196*H196,2)</f>
        <v>0</v>
      </c>
      <c r="K196" s="215" t="s">
        <v>18</v>
      </c>
      <c r="L196" s="219"/>
      <c r="M196" s="220" t="s">
        <v>18</v>
      </c>
      <c r="N196" s="221" t="s">
        <v>40</v>
      </c>
      <c r="O196" s="184">
        <v>0</v>
      </c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6" t="s">
        <v>250</v>
      </c>
      <c r="AT196" s="186" t="s">
        <v>286</v>
      </c>
      <c r="AU196" s="186" t="s">
        <v>76</v>
      </c>
      <c r="AY196" s="19" t="s">
        <v>179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76</v>
      </c>
      <c r="BK196" s="187">
        <f>ROUND(I196*H196,2)</f>
        <v>0</v>
      </c>
      <c r="BL196" s="19" t="s">
        <v>186</v>
      </c>
      <c r="BM196" s="186" t="s">
        <v>993</v>
      </c>
    </row>
    <row r="197" spans="1:65" s="2" customFormat="1">
      <c r="A197" s="33"/>
      <c r="B197" s="34"/>
      <c r="C197" s="35"/>
      <c r="D197" s="188" t="s">
        <v>188</v>
      </c>
      <c r="E197" s="35"/>
      <c r="F197" s="189" t="s">
        <v>4487</v>
      </c>
      <c r="G197" s="35"/>
      <c r="H197" s="35"/>
      <c r="I197" s="35"/>
      <c r="J197" s="35"/>
      <c r="K197" s="35"/>
      <c r="L197" s="38"/>
      <c r="M197" s="190"/>
      <c r="N197" s="191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9" t="s">
        <v>188</v>
      </c>
      <c r="AU197" s="19" t="s">
        <v>76</v>
      </c>
    </row>
    <row r="198" spans="1:65" s="2" customFormat="1" ht="16.5" customHeight="1">
      <c r="A198" s="33"/>
      <c r="B198" s="34"/>
      <c r="C198" s="213" t="s">
        <v>594</v>
      </c>
      <c r="D198" s="213" t="s">
        <v>286</v>
      </c>
      <c r="E198" s="214" t="s">
        <v>4488</v>
      </c>
      <c r="F198" s="215" t="s">
        <v>4425</v>
      </c>
      <c r="G198" s="216" t="s">
        <v>281</v>
      </c>
      <c r="H198" s="217">
        <v>1</v>
      </c>
      <c r="I198" s="218"/>
      <c r="J198" s="218">
        <f>ROUND(I198*H198,2)</f>
        <v>0</v>
      </c>
      <c r="K198" s="215" t="s">
        <v>18</v>
      </c>
      <c r="L198" s="219"/>
      <c r="M198" s="220" t="s">
        <v>18</v>
      </c>
      <c r="N198" s="221" t="s">
        <v>40</v>
      </c>
      <c r="O198" s="184">
        <v>0</v>
      </c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6" t="s">
        <v>250</v>
      </c>
      <c r="AT198" s="186" t="s">
        <v>286</v>
      </c>
      <c r="AU198" s="186" t="s">
        <v>76</v>
      </c>
      <c r="AY198" s="19" t="s">
        <v>179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76</v>
      </c>
      <c r="BK198" s="187">
        <f>ROUND(I198*H198,2)</f>
        <v>0</v>
      </c>
      <c r="BL198" s="19" t="s">
        <v>186</v>
      </c>
      <c r="BM198" s="186" t="s">
        <v>1007</v>
      </c>
    </row>
    <row r="199" spans="1:65" s="2" customFormat="1">
      <c r="A199" s="33"/>
      <c r="B199" s="34"/>
      <c r="C199" s="35"/>
      <c r="D199" s="188" t="s">
        <v>188</v>
      </c>
      <c r="E199" s="35"/>
      <c r="F199" s="189" t="s">
        <v>4425</v>
      </c>
      <c r="G199" s="35"/>
      <c r="H199" s="35"/>
      <c r="I199" s="35"/>
      <c r="J199" s="35"/>
      <c r="K199" s="35"/>
      <c r="L199" s="38"/>
      <c r="M199" s="190"/>
      <c r="N199" s="191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9" t="s">
        <v>188</v>
      </c>
      <c r="AU199" s="19" t="s">
        <v>76</v>
      </c>
    </row>
    <row r="200" spans="1:65" s="2" customFormat="1" ht="16.5" customHeight="1">
      <c r="A200" s="33"/>
      <c r="B200" s="34"/>
      <c r="C200" s="213" t="s">
        <v>602</v>
      </c>
      <c r="D200" s="213" t="s">
        <v>286</v>
      </c>
      <c r="E200" s="214" t="s">
        <v>4489</v>
      </c>
      <c r="F200" s="215" t="s">
        <v>4429</v>
      </c>
      <c r="G200" s="216" t="s">
        <v>281</v>
      </c>
      <c r="H200" s="217">
        <v>40</v>
      </c>
      <c r="I200" s="218"/>
      <c r="J200" s="218">
        <f>ROUND(I200*H200,2)</f>
        <v>0</v>
      </c>
      <c r="K200" s="215" t="s">
        <v>18</v>
      </c>
      <c r="L200" s="219"/>
      <c r="M200" s="220" t="s">
        <v>18</v>
      </c>
      <c r="N200" s="221" t="s">
        <v>40</v>
      </c>
      <c r="O200" s="184">
        <v>0</v>
      </c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6" t="s">
        <v>250</v>
      </c>
      <c r="AT200" s="186" t="s">
        <v>286</v>
      </c>
      <c r="AU200" s="186" t="s">
        <v>76</v>
      </c>
      <c r="AY200" s="19" t="s">
        <v>179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76</v>
      </c>
      <c r="BK200" s="187">
        <f>ROUND(I200*H200,2)</f>
        <v>0</v>
      </c>
      <c r="BL200" s="19" t="s">
        <v>186</v>
      </c>
      <c r="BM200" s="186" t="s">
        <v>1020</v>
      </c>
    </row>
    <row r="201" spans="1:65" s="2" customFormat="1">
      <c r="A201" s="33"/>
      <c r="B201" s="34"/>
      <c r="C201" s="35"/>
      <c r="D201" s="188" t="s">
        <v>188</v>
      </c>
      <c r="E201" s="35"/>
      <c r="F201" s="189" t="s">
        <v>4429</v>
      </c>
      <c r="G201" s="35"/>
      <c r="H201" s="35"/>
      <c r="I201" s="35"/>
      <c r="J201" s="35"/>
      <c r="K201" s="35"/>
      <c r="L201" s="38"/>
      <c r="M201" s="190"/>
      <c r="N201" s="191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9" t="s">
        <v>188</v>
      </c>
      <c r="AU201" s="19" t="s">
        <v>76</v>
      </c>
    </row>
    <row r="202" spans="1:65" s="2" customFormat="1" ht="16.5" customHeight="1">
      <c r="A202" s="33"/>
      <c r="B202" s="34"/>
      <c r="C202" s="176" t="s">
        <v>608</v>
      </c>
      <c r="D202" s="176" t="s">
        <v>181</v>
      </c>
      <c r="E202" s="177" t="s">
        <v>4490</v>
      </c>
      <c r="F202" s="178" t="s">
        <v>4491</v>
      </c>
      <c r="G202" s="179" t="s">
        <v>281</v>
      </c>
      <c r="H202" s="180">
        <v>41</v>
      </c>
      <c r="I202" s="181"/>
      <c r="J202" s="181">
        <f>ROUND(I202*H202,2)</f>
        <v>0</v>
      </c>
      <c r="K202" s="178" t="s">
        <v>18</v>
      </c>
      <c r="L202" s="38"/>
      <c r="M202" s="182" t="s">
        <v>18</v>
      </c>
      <c r="N202" s="183" t="s">
        <v>40</v>
      </c>
      <c r="O202" s="184">
        <v>0</v>
      </c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6" t="s">
        <v>186</v>
      </c>
      <c r="AT202" s="186" t="s">
        <v>181</v>
      </c>
      <c r="AU202" s="186" t="s">
        <v>76</v>
      </c>
      <c r="AY202" s="19" t="s">
        <v>179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76</v>
      </c>
      <c r="BK202" s="187">
        <f>ROUND(I202*H202,2)</f>
        <v>0</v>
      </c>
      <c r="BL202" s="19" t="s">
        <v>186</v>
      </c>
      <c r="BM202" s="186" t="s">
        <v>1032</v>
      </c>
    </row>
    <row r="203" spans="1:65" s="2" customFormat="1">
      <c r="A203" s="33"/>
      <c r="B203" s="34"/>
      <c r="C203" s="35"/>
      <c r="D203" s="188" t="s">
        <v>188</v>
      </c>
      <c r="E203" s="35"/>
      <c r="F203" s="189" t="s">
        <v>4491</v>
      </c>
      <c r="G203" s="35"/>
      <c r="H203" s="35"/>
      <c r="I203" s="35"/>
      <c r="J203" s="35"/>
      <c r="K203" s="35"/>
      <c r="L203" s="38"/>
      <c r="M203" s="190"/>
      <c r="N203" s="191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9" t="s">
        <v>188</v>
      </c>
      <c r="AU203" s="19" t="s">
        <v>76</v>
      </c>
    </row>
    <row r="204" spans="1:65" s="2" customFormat="1" ht="16.5" customHeight="1">
      <c r="A204" s="33"/>
      <c r="B204" s="34"/>
      <c r="C204" s="213" t="s">
        <v>616</v>
      </c>
      <c r="D204" s="213" t="s">
        <v>286</v>
      </c>
      <c r="E204" s="214" t="s">
        <v>4492</v>
      </c>
      <c r="F204" s="215" t="s">
        <v>4493</v>
      </c>
      <c r="G204" s="216" t="s">
        <v>281</v>
      </c>
      <c r="H204" s="217">
        <v>2</v>
      </c>
      <c r="I204" s="218"/>
      <c r="J204" s="218">
        <f>ROUND(I204*H204,2)</f>
        <v>0</v>
      </c>
      <c r="K204" s="215" t="s">
        <v>18</v>
      </c>
      <c r="L204" s="219"/>
      <c r="M204" s="220" t="s">
        <v>18</v>
      </c>
      <c r="N204" s="221" t="s">
        <v>40</v>
      </c>
      <c r="O204" s="184">
        <v>0</v>
      </c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6" t="s">
        <v>250</v>
      </c>
      <c r="AT204" s="186" t="s">
        <v>286</v>
      </c>
      <c r="AU204" s="186" t="s">
        <v>76</v>
      </c>
      <c r="AY204" s="19" t="s">
        <v>179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76</v>
      </c>
      <c r="BK204" s="187">
        <f>ROUND(I204*H204,2)</f>
        <v>0</v>
      </c>
      <c r="BL204" s="19" t="s">
        <v>186</v>
      </c>
      <c r="BM204" s="186" t="s">
        <v>1101</v>
      </c>
    </row>
    <row r="205" spans="1:65" s="2" customFormat="1">
      <c r="A205" s="33"/>
      <c r="B205" s="34"/>
      <c r="C205" s="35"/>
      <c r="D205" s="188" t="s">
        <v>188</v>
      </c>
      <c r="E205" s="35"/>
      <c r="F205" s="189" t="s">
        <v>4493</v>
      </c>
      <c r="G205" s="35"/>
      <c r="H205" s="35"/>
      <c r="I205" s="35"/>
      <c r="J205" s="35"/>
      <c r="K205" s="35"/>
      <c r="L205" s="38"/>
      <c r="M205" s="190"/>
      <c r="N205" s="191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9" t="s">
        <v>188</v>
      </c>
      <c r="AU205" s="19" t="s">
        <v>76</v>
      </c>
    </row>
    <row r="206" spans="1:65" s="2" customFormat="1" ht="16.5" customHeight="1">
      <c r="A206" s="33"/>
      <c r="B206" s="34"/>
      <c r="C206" s="213" t="s">
        <v>623</v>
      </c>
      <c r="D206" s="213" t="s">
        <v>286</v>
      </c>
      <c r="E206" s="214" t="s">
        <v>4494</v>
      </c>
      <c r="F206" s="215" t="s">
        <v>4442</v>
      </c>
      <c r="G206" s="216" t="s">
        <v>281</v>
      </c>
      <c r="H206" s="217">
        <v>7</v>
      </c>
      <c r="I206" s="218"/>
      <c r="J206" s="218">
        <f>ROUND(I206*H206,2)</f>
        <v>0</v>
      </c>
      <c r="K206" s="215" t="s">
        <v>18</v>
      </c>
      <c r="L206" s="219"/>
      <c r="M206" s="220" t="s">
        <v>18</v>
      </c>
      <c r="N206" s="221" t="s">
        <v>40</v>
      </c>
      <c r="O206" s="184">
        <v>0</v>
      </c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6" t="s">
        <v>250</v>
      </c>
      <c r="AT206" s="186" t="s">
        <v>286</v>
      </c>
      <c r="AU206" s="186" t="s">
        <v>76</v>
      </c>
      <c r="AY206" s="19" t="s">
        <v>179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76</v>
      </c>
      <c r="BK206" s="187">
        <f>ROUND(I206*H206,2)</f>
        <v>0</v>
      </c>
      <c r="BL206" s="19" t="s">
        <v>186</v>
      </c>
      <c r="BM206" s="186" t="s">
        <v>1122</v>
      </c>
    </row>
    <row r="207" spans="1:65" s="2" customFormat="1">
      <c r="A207" s="33"/>
      <c r="B207" s="34"/>
      <c r="C207" s="35"/>
      <c r="D207" s="188" t="s">
        <v>188</v>
      </c>
      <c r="E207" s="35"/>
      <c r="F207" s="189" t="s">
        <v>4442</v>
      </c>
      <c r="G207" s="35"/>
      <c r="H207" s="35"/>
      <c r="I207" s="35"/>
      <c r="J207" s="35"/>
      <c r="K207" s="35"/>
      <c r="L207" s="38"/>
      <c r="M207" s="190"/>
      <c r="N207" s="191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9" t="s">
        <v>188</v>
      </c>
      <c r="AU207" s="19" t="s">
        <v>76</v>
      </c>
    </row>
    <row r="208" spans="1:65" s="2" customFormat="1" ht="16.5" customHeight="1">
      <c r="A208" s="33"/>
      <c r="B208" s="34"/>
      <c r="C208" s="213" t="s">
        <v>628</v>
      </c>
      <c r="D208" s="213" t="s">
        <v>286</v>
      </c>
      <c r="E208" s="214" t="s">
        <v>4495</v>
      </c>
      <c r="F208" s="215" t="s">
        <v>4496</v>
      </c>
      <c r="G208" s="216" t="s">
        <v>281</v>
      </c>
      <c r="H208" s="217">
        <v>13</v>
      </c>
      <c r="I208" s="218"/>
      <c r="J208" s="218">
        <f>ROUND(I208*H208,2)</f>
        <v>0</v>
      </c>
      <c r="K208" s="215" t="s">
        <v>18</v>
      </c>
      <c r="L208" s="219"/>
      <c r="M208" s="220" t="s">
        <v>18</v>
      </c>
      <c r="N208" s="221" t="s">
        <v>40</v>
      </c>
      <c r="O208" s="184">
        <v>0</v>
      </c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6" t="s">
        <v>250</v>
      </c>
      <c r="AT208" s="186" t="s">
        <v>286</v>
      </c>
      <c r="AU208" s="186" t="s">
        <v>76</v>
      </c>
      <c r="AY208" s="19" t="s">
        <v>179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76</v>
      </c>
      <c r="BK208" s="187">
        <f>ROUND(I208*H208,2)</f>
        <v>0</v>
      </c>
      <c r="BL208" s="19" t="s">
        <v>186</v>
      </c>
      <c r="BM208" s="186" t="s">
        <v>1135</v>
      </c>
    </row>
    <row r="209" spans="1:65" s="2" customFormat="1">
      <c r="A209" s="33"/>
      <c r="B209" s="34"/>
      <c r="C209" s="35"/>
      <c r="D209" s="188" t="s">
        <v>188</v>
      </c>
      <c r="E209" s="35"/>
      <c r="F209" s="189" t="s">
        <v>4496</v>
      </c>
      <c r="G209" s="35"/>
      <c r="H209" s="35"/>
      <c r="I209" s="35"/>
      <c r="J209" s="35"/>
      <c r="K209" s="35"/>
      <c r="L209" s="38"/>
      <c r="M209" s="190"/>
      <c r="N209" s="191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9" t="s">
        <v>188</v>
      </c>
      <c r="AU209" s="19" t="s">
        <v>76</v>
      </c>
    </row>
    <row r="210" spans="1:65" s="2" customFormat="1" ht="16.5" customHeight="1">
      <c r="A210" s="33"/>
      <c r="B210" s="34"/>
      <c r="C210" s="213" t="s">
        <v>637</v>
      </c>
      <c r="D210" s="213" t="s">
        <v>286</v>
      </c>
      <c r="E210" s="214" t="s">
        <v>4497</v>
      </c>
      <c r="F210" s="215" t="s">
        <v>4458</v>
      </c>
      <c r="G210" s="216" t="s">
        <v>281</v>
      </c>
      <c r="H210" s="217">
        <v>18</v>
      </c>
      <c r="I210" s="218"/>
      <c r="J210" s="218">
        <f>ROUND(I210*H210,2)</f>
        <v>0</v>
      </c>
      <c r="K210" s="215" t="s">
        <v>18</v>
      </c>
      <c r="L210" s="219"/>
      <c r="M210" s="220" t="s">
        <v>18</v>
      </c>
      <c r="N210" s="221" t="s">
        <v>40</v>
      </c>
      <c r="O210" s="184">
        <v>0</v>
      </c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6" t="s">
        <v>250</v>
      </c>
      <c r="AT210" s="186" t="s">
        <v>286</v>
      </c>
      <c r="AU210" s="186" t="s">
        <v>76</v>
      </c>
      <c r="AY210" s="19" t="s">
        <v>179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76</v>
      </c>
      <c r="BK210" s="187">
        <f>ROUND(I210*H210,2)</f>
        <v>0</v>
      </c>
      <c r="BL210" s="19" t="s">
        <v>186</v>
      </c>
      <c r="BM210" s="186" t="s">
        <v>1148</v>
      </c>
    </row>
    <row r="211" spans="1:65" s="2" customFormat="1">
      <c r="A211" s="33"/>
      <c r="B211" s="34"/>
      <c r="C211" s="35"/>
      <c r="D211" s="188" t="s">
        <v>188</v>
      </c>
      <c r="E211" s="35"/>
      <c r="F211" s="189" t="s">
        <v>4458</v>
      </c>
      <c r="G211" s="35"/>
      <c r="H211" s="35"/>
      <c r="I211" s="35"/>
      <c r="J211" s="35"/>
      <c r="K211" s="35"/>
      <c r="L211" s="38"/>
      <c r="M211" s="190"/>
      <c r="N211" s="191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9" t="s">
        <v>188</v>
      </c>
      <c r="AU211" s="19" t="s">
        <v>76</v>
      </c>
    </row>
    <row r="212" spans="1:65" s="2" customFormat="1" ht="16.5" customHeight="1">
      <c r="A212" s="33"/>
      <c r="B212" s="34"/>
      <c r="C212" s="213" t="s">
        <v>655</v>
      </c>
      <c r="D212" s="213" t="s">
        <v>286</v>
      </c>
      <c r="E212" s="214" t="s">
        <v>4498</v>
      </c>
      <c r="F212" s="215" t="s">
        <v>4460</v>
      </c>
      <c r="G212" s="216" t="s">
        <v>281</v>
      </c>
      <c r="H212" s="217">
        <v>1</v>
      </c>
      <c r="I212" s="218"/>
      <c r="J212" s="218">
        <f>ROUND(I212*H212,2)</f>
        <v>0</v>
      </c>
      <c r="K212" s="215" t="s">
        <v>18</v>
      </c>
      <c r="L212" s="219"/>
      <c r="M212" s="220" t="s">
        <v>18</v>
      </c>
      <c r="N212" s="221" t="s">
        <v>40</v>
      </c>
      <c r="O212" s="184">
        <v>0</v>
      </c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6" t="s">
        <v>250</v>
      </c>
      <c r="AT212" s="186" t="s">
        <v>286</v>
      </c>
      <c r="AU212" s="186" t="s">
        <v>76</v>
      </c>
      <c r="AY212" s="19" t="s">
        <v>179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76</v>
      </c>
      <c r="BK212" s="187">
        <f>ROUND(I212*H212,2)</f>
        <v>0</v>
      </c>
      <c r="BL212" s="19" t="s">
        <v>186</v>
      </c>
      <c r="BM212" s="186" t="s">
        <v>1162</v>
      </c>
    </row>
    <row r="213" spans="1:65" s="2" customFormat="1">
      <c r="A213" s="33"/>
      <c r="B213" s="34"/>
      <c r="C213" s="35"/>
      <c r="D213" s="188" t="s">
        <v>188</v>
      </c>
      <c r="E213" s="35"/>
      <c r="F213" s="189" t="s">
        <v>4460</v>
      </c>
      <c r="G213" s="35"/>
      <c r="H213" s="35"/>
      <c r="I213" s="35"/>
      <c r="J213" s="35"/>
      <c r="K213" s="35"/>
      <c r="L213" s="38"/>
      <c r="M213" s="190"/>
      <c r="N213" s="191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9" t="s">
        <v>188</v>
      </c>
      <c r="AU213" s="19" t="s">
        <v>76</v>
      </c>
    </row>
    <row r="214" spans="1:65" s="2" customFormat="1" ht="16.5" customHeight="1">
      <c r="A214" s="33"/>
      <c r="B214" s="34"/>
      <c r="C214" s="213" t="s">
        <v>663</v>
      </c>
      <c r="D214" s="213" t="s">
        <v>286</v>
      </c>
      <c r="E214" s="214" t="s">
        <v>4499</v>
      </c>
      <c r="F214" s="215" t="s">
        <v>4464</v>
      </c>
      <c r="G214" s="216" t="s">
        <v>281</v>
      </c>
      <c r="H214" s="217">
        <v>66</v>
      </c>
      <c r="I214" s="218"/>
      <c r="J214" s="218">
        <f>ROUND(I214*H214,2)</f>
        <v>0</v>
      </c>
      <c r="K214" s="215" t="s">
        <v>18</v>
      </c>
      <c r="L214" s="219"/>
      <c r="M214" s="220" t="s">
        <v>18</v>
      </c>
      <c r="N214" s="221" t="s">
        <v>40</v>
      </c>
      <c r="O214" s="184">
        <v>0</v>
      </c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6" t="s">
        <v>250</v>
      </c>
      <c r="AT214" s="186" t="s">
        <v>286</v>
      </c>
      <c r="AU214" s="186" t="s">
        <v>76</v>
      </c>
      <c r="AY214" s="19" t="s">
        <v>179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76</v>
      </c>
      <c r="BK214" s="187">
        <f>ROUND(I214*H214,2)</f>
        <v>0</v>
      </c>
      <c r="BL214" s="19" t="s">
        <v>186</v>
      </c>
      <c r="BM214" s="186" t="s">
        <v>1174</v>
      </c>
    </row>
    <row r="215" spans="1:65" s="2" customFormat="1">
      <c r="A215" s="33"/>
      <c r="B215" s="34"/>
      <c r="C215" s="35"/>
      <c r="D215" s="188" t="s">
        <v>188</v>
      </c>
      <c r="E215" s="35"/>
      <c r="F215" s="189" t="s">
        <v>4464</v>
      </c>
      <c r="G215" s="35"/>
      <c r="H215" s="35"/>
      <c r="I215" s="35"/>
      <c r="J215" s="35"/>
      <c r="K215" s="35"/>
      <c r="L215" s="38"/>
      <c r="M215" s="190"/>
      <c r="N215" s="191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9" t="s">
        <v>188</v>
      </c>
      <c r="AU215" s="19" t="s">
        <v>76</v>
      </c>
    </row>
    <row r="216" spans="1:65" s="2" customFormat="1" ht="16.5" customHeight="1">
      <c r="A216" s="33"/>
      <c r="B216" s="34"/>
      <c r="C216" s="213" t="s">
        <v>671</v>
      </c>
      <c r="D216" s="213" t="s">
        <v>286</v>
      </c>
      <c r="E216" s="214" t="s">
        <v>4500</v>
      </c>
      <c r="F216" s="215" t="s">
        <v>4470</v>
      </c>
      <c r="G216" s="216" t="s">
        <v>281</v>
      </c>
      <c r="H216" s="217">
        <v>4</v>
      </c>
      <c r="I216" s="218"/>
      <c r="J216" s="218">
        <f>ROUND(I216*H216,2)</f>
        <v>0</v>
      </c>
      <c r="K216" s="215" t="s">
        <v>18</v>
      </c>
      <c r="L216" s="219"/>
      <c r="M216" s="220" t="s">
        <v>18</v>
      </c>
      <c r="N216" s="221" t="s">
        <v>40</v>
      </c>
      <c r="O216" s="184">
        <v>0</v>
      </c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6" t="s">
        <v>250</v>
      </c>
      <c r="AT216" s="186" t="s">
        <v>286</v>
      </c>
      <c r="AU216" s="186" t="s">
        <v>76</v>
      </c>
      <c r="AY216" s="19" t="s">
        <v>179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76</v>
      </c>
      <c r="BK216" s="187">
        <f>ROUND(I216*H216,2)</f>
        <v>0</v>
      </c>
      <c r="BL216" s="19" t="s">
        <v>186</v>
      </c>
      <c r="BM216" s="186" t="s">
        <v>1213</v>
      </c>
    </row>
    <row r="217" spans="1:65" s="2" customFormat="1">
      <c r="A217" s="33"/>
      <c r="B217" s="34"/>
      <c r="C217" s="35"/>
      <c r="D217" s="188" t="s">
        <v>188</v>
      </c>
      <c r="E217" s="35"/>
      <c r="F217" s="189" t="s">
        <v>4470</v>
      </c>
      <c r="G217" s="35"/>
      <c r="H217" s="35"/>
      <c r="I217" s="35"/>
      <c r="J217" s="35"/>
      <c r="K217" s="35"/>
      <c r="L217" s="38"/>
      <c r="M217" s="190"/>
      <c r="N217" s="191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9" t="s">
        <v>188</v>
      </c>
      <c r="AU217" s="19" t="s">
        <v>76</v>
      </c>
    </row>
    <row r="218" spans="1:65" s="2" customFormat="1" ht="16.5" customHeight="1">
      <c r="A218" s="33"/>
      <c r="B218" s="34"/>
      <c r="C218" s="176" t="s">
        <v>678</v>
      </c>
      <c r="D218" s="176" t="s">
        <v>181</v>
      </c>
      <c r="E218" s="177" t="s">
        <v>4501</v>
      </c>
      <c r="F218" s="178" t="s">
        <v>4502</v>
      </c>
      <c r="G218" s="179" t="s">
        <v>281</v>
      </c>
      <c r="H218" s="180">
        <v>1</v>
      </c>
      <c r="I218" s="181"/>
      <c r="J218" s="181">
        <f>ROUND(I218*H218,2)</f>
        <v>0</v>
      </c>
      <c r="K218" s="178" t="s">
        <v>18</v>
      </c>
      <c r="L218" s="38"/>
      <c r="M218" s="182" t="s">
        <v>18</v>
      </c>
      <c r="N218" s="183" t="s">
        <v>40</v>
      </c>
      <c r="O218" s="184">
        <v>0</v>
      </c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6" t="s">
        <v>186</v>
      </c>
      <c r="AT218" s="186" t="s">
        <v>181</v>
      </c>
      <c r="AU218" s="186" t="s">
        <v>76</v>
      </c>
      <c r="AY218" s="19" t="s">
        <v>179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76</v>
      </c>
      <c r="BK218" s="187">
        <f>ROUND(I218*H218,2)</f>
        <v>0</v>
      </c>
      <c r="BL218" s="19" t="s">
        <v>186</v>
      </c>
      <c r="BM218" s="186" t="s">
        <v>1262</v>
      </c>
    </row>
    <row r="219" spans="1:65" s="2" customFormat="1">
      <c r="A219" s="33"/>
      <c r="B219" s="34"/>
      <c r="C219" s="35"/>
      <c r="D219" s="188" t="s">
        <v>188</v>
      </c>
      <c r="E219" s="35"/>
      <c r="F219" s="189" t="s">
        <v>4502</v>
      </c>
      <c r="G219" s="35"/>
      <c r="H219" s="35"/>
      <c r="I219" s="35"/>
      <c r="J219" s="35"/>
      <c r="K219" s="35"/>
      <c r="L219" s="38"/>
      <c r="M219" s="190"/>
      <c r="N219" s="191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9" t="s">
        <v>188</v>
      </c>
      <c r="AU219" s="19" t="s">
        <v>76</v>
      </c>
    </row>
    <row r="220" spans="1:65" s="2" customFormat="1" ht="55.5" customHeight="1">
      <c r="A220" s="33"/>
      <c r="B220" s="34"/>
      <c r="C220" s="213" t="s">
        <v>682</v>
      </c>
      <c r="D220" s="213" t="s">
        <v>286</v>
      </c>
      <c r="E220" s="214" t="s">
        <v>4503</v>
      </c>
      <c r="F220" s="215" t="s">
        <v>4504</v>
      </c>
      <c r="G220" s="216" t="s">
        <v>281</v>
      </c>
      <c r="H220" s="217">
        <v>1</v>
      </c>
      <c r="I220" s="218"/>
      <c r="J220" s="218">
        <f>ROUND(I220*H220,2)</f>
        <v>0</v>
      </c>
      <c r="K220" s="215" t="s">
        <v>18</v>
      </c>
      <c r="L220" s="219"/>
      <c r="M220" s="220" t="s">
        <v>18</v>
      </c>
      <c r="N220" s="221" t="s">
        <v>40</v>
      </c>
      <c r="O220" s="184">
        <v>0</v>
      </c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6" t="s">
        <v>250</v>
      </c>
      <c r="AT220" s="186" t="s">
        <v>286</v>
      </c>
      <c r="AU220" s="186" t="s">
        <v>76</v>
      </c>
      <c r="AY220" s="19" t="s">
        <v>179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76</v>
      </c>
      <c r="BK220" s="187">
        <f>ROUND(I220*H220,2)</f>
        <v>0</v>
      </c>
      <c r="BL220" s="19" t="s">
        <v>186</v>
      </c>
      <c r="BM220" s="186" t="s">
        <v>1295</v>
      </c>
    </row>
    <row r="221" spans="1:65" s="2" customFormat="1" ht="29.25">
      <c r="A221" s="33"/>
      <c r="B221" s="34"/>
      <c r="C221" s="35"/>
      <c r="D221" s="188" t="s">
        <v>188</v>
      </c>
      <c r="E221" s="35"/>
      <c r="F221" s="189" t="s">
        <v>4504</v>
      </c>
      <c r="G221" s="35"/>
      <c r="H221" s="35"/>
      <c r="I221" s="35"/>
      <c r="J221" s="35"/>
      <c r="K221" s="35"/>
      <c r="L221" s="38"/>
      <c r="M221" s="190"/>
      <c r="N221" s="191"/>
      <c r="O221" s="63"/>
      <c r="P221" s="63"/>
      <c r="Q221" s="63"/>
      <c r="R221" s="63"/>
      <c r="S221" s="63"/>
      <c r="T221" s="64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9" t="s">
        <v>188</v>
      </c>
      <c r="AU221" s="19" t="s">
        <v>76</v>
      </c>
    </row>
    <row r="222" spans="1:65" s="2" customFormat="1" ht="16.5" customHeight="1">
      <c r="A222" s="33"/>
      <c r="B222" s="34"/>
      <c r="C222" s="176" t="s">
        <v>704</v>
      </c>
      <c r="D222" s="176" t="s">
        <v>181</v>
      </c>
      <c r="E222" s="177" t="s">
        <v>4505</v>
      </c>
      <c r="F222" s="178" t="s">
        <v>4506</v>
      </c>
      <c r="G222" s="179" t="s">
        <v>281</v>
      </c>
      <c r="H222" s="180">
        <v>3</v>
      </c>
      <c r="I222" s="181"/>
      <c r="J222" s="181">
        <f>ROUND(I222*H222,2)</f>
        <v>0</v>
      </c>
      <c r="K222" s="178" t="s">
        <v>18</v>
      </c>
      <c r="L222" s="38"/>
      <c r="M222" s="182" t="s">
        <v>18</v>
      </c>
      <c r="N222" s="183" t="s">
        <v>40</v>
      </c>
      <c r="O222" s="184">
        <v>0</v>
      </c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6" t="s">
        <v>186</v>
      </c>
      <c r="AT222" s="186" t="s">
        <v>181</v>
      </c>
      <c r="AU222" s="186" t="s">
        <v>76</v>
      </c>
      <c r="AY222" s="19" t="s">
        <v>179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76</v>
      </c>
      <c r="BK222" s="187">
        <f>ROUND(I222*H222,2)</f>
        <v>0</v>
      </c>
      <c r="BL222" s="19" t="s">
        <v>186</v>
      </c>
      <c r="BM222" s="186" t="s">
        <v>1312</v>
      </c>
    </row>
    <row r="223" spans="1:65" s="2" customFormat="1">
      <c r="A223" s="33"/>
      <c r="B223" s="34"/>
      <c r="C223" s="35"/>
      <c r="D223" s="188" t="s">
        <v>188</v>
      </c>
      <c r="E223" s="35"/>
      <c r="F223" s="189" t="s">
        <v>4506</v>
      </c>
      <c r="G223" s="35"/>
      <c r="H223" s="35"/>
      <c r="I223" s="35"/>
      <c r="J223" s="35"/>
      <c r="K223" s="35"/>
      <c r="L223" s="38"/>
      <c r="M223" s="190"/>
      <c r="N223" s="191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9" t="s">
        <v>188</v>
      </c>
      <c r="AU223" s="19" t="s">
        <v>76</v>
      </c>
    </row>
    <row r="224" spans="1:65" s="2" customFormat="1" ht="21.75" customHeight="1">
      <c r="A224" s="33"/>
      <c r="B224" s="34"/>
      <c r="C224" s="213" t="s">
        <v>712</v>
      </c>
      <c r="D224" s="213" t="s">
        <v>286</v>
      </c>
      <c r="E224" s="214" t="s">
        <v>4507</v>
      </c>
      <c r="F224" s="215" t="s">
        <v>4508</v>
      </c>
      <c r="G224" s="216" t="s">
        <v>281</v>
      </c>
      <c r="H224" s="217">
        <v>1</v>
      </c>
      <c r="I224" s="218"/>
      <c r="J224" s="218">
        <f>ROUND(I224*H224,2)</f>
        <v>0</v>
      </c>
      <c r="K224" s="215" t="s">
        <v>18</v>
      </c>
      <c r="L224" s="219"/>
      <c r="M224" s="220" t="s">
        <v>18</v>
      </c>
      <c r="N224" s="221" t="s">
        <v>40</v>
      </c>
      <c r="O224" s="184">
        <v>0</v>
      </c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6" t="s">
        <v>250</v>
      </c>
      <c r="AT224" s="186" t="s">
        <v>286</v>
      </c>
      <c r="AU224" s="186" t="s">
        <v>76</v>
      </c>
      <c r="AY224" s="19" t="s">
        <v>179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76</v>
      </c>
      <c r="BK224" s="187">
        <f>ROUND(I224*H224,2)</f>
        <v>0</v>
      </c>
      <c r="BL224" s="19" t="s">
        <v>186</v>
      </c>
      <c r="BM224" s="186" t="s">
        <v>1324</v>
      </c>
    </row>
    <row r="225" spans="1:65" s="2" customFormat="1">
      <c r="A225" s="33"/>
      <c r="B225" s="34"/>
      <c r="C225" s="35"/>
      <c r="D225" s="188" t="s">
        <v>188</v>
      </c>
      <c r="E225" s="35"/>
      <c r="F225" s="189" t="s">
        <v>4508</v>
      </c>
      <c r="G225" s="35"/>
      <c r="H225" s="35"/>
      <c r="I225" s="35"/>
      <c r="J225" s="35"/>
      <c r="K225" s="35"/>
      <c r="L225" s="38"/>
      <c r="M225" s="190"/>
      <c r="N225" s="191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9" t="s">
        <v>188</v>
      </c>
      <c r="AU225" s="19" t="s">
        <v>76</v>
      </c>
    </row>
    <row r="226" spans="1:65" s="2" customFormat="1" ht="21.75" customHeight="1">
      <c r="A226" s="33"/>
      <c r="B226" s="34"/>
      <c r="C226" s="213" t="s">
        <v>718</v>
      </c>
      <c r="D226" s="213" t="s">
        <v>286</v>
      </c>
      <c r="E226" s="214" t="s">
        <v>4509</v>
      </c>
      <c r="F226" s="215" t="s">
        <v>4510</v>
      </c>
      <c r="G226" s="216" t="s">
        <v>281</v>
      </c>
      <c r="H226" s="217">
        <v>1</v>
      </c>
      <c r="I226" s="218"/>
      <c r="J226" s="218">
        <f>ROUND(I226*H226,2)</f>
        <v>0</v>
      </c>
      <c r="K226" s="215" t="s">
        <v>18</v>
      </c>
      <c r="L226" s="219"/>
      <c r="M226" s="220" t="s">
        <v>18</v>
      </c>
      <c r="N226" s="221" t="s">
        <v>40</v>
      </c>
      <c r="O226" s="184">
        <v>0</v>
      </c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6" t="s">
        <v>250</v>
      </c>
      <c r="AT226" s="186" t="s">
        <v>286</v>
      </c>
      <c r="AU226" s="186" t="s">
        <v>76</v>
      </c>
      <c r="AY226" s="19" t="s">
        <v>179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76</v>
      </c>
      <c r="BK226" s="187">
        <f>ROUND(I226*H226,2)</f>
        <v>0</v>
      </c>
      <c r="BL226" s="19" t="s">
        <v>186</v>
      </c>
      <c r="BM226" s="186" t="s">
        <v>1346</v>
      </c>
    </row>
    <row r="227" spans="1:65" s="2" customFormat="1">
      <c r="A227" s="33"/>
      <c r="B227" s="34"/>
      <c r="C227" s="35"/>
      <c r="D227" s="188" t="s">
        <v>188</v>
      </c>
      <c r="E227" s="35"/>
      <c r="F227" s="189" t="s">
        <v>4510</v>
      </c>
      <c r="G227" s="35"/>
      <c r="H227" s="35"/>
      <c r="I227" s="35"/>
      <c r="J227" s="35"/>
      <c r="K227" s="35"/>
      <c r="L227" s="38"/>
      <c r="M227" s="190"/>
      <c r="N227" s="191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9" t="s">
        <v>188</v>
      </c>
      <c r="AU227" s="19" t="s">
        <v>76</v>
      </c>
    </row>
    <row r="228" spans="1:65" s="2" customFormat="1" ht="21.75" customHeight="1">
      <c r="A228" s="33"/>
      <c r="B228" s="34"/>
      <c r="C228" s="213" t="s">
        <v>723</v>
      </c>
      <c r="D228" s="213" t="s">
        <v>286</v>
      </c>
      <c r="E228" s="214" t="s">
        <v>4511</v>
      </c>
      <c r="F228" s="215" t="s">
        <v>4512</v>
      </c>
      <c r="G228" s="216" t="s">
        <v>281</v>
      </c>
      <c r="H228" s="217">
        <v>1</v>
      </c>
      <c r="I228" s="218"/>
      <c r="J228" s="218">
        <f>ROUND(I228*H228,2)</f>
        <v>0</v>
      </c>
      <c r="K228" s="215" t="s">
        <v>18</v>
      </c>
      <c r="L228" s="219"/>
      <c r="M228" s="220" t="s">
        <v>18</v>
      </c>
      <c r="N228" s="221" t="s">
        <v>40</v>
      </c>
      <c r="O228" s="184">
        <v>0</v>
      </c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6" t="s">
        <v>250</v>
      </c>
      <c r="AT228" s="186" t="s">
        <v>286</v>
      </c>
      <c r="AU228" s="186" t="s">
        <v>76</v>
      </c>
      <c r="AY228" s="19" t="s">
        <v>179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76</v>
      </c>
      <c r="BK228" s="187">
        <f>ROUND(I228*H228,2)</f>
        <v>0</v>
      </c>
      <c r="BL228" s="19" t="s">
        <v>186</v>
      </c>
      <c r="BM228" s="186" t="s">
        <v>1363</v>
      </c>
    </row>
    <row r="229" spans="1:65" s="2" customFormat="1">
      <c r="A229" s="33"/>
      <c r="B229" s="34"/>
      <c r="C229" s="35"/>
      <c r="D229" s="188" t="s">
        <v>188</v>
      </c>
      <c r="E229" s="35"/>
      <c r="F229" s="189" t="s">
        <v>4512</v>
      </c>
      <c r="G229" s="35"/>
      <c r="H229" s="35"/>
      <c r="I229" s="35"/>
      <c r="J229" s="35"/>
      <c r="K229" s="35"/>
      <c r="L229" s="38"/>
      <c r="M229" s="190"/>
      <c r="N229" s="191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9" t="s">
        <v>188</v>
      </c>
      <c r="AU229" s="19" t="s">
        <v>76</v>
      </c>
    </row>
    <row r="230" spans="1:65" s="2" customFormat="1" ht="16.5" customHeight="1">
      <c r="A230" s="33"/>
      <c r="B230" s="34"/>
      <c r="C230" s="176" t="s">
        <v>730</v>
      </c>
      <c r="D230" s="176" t="s">
        <v>181</v>
      </c>
      <c r="E230" s="177" t="s">
        <v>4513</v>
      </c>
      <c r="F230" s="178" t="s">
        <v>4514</v>
      </c>
      <c r="G230" s="179" t="s">
        <v>281</v>
      </c>
      <c r="H230" s="180">
        <v>1</v>
      </c>
      <c r="I230" s="181"/>
      <c r="J230" s="181">
        <f>ROUND(I230*H230,2)</f>
        <v>0</v>
      </c>
      <c r="K230" s="178" t="s">
        <v>18</v>
      </c>
      <c r="L230" s="38"/>
      <c r="M230" s="182" t="s">
        <v>18</v>
      </c>
      <c r="N230" s="183" t="s">
        <v>40</v>
      </c>
      <c r="O230" s="184">
        <v>0</v>
      </c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86" t="s">
        <v>186</v>
      </c>
      <c r="AT230" s="186" t="s">
        <v>181</v>
      </c>
      <c r="AU230" s="186" t="s">
        <v>76</v>
      </c>
      <c r="AY230" s="19" t="s">
        <v>179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76</v>
      </c>
      <c r="BK230" s="187">
        <f>ROUND(I230*H230,2)</f>
        <v>0</v>
      </c>
      <c r="BL230" s="19" t="s">
        <v>186</v>
      </c>
      <c r="BM230" s="186" t="s">
        <v>1377</v>
      </c>
    </row>
    <row r="231" spans="1:65" s="2" customFormat="1">
      <c r="A231" s="33"/>
      <c r="B231" s="34"/>
      <c r="C231" s="35"/>
      <c r="D231" s="188" t="s">
        <v>188</v>
      </c>
      <c r="E231" s="35"/>
      <c r="F231" s="189" t="s">
        <v>4514</v>
      </c>
      <c r="G231" s="35"/>
      <c r="H231" s="35"/>
      <c r="I231" s="35"/>
      <c r="J231" s="35"/>
      <c r="K231" s="35"/>
      <c r="L231" s="38"/>
      <c r="M231" s="190"/>
      <c r="N231" s="191"/>
      <c r="O231" s="63"/>
      <c r="P231" s="63"/>
      <c r="Q231" s="63"/>
      <c r="R231" s="63"/>
      <c r="S231" s="63"/>
      <c r="T231" s="64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9" t="s">
        <v>188</v>
      </c>
      <c r="AU231" s="19" t="s">
        <v>76</v>
      </c>
    </row>
    <row r="232" spans="1:65" s="2" customFormat="1" ht="55.5" customHeight="1">
      <c r="A232" s="33"/>
      <c r="B232" s="34"/>
      <c r="C232" s="213" t="s">
        <v>737</v>
      </c>
      <c r="D232" s="213" t="s">
        <v>286</v>
      </c>
      <c r="E232" s="214" t="s">
        <v>4515</v>
      </c>
      <c r="F232" s="215" t="s">
        <v>4516</v>
      </c>
      <c r="G232" s="216" t="s">
        <v>281</v>
      </c>
      <c r="H232" s="217">
        <v>1</v>
      </c>
      <c r="I232" s="218"/>
      <c r="J232" s="218">
        <f>ROUND(I232*H232,2)</f>
        <v>0</v>
      </c>
      <c r="K232" s="215" t="s">
        <v>18</v>
      </c>
      <c r="L232" s="219"/>
      <c r="M232" s="220" t="s">
        <v>18</v>
      </c>
      <c r="N232" s="221" t="s">
        <v>40</v>
      </c>
      <c r="O232" s="184">
        <v>0</v>
      </c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86" t="s">
        <v>250</v>
      </c>
      <c r="AT232" s="186" t="s">
        <v>286</v>
      </c>
      <c r="AU232" s="186" t="s">
        <v>76</v>
      </c>
      <c r="AY232" s="19" t="s">
        <v>179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76</v>
      </c>
      <c r="BK232" s="187">
        <f>ROUND(I232*H232,2)</f>
        <v>0</v>
      </c>
      <c r="BL232" s="19" t="s">
        <v>186</v>
      </c>
      <c r="BM232" s="186" t="s">
        <v>1432</v>
      </c>
    </row>
    <row r="233" spans="1:65" s="2" customFormat="1" ht="29.25">
      <c r="A233" s="33"/>
      <c r="B233" s="34"/>
      <c r="C233" s="35"/>
      <c r="D233" s="188" t="s">
        <v>188</v>
      </c>
      <c r="E233" s="35"/>
      <c r="F233" s="189" t="s">
        <v>4516</v>
      </c>
      <c r="G233" s="35"/>
      <c r="H233" s="35"/>
      <c r="I233" s="35"/>
      <c r="J233" s="35"/>
      <c r="K233" s="35"/>
      <c r="L233" s="38"/>
      <c r="M233" s="190"/>
      <c r="N233" s="191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9" t="s">
        <v>188</v>
      </c>
      <c r="AU233" s="19" t="s">
        <v>76</v>
      </c>
    </row>
    <row r="234" spans="1:65" s="2" customFormat="1" ht="16.5" customHeight="1">
      <c r="A234" s="33"/>
      <c r="B234" s="34"/>
      <c r="C234" s="176" t="s">
        <v>745</v>
      </c>
      <c r="D234" s="176" t="s">
        <v>181</v>
      </c>
      <c r="E234" s="177" t="s">
        <v>4517</v>
      </c>
      <c r="F234" s="178" t="s">
        <v>4478</v>
      </c>
      <c r="G234" s="179" t="s">
        <v>281</v>
      </c>
      <c r="H234" s="180">
        <v>3</v>
      </c>
      <c r="I234" s="181"/>
      <c r="J234" s="181">
        <f>ROUND(I234*H234,2)</f>
        <v>0</v>
      </c>
      <c r="K234" s="178" t="s">
        <v>18</v>
      </c>
      <c r="L234" s="38"/>
      <c r="M234" s="182" t="s">
        <v>18</v>
      </c>
      <c r="N234" s="183" t="s">
        <v>40</v>
      </c>
      <c r="O234" s="184">
        <v>0</v>
      </c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86" t="s">
        <v>186</v>
      </c>
      <c r="AT234" s="186" t="s">
        <v>181</v>
      </c>
      <c r="AU234" s="186" t="s">
        <v>76</v>
      </c>
      <c r="AY234" s="19" t="s">
        <v>179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76</v>
      </c>
      <c r="BK234" s="187">
        <f>ROUND(I234*H234,2)</f>
        <v>0</v>
      </c>
      <c r="BL234" s="19" t="s">
        <v>186</v>
      </c>
      <c r="BM234" s="186" t="s">
        <v>1450</v>
      </c>
    </row>
    <row r="235" spans="1:65" s="2" customFormat="1">
      <c r="A235" s="33"/>
      <c r="B235" s="34"/>
      <c r="C235" s="35"/>
      <c r="D235" s="188" t="s">
        <v>188</v>
      </c>
      <c r="E235" s="35"/>
      <c r="F235" s="189" t="s">
        <v>4478</v>
      </c>
      <c r="G235" s="35"/>
      <c r="H235" s="35"/>
      <c r="I235" s="35"/>
      <c r="J235" s="35"/>
      <c r="K235" s="35"/>
      <c r="L235" s="38"/>
      <c r="M235" s="190"/>
      <c r="N235" s="191"/>
      <c r="O235" s="63"/>
      <c r="P235" s="63"/>
      <c r="Q235" s="63"/>
      <c r="R235" s="63"/>
      <c r="S235" s="63"/>
      <c r="T235" s="64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9" t="s">
        <v>188</v>
      </c>
      <c r="AU235" s="19" t="s">
        <v>76</v>
      </c>
    </row>
    <row r="236" spans="1:65" s="2" customFormat="1" ht="24.2" customHeight="1">
      <c r="A236" s="33"/>
      <c r="B236" s="34"/>
      <c r="C236" s="213" t="s">
        <v>752</v>
      </c>
      <c r="D236" s="213" t="s">
        <v>286</v>
      </c>
      <c r="E236" s="214" t="s">
        <v>4518</v>
      </c>
      <c r="F236" s="215" t="s">
        <v>4480</v>
      </c>
      <c r="G236" s="216" t="s">
        <v>281</v>
      </c>
      <c r="H236" s="217">
        <v>1</v>
      </c>
      <c r="I236" s="218"/>
      <c r="J236" s="218">
        <f>ROUND(I236*H236,2)</f>
        <v>0</v>
      </c>
      <c r="K236" s="215" t="s">
        <v>18</v>
      </c>
      <c r="L236" s="219"/>
      <c r="M236" s="220" t="s">
        <v>18</v>
      </c>
      <c r="N236" s="221" t="s">
        <v>40</v>
      </c>
      <c r="O236" s="184">
        <v>0</v>
      </c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86" t="s">
        <v>250</v>
      </c>
      <c r="AT236" s="186" t="s">
        <v>286</v>
      </c>
      <c r="AU236" s="186" t="s">
        <v>76</v>
      </c>
      <c r="AY236" s="19" t="s">
        <v>179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76</v>
      </c>
      <c r="BK236" s="187">
        <f>ROUND(I236*H236,2)</f>
        <v>0</v>
      </c>
      <c r="BL236" s="19" t="s">
        <v>186</v>
      </c>
      <c r="BM236" s="186" t="s">
        <v>1462</v>
      </c>
    </row>
    <row r="237" spans="1:65" s="2" customFormat="1" ht="19.5">
      <c r="A237" s="33"/>
      <c r="B237" s="34"/>
      <c r="C237" s="35"/>
      <c r="D237" s="188" t="s">
        <v>188</v>
      </c>
      <c r="E237" s="35"/>
      <c r="F237" s="189" t="s">
        <v>4480</v>
      </c>
      <c r="G237" s="35"/>
      <c r="H237" s="35"/>
      <c r="I237" s="35"/>
      <c r="J237" s="35"/>
      <c r="K237" s="35"/>
      <c r="L237" s="38"/>
      <c r="M237" s="190"/>
      <c r="N237" s="191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9" t="s">
        <v>188</v>
      </c>
      <c r="AU237" s="19" t="s">
        <v>76</v>
      </c>
    </row>
    <row r="238" spans="1:65" s="2" customFormat="1" ht="21.75" customHeight="1">
      <c r="A238" s="33"/>
      <c r="B238" s="34"/>
      <c r="C238" s="213" t="s">
        <v>758</v>
      </c>
      <c r="D238" s="213" t="s">
        <v>286</v>
      </c>
      <c r="E238" s="214" t="s">
        <v>4519</v>
      </c>
      <c r="F238" s="215" t="s">
        <v>4508</v>
      </c>
      <c r="G238" s="216" t="s">
        <v>281</v>
      </c>
      <c r="H238" s="217">
        <v>1</v>
      </c>
      <c r="I238" s="218"/>
      <c r="J238" s="218">
        <f>ROUND(I238*H238,2)</f>
        <v>0</v>
      </c>
      <c r="K238" s="215" t="s">
        <v>18</v>
      </c>
      <c r="L238" s="219"/>
      <c r="M238" s="220" t="s">
        <v>18</v>
      </c>
      <c r="N238" s="221" t="s">
        <v>40</v>
      </c>
      <c r="O238" s="184">
        <v>0</v>
      </c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86" t="s">
        <v>250</v>
      </c>
      <c r="AT238" s="186" t="s">
        <v>286</v>
      </c>
      <c r="AU238" s="186" t="s">
        <v>76</v>
      </c>
      <c r="AY238" s="19" t="s">
        <v>179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76</v>
      </c>
      <c r="BK238" s="187">
        <f>ROUND(I238*H238,2)</f>
        <v>0</v>
      </c>
      <c r="BL238" s="19" t="s">
        <v>186</v>
      </c>
      <c r="BM238" s="186" t="s">
        <v>1474</v>
      </c>
    </row>
    <row r="239" spans="1:65" s="2" customFormat="1">
      <c r="A239" s="33"/>
      <c r="B239" s="34"/>
      <c r="C239" s="35"/>
      <c r="D239" s="188" t="s">
        <v>188</v>
      </c>
      <c r="E239" s="35"/>
      <c r="F239" s="189" t="s">
        <v>4508</v>
      </c>
      <c r="G239" s="35"/>
      <c r="H239" s="35"/>
      <c r="I239" s="35"/>
      <c r="J239" s="35"/>
      <c r="K239" s="35"/>
      <c r="L239" s="38"/>
      <c r="M239" s="190"/>
      <c r="N239" s="191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9" t="s">
        <v>188</v>
      </c>
      <c r="AU239" s="19" t="s">
        <v>76</v>
      </c>
    </row>
    <row r="240" spans="1:65" s="2" customFormat="1" ht="16.5" customHeight="1">
      <c r="A240" s="33"/>
      <c r="B240" s="34"/>
      <c r="C240" s="213" t="s">
        <v>765</v>
      </c>
      <c r="D240" s="213" t="s">
        <v>286</v>
      </c>
      <c r="E240" s="214" t="s">
        <v>4520</v>
      </c>
      <c r="F240" s="215" t="s">
        <v>4417</v>
      </c>
      <c r="G240" s="216" t="s">
        <v>281</v>
      </c>
      <c r="H240" s="217">
        <v>1</v>
      </c>
      <c r="I240" s="218"/>
      <c r="J240" s="218">
        <f>ROUND(I240*H240,2)</f>
        <v>0</v>
      </c>
      <c r="K240" s="215" t="s">
        <v>18</v>
      </c>
      <c r="L240" s="219"/>
      <c r="M240" s="220" t="s">
        <v>18</v>
      </c>
      <c r="N240" s="221" t="s">
        <v>40</v>
      </c>
      <c r="O240" s="184">
        <v>0</v>
      </c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86" t="s">
        <v>250</v>
      </c>
      <c r="AT240" s="186" t="s">
        <v>286</v>
      </c>
      <c r="AU240" s="186" t="s">
        <v>76</v>
      </c>
      <c r="AY240" s="19" t="s">
        <v>179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76</v>
      </c>
      <c r="BK240" s="187">
        <f>ROUND(I240*H240,2)</f>
        <v>0</v>
      </c>
      <c r="BL240" s="19" t="s">
        <v>186</v>
      </c>
      <c r="BM240" s="186" t="s">
        <v>1488</v>
      </c>
    </row>
    <row r="241" spans="1:65" s="2" customFormat="1">
      <c r="A241" s="33"/>
      <c r="B241" s="34"/>
      <c r="C241" s="35"/>
      <c r="D241" s="188" t="s">
        <v>188</v>
      </c>
      <c r="E241" s="35"/>
      <c r="F241" s="189" t="s">
        <v>4417</v>
      </c>
      <c r="G241" s="35"/>
      <c r="H241" s="35"/>
      <c r="I241" s="35"/>
      <c r="J241" s="35"/>
      <c r="K241" s="35"/>
      <c r="L241" s="38"/>
      <c r="M241" s="190"/>
      <c r="N241" s="191"/>
      <c r="O241" s="63"/>
      <c r="P241" s="63"/>
      <c r="Q241" s="63"/>
      <c r="R241" s="63"/>
      <c r="S241" s="63"/>
      <c r="T241" s="64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9" t="s">
        <v>188</v>
      </c>
      <c r="AU241" s="19" t="s">
        <v>76</v>
      </c>
    </row>
    <row r="242" spans="1:65" s="2" customFormat="1" ht="16.5" customHeight="1">
      <c r="A242" s="33"/>
      <c r="B242" s="34"/>
      <c r="C242" s="176" t="s">
        <v>771</v>
      </c>
      <c r="D242" s="176" t="s">
        <v>181</v>
      </c>
      <c r="E242" s="177" t="s">
        <v>4521</v>
      </c>
      <c r="F242" s="178" t="s">
        <v>4485</v>
      </c>
      <c r="G242" s="179" t="s">
        <v>281</v>
      </c>
      <c r="H242" s="180">
        <v>4</v>
      </c>
      <c r="I242" s="181"/>
      <c r="J242" s="181">
        <f>ROUND(I242*H242,2)</f>
        <v>0</v>
      </c>
      <c r="K242" s="178" t="s">
        <v>18</v>
      </c>
      <c r="L242" s="38"/>
      <c r="M242" s="182" t="s">
        <v>18</v>
      </c>
      <c r="N242" s="183" t="s">
        <v>40</v>
      </c>
      <c r="O242" s="184">
        <v>0</v>
      </c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86" t="s">
        <v>186</v>
      </c>
      <c r="AT242" s="186" t="s">
        <v>181</v>
      </c>
      <c r="AU242" s="186" t="s">
        <v>76</v>
      </c>
      <c r="AY242" s="19" t="s">
        <v>179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76</v>
      </c>
      <c r="BK242" s="187">
        <f>ROUND(I242*H242,2)</f>
        <v>0</v>
      </c>
      <c r="BL242" s="19" t="s">
        <v>186</v>
      </c>
      <c r="BM242" s="186" t="s">
        <v>1500</v>
      </c>
    </row>
    <row r="243" spans="1:65" s="2" customFormat="1">
      <c r="A243" s="33"/>
      <c r="B243" s="34"/>
      <c r="C243" s="35"/>
      <c r="D243" s="188" t="s">
        <v>188</v>
      </c>
      <c r="E243" s="35"/>
      <c r="F243" s="189" t="s">
        <v>4485</v>
      </c>
      <c r="G243" s="35"/>
      <c r="H243" s="35"/>
      <c r="I243" s="35"/>
      <c r="J243" s="35"/>
      <c r="K243" s="35"/>
      <c r="L243" s="38"/>
      <c r="M243" s="190"/>
      <c r="N243" s="191"/>
      <c r="O243" s="63"/>
      <c r="P243" s="63"/>
      <c r="Q243" s="63"/>
      <c r="R243" s="63"/>
      <c r="S243" s="63"/>
      <c r="T243" s="64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9" t="s">
        <v>188</v>
      </c>
      <c r="AU243" s="19" t="s">
        <v>76</v>
      </c>
    </row>
    <row r="244" spans="1:65" s="2" customFormat="1" ht="21.75" customHeight="1">
      <c r="A244" s="33"/>
      <c r="B244" s="34"/>
      <c r="C244" s="213" t="s">
        <v>778</v>
      </c>
      <c r="D244" s="213" t="s">
        <v>286</v>
      </c>
      <c r="E244" s="214" t="s">
        <v>4522</v>
      </c>
      <c r="F244" s="215" t="s">
        <v>4487</v>
      </c>
      <c r="G244" s="216" t="s">
        <v>281</v>
      </c>
      <c r="H244" s="217">
        <v>1</v>
      </c>
      <c r="I244" s="218"/>
      <c r="J244" s="218">
        <f>ROUND(I244*H244,2)</f>
        <v>0</v>
      </c>
      <c r="K244" s="215" t="s">
        <v>18</v>
      </c>
      <c r="L244" s="219"/>
      <c r="M244" s="220" t="s">
        <v>18</v>
      </c>
      <c r="N244" s="221" t="s">
        <v>40</v>
      </c>
      <c r="O244" s="184">
        <v>0</v>
      </c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86" t="s">
        <v>250</v>
      </c>
      <c r="AT244" s="186" t="s">
        <v>286</v>
      </c>
      <c r="AU244" s="186" t="s">
        <v>76</v>
      </c>
      <c r="AY244" s="19" t="s">
        <v>179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76</v>
      </c>
      <c r="BK244" s="187">
        <f>ROUND(I244*H244,2)</f>
        <v>0</v>
      </c>
      <c r="BL244" s="19" t="s">
        <v>186</v>
      </c>
      <c r="BM244" s="186" t="s">
        <v>1521</v>
      </c>
    </row>
    <row r="245" spans="1:65" s="2" customFormat="1">
      <c r="A245" s="33"/>
      <c r="B245" s="34"/>
      <c r="C245" s="35"/>
      <c r="D245" s="188" t="s">
        <v>188</v>
      </c>
      <c r="E245" s="35"/>
      <c r="F245" s="189" t="s">
        <v>4487</v>
      </c>
      <c r="G245" s="35"/>
      <c r="H245" s="35"/>
      <c r="I245" s="35"/>
      <c r="J245" s="35"/>
      <c r="K245" s="35"/>
      <c r="L245" s="38"/>
      <c r="M245" s="190"/>
      <c r="N245" s="191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9" t="s">
        <v>188</v>
      </c>
      <c r="AU245" s="19" t="s">
        <v>76</v>
      </c>
    </row>
    <row r="246" spans="1:65" s="2" customFormat="1" ht="16.5" customHeight="1">
      <c r="A246" s="33"/>
      <c r="B246" s="34"/>
      <c r="C246" s="213" t="s">
        <v>785</v>
      </c>
      <c r="D246" s="213" t="s">
        <v>286</v>
      </c>
      <c r="E246" s="214" t="s">
        <v>4523</v>
      </c>
      <c r="F246" s="215" t="s">
        <v>4425</v>
      </c>
      <c r="G246" s="216" t="s">
        <v>281</v>
      </c>
      <c r="H246" s="217">
        <v>1</v>
      </c>
      <c r="I246" s="218"/>
      <c r="J246" s="218">
        <f>ROUND(I246*H246,2)</f>
        <v>0</v>
      </c>
      <c r="K246" s="215" t="s">
        <v>18</v>
      </c>
      <c r="L246" s="219"/>
      <c r="M246" s="220" t="s">
        <v>18</v>
      </c>
      <c r="N246" s="221" t="s">
        <v>40</v>
      </c>
      <c r="O246" s="184">
        <v>0</v>
      </c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86" t="s">
        <v>250</v>
      </c>
      <c r="AT246" s="186" t="s">
        <v>286</v>
      </c>
      <c r="AU246" s="186" t="s">
        <v>76</v>
      </c>
      <c r="AY246" s="19" t="s">
        <v>179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76</v>
      </c>
      <c r="BK246" s="187">
        <f>ROUND(I246*H246,2)</f>
        <v>0</v>
      </c>
      <c r="BL246" s="19" t="s">
        <v>186</v>
      </c>
      <c r="BM246" s="186" t="s">
        <v>1543</v>
      </c>
    </row>
    <row r="247" spans="1:65" s="2" customFormat="1">
      <c r="A247" s="33"/>
      <c r="B247" s="34"/>
      <c r="C247" s="35"/>
      <c r="D247" s="188" t="s">
        <v>188</v>
      </c>
      <c r="E247" s="35"/>
      <c r="F247" s="189" t="s">
        <v>4425</v>
      </c>
      <c r="G247" s="35"/>
      <c r="H247" s="35"/>
      <c r="I247" s="35"/>
      <c r="J247" s="35"/>
      <c r="K247" s="35"/>
      <c r="L247" s="38"/>
      <c r="M247" s="190"/>
      <c r="N247" s="191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9" t="s">
        <v>188</v>
      </c>
      <c r="AU247" s="19" t="s">
        <v>76</v>
      </c>
    </row>
    <row r="248" spans="1:65" s="2" customFormat="1" ht="16.5" customHeight="1">
      <c r="A248" s="33"/>
      <c r="B248" s="34"/>
      <c r="C248" s="213" t="s">
        <v>792</v>
      </c>
      <c r="D248" s="213" t="s">
        <v>286</v>
      </c>
      <c r="E248" s="214" t="s">
        <v>4524</v>
      </c>
      <c r="F248" s="215" t="s">
        <v>4429</v>
      </c>
      <c r="G248" s="216" t="s">
        <v>281</v>
      </c>
      <c r="H248" s="217">
        <v>2</v>
      </c>
      <c r="I248" s="218"/>
      <c r="J248" s="218">
        <f>ROUND(I248*H248,2)</f>
        <v>0</v>
      </c>
      <c r="K248" s="215" t="s">
        <v>18</v>
      </c>
      <c r="L248" s="219"/>
      <c r="M248" s="220" t="s">
        <v>18</v>
      </c>
      <c r="N248" s="221" t="s">
        <v>40</v>
      </c>
      <c r="O248" s="184">
        <v>0</v>
      </c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86" t="s">
        <v>250</v>
      </c>
      <c r="AT248" s="186" t="s">
        <v>286</v>
      </c>
      <c r="AU248" s="186" t="s">
        <v>76</v>
      </c>
      <c r="AY248" s="19" t="s">
        <v>179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76</v>
      </c>
      <c r="BK248" s="187">
        <f>ROUND(I248*H248,2)</f>
        <v>0</v>
      </c>
      <c r="BL248" s="19" t="s">
        <v>186</v>
      </c>
      <c r="BM248" s="186" t="s">
        <v>1563</v>
      </c>
    </row>
    <row r="249" spans="1:65" s="2" customFormat="1">
      <c r="A249" s="33"/>
      <c r="B249" s="34"/>
      <c r="C249" s="35"/>
      <c r="D249" s="188" t="s">
        <v>188</v>
      </c>
      <c r="E249" s="35"/>
      <c r="F249" s="189" t="s">
        <v>4429</v>
      </c>
      <c r="G249" s="35"/>
      <c r="H249" s="35"/>
      <c r="I249" s="35"/>
      <c r="J249" s="35"/>
      <c r="K249" s="35"/>
      <c r="L249" s="38"/>
      <c r="M249" s="190"/>
      <c r="N249" s="191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9" t="s">
        <v>188</v>
      </c>
      <c r="AU249" s="19" t="s">
        <v>76</v>
      </c>
    </row>
    <row r="250" spans="1:65" s="2" customFormat="1" ht="16.5" customHeight="1">
      <c r="A250" s="33"/>
      <c r="B250" s="34"/>
      <c r="C250" s="176" t="s">
        <v>799</v>
      </c>
      <c r="D250" s="176" t="s">
        <v>181</v>
      </c>
      <c r="E250" s="177" t="s">
        <v>4525</v>
      </c>
      <c r="F250" s="178" t="s">
        <v>4526</v>
      </c>
      <c r="G250" s="179" t="s">
        <v>281</v>
      </c>
      <c r="H250" s="180">
        <v>2</v>
      </c>
      <c r="I250" s="181"/>
      <c r="J250" s="181">
        <f>ROUND(I250*H250,2)</f>
        <v>0</v>
      </c>
      <c r="K250" s="178" t="s">
        <v>18</v>
      </c>
      <c r="L250" s="38"/>
      <c r="M250" s="182" t="s">
        <v>18</v>
      </c>
      <c r="N250" s="183" t="s">
        <v>40</v>
      </c>
      <c r="O250" s="184">
        <v>0</v>
      </c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86" t="s">
        <v>186</v>
      </c>
      <c r="AT250" s="186" t="s">
        <v>181</v>
      </c>
      <c r="AU250" s="186" t="s">
        <v>76</v>
      </c>
      <c r="AY250" s="19" t="s">
        <v>179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76</v>
      </c>
      <c r="BK250" s="187">
        <f>ROUND(I250*H250,2)</f>
        <v>0</v>
      </c>
      <c r="BL250" s="19" t="s">
        <v>186</v>
      </c>
      <c r="BM250" s="186" t="s">
        <v>1577</v>
      </c>
    </row>
    <row r="251" spans="1:65" s="2" customFormat="1">
      <c r="A251" s="33"/>
      <c r="B251" s="34"/>
      <c r="C251" s="35"/>
      <c r="D251" s="188" t="s">
        <v>188</v>
      </c>
      <c r="E251" s="35"/>
      <c r="F251" s="189" t="s">
        <v>4526</v>
      </c>
      <c r="G251" s="35"/>
      <c r="H251" s="35"/>
      <c r="I251" s="35"/>
      <c r="J251" s="35"/>
      <c r="K251" s="35"/>
      <c r="L251" s="38"/>
      <c r="M251" s="190"/>
      <c r="N251" s="191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9" t="s">
        <v>188</v>
      </c>
      <c r="AU251" s="19" t="s">
        <v>76</v>
      </c>
    </row>
    <row r="252" spans="1:65" s="2" customFormat="1" ht="21.75" customHeight="1">
      <c r="A252" s="33"/>
      <c r="B252" s="34"/>
      <c r="C252" s="213" t="s">
        <v>805</v>
      </c>
      <c r="D252" s="213" t="s">
        <v>286</v>
      </c>
      <c r="E252" s="214" t="s">
        <v>4527</v>
      </c>
      <c r="F252" s="215" t="s">
        <v>4510</v>
      </c>
      <c r="G252" s="216" t="s">
        <v>281</v>
      </c>
      <c r="H252" s="217">
        <v>1</v>
      </c>
      <c r="I252" s="218"/>
      <c r="J252" s="218">
        <f>ROUND(I252*H252,2)</f>
        <v>0</v>
      </c>
      <c r="K252" s="215" t="s">
        <v>18</v>
      </c>
      <c r="L252" s="219"/>
      <c r="M252" s="220" t="s">
        <v>18</v>
      </c>
      <c r="N252" s="221" t="s">
        <v>40</v>
      </c>
      <c r="O252" s="184">
        <v>0</v>
      </c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6" t="s">
        <v>250</v>
      </c>
      <c r="AT252" s="186" t="s">
        <v>286</v>
      </c>
      <c r="AU252" s="186" t="s">
        <v>76</v>
      </c>
      <c r="AY252" s="19" t="s">
        <v>179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76</v>
      </c>
      <c r="BK252" s="187">
        <f>ROUND(I252*H252,2)</f>
        <v>0</v>
      </c>
      <c r="BL252" s="19" t="s">
        <v>186</v>
      </c>
      <c r="BM252" s="186" t="s">
        <v>1592</v>
      </c>
    </row>
    <row r="253" spans="1:65" s="2" customFormat="1">
      <c r="A253" s="33"/>
      <c r="B253" s="34"/>
      <c r="C253" s="35"/>
      <c r="D253" s="188" t="s">
        <v>188</v>
      </c>
      <c r="E253" s="35"/>
      <c r="F253" s="189" t="s">
        <v>4510</v>
      </c>
      <c r="G253" s="35"/>
      <c r="H253" s="35"/>
      <c r="I253" s="35"/>
      <c r="J253" s="35"/>
      <c r="K253" s="35"/>
      <c r="L253" s="38"/>
      <c r="M253" s="190"/>
      <c r="N253" s="191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9" t="s">
        <v>188</v>
      </c>
      <c r="AU253" s="19" t="s">
        <v>76</v>
      </c>
    </row>
    <row r="254" spans="1:65" s="2" customFormat="1" ht="21.75" customHeight="1">
      <c r="A254" s="33"/>
      <c r="B254" s="34"/>
      <c r="C254" s="213" t="s">
        <v>812</v>
      </c>
      <c r="D254" s="213" t="s">
        <v>286</v>
      </c>
      <c r="E254" s="214" t="s">
        <v>4528</v>
      </c>
      <c r="F254" s="215" t="s">
        <v>4512</v>
      </c>
      <c r="G254" s="216" t="s">
        <v>281</v>
      </c>
      <c r="H254" s="217">
        <v>1</v>
      </c>
      <c r="I254" s="218"/>
      <c r="J254" s="218">
        <f>ROUND(I254*H254,2)</f>
        <v>0</v>
      </c>
      <c r="K254" s="215" t="s">
        <v>18</v>
      </c>
      <c r="L254" s="219"/>
      <c r="M254" s="220" t="s">
        <v>18</v>
      </c>
      <c r="N254" s="221" t="s">
        <v>40</v>
      </c>
      <c r="O254" s="184">
        <v>0</v>
      </c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86" t="s">
        <v>250</v>
      </c>
      <c r="AT254" s="186" t="s">
        <v>286</v>
      </c>
      <c r="AU254" s="186" t="s">
        <v>76</v>
      </c>
      <c r="AY254" s="19" t="s">
        <v>179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76</v>
      </c>
      <c r="BK254" s="187">
        <f>ROUND(I254*H254,2)</f>
        <v>0</v>
      </c>
      <c r="BL254" s="19" t="s">
        <v>186</v>
      </c>
      <c r="BM254" s="186" t="s">
        <v>1605</v>
      </c>
    </row>
    <row r="255" spans="1:65" s="2" customFormat="1">
      <c r="A255" s="33"/>
      <c r="B255" s="34"/>
      <c r="C255" s="35"/>
      <c r="D255" s="188" t="s">
        <v>188</v>
      </c>
      <c r="E255" s="35"/>
      <c r="F255" s="189" t="s">
        <v>4512</v>
      </c>
      <c r="G255" s="35"/>
      <c r="H255" s="35"/>
      <c r="I255" s="35"/>
      <c r="J255" s="35"/>
      <c r="K255" s="35"/>
      <c r="L255" s="38"/>
      <c r="M255" s="190"/>
      <c r="N255" s="191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9" t="s">
        <v>188</v>
      </c>
      <c r="AU255" s="19" t="s">
        <v>76</v>
      </c>
    </row>
    <row r="256" spans="1:65" s="2" customFormat="1" ht="16.5" customHeight="1">
      <c r="A256" s="33"/>
      <c r="B256" s="34"/>
      <c r="C256" s="176" t="s">
        <v>818</v>
      </c>
      <c r="D256" s="176" t="s">
        <v>181</v>
      </c>
      <c r="E256" s="177" t="s">
        <v>4529</v>
      </c>
      <c r="F256" s="178" t="s">
        <v>4530</v>
      </c>
      <c r="G256" s="179" t="s">
        <v>281</v>
      </c>
      <c r="H256" s="180">
        <v>1</v>
      </c>
      <c r="I256" s="181"/>
      <c r="J256" s="181">
        <f>ROUND(I256*H256,2)</f>
        <v>0</v>
      </c>
      <c r="K256" s="178" t="s">
        <v>18</v>
      </c>
      <c r="L256" s="38"/>
      <c r="M256" s="182" t="s">
        <v>18</v>
      </c>
      <c r="N256" s="183" t="s">
        <v>40</v>
      </c>
      <c r="O256" s="184">
        <v>0</v>
      </c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6" t="s">
        <v>186</v>
      </c>
      <c r="AT256" s="186" t="s">
        <v>181</v>
      </c>
      <c r="AU256" s="186" t="s">
        <v>76</v>
      </c>
      <c r="AY256" s="19" t="s">
        <v>179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76</v>
      </c>
      <c r="BK256" s="187">
        <f>ROUND(I256*H256,2)</f>
        <v>0</v>
      </c>
      <c r="BL256" s="19" t="s">
        <v>186</v>
      </c>
      <c r="BM256" s="186" t="s">
        <v>1630</v>
      </c>
    </row>
    <row r="257" spans="1:65" s="2" customFormat="1">
      <c r="A257" s="33"/>
      <c r="B257" s="34"/>
      <c r="C257" s="35"/>
      <c r="D257" s="188" t="s">
        <v>188</v>
      </c>
      <c r="E257" s="35"/>
      <c r="F257" s="189" t="s">
        <v>4530</v>
      </c>
      <c r="G257" s="35"/>
      <c r="H257" s="35"/>
      <c r="I257" s="35"/>
      <c r="J257" s="35"/>
      <c r="K257" s="35"/>
      <c r="L257" s="38"/>
      <c r="M257" s="190"/>
      <c r="N257" s="191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9" t="s">
        <v>188</v>
      </c>
      <c r="AU257" s="19" t="s">
        <v>76</v>
      </c>
    </row>
    <row r="258" spans="1:65" s="2" customFormat="1" ht="78" customHeight="1">
      <c r="A258" s="33"/>
      <c r="B258" s="34"/>
      <c r="C258" s="213" t="s">
        <v>825</v>
      </c>
      <c r="D258" s="213" t="s">
        <v>286</v>
      </c>
      <c r="E258" s="214" t="s">
        <v>4531</v>
      </c>
      <c r="F258" s="215" t="s">
        <v>4532</v>
      </c>
      <c r="G258" s="216" t="s">
        <v>281</v>
      </c>
      <c r="H258" s="217">
        <v>1</v>
      </c>
      <c r="I258" s="218"/>
      <c r="J258" s="218">
        <f>ROUND(I258*H258,2)</f>
        <v>0</v>
      </c>
      <c r="K258" s="215" t="s">
        <v>18</v>
      </c>
      <c r="L258" s="219"/>
      <c r="M258" s="220" t="s">
        <v>18</v>
      </c>
      <c r="N258" s="221" t="s">
        <v>40</v>
      </c>
      <c r="O258" s="184">
        <v>0</v>
      </c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86" t="s">
        <v>250</v>
      </c>
      <c r="AT258" s="186" t="s">
        <v>286</v>
      </c>
      <c r="AU258" s="186" t="s">
        <v>76</v>
      </c>
      <c r="AY258" s="19" t="s">
        <v>179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76</v>
      </c>
      <c r="BK258" s="187">
        <f>ROUND(I258*H258,2)</f>
        <v>0</v>
      </c>
      <c r="BL258" s="19" t="s">
        <v>186</v>
      </c>
      <c r="BM258" s="186" t="s">
        <v>1648</v>
      </c>
    </row>
    <row r="259" spans="1:65" s="2" customFormat="1" ht="48.75">
      <c r="A259" s="33"/>
      <c r="B259" s="34"/>
      <c r="C259" s="35"/>
      <c r="D259" s="188" t="s">
        <v>188</v>
      </c>
      <c r="E259" s="35"/>
      <c r="F259" s="189" t="s">
        <v>4533</v>
      </c>
      <c r="G259" s="35"/>
      <c r="H259" s="35"/>
      <c r="I259" s="35"/>
      <c r="J259" s="35"/>
      <c r="K259" s="35"/>
      <c r="L259" s="38"/>
      <c r="M259" s="190"/>
      <c r="N259" s="191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9" t="s">
        <v>188</v>
      </c>
      <c r="AU259" s="19" t="s">
        <v>76</v>
      </c>
    </row>
    <row r="260" spans="1:65" s="2" customFormat="1" ht="16.5" customHeight="1">
      <c r="A260" s="33"/>
      <c r="B260" s="34"/>
      <c r="C260" s="176" t="s">
        <v>856</v>
      </c>
      <c r="D260" s="176" t="s">
        <v>181</v>
      </c>
      <c r="E260" s="177" t="s">
        <v>4534</v>
      </c>
      <c r="F260" s="178" t="s">
        <v>4535</v>
      </c>
      <c r="G260" s="179" t="s">
        <v>281</v>
      </c>
      <c r="H260" s="180">
        <v>4</v>
      </c>
      <c r="I260" s="181"/>
      <c r="J260" s="181">
        <f>ROUND(I260*H260,2)</f>
        <v>0</v>
      </c>
      <c r="K260" s="178" t="s">
        <v>18</v>
      </c>
      <c r="L260" s="38"/>
      <c r="M260" s="182" t="s">
        <v>18</v>
      </c>
      <c r="N260" s="183" t="s">
        <v>40</v>
      </c>
      <c r="O260" s="184">
        <v>0</v>
      </c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86" t="s">
        <v>186</v>
      </c>
      <c r="AT260" s="186" t="s">
        <v>181</v>
      </c>
      <c r="AU260" s="186" t="s">
        <v>76</v>
      </c>
      <c r="AY260" s="19" t="s">
        <v>179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76</v>
      </c>
      <c r="BK260" s="187">
        <f>ROUND(I260*H260,2)</f>
        <v>0</v>
      </c>
      <c r="BL260" s="19" t="s">
        <v>186</v>
      </c>
      <c r="BM260" s="186" t="s">
        <v>1664</v>
      </c>
    </row>
    <row r="261" spans="1:65" s="2" customFormat="1">
      <c r="A261" s="33"/>
      <c r="B261" s="34"/>
      <c r="C261" s="35"/>
      <c r="D261" s="188" t="s">
        <v>188</v>
      </c>
      <c r="E261" s="35"/>
      <c r="F261" s="189" t="s">
        <v>4535</v>
      </c>
      <c r="G261" s="35"/>
      <c r="H261" s="35"/>
      <c r="I261" s="35"/>
      <c r="J261" s="35"/>
      <c r="K261" s="35"/>
      <c r="L261" s="38"/>
      <c r="M261" s="190"/>
      <c r="N261" s="191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9" t="s">
        <v>188</v>
      </c>
      <c r="AU261" s="19" t="s">
        <v>76</v>
      </c>
    </row>
    <row r="262" spans="1:65" s="2" customFormat="1" ht="24.2" customHeight="1">
      <c r="A262" s="33"/>
      <c r="B262" s="34"/>
      <c r="C262" s="213" t="s">
        <v>860</v>
      </c>
      <c r="D262" s="213" t="s">
        <v>286</v>
      </c>
      <c r="E262" s="214" t="s">
        <v>4536</v>
      </c>
      <c r="F262" s="215" t="s">
        <v>4480</v>
      </c>
      <c r="G262" s="216" t="s">
        <v>281</v>
      </c>
      <c r="H262" s="217">
        <v>1</v>
      </c>
      <c r="I262" s="218"/>
      <c r="J262" s="218">
        <f>ROUND(I262*H262,2)</f>
        <v>0</v>
      </c>
      <c r="K262" s="215" t="s">
        <v>18</v>
      </c>
      <c r="L262" s="219"/>
      <c r="M262" s="220" t="s">
        <v>18</v>
      </c>
      <c r="N262" s="221" t="s">
        <v>40</v>
      </c>
      <c r="O262" s="184">
        <v>0</v>
      </c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86" t="s">
        <v>250</v>
      </c>
      <c r="AT262" s="186" t="s">
        <v>286</v>
      </c>
      <c r="AU262" s="186" t="s">
        <v>76</v>
      </c>
      <c r="AY262" s="19" t="s">
        <v>179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76</v>
      </c>
      <c r="BK262" s="187">
        <f>ROUND(I262*H262,2)</f>
        <v>0</v>
      </c>
      <c r="BL262" s="19" t="s">
        <v>186</v>
      </c>
      <c r="BM262" s="186" t="s">
        <v>1682</v>
      </c>
    </row>
    <row r="263" spans="1:65" s="2" customFormat="1" ht="19.5">
      <c r="A263" s="33"/>
      <c r="B263" s="34"/>
      <c r="C263" s="35"/>
      <c r="D263" s="188" t="s">
        <v>188</v>
      </c>
      <c r="E263" s="35"/>
      <c r="F263" s="189" t="s">
        <v>4480</v>
      </c>
      <c r="G263" s="35"/>
      <c r="H263" s="35"/>
      <c r="I263" s="35"/>
      <c r="J263" s="35"/>
      <c r="K263" s="35"/>
      <c r="L263" s="38"/>
      <c r="M263" s="190"/>
      <c r="N263" s="191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9" t="s">
        <v>188</v>
      </c>
      <c r="AU263" s="19" t="s">
        <v>76</v>
      </c>
    </row>
    <row r="264" spans="1:65" s="2" customFormat="1" ht="24.2" customHeight="1">
      <c r="A264" s="33"/>
      <c r="B264" s="34"/>
      <c r="C264" s="213" t="s">
        <v>865</v>
      </c>
      <c r="D264" s="213" t="s">
        <v>286</v>
      </c>
      <c r="E264" s="214" t="s">
        <v>4537</v>
      </c>
      <c r="F264" s="215" t="s">
        <v>4538</v>
      </c>
      <c r="G264" s="216" t="s">
        <v>281</v>
      </c>
      <c r="H264" s="217">
        <v>1</v>
      </c>
      <c r="I264" s="218"/>
      <c r="J264" s="218">
        <f>ROUND(I264*H264,2)</f>
        <v>0</v>
      </c>
      <c r="K264" s="215" t="s">
        <v>18</v>
      </c>
      <c r="L264" s="219"/>
      <c r="M264" s="220" t="s">
        <v>18</v>
      </c>
      <c r="N264" s="221" t="s">
        <v>40</v>
      </c>
      <c r="O264" s="184">
        <v>0</v>
      </c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86" t="s">
        <v>250</v>
      </c>
      <c r="AT264" s="186" t="s">
        <v>286</v>
      </c>
      <c r="AU264" s="186" t="s">
        <v>76</v>
      </c>
      <c r="AY264" s="19" t="s">
        <v>179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76</v>
      </c>
      <c r="BK264" s="187">
        <f>ROUND(I264*H264,2)</f>
        <v>0</v>
      </c>
      <c r="BL264" s="19" t="s">
        <v>186</v>
      </c>
      <c r="BM264" s="186" t="s">
        <v>1700</v>
      </c>
    </row>
    <row r="265" spans="1:65" s="2" customFormat="1">
      <c r="A265" s="33"/>
      <c r="B265" s="34"/>
      <c r="C265" s="35"/>
      <c r="D265" s="188" t="s">
        <v>188</v>
      </c>
      <c r="E265" s="35"/>
      <c r="F265" s="189" t="s">
        <v>4538</v>
      </c>
      <c r="G265" s="35"/>
      <c r="H265" s="35"/>
      <c r="I265" s="35"/>
      <c r="J265" s="35"/>
      <c r="K265" s="35"/>
      <c r="L265" s="38"/>
      <c r="M265" s="190"/>
      <c r="N265" s="191"/>
      <c r="O265" s="63"/>
      <c r="P265" s="63"/>
      <c r="Q265" s="63"/>
      <c r="R265" s="63"/>
      <c r="S265" s="63"/>
      <c r="T265" s="64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9" t="s">
        <v>188</v>
      </c>
      <c r="AU265" s="19" t="s">
        <v>76</v>
      </c>
    </row>
    <row r="266" spans="1:65" s="2" customFormat="1" ht="24.2" customHeight="1">
      <c r="A266" s="33"/>
      <c r="B266" s="34"/>
      <c r="C266" s="213" t="s">
        <v>869</v>
      </c>
      <c r="D266" s="213" t="s">
        <v>286</v>
      </c>
      <c r="E266" s="214" t="s">
        <v>4539</v>
      </c>
      <c r="F266" s="215" t="s">
        <v>4540</v>
      </c>
      <c r="G266" s="216" t="s">
        <v>281</v>
      </c>
      <c r="H266" s="217">
        <v>1</v>
      </c>
      <c r="I266" s="218"/>
      <c r="J266" s="218">
        <f>ROUND(I266*H266,2)</f>
        <v>0</v>
      </c>
      <c r="K266" s="215" t="s">
        <v>18</v>
      </c>
      <c r="L266" s="219"/>
      <c r="M266" s="220" t="s">
        <v>18</v>
      </c>
      <c r="N266" s="221" t="s">
        <v>40</v>
      </c>
      <c r="O266" s="184">
        <v>0</v>
      </c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86" t="s">
        <v>250</v>
      </c>
      <c r="AT266" s="186" t="s">
        <v>286</v>
      </c>
      <c r="AU266" s="186" t="s">
        <v>76</v>
      </c>
      <c r="AY266" s="19" t="s">
        <v>179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76</v>
      </c>
      <c r="BK266" s="187">
        <f>ROUND(I266*H266,2)</f>
        <v>0</v>
      </c>
      <c r="BL266" s="19" t="s">
        <v>186</v>
      </c>
      <c r="BM266" s="186" t="s">
        <v>1715</v>
      </c>
    </row>
    <row r="267" spans="1:65" s="2" customFormat="1">
      <c r="A267" s="33"/>
      <c r="B267" s="34"/>
      <c r="C267" s="35"/>
      <c r="D267" s="188" t="s">
        <v>188</v>
      </c>
      <c r="E267" s="35"/>
      <c r="F267" s="189" t="s">
        <v>4540</v>
      </c>
      <c r="G267" s="35"/>
      <c r="H267" s="35"/>
      <c r="I267" s="35"/>
      <c r="J267" s="35"/>
      <c r="K267" s="35"/>
      <c r="L267" s="38"/>
      <c r="M267" s="190"/>
      <c r="N267" s="191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9" t="s">
        <v>188</v>
      </c>
      <c r="AU267" s="19" t="s">
        <v>76</v>
      </c>
    </row>
    <row r="268" spans="1:65" s="2" customFormat="1" ht="16.5" customHeight="1">
      <c r="A268" s="33"/>
      <c r="B268" s="34"/>
      <c r="C268" s="213" t="s">
        <v>873</v>
      </c>
      <c r="D268" s="213" t="s">
        <v>286</v>
      </c>
      <c r="E268" s="214" t="s">
        <v>4541</v>
      </c>
      <c r="F268" s="215" t="s">
        <v>4417</v>
      </c>
      <c r="G268" s="216" t="s">
        <v>281</v>
      </c>
      <c r="H268" s="217">
        <v>1</v>
      </c>
      <c r="I268" s="218"/>
      <c r="J268" s="218">
        <f>ROUND(I268*H268,2)</f>
        <v>0</v>
      </c>
      <c r="K268" s="215" t="s">
        <v>18</v>
      </c>
      <c r="L268" s="219"/>
      <c r="M268" s="220" t="s">
        <v>18</v>
      </c>
      <c r="N268" s="221" t="s">
        <v>40</v>
      </c>
      <c r="O268" s="184">
        <v>0</v>
      </c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86" t="s">
        <v>250</v>
      </c>
      <c r="AT268" s="186" t="s">
        <v>286</v>
      </c>
      <c r="AU268" s="186" t="s">
        <v>76</v>
      </c>
      <c r="AY268" s="19" t="s">
        <v>179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76</v>
      </c>
      <c r="BK268" s="187">
        <f>ROUND(I268*H268,2)</f>
        <v>0</v>
      </c>
      <c r="BL268" s="19" t="s">
        <v>186</v>
      </c>
      <c r="BM268" s="186" t="s">
        <v>1737</v>
      </c>
    </row>
    <row r="269" spans="1:65" s="2" customFormat="1">
      <c r="A269" s="33"/>
      <c r="B269" s="34"/>
      <c r="C269" s="35"/>
      <c r="D269" s="188" t="s">
        <v>188</v>
      </c>
      <c r="E269" s="35"/>
      <c r="F269" s="189" t="s">
        <v>4417</v>
      </c>
      <c r="G269" s="35"/>
      <c r="H269" s="35"/>
      <c r="I269" s="35"/>
      <c r="J269" s="35"/>
      <c r="K269" s="35"/>
      <c r="L269" s="38"/>
      <c r="M269" s="190"/>
      <c r="N269" s="191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9" t="s">
        <v>188</v>
      </c>
      <c r="AU269" s="19" t="s">
        <v>76</v>
      </c>
    </row>
    <row r="270" spans="1:65" s="2" customFormat="1" ht="16.5" customHeight="1">
      <c r="A270" s="33"/>
      <c r="B270" s="34"/>
      <c r="C270" s="176" t="s">
        <v>877</v>
      </c>
      <c r="D270" s="176" t="s">
        <v>181</v>
      </c>
      <c r="E270" s="177" t="s">
        <v>4542</v>
      </c>
      <c r="F270" s="178" t="s">
        <v>4543</v>
      </c>
      <c r="G270" s="179" t="s">
        <v>281</v>
      </c>
      <c r="H270" s="180">
        <v>1</v>
      </c>
      <c r="I270" s="181"/>
      <c r="J270" s="181">
        <f>ROUND(I270*H270,2)</f>
        <v>0</v>
      </c>
      <c r="K270" s="178" t="s">
        <v>18</v>
      </c>
      <c r="L270" s="38"/>
      <c r="M270" s="182" t="s">
        <v>18</v>
      </c>
      <c r="N270" s="183" t="s">
        <v>40</v>
      </c>
      <c r="O270" s="184">
        <v>0</v>
      </c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86" t="s">
        <v>186</v>
      </c>
      <c r="AT270" s="186" t="s">
        <v>181</v>
      </c>
      <c r="AU270" s="186" t="s">
        <v>76</v>
      </c>
      <c r="AY270" s="19" t="s">
        <v>179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76</v>
      </c>
      <c r="BK270" s="187">
        <f>ROUND(I270*H270,2)</f>
        <v>0</v>
      </c>
      <c r="BL270" s="19" t="s">
        <v>186</v>
      </c>
      <c r="BM270" s="186" t="s">
        <v>1751</v>
      </c>
    </row>
    <row r="271" spans="1:65" s="2" customFormat="1">
      <c r="A271" s="33"/>
      <c r="B271" s="34"/>
      <c r="C271" s="35"/>
      <c r="D271" s="188" t="s">
        <v>188</v>
      </c>
      <c r="E271" s="35"/>
      <c r="F271" s="189" t="s">
        <v>4543</v>
      </c>
      <c r="G271" s="35"/>
      <c r="H271" s="35"/>
      <c r="I271" s="35"/>
      <c r="J271" s="35"/>
      <c r="K271" s="35"/>
      <c r="L271" s="38"/>
      <c r="M271" s="190"/>
      <c r="N271" s="191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9" t="s">
        <v>188</v>
      </c>
      <c r="AU271" s="19" t="s">
        <v>76</v>
      </c>
    </row>
    <row r="272" spans="1:65" s="2" customFormat="1" ht="21.75" customHeight="1">
      <c r="A272" s="33"/>
      <c r="B272" s="34"/>
      <c r="C272" s="213" t="s">
        <v>884</v>
      </c>
      <c r="D272" s="213" t="s">
        <v>286</v>
      </c>
      <c r="E272" s="214" t="s">
        <v>4544</v>
      </c>
      <c r="F272" s="215" t="s">
        <v>4487</v>
      </c>
      <c r="G272" s="216" t="s">
        <v>281</v>
      </c>
      <c r="H272" s="217">
        <v>1</v>
      </c>
      <c r="I272" s="218"/>
      <c r="J272" s="218">
        <f>ROUND(I272*H272,2)</f>
        <v>0</v>
      </c>
      <c r="K272" s="215" t="s">
        <v>18</v>
      </c>
      <c r="L272" s="219"/>
      <c r="M272" s="220" t="s">
        <v>18</v>
      </c>
      <c r="N272" s="221" t="s">
        <v>40</v>
      </c>
      <c r="O272" s="184">
        <v>0</v>
      </c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86" t="s">
        <v>250</v>
      </c>
      <c r="AT272" s="186" t="s">
        <v>286</v>
      </c>
      <c r="AU272" s="186" t="s">
        <v>76</v>
      </c>
      <c r="AY272" s="19" t="s">
        <v>179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76</v>
      </c>
      <c r="BK272" s="187">
        <f>ROUND(I272*H272,2)</f>
        <v>0</v>
      </c>
      <c r="BL272" s="19" t="s">
        <v>186</v>
      </c>
      <c r="BM272" s="186" t="s">
        <v>1765</v>
      </c>
    </row>
    <row r="273" spans="1:65" s="2" customFormat="1">
      <c r="A273" s="33"/>
      <c r="B273" s="34"/>
      <c r="C273" s="35"/>
      <c r="D273" s="188" t="s">
        <v>188</v>
      </c>
      <c r="E273" s="35"/>
      <c r="F273" s="189" t="s">
        <v>4487</v>
      </c>
      <c r="G273" s="35"/>
      <c r="H273" s="35"/>
      <c r="I273" s="35"/>
      <c r="J273" s="35"/>
      <c r="K273" s="35"/>
      <c r="L273" s="38"/>
      <c r="M273" s="190"/>
      <c r="N273" s="191"/>
      <c r="O273" s="63"/>
      <c r="P273" s="63"/>
      <c r="Q273" s="63"/>
      <c r="R273" s="63"/>
      <c r="S273" s="63"/>
      <c r="T273" s="64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9" t="s">
        <v>188</v>
      </c>
      <c r="AU273" s="19" t="s">
        <v>76</v>
      </c>
    </row>
    <row r="274" spans="1:65" s="2" customFormat="1" ht="16.5" customHeight="1">
      <c r="A274" s="33"/>
      <c r="B274" s="34"/>
      <c r="C274" s="176" t="s">
        <v>888</v>
      </c>
      <c r="D274" s="176" t="s">
        <v>181</v>
      </c>
      <c r="E274" s="177" t="s">
        <v>4545</v>
      </c>
      <c r="F274" s="178" t="s">
        <v>4546</v>
      </c>
      <c r="G274" s="179" t="s">
        <v>281</v>
      </c>
      <c r="H274" s="180">
        <v>2</v>
      </c>
      <c r="I274" s="181"/>
      <c r="J274" s="181">
        <f>ROUND(I274*H274,2)</f>
        <v>0</v>
      </c>
      <c r="K274" s="178" t="s">
        <v>18</v>
      </c>
      <c r="L274" s="38"/>
      <c r="M274" s="182" t="s">
        <v>18</v>
      </c>
      <c r="N274" s="183" t="s">
        <v>40</v>
      </c>
      <c r="O274" s="184">
        <v>0</v>
      </c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86" t="s">
        <v>186</v>
      </c>
      <c r="AT274" s="186" t="s">
        <v>181</v>
      </c>
      <c r="AU274" s="186" t="s">
        <v>76</v>
      </c>
      <c r="AY274" s="19" t="s">
        <v>179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76</v>
      </c>
      <c r="BK274" s="187">
        <f>ROUND(I274*H274,2)</f>
        <v>0</v>
      </c>
      <c r="BL274" s="19" t="s">
        <v>186</v>
      </c>
      <c r="BM274" s="186" t="s">
        <v>1779</v>
      </c>
    </row>
    <row r="275" spans="1:65" s="2" customFormat="1">
      <c r="A275" s="33"/>
      <c r="B275" s="34"/>
      <c r="C275" s="35"/>
      <c r="D275" s="188" t="s">
        <v>188</v>
      </c>
      <c r="E275" s="35"/>
      <c r="F275" s="189" t="s">
        <v>4546</v>
      </c>
      <c r="G275" s="35"/>
      <c r="H275" s="35"/>
      <c r="I275" s="35"/>
      <c r="J275" s="35"/>
      <c r="K275" s="35"/>
      <c r="L275" s="38"/>
      <c r="M275" s="190"/>
      <c r="N275" s="191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9" t="s">
        <v>188</v>
      </c>
      <c r="AU275" s="19" t="s">
        <v>76</v>
      </c>
    </row>
    <row r="276" spans="1:65" s="2" customFormat="1" ht="16.5" customHeight="1">
      <c r="A276" s="33"/>
      <c r="B276" s="34"/>
      <c r="C276" s="213" t="s">
        <v>899</v>
      </c>
      <c r="D276" s="213" t="s">
        <v>286</v>
      </c>
      <c r="E276" s="214" t="s">
        <v>4547</v>
      </c>
      <c r="F276" s="215" t="s">
        <v>4548</v>
      </c>
      <c r="G276" s="216" t="s">
        <v>281</v>
      </c>
      <c r="H276" s="217">
        <v>1</v>
      </c>
      <c r="I276" s="218"/>
      <c r="J276" s="218">
        <f>ROUND(I276*H276,2)</f>
        <v>0</v>
      </c>
      <c r="K276" s="215" t="s">
        <v>18</v>
      </c>
      <c r="L276" s="219"/>
      <c r="M276" s="220" t="s">
        <v>18</v>
      </c>
      <c r="N276" s="221" t="s">
        <v>40</v>
      </c>
      <c r="O276" s="184">
        <v>0</v>
      </c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86" t="s">
        <v>250</v>
      </c>
      <c r="AT276" s="186" t="s">
        <v>286</v>
      </c>
      <c r="AU276" s="186" t="s">
        <v>76</v>
      </c>
      <c r="AY276" s="19" t="s">
        <v>179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76</v>
      </c>
      <c r="BK276" s="187">
        <f>ROUND(I276*H276,2)</f>
        <v>0</v>
      </c>
      <c r="BL276" s="19" t="s">
        <v>186</v>
      </c>
      <c r="BM276" s="186" t="s">
        <v>1801</v>
      </c>
    </row>
    <row r="277" spans="1:65" s="2" customFormat="1">
      <c r="A277" s="33"/>
      <c r="B277" s="34"/>
      <c r="C277" s="35"/>
      <c r="D277" s="188" t="s">
        <v>188</v>
      </c>
      <c r="E277" s="35"/>
      <c r="F277" s="189" t="s">
        <v>4548</v>
      </c>
      <c r="G277" s="35"/>
      <c r="H277" s="35"/>
      <c r="I277" s="35"/>
      <c r="J277" s="35"/>
      <c r="K277" s="35"/>
      <c r="L277" s="38"/>
      <c r="M277" s="190"/>
      <c r="N277" s="191"/>
      <c r="O277" s="63"/>
      <c r="P277" s="63"/>
      <c r="Q277" s="63"/>
      <c r="R277" s="63"/>
      <c r="S277" s="63"/>
      <c r="T277" s="64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9" t="s">
        <v>188</v>
      </c>
      <c r="AU277" s="19" t="s">
        <v>76</v>
      </c>
    </row>
    <row r="278" spans="1:65" s="2" customFormat="1" ht="16.5" customHeight="1">
      <c r="A278" s="33"/>
      <c r="B278" s="34"/>
      <c r="C278" s="213" t="s">
        <v>904</v>
      </c>
      <c r="D278" s="213" t="s">
        <v>286</v>
      </c>
      <c r="E278" s="214" t="s">
        <v>4549</v>
      </c>
      <c r="F278" s="215" t="s">
        <v>4550</v>
      </c>
      <c r="G278" s="216" t="s">
        <v>281</v>
      </c>
      <c r="H278" s="217">
        <v>1</v>
      </c>
      <c r="I278" s="218"/>
      <c r="J278" s="218">
        <f>ROUND(I278*H278,2)</f>
        <v>0</v>
      </c>
      <c r="K278" s="215" t="s">
        <v>18</v>
      </c>
      <c r="L278" s="219"/>
      <c r="M278" s="220" t="s">
        <v>18</v>
      </c>
      <c r="N278" s="221" t="s">
        <v>40</v>
      </c>
      <c r="O278" s="184">
        <v>0</v>
      </c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86" t="s">
        <v>250</v>
      </c>
      <c r="AT278" s="186" t="s">
        <v>286</v>
      </c>
      <c r="AU278" s="186" t="s">
        <v>76</v>
      </c>
      <c r="AY278" s="19" t="s">
        <v>179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76</v>
      </c>
      <c r="BK278" s="187">
        <f>ROUND(I278*H278,2)</f>
        <v>0</v>
      </c>
      <c r="BL278" s="19" t="s">
        <v>186</v>
      </c>
      <c r="BM278" s="186" t="s">
        <v>1832</v>
      </c>
    </row>
    <row r="279" spans="1:65" s="2" customFormat="1">
      <c r="A279" s="33"/>
      <c r="B279" s="34"/>
      <c r="C279" s="35"/>
      <c r="D279" s="188" t="s">
        <v>188</v>
      </c>
      <c r="E279" s="35"/>
      <c r="F279" s="189" t="s">
        <v>4550</v>
      </c>
      <c r="G279" s="35"/>
      <c r="H279" s="35"/>
      <c r="I279" s="35"/>
      <c r="J279" s="35"/>
      <c r="K279" s="35"/>
      <c r="L279" s="38"/>
      <c r="M279" s="190"/>
      <c r="N279" s="191"/>
      <c r="O279" s="63"/>
      <c r="P279" s="63"/>
      <c r="Q279" s="63"/>
      <c r="R279" s="63"/>
      <c r="S279" s="63"/>
      <c r="T279" s="64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9" t="s">
        <v>188</v>
      </c>
      <c r="AU279" s="19" t="s">
        <v>76</v>
      </c>
    </row>
    <row r="280" spans="1:65" s="2" customFormat="1" ht="16.5" customHeight="1">
      <c r="A280" s="33"/>
      <c r="B280" s="34"/>
      <c r="C280" s="176" t="s">
        <v>908</v>
      </c>
      <c r="D280" s="176" t="s">
        <v>181</v>
      </c>
      <c r="E280" s="177" t="s">
        <v>4551</v>
      </c>
      <c r="F280" s="178" t="s">
        <v>4552</v>
      </c>
      <c r="G280" s="179" t="s">
        <v>281</v>
      </c>
      <c r="H280" s="180">
        <v>9</v>
      </c>
      <c r="I280" s="181"/>
      <c r="J280" s="181">
        <f>ROUND(I280*H280,2)</f>
        <v>0</v>
      </c>
      <c r="K280" s="178" t="s">
        <v>18</v>
      </c>
      <c r="L280" s="38"/>
      <c r="M280" s="182" t="s">
        <v>18</v>
      </c>
      <c r="N280" s="183" t="s">
        <v>40</v>
      </c>
      <c r="O280" s="184">
        <v>0</v>
      </c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86" t="s">
        <v>186</v>
      </c>
      <c r="AT280" s="186" t="s">
        <v>181</v>
      </c>
      <c r="AU280" s="186" t="s">
        <v>76</v>
      </c>
      <c r="AY280" s="19" t="s">
        <v>179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76</v>
      </c>
      <c r="BK280" s="187">
        <f>ROUND(I280*H280,2)</f>
        <v>0</v>
      </c>
      <c r="BL280" s="19" t="s">
        <v>186</v>
      </c>
      <c r="BM280" s="186" t="s">
        <v>1851</v>
      </c>
    </row>
    <row r="281" spans="1:65" s="2" customFormat="1">
      <c r="A281" s="33"/>
      <c r="B281" s="34"/>
      <c r="C281" s="35"/>
      <c r="D281" s="188" t="s">
        <v>188</v>
      </c>
      <c r="E281" s="35"/>
      <c r="F281" s="189" t="s">
        <v>4552</v>
      </c>
      <c r="G281" s="35"/>
      <c r="H281" s="35"/>
      <c r="I281" s="35"/>
      <c r="J281" s="35"/>
      <c r="K281" s="35"/>
      <c r="L281" s="38"/>
      <c r="M281" s="190"/>
      <c r="N281" s="191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9" t="s">
        <v>188</v>
      </c>
      <c r="AU281" s="19" t="s">
        <v>76</v>
      </c>
    </row>
    <row r="282" spans="1:65" s="2" customFormat="1" ht="16.5" customHeight="1">
      <c r="A282" s="33"/>
      <c r="B282" s="34"/>
      <c r="C282" s="213" t="s">
        <v>913</v>
      </c>
      <c r="D282" s="213" t="s">
        <v>286</v>
      </c>
      <c r="E282" s="214" t="s">
        <v>4553</v>
      </c>
      <c r="F282" s="215" t="s">
        <v>4554</v>
      </c>
      <c r="G282" s="216" t="s">
        <v>281</v>
      </c>
      <c r="H282" s="217">
        <v>1</v>
      </c>
      <c r="I282" s="218"/>
      <c r="J282" s="218">
        <f>ROUND(I282*H282,2)</f>
        <v>0</v>
      </c>
      <c r="K282" s="215" t="s">
        <v>18</v>
      </c>
      <c r="L282" s="219"/>
      <c r="M282" s="220" t="s">
        <v>18</v>
      </c>
      <c r="N282" s="221" t="s">
        <v>40</v>
      </c>
      <c r="O282" s="184">
        <v>0</v>
      </c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86" t="s">
        <v>250</v>
      </c>
      <c r="AT282" s="186" t="s">
        <v>286</v>
      </c>
      <c r="AU282" s="186" t="s">
        <v>76</v>
      </c>
      <c r="AY282" s="19" t="s">
        <v>179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76</v>
      </c>
      <c r="BK282" s="187">
        <f>ROUND(I282*H282,2)</f>
        <v>0</v>
      </c>
      <c r="BL282" s="19" t="s">
        <v>186</v>
      </c>
      <c r="BM282" s="186" t="s">
        <v>1862</v>
      </c>
    </row>
    <row r="283" spans="1:65" s="2" customFormat="1">
      <c r="A283" s="33"/>
      <c r="B283" s="34"/>
      <c r="C283" s="35"/>
      <c r="D283" s="188" t="s">
        <v>188</v>
      </c>
      <c r="E283" s="35"/>
      <c r="F283" s="189" t="s">
        <v>4554</v>
      </c>
      <c r="G283" s="35"/>
      <c r="H283" s="35"/>
      <c r="I283" s="35"/>
      <c r="J283" s="35"/>
      <c r="K283" s="35"/>
      <c r="L283" s="38"/>
      <c r="M283" s="190"/>
      <c r="N283" s="191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9" t="s">
        <v>188</v>
      </c>
      <c r="AU283" s="19" t="s">
        <v>76</v>
      </c>
    </row>
    <row r="284" spans="1:65" s="2" customFormat="1" ht="16.5" customHeight="1">
      <c r="A284" s="33"/>
      <c r="B284" s="34"/>
      <c r="C284" s="213" t="s">
        <v>935</v>
      </c>
      <c r="D284" s="213" t="s">
        <v>286</v>
      </c>
      <c r="E284" s="214" t="s">
        <v>4555</v>
      </c>
      <c r="F284" s="215" t="s">
        <v>4425</v>
      </c>
      <c r="G284" s="216" t="s">
        <v>281</v>
      </c>
      <c r="H284" s="217">
        <v>1</v>
      </c>
      <c r="I284" s="218"/>
      <c r="J284" s="218">
        <f>ROUND(I284*H284,2)</f>
        <v>0</v>
      </c>
      <c r="K284" s="215" t="s">
        <v>18</v>
      </c>
      <c r="L284" s="219"/>
      <c r="M284" s="220" t="s">
        <v>18</v>
      </c>
      <c r="N284" s="221" t="s">
        <v>40</v>
      </c>
      <c r="O284" s="184">
        <v>0</v>
      </c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86" t="s">
        <v>250</v>
      </c>
      <c r="AT284" s="186" t="s">
        <v>286</v>
      </c>
      <c r="AU284" s="186" t="s">
        <v>76</v>
      </c>
      <c r="AY284" s="19" t="s">
        <v>179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76</v>
      </c>
      <c r="BK284" s="187">
        <f>ROUND(I284*H284,2)</f>
        <v>0</v>
      </c>
      <c r="BL284" s="19" t="s">
        <v>186</v>
      </c>
      <c r="BM284" s="186" t="s">
        <v>1873</v>
      </c>
    </row>
    <row r="285" spans="1:65" s="2" customFormat="1">
      <c r="A285" s="33"/>
      <c r="B285" s="34"/>
      <c r="C285" s="35"/>
      <c r="D285" s="188" t="s">
        <v>188</v>
      </c>
      <c r="E285" s="35"/>
      <c r="F285" s="189" t="s">
        <v>4425</v>
      </c>
      <c r="G285" s="35"/>
      <c r="H285" s="35"/>
      <c r="I285" s="35"/>
      <c r="J285" s="35"/>
      <c r="K285" s="35"/>
      <c r="L285" s="38"/>
      <c r="M285" s="190"/>
      <c r="N285" s="191"/>
      <c r="O285" s="63"/>
      <c r="P285" s="63"/>
      <c r="Q285" s="63"/>
      <c r="R285" s="63"/>
      <c r="S285" s="63"/>
      <c r="T285" s="64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9" t="s">
        <v>188</v>
      </c>
      <c r="AU285" s="19" t="s">
        <v>76</v>
      </c>
    </row>
    <row r="286" spans="1:65" s="2" customFormat="1" ht="16.5" customHeight="1">
      <c r="A286" s="33"/>
      <c r="B286" s="34"/>
      <c r="C286" s="213" t="s">
        <v>941</v>
      </c>
      <c r="D286" s="213" t="s">
        <v>286</v>
      </c>
      <c r="E286" s="214" t="s">
        <v>4556</v>
      </c>
      <c r="F286" s="215" t="s">
        <v>4427</v>
      </c>
      <c r="G286" s="216" t="s">
        <v>281</v>
      </c>
      <c r="H286" s="217">
        <v>7</v>
      </c>
      <c r="I286" s="218"/>
      <c r="J286" s="218">
        <f>ROUND(I286*H286,2)</f>
        <v>0</v>
      </c>
      <c r="K286" s="215" t="s">
        <v>18</v>
      </c>
      <c r="L286" s="219"/>
      <c r="M286" s="220" t="s">
        <v>18</v>
      </c>
      <c r="N286" s="221" t="s">
        <v>40</v>
      </c>
      <c r="O286" s="184">
        <v>0</v>
      </c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86" t="s">
        <v>250</v>
      </c>
      <c r="AT286" s="186" t="s">
        <v>286</v>
      </c>
      <c r="AU286" s="186" t="s">
        <v>76</v>
      </c>
      <c r="AY286" s="19" t="s">
        <v>179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76</v>
      </c>
      <c r="BK286" s="187">
        <f>ROUND(I286*H286,2)</f>
        <v>0</v>
      </c>
      <c r="BL286" s="19" t="s">
        <v>186</v>
      </c>
      <c r="BM286" s="186" t="s">
        <v>1885</v>
      </c>
    </row>
    <row r="287" spans="1:65" s="2" customFormat="1">
      <c r="A287" s="33"/>
      <c r="B287" s="34"/>
      <c r="C287" s="35"/>
      <c r="D287" s="188" t="s">
        <v>188</v>
      </c>
      <c r="E287" s="35"/>
      <c r="F287" s="189" t="s">
        <v>4427</v>
      </c>
      <c r="G287" s="35"/>
      <c r="H287" s="35"/>
      <c r="I287" s="35"/>
      <c r="J287" s="35"/>
      <c r="K287" s="35"/>
      <c r="L287" s="38"/>
      <c r="M287" s="190"/>
      <c r="N287" s="191"/>
      <c r="O287" s="63"/>
      <c r="P287" s="63"/>
      <c r="Q287" s="63"/>
      <c r="R287" s="63"/>
      <c r="S287" s="63"/>
      <c r="T287" s="64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9" t="s">
        <v>188</v>
      </c>
      <c r="AU287" s="19" t="s">
        <v>76</v>
      </c>
    </row>
    <row r="288" spans="1:65" s="2" customFormat="1" ht="16.5" customHeight="1">
      <c r="A288" s="33"/>
      <c r="B288" s="34"/>
      <c r="C288" s="176" t="s">
        <v>947</v>
      </c>
      <c r="D288" s="176" t="s">
        <v>181</v>
      </c>
      <c r="E288" s="177" t="s">
        <v>4557</v>
      </c>
      <c r="F288" s="178" t="s">
        <v>4423</v>
      </c>
      <c r="G288" s="179" t="s">
        <v>281</v>
      </c>
      <c r="H288" s="180">
        <v>4</v>
      </c>
      <c r="I288" s="181"/>
      <c r="J288" s="181">
        <f>ROUND(I288*H288,2)</f>
        <v>0</v>
      </c>
      <c r="K288" s="178" t="s">
        <v>18</v>
      </c>
      <c r="L288" s="38"/>
      <c r="M288" s="182" t="s">
        <v>18</v>
      </c>
      <c r="N288" s="183" t="s">
        <v>40</v>
      </c>
      <c r="O288" s="184">
        <v>0</v>
      </c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86" t="s">
        <v>186</v>
      </c>
      <c r="AT288" s="186" t="s">
        <v>181</v>
      </c>
      <c r="AU288" s="186" t="s">
        <v>76</v>
      </c>
      <c r="AY288" s="19" t="s">
        <v>179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76</v>
      </c>
      <c r="BK288" s="187">
        <f>ROUND(I288*H288,2)</f>
        <v>0</v>
      </c>
      <c r="BL288" s="19" t="s">
        <v>186</v>
      </c>
      <c r="BM288" s="186" t="s">
        <v>1898</v>
      </c>
    </row>
    <row r="289" spans="1:65" s="2" customFormat="1">
      <c r="A289" s="33"/>
      <c r="B289" s="34"/>
      <c r="C289" s="35"/>
      <c r="D289" s="188" t="s">
        <v>188</v>
      </c>
      <c r="E289" s="35"/>
      <c r="F289" s="189" t="s">
        <v>4423</v>
      </c>
      <c r="G289" s="35"/>
      <c r="H289" s="35"/>
      <c r="I289" s="35"/>
      <c r="J289" s="35"/>
      <c r="K289" s="35"/>
      <c r="L289" s="38"/>
      <c r="M289" s="190"/>
      <c r="N289" s="191"/>
      <c r="O289" s="63"/>
      <c r="P289" s="63"/>
      <c r="Q289" s="63"/>
      <c r="R289" s="63"/>
      <c r="S289" s="63"/>
      <c r="T289" s="64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9" t="s">
        <v>188</v>
      </c>
      <c r="AU289" s="19" t="s">
        <v>76</v>
      </c>
    </row>
    <row r="290" spans="1:65" s="2" customFormat="1" ht="16.5" customHeight="1">
      <c r="A290" s="33"/>
      <c r="B290" s="34"/>
      <c r="C290" s="213" t="s">
        <v>955</v>
      </c>
      <c r="D290" s="213" t="s">
        <v>286</v>
      </c>
      <c r="E290" s="214" t="s">
        <v>4558</v>
      </c>
      <c r="F290" s="215" t="s">
        <v>4559</v>
      </c>
      <c r="G290" s="216" t="s">
        <v>281</v>
      </c>
      <c r="H290" s="217">
        <v>1</v>
      </c>
      <c r="I290" s="218"/>
      <c r="J290" s="218">
        <f>ROUND(I290*H290,2)</f>
        <v>0</v>
      </c>
      <c r="K290" s="215" t="s">
        <v>18</v>
      </c>
      <c r="L290" s="219"/>
      <c r="M290" s="220" t="s">
        <v>18</v>
      </c>
      <c r="N290" s="221" t="s">
        <v>40</v>
      </c>
      <c r="O290" s="184">
        <v>0</v>
      </c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86" t="s">
        <v>250</v>
      </c>
      <c r="AT290" s="186" t="s">
        <v>286</v>
      </c>
      <c r="AU290" s="186" t="s">
        <v>76</v>
      </c>
      <c r="AY290" s="19" t="s">
        <v>179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76</v>
      </c>
      <c r="BK290" s="187">
        <f>ROUND(I290*H290,2)</f>
        <v>0</v>
      </c>
      <c r="BL290" s="19" t="s">
        <v>186</v>
      </c>
      <c r="BM290" s="186" t="s">
        <v>1913</v>
      </c>
    </row>
    <row r="291" spans="1:65" s="2" customFormat="1">
      <c r="A291" s="33"/>
      <c r="B291" s="34"/>
      <c r="C291" s="35"/>
      <c r="D291" s="188" t="s">
        <v>188</v>
      </c>
      <c r="E291" s="35"/>
      <c r="F291" s="189" t="s">
        <v>4559</v>
      </c>
      <c r="G291" s="35"/>
      <c r="H291" s="35"/>
      <c r="I291" s="35"/>
      <c r="J291" s="35"/>
      <c r="K291" s="35"/>
      <c r="L291" s="38"/>
      <c r="M291" s="190"/>
      <c r="N291" s="191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9" t="s">
        <v>188</v>
      </c>
      <c r="AU291" s="19" t="s">
        <v>76</v>
      </c>
    </row>
    <row r="292" spans="1:65" s="2" customFormat="1" ht="16.5" customHeight="1">
      <c r="A292" s="33"/>
      <c r="B292" s="34"/>
      <c r="C292" s="213" t="s">
        <v>965</v>
      </c>
      <c r="D292" s="213" t="s">
        <v>286</v>
      </c>
      <c r="E292" s="214" t="s">
        <v>4560</v>
      </c>
      <c r="F292" s="215" t="s">
        <v>4561</v>
      </c>
      <c r="G292" s="216" t="s">
        <v>281</v>
      </c>
      <c r="H292" s="217">
        <v>1</v>
      </c>
      <c r="I292" s="218"/>
      <c r="J292" s="218">
        <f>ROUND(I292*H292,2)</f>
        <v>0</v>
      </c>
      <c r="K292" s="215" t="s">
        <v>18</v>
      </c>
      <c r="L292" s="219"/>
      <c r="M292" s="220" t="s">
        <v>18</v>
      </c>
      <c r="N292" s="221" t="s">
        <v>40</v>
      </c>
      <c r="O292" s="184">
        <v>0</v>
      </c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86" t="s">
        <v>250</v>
      </c>
      <c r="AT292" s="186" t="s">
        <v>286</v>
      </c>
      <c r="AU292" s="186" t="s">
        <v>76</v>
      </c>
      <c r="AY292" s="19" t="s">
        <v>179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76</v>
      </c>
      <c r="BK292" s="187">
        <f>ROUND(I292*H292,2)</f>
        <v>0</v>
      </c>
      <c r="BL292" s="19" t="s">
        <v>186</v>
      </c>
      <c r="BM292" s="186" t="s">
        <v>1930</v>
      </c>
    </row>
    <row r="293" spans="1:65" s="2" customFormat="1">
      <c r="A293" s="33"/>
      <c r="B293" s="34"/>
      <c r="C293" s="35"/>
      <c r="D293" s="188" t="s">
        <v>188</v>
      </c>
      <c r="E293" s="35"/>
      <c r="F293" s="189" t="s">
        <v>4561</v>
      </c>
      <c r="G293" s="35"/>
      <c r="H293" s="35"/>
      <c r="I293" s="35"/>
      <c r="J293" s="35"/>
      <c r="K293" s="35"/>
      <c r="L293" s="38"/>
      <c r="M293" s="190"/>
      <c r="N293" s="191"/>
      <c r="O293" s="63"/>
      <c r="P293" s="63"/>
      <c r="Q293" s="63"/>
      <c r="R293" s="63"/>
      <c r="S293" s="63"/>
      <c r="T293" s="64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9" t="s">
        <v>188</v>
      </c>
      <c r="AU293" s="19" t="s">
        <v>76</v>
      </c>
    </row>
    <row r="294" spans="1:65" s="2" customFormat="1" ht="16.5" customHeight="1">
      <c r="A294" s="33"/>
      <c r="B294" s="34"/>
      <c r="C294" s="213" t="s">
        <v>972</v>
      </c>
      <c r="D294" s="213" t="s">
        <v>286</v>
      </c>
      <c r="E294" s="214" t="s">
        <v>4562</v>
      </c>
      <c r="F294" s="215" t="s">
        <v>4563</v>
      </c>
      <c r="G294" s="216" t="s">
        <v>281</v>
      </c>
      <c r="H294" s="217">
        <v>1</v>
      </c>
      <c r="I294" s="218"/>
      <c r="J294" s="218">
        <f>ROUND(I294*H294,2)</f>
        <v>0</v>
      </c>
      <c r="K294" s="215" t="s">
        <v>18</v>
      </c>
      <c r="L294" s="219"/>
      <c r="M294" s="220" t="s">
        <v>18</v>
      </c>
      <c r="N294" s="221" t="s">
        <v>40</v>
      </c>
      <c r="O294" s="184">
        <v>0</v>
      </c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86" t="s">
        <v>250</v>
      </c>
      <c r="AT294" s="186" t="s">
        <v>286</v>
      </c>
      <c r="AU294" s="186" t="s">
        <v>76</v>
      </c>
      <c r="AY294" s="19" t="s">
        <v>179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76</v>
      </c>
      <c r="BK294" s="187">
        <f>ROUND(I294*H294,2)</f>
        <v>0</v>
      </c>
      <c r="BL294" s="19" t="s">
        <v>186</v>
      </c>
      <c r="BM294" s="186" t="s">
        <v>1944</v>
      </c>
    </row>
    <row r="295" spans="1:65" s="2" customFormat="1">
      <c r="A295" s="33"/>
      <c r="B295" s="34"/>
      <c r="C295" s="35"/>
      <c r="D295" s="188" t="s">
        <v>188</v>
      </c>
      <c r="E295" s="35"/>
      <c r="F295" s="189" t="s">
        <v>4563</v>
      </c>
      <c r="G295" s="35"/>
      <c r="H295" s="35"/>
      <c r="I295" s="35"/>
      <c r="J295" s="35"/>
      <c r="K295" s="35"/>
      <c r="L295" s="38"/>
      <c r="M295" s="190"/>
      <c r="N295" s="191"/>
      <c r="O295" s="63"/>
      <c r="P295" s="63"/>
      <c r="Q295" s="63"/>
      <c r="R295" s="63"/>
      <c r="S295" s="63"/>
      <c r="T295" s="64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9" t="s">
        <v>188</v>
      </c>
      <c r="AU295" s="19" t="s">
        <v>76</v>
      </c>
    </row>
    <row r="296" spans="1:65" s="2" customFormat="1" ht="16.5" customHeight="1">
      <c r="A296" s="33"/>
      <c r="B296" s="34"/>
      <c r="C296" s="213" t="s">
        <v>980</v>
      </c>
      <c r="D296" s="213" t="s">
        <v>286</v>
      </c>
      <c r="E296" s="214" t="s">
        <v>4564</v>
      </c>
      <c r="F296" s="215" t="s">
        <v>4565</v>
      </c>
      <c r="G296" s="216" t="s">
        <v>281</v>
      </c>
      <c r="H296" s="217">
        <v>1</v>
      </c>
      <c r="I296" s="218"/>
      <c r="J296" s="218">
        <f>ROUND(I296*H296,2)</f>
        <v>0</v>
      </c>
      <c r="K296" s="215" t="s">
        <v>18</v>
      </c>
      <c r="L296" s="219"/>
      <c r="M296" s="220" t="s">
        <v>18</v>
      </c>
      <c r="N296" s="221" t="s">
        <v>40</v>
      </c>
      <c r="O296" s="184">
        <v>0</v>
      </c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86" t="s">
        <v>250</v>
      </c>
      <c r="AT296" s="186" t="s">
        <v>286</v>
      </c>
      <c r="AU296" s="186" t="s">
        <v>76</v>
      </c>
      <c r="AY296" s="19" t="s">
        <v>179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76</v>
      </c>
      <c r="BK296" s="187">
        <f>ROUND(I296*H296,2)</f>
        <v>0</v>
      </c>
      <c r="BL296" s="19" t="s">
        <v>186</v>
      </c>
      <c r="BM296" s="186" t="s">
        <v>1962</v>
      </c>
    </row>
    <row r="297" spans="1:65" s="2" customFormat="1">
      <c r="A297" s="33"/>
      <c r="B297" s="34"/>
      <c r="C297" s="35"/>
      <c r="D297" s="188" t="s">
        <v>188</v>
      </c>
      <c r="E297" s="35"/>
      <c r="F297" s="189" t="s">
        <v>4565</v>
      </c>
      <c r="G297" s="35"/>
      <c r="H297" s="35"/>
      <c r="I297" s="35"/>
      <c r="J297" s="35"/>
      <c r="K297" s="35"/>
      <c r="L297" s="38"/>
      <c r="M297" s="190"/>
      <c r="N297" s="191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9" t="s">
        <v>188</v>
      </c>
      <c r="AU297" s="19" t="s">
        <v>76</v>
      </c>
    </row>
    <row r="298" spans="1:65" s="2" customFormat="1" ht="16.5" customHeight="1">
      <c r="A298" s="33"/>
      <c r="B298" s="34"/>
      <c r="C298" s="176" t="s">
        <v>986</v>
      </c>
      <c r="D298" s="176" t="s">
        <v>181</v>
      </c>
      <c r="E298" s="177" t="s">
        <v>4566</v>
      </c>
      <c r="F298" s="178" t="s">
        <v>4567</v>
      </c>
      <c r="G298" s="179" t="s">
        <v>281</v>
      </c>
      <c r="H298" s="180">
        <v>12</v>
      </c>
      <c r="I298" s="181"/>
      <c r="J298" s="181">
        <f>ROUND(I298*H298,2)</f>
        <v>0</v>
      </c>
      <c r="K298" s="178" t="s">
        <v>18</v>
      </c>
      <c r="L298" s="38"/>
      <c r="M298" s="182" t="s">
        <v>18</v>
      </c>
      <c r="N298" s="183" t="s">
        <v>40</v>
      </c>
      <c r="O298" s="184">
        <v>0</v>
      </c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86" t="s">
        <v>186</v>
      </c>
      <c r="AT298" s="186" t="s">
        <v>181</v>
      </c>
      <c r="AU298" s="186" t="s">
        <v>76</v>
      </c>
      <c r="AY298" s="19" t="s">
        <v>179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76</v>
      </c>
      <c r="BK298" s="187">
        <f>ROUND(I298*H298,2)</f>
        <v>0</v>
      </c>
      <c r="BL298" s="19" t="s">
        <v>186</v>
      </c>
      <c r="BM298" s="186" t="s">
        <v>1978</v>
      </c>
    </row>
    <row r="299" spans="1:65" s="2" customFormat="1">
      <c r="A299" s="33"/>
      <c r="B299" s="34"/>
      <c r="C299" s="35"/>
      <c r="D299" s="188" t="s">
        <v>188</v>
      </c>
      <c r="E299" s="35"/>
      <c r="F299" s="189" t="s">
        <v>4567</v>
      </c>
      <c r="G299" s="35"/>
      <c r="H299" s="35"/>
      <c r="I299" s="35"/>
      <c r="J299" s="35"/>
      <c r="K299" s="35"/>
      <c r="L299" s="38"/>
      <c r="M299" s="190"/>
      <c r="N299" s="191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9" t="s">
        <v>188</v>
      </c>
      <c r="AU299" s="19" t="s">
        <v>76</v>
      </c>
    </row>
    <row r="300" spans="1:65" s="2" customFormat="1" ht="16.5" customHeight="1">
      <c r="A300" s="33"/>
      <c r="B300" s="34"/>
      <c r="C300" s="213" t="s">
        <v>993</v>
      </c>
      <c r="D300" s="213" t="s">
        <v>286</v>
      </c>
      <c r="E300" s="214" t="s">
        <v>4568</v>
      </c>
      <c r="F300" s="215" t="s">
        <v>4554</v>
      </c>
      <c r="G300" s="216" t="s">
        <v>281</v>
      </c>
      <c r="H300" s="217">
        <v>12</v>
      </c>
      <c r="I300" s="218"/>
      <c r="J300" s="218">
        <f>ROUND(I300*H300,2)</f>
        <v>0</v>
      </c>
      <c r="K300" s="215" t="s">
        <v>18</v>
      </c>
      <c r="L300" s="219"/>
      <c r="M300" s="220" t="s">
        <v>18</v>
      </c>
      <c r="N300" s="221" t="s">
        <v>40</v>
      </c>
      <c r="O300" s="184">
        <v>0</v>
      </c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86" t="s">
        <v>250</v>
      </c>
      <c r="AT300" s="186" t="s">
        <v>286</v>
      </c>
      <c r="AU300" s="186" t="s">
        <v>76</v>
      </c>
      <c r="AY300" s="19" t="s">
        <v>179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76</v>
      </c>
      <c r="BK300" s="187">
        <f>ROUND(I300*H300,2)</f>
        <v>0</v>
      </c>
      <c r="BL300" s="19" t="s">
        <v>186</v>
      </c>
      <c r="BM300" s="186" t="s">
        <v>1990</v>
      </c>
    </row>
    <row r="301" spans="1:65" s="2" customFormat="1">
      <c r="A301" s="33"/>
      <c r="B301" s="34"/>
      <c r="C301" s="35"/>
      <c r="D301" s="188" t="s">
        <v>188</v>
      </c>
      <c r="E301" s="35"/>
      <c r="F301" s="189" t="s">
        <v>4554</v>
      </c>
      <c r="G301" s="35"/>
      <c r="H301" s="35"/>
      <c r="I301" s="35"/>
      <c r="J301" s="35"/>
      <c r="K301" s="35"/>
      <c r="L301" s="38"/>
      <c r="M301" s="190"/>
      <c r="N301" s="191"/>
      <c r="O301" s="63"/>
      <c r="P301" s="63"/>
      <c r="Q301" s="63"/>
      <c r="R301" s="63"/>
      <c r="S301" s="63"/>
      <c r="T301" s="64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9" t="s">
        <v>188</v>
      </c>
      <c r="AU301" s="19" t="s">
        <v>76</v>
      </c>
    </row>
    <row r="302" spans="1:65" s="2" customFormat="1" ht="16.5" customHeight="1">
      <c r="A302" s="33"/>
      <c r="B302" s="34"/>
      <c r="C302" s="176" t="s">
        <v>1000</v>
      </c>
      <c r="D302" s="176" t="s">
        <v>181</v>
      </c>
      <c r="E302" s="177" t="s">
        <v>4569</v>
      </c>
      <c r="F302" s="178" t="s">
        <v>4570</v>
      </c>
      <c r="G302" s="179" t="s">
        <v>281</v>
      </c>
      <c r="H302" s="180">
        <v>174</v>
      </c>
      <c r="I302" s="181"/>
      <c r="J302" s="181">
        <f>ROUND(I302*H302,2)</f>
        <v>0</v>
      </c>
      <c r="K302" s="178" t="s">
        <v>18</v>
      </c>
      <c r="L302" s="38"/>
      <c r="M302" s="182" t="s">
        <v>18</v>
      </c>
      <c r="N302" s="183" t="s">
        <v>40</v>
      </c>
      <c r="O302" s="184">
        <v>0</v>
      </c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86" t="s">
        <v>186</v>
      </c>
      <c r="AT302" s="186" t="s">
        <v>181</v>
      </c>
      <c r="AU302" s="186" t="s">
        <v>76</v>
      </c>
      <c r="AY302" s="19" t="s">
        <v>179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76</v>
      </c>
      <c r="BK302" s="187">
        <f>ROUND(I302*H302,2)</f>
        <v>0</v>
      </c>
      <c r="BL302" s="19" t="s">
        <v>186</v>
      </c>
      <c r="BM302" s="186" t="s">
        <v>2008</v>
      </c>
    </row>
    <row r="303" spans="1:65" s="2" customFormat="1">
      <c r="A303" s="33"/>
      <c r="B303" s="34"/>
      <c r="C303" s="35"/>
      <c r="D303" s="188" t="s">
        <v>188</v>
      </c>
      <c r="E303" s="35"/>
      <c r="F303" s="189" t="s">
        <v>4570</v>
      </c>
      <c r="G303" s="35"/>
      <c r="H303" s="35"/>
      <c r="I303" s="35"/>
      <c r="J303" s="35"/>
      <c r="K303" s="35"/>
      <c r="L303" s="38"/>
      <c r="M303" s="190"/>
      <c r="N303" s="191"/>
      <c r="O303" s="63"/>
      <c r="P303" s="63"/>
      <c r="Q303" s="63"/>
      <c r="R303" s="63"/>
      <c r="S303" s="63"/>
      <c r="T303" s="64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9" t="s">
        <v>188</v>
      </c>
      <c r="AU303" s="19" t="s">
        <v>76</v>
      </c>
    </row>
    <row r="304" spans="1:65" s="2" customFormat="1" ht="24.2" customHeight="1">
      <c r="A304" s="33"/>
      <c r="B304" s="34"/>
      <c r="C304" s="213" t="s">
        <v>1007</v>
      </c>
      <c r="D304" s="213" t="s">
        <v>286</v>
      </c>
      <c r="E304" s="214" t="s">
        <v>4571</v>
      </c>
      <c r="F304" s="215" t="s">
        <v>4572</v>
      </c>
      <c r="G304" s="216" t="s">
        <v>281</v>
      </c>
      <c r="H304" s="217">
        <v>6</v>
      </c>
      <c r="I304" s="218"/>
      <c r="J304" s="218">
        <f>ROUND(I304*H304,2)</f>
        <v>0</v>
      </c>
      <c r="K304" s="215" t="s">
        <v>18</v>
      </c>
      <c r="L304" s="219"/>
      <c r="M304" s="220" t="s">
        <v>18</v>
      </c>
      <c r="N304" s="221" t="s">
        <v>40</v>
      </c>
      <c r="O304" s="184">
        <v>0</v>
      </c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86" t="s">
        <v>250</v>
      </c>
      <c r="AT304" s="186" t="s">
        <v>286</v>
      </c>
      <c r="AU304" s="186" t="s">
        <v>76</v>
      </c>
      <c r="AY304" s="19" t="s">
        <v>179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76</v>
      </c>
      <c r="BK304" s="187">
        <f>ROUND(I304*H304,2)</f>
        <v>0</v>
      </c>
      <c r="BL304" s="19" t="s">
        <v>186</v>
      </c>
      <c r="BM304" s="186" t="s">
        <v>2017</v>
      </c>
    </row>
    <row r="305" spans="1:65" s="2" customFormat="1">
      <c r="A305" s="33"/>
      <c r="B305" s="34"/>
      <c r="C305" s="35"/>
      <c r="D305" s="188" t="s">
        <v>188</v>
      </c>
      <c r="E305" s="35"/>
      <c r="F305" s="189" t="s">
        <v>4572</v>
      </c>
      <c r="G305" s="35"/>
      <c r="H305" s="35"/>
      <c r="I305" s="35"/>
      <c r="J305" s="35"/>
      <c r="K305" s="35"/>
      <c r="L305" s="38"/>
      <c r="M305" s="190"/>
      <c r="N305" s="191"/>
      <c r="O305" s="63"/>
      <c r="P305" s="63"/>
      <c r="Q305" s="63"/>
      <c r="R305" s="63"/>
      <c r="S305" s="63"/>
      <c r="T305" s="64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9" t="s">
        <v>188</v>
      </c>
      <c r="AU305" s="19" t="s">
        <v>76</v>
      </c>
    </row>
    <row r="306" spans="1:65" s="2" customFormat="1" ht="16.5" customHeight="1">
      <c r="A306" s="33"/>
      <c r="B306" s="34"/>
      <c r="C306" s="213" t="s">
        <v>1014</v>
      </c>
      <c r="D306" s="213" t="s">
        <v>286</v>
      </c>
      <c r="E306" s="214" t="s">
        <v>4573</v>
      </c>
      <c r="F306" s="215" t="s">
        <v>4574</v>
      </c>
      <c r="G306" s="216" t="s">
        <v>281</v>
      </c>
      <c r="H306" s="217">
        <v>1</v>
      </c>
      <c r="I306" s="218"/>
      <c r="J306" s="218">
        <f>ROUND(I306*H306,2)</f>
        <v>0</v>
      </c>
      <c r="K306" s="215" t="s">
        <v>18</v>
      </c>
      <c r="L306" s="219"/>
      <c r="M306" s="220" t="s">
        <v>18</v>
      </c>
      <c r="N306" s="221" t="s">
        <v>40</v>
      </c>
      <c r="O306" s="184">
        <v>0</v>
      </c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86" t="s">
        <v>250</v>
      </c>
      <c r="AT306" s="186" t="s">
        <v>286</v>
      </c>
      <c r="AU306" s="186" t="s">
        <v>76</v>
      </c>
      <c r="AY306" s="19" t="s">
        <v>179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76</v>
      </c>
      <c r="BK306" s="187">
        <f>ROUND(I306*H306,2)</f>
        <v>0</v>
      </c>
      <c r="BL306" s="19" t="s">
        <v>186</v>
      </c>
      <c r="BM306" s="186" t="s">
        <v>2029</v>
      </c>
    </row>
    <row r="307" spans="1:65" s="2" customFormat="1">
      <c r="A307" s="33"/>
      <c r="B307" s="34"/>
      <c r="C307" s="35"/>
      <c r="D307" s="188" t="s">
        <v>188</v>
      </c>
      <c r="E307" s="35"/>
      <c r="F307" s="189" t="s">
        <v>4574</v>
      </c>
      <c r="G307" s="35"/>
      <c r="H307" s="35"/>
      <c r="I307" s="35"/>
      <c r="J307" s="35"/>
      <c r="K307" s="35"/>
      <c r="L307" s="38"/>
      <c r="M307" s="190"/>
      <c r="N307" s="191"/>
      <c r="O307" s="63"/>
      <c r="P307" s="63"/>
      <c r="Q307" s="63"/>
      <c r="R307" s="63"/>
      <c r="S307" s="63"/>
      <c r="T307" s="64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9" t="s">
        <v>188</v>
      </c>
      <c r="AU307" s="19" t="s">
        <v>76</v>
      </c>
    </row>
    <row r="308" spans="1:65" s="2" customFormat="1" ht="24.2" customHeight="1">
      <c r="A308" s="33"/>
      <c r="B308" s="34"/>
      <c r="C308" s="213" t="s">
        <v>1020</v>
      </c>
      <c r="D308" s="213" t="s">
        <v>286</v>
      </c>
      <c r="E308" s="214" t="s">
        <v>4575</v>
      </c>
      <c r="F308" s="215" t="s">
        <v>4576</v>
      </c>
      <c r="G308" s="216" t="s">
        <v>281</v>
      </c>
      <c r="H308" s="217">
        <v>1</v>
      </c>
      <c r="I308" s="218"/>
      <c r="J308" s="218">
        <f>ROUND(I308*H308,2)</f>
        <v>0</v>
      </c>
      <c r="K308" s="215" t="s">
        <v>18</v>
      </c>
      <c r="L308" s="219"/>
      <c r="M308" s="220" t="s">
        <v>18</v>
      </c>
      <c r="N308" s="221" t="s">
        <v>40</v>
      </c>
      <c r="O308" s="184">
        <v>0</v>
      </c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86" t="s">
        <v>250</v>
      </c>
      <c r="AT308" s="186" t="s">
        <v>286</v>
      </c>
      <c r="AU308" s="186" t="s">
        <v>76</v>
      </c>
      <c r="AY308" s="19" t="s">
        <v>179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76</v>
      </c>
      <c r="BK308" s="187">
        <f>ROUND(I308*H308,2)</f>
        <v>0</v>
      </c>
      <c r="BL308" s="19" t="s">
        <v>186</v>
      </c>
      <c r="BM308" s="186" t="s">
        <v>2043</v>
      </c>
    </row>
    <row r="309" spans="1:65" s="2" customFormat="1" ht="19.5">
      <c r="A309" s="33"/>
      <c r="B309" s="34"/>
      <c r="C309" s="35"/>
      <c r="D309" s="188" t="s">
        <v>188</v>
      </c>
      <c r="E309" s="35"/>
      <c r="F309" s="189" t="s">
        <v>4576</v>
      </c>
      <c r="G309" s="35"/>
      <c r="H309" s="35"/>
      <c r="I309" s="35"/>
      <c r="J309" s="35"/>
      <c r="K309" s="35"/>
      <c r="L309" s="38"/>
      <c r="M309" s="190"/>
      <c r="N309" s="191"/>
      <c r="O309" s="63"/>
      <c r="P309" s="63"/>
      <c r="Q309" s="63"/>
      <c r="R309" s="63"/>
      <c r="S309" s="63"/>
      <c r="T309" s="64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9" t="s">
        <v>188</v>
      </c>
      <c r="AU309" s="19" t="s">
        <v>76</v>
      </c>
    </row>
    <row r="310" spans="1:65" s="2" customFormat="1" ht="24.2" customHeight="1">
      <c r="A310" s="33"/>
      <c r="B310" s="34"/>
      <c r="C310" s="213" t="s">
        <v>1026</v>
      </c>
      <c r="D310" s="213" t="s">
        <v>286</v>
      </c>
      <c r="E310" s="214" t="s">
        <v>4577</v>
      </c>
      <c r="F310" s="215" t="s">
        <v>4578</v>
      </c>
      <c r="G310" s="216" t="s">
        <v>281</v>
      </c>
      <c r="H310" s="217">
        <v>1</v>
      </c>
      <c r="I310" s="218"/>
      <c r="J310" s="218">
        <f>ROUND(I310*H310,2)</f>
        <v>0</v>
      </c>
      <c r="K310" s="215" t="s">
        <v>18</v>
      </c>
      <c r="L310" s="219"/>
      <c r="M310" s="220" t="s">
        <v>18</v>
      </c>
      <c r="N310" s="221" t="s">
        <v>40</v>
      </c>
      <c r="O310" s="184">
        <v>0</v>
      </c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86" t="s">
        <v>250</v>
      </c>
      <c r="AT310" s="186" t="s">
        <v>286</v>
      </c>
      <c r="AU310" s="186" t="s">
        <v>76</v>
      </c>
      <c r="AY310" s="19" t="s">
        <v>179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76</v>
      </c>
      <c r="BK310" s="187">
        <f>ROUND(I310*H310,2)</f>
        <v>0</v>
      </c>
      <c r="BL310" s="19" t="s">
        <v>186</v>
      </c>
      <c r="BM310" s="186" t="s">
        <v>2056</v>
      </c>
    </row>
    <row r="311" spans="1:65" s="2" customFormat="1">
      <c r="A311" s="33"/>
      <c r="B311" s="34"/>
      <c r="C311" s="35"/>
      <c r="D311" s="188" t="s">
        <v>188</v>
      </c>
      <c r="E311" s="35"/>
      <c r="F311" s="189" t="s">
        <v>4578</v>
      </c>
      <c r="G311" s="35"/>
      <c r="H311" s="35"/>
      <c r="I311" s="35"/>
      <c r="J311" s="35"/>
      <c r="K311" s="35"/>
      <c r="L311" s="38"/>
      <c r="M311" s="190"/>
      <c r="N311" s="191"/>
      <c r="O311" s="63"/>
      <c r="P311" s="63"/>
      <c r="Q311" s="63"/>
      <c r="R311" s="63"/>
      <c r="S311" s="63"/>
      <c r="T311" s="64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9" t="s">
        <v>188</v>
      </c>
      <c r="AU311" s="19" t="s">
        <v>76</v>
      </c>
    </row>
    <row r="312" spans="1:65" s="2" customFormat="1" ht="24.2" customHeight="1">
      <c r="A312" s="33"/>
      <c r="B312" s="34"/>
      <c r="C312" s="213" t="s">
        <v>1032</v>
      </c>
      <c r="D312" s="213" t="s">
        <v>286</v>
      </c>
      <c r="E312" s="214" t="s">
        <v>4579</v>
      </c>
      <c r="F312" s="215" t="s">
        <v>4580</v>
      </c>
      <c r="G312" s="216" t="s">
        <v>281</v>
      </c>
      <c r="H312" s="217">
        <v>2</v>
      </c>
      <c r="I312" s="218"/>
      <c r="J312" s="218">
        <f>ROUND(I312*H312,2)</f>
        <v>0</v>
      </c>
      <c r="K312" s="215" t="s">
        <v>18</v>
      </c>
      <c r="L312" s="219"/>
      <c r="M312" s="220" t="s">
        <v>18</v>
      </c>
      <c r="N312" s="221" t="s">
        <v>40</v>
      </c>
      <c r="O312" s="184">
        <v>0</v>
      </c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86" t="s">
        <v>250</v>
      </c>
      <c r="AT312" s="186" t="s">
        <v>286</v>
      </c>
      <c r="AU312" s="186" t="s">
        <v>76</v>
      </c>
      <c r="AY312" s="19" t="s">
        <v>179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76</v>
      </c>
      <c r="BK312" s="187">
        <f>ROUND(I312*H312,2)</f>
        <v>0</v>
      </c>
      <c r="BL312" s="19" t="s">
        <v>186</v>
      </c>
      <c r="BM312" s="186" t="s">
        <v>2085</v>
      </c>
    </row>
    <row r="313" spans="1:65" s="2" customFormat="1">
      <c r="A313" s="33"/>
      <c r="B313" s="34"/>
      <c r="C313" s="35"/>
      <c r="D313" s="188" t="s">
        <v>188</v>
      </c>
      <c r="E313" s="35"/>
      <c r="F313" s="189" t="s">
        <v>4580</v>
      </c>
      <c r="G313" s="35"/>
      <c r="H313" s="35"/>
      <c r="I313" s="35"/>
      <c r="J313" s="35"/>
      <c r="K313" s="35"/>
      <c r="L313" s="38"/>
      <c r="M313" s="190"/>
      <c r="N313" s="191"/>
      <c r="O313" s="63"/>
      <c r="P313" s="63"/>
      <c r="Q313" s="63"/>
      <c r="R313" s="63"/>
      <c r="S313" s="63"/>
      <c r="T313" s="64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9" t="s">
        <v>188</v>
      </c>
      <c r="AU313" s="19" t="s">
        <v>76</v>
      </c>
    </row>
    <row r="314" spans="1:65" s="2" customFormat="1" ht="24.2" customHeight="1">
      <c r="A314" s="33"/>
      <c r="B314" s="34"/>
      <c r="C314" s="213" t="s">
        <v>1040</v>
      </c>
      <c r="D314" s="213" t="s">
        <v>286</v>
      </c>
      <c r="E314" s="214" t="s">
        <v>4581</v>
      </c>
      <c r="F314" s="215" t="s">
        <v>4582</v>
      </c>
      <c r="G314" s="216" t="s">
        <v>281</v>
      </c>
      <c r="H314" s="217">
        <v>1</v>
      </c>
      <c r="I314" s="218"/>
      <c r="J314" s="218">
        <f>ROUND(I314*H314,2)</f>
        <v>0</v>
      </c>
      <c r="K314" s="215" t="s">
        <v>18</v>
      </c>
      <c r="L314" s="219"/>
      <c r="M314" s="220" t="s">
        <v>18</v>
      </c>
      <c r="N314" s="221" t="s">
        <v>40</v>
      </c>
      <c r="O314" s="184">
        <v>0</v>
      </c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86" t="s">
        <v>250</v>
      </c>
      <c r="AT314" s="186" t="s">
        <v>286</v>
      </c>
      <c r="AU314" s="186" t="s">
        <v>76</v>
      </c>
      <c r="AY314" s="19" t="s">
        <v>179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76</v>
      </c>
      <c r="BK314" s="187">
        <f>ROUND(I314*H314,2)</f>
        <v>0</v>
      </c>
      <c r="BL314" s="19" t="s">
        <v>186</v>
      </c>
      <c r="BM314" s="186" t="s">
        <v>2099</v>
      </c>
    </row>
    <row r="315" spans="1:65" s="2" customFormat="1">
      <c r="A315" s="33"/>
      <c r="B315" s="34"/>
      <c r="C315" s="35"/>
      <c r="D315" s="188" t="s">
        <v>188</v>
      </c>
      <c r="E315" s="35"/>
      <c r="F315" s="189" t="s">
        <v>4582</v>
      </c>
      <c r="G315" s="35"/>
      <c r="H315" s="35"/>
      <c r="I315" s="35"/>
      <c r="J315" s="35"/>
      <c r="K315" s="35"/>
      <c r="L315" s="38"/>
      <c r="M315" s="190"/>
      <c r="N315" s="191"/>
      <c r="O315" s="63"/>
      <c r="P315" s="63"/>
      <c r="Q315" s="63"/>
      <c r="R315" s="63"/>
      <c r="S315" s="63"/>
      <c r="T315" s="64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9" t="s">
        <v>188</v>
      </c>
      <c r="AU315" s="19" t="s">
        <v>76</v>
      </c>
    </row>
    <row r="316" spans="1:65" s="2" customFormat="1" ht="16.5" customHeight="1">
      <c r="A316" s="33"/>
      <c r="B316" s="34"/>
      <c r="C316" s="176" t="s">
        <v>1101</v>
      </c>
      <c r="D316" s="176" t="s">
        <v>181</v>
      </c>
      <c r="E316" s="177" t="s">
        <v>4583</v>
      </c>
      <c r="F316" s="178" t="s">
        <v>4584</v>
      </c>
      <c r="G316" s="179" t="s">
        <v>281</v>
      </c>
      <c r="H316" s="180">
        <v>50</v>
      </c>
      <c r="I316" s="181"/>
      <c r="J316" s="181">
        <f>ROUND(I316*H316,2)</f>
        <v>0</v>
      </c>
      <c r="K316" s="178" t="s">
        <v>18</v>
      </c>
      <c r="L316" s="38"/>
      <c r="M316" s="182" t="s">
        <v>18</v>
      </c>
      <c r="N316" s="183" t="s">
        <v>40</v>
      </c>
      <c r="O316" s="184">
        <v>0</v>
      </c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86" t="s">
        <v>186</v>
      </c>
      <c r="AT316" s="186" t="s">
        <v>181</v>
      </c>
      <c r="AU316" s="186" t="s">
        <v>76</v>
      </c>
      <c r="AY316" s="19" t="s">
        <v>179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76</v>
      </c>
      <c r="BK316" s="187">
        <f>ROUND(I316*H316,2)</f>
        <v>0</v>
      </c>
      <c r="BL316" s="19" t="s">
        <v>186</v>
      </c>
      <c r="BM316" s="186" t="s">
        <v>2110</v>
      </c>
    </row>
    <row r="317" spans="1:65" s="2" customFormat="1">
      <c r="A317" s="33"/>
      <c r="B317" s="34"/>
      <c r="C317" s="35"/>
      <c r="D317" s="188" t="s">
        <v>188</v>
      </c>
      <c r="E317" s="35"/>
      <c r="F317" s="189" t="s">
        <v>4584</v>
      </c>
      <c r="G317" s="35"/>
      <c r="H317" s="35"/>
      <c r="I317" s="35"/>
      <c r="J317" s="35"/>
      <c r="K317" s="35"/>
      <c r="L317" s="38"/>
      <c r="M317" s="190"/>
      <c r="N317" s="191"/>
      <c r="O317" s="63"/>
      <c r="P317" s="63"/>
      <c r="Q317" s="63"/>
      <c r="R317" s="63"/>
      <c r="S317" s="63"/>
      <c r="T317" s="64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9" t="s">
        <v>188</v>
      </c>
      <c r="AU317" s="19" t="s">
        <v>76</v>
      </c>
    </row>
    <row r="318" spans="1:65" s="2" customFormat="1" ht="16.5" customHeight="1">
      <c r="A318" s="33"/>
      <c r="B318" s="34"/>
      <c r="C318" s="213" t="s">
        <v>1116</v>
      </c>
      <c r="D318" s="213" t="s">
        <v>286</v>
      </c>
      <c r="E318" s="214" t="s">
        <v>4585</v>
      </c>
      <c r="F318" s="215" t="s">
        <v>4464</v>
      </c>
      <c r="G318" s="216" t="s">
        <v>281</v>
      </c>
      <c r="H318" s="217">
        <v>30</v>
      </c>
      <c r="I318" s="218"/>
      <c r="J318" s="218">
        <f>ROUND(I318*H318,2)</f>
        <v>0</v>
      </c>
      <c r="K318" s="215" t="s">
        <v>18</v>
      </c>
      <c r="L318" s="219"/>
      <c r="M318" s="220" t="s">
        <v>18</v>
      </c>
      <c r="N318" s="221" t="s">
        <v>40</v>
      </c>
      <c r="O318" s="184">
        <v>0</v>
      </c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86" t="s">
        <v>250</v>
      </c>
      <c r="AT318" s="186" t="s">
        <v>286</v>
      </c>
      <c r="AU318" s="186" t="s">
        <v>76</v>
      </c>
      <c r="AY318" s="19" t="s">
        <v>179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76</v>
      </c>
      <c r="BK318" s="187">
        <f>ROUND(I318*H318,2)</f>
        <v>0</v>
      </c>
      <c r="BL318" s="19" t="s">
        <v>186</v>
      </c>
      <c r="BM318" s="186" t="s">
        <v>2119</v>
      </c>
    </row>
    <row r="319" spans="1:65" s="2" customFormat="1">
      <c r="A319" s="33"/>
      <c r="B319" s="34"/>
      <c r="C319" s="35"/>
      <c r="D319" s="188" t="s">
        <v>188</v>
      </c>
      <c r="E319" s="35"/>
      <c r="F319" s="189" t="s">
        <v>4464</v>
      </c>
      <c r="G319" s="35"/>
      <c r="H319" s="35"/>
      <c r="I319" s="35"/>
      <c r="J319" s="35"/>
      <c r="K319" s="35"/>
      <c r="L319" s="38"/>
      <c r="M319" s="190"/>
      <c r="N319" s="191"/>
      <c r="O319" s="63"/>
      <c r="P319" s="63"/>
      <c r="Q319" s="63"/>
      <c r="R319" s="63"/>
      <c r="S319" s="63"/>
      <c r="T319" s="64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9" t="s">
        <v>188</v>
      </c>
      <c r="AU319" s="19" t="s">
        <v>76</v>
      </c>
    </row>
    <row r="320" spans="1:65" s="2" customFormat="1" ht="16.5" customHeight="1">
      <c r="A320" s="33"/>
      <c r="B320" s="34"/>
      <c r="C320" s="213" t="s">
        <v>1122</v>
      </c>
      <c r="D320" s="213" t="s">
        <v>286</v>
      </c>
      <c r="E320" s="214" t="s">
        <v>4586</v>
      </c>
      <c r="F320" s="215" t="s">
        <v>4470</v>
      </c>
      <c r="G320" s="216" t="s">
        <v>281</v>
      </c>
      <c r="H320" s="217">
        <v>20</v>
      </c>
      <c r="I320" s="218"/>
      <c r="J320" s="218">
        <f>ROUND(I320*H320,2)</f>
        <v>0</v>
      </c>
      <c r="K320" s="215" t="s">
        <v>18</v>
      </c>
      <c r="L320" s="219"/>
      <c r="M320" s="220" t="s">
        <v>18</v>
      </c>
      <c r="N320" s="221" t="s">
        <v>40</v>
      </c>
      <c r="O320" s="184">
        <v>0</v>
      </c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86" t="s">
        <v>250</v>
      </c>
      <c r="AT320" s="186" t="s">
        <v>286</v>
      </c>
      <c r="AU320" s="186" t="s">
        <v>76</v>
      </c>
      <c r="AY320" s="19" t="s">
        <v>179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76</v>
      </c>
      <c r="BK320" s="187">
        <f>ROUND(I320*H320,2)</f>
        <v>0</v>
      </c>
      <c r="BL320" s="19" t="s">
        <v>186</v>
      </c>
      <c r="BM320" s="186" t="s">
        <v>2133</v>
      </c>
    </row>
    <row r="321" spans="1:65" s="2" customFormat="1">
      <c r="A321" s="33"/>
      <c r="B321" s="34"/>
      <c r="C321" s="35"/>
      <c r="D321" s="188" t="s">
        <v>188</v>
      </c>
      <c r="E321" s="35"/>
      <c r="F321" s="189" t="s">
        <v>4470</v>
      </c>
      <c r="G321" s="35"/>
      <c r="H321" s="35"/>
      <c r="I321" s="35"/>
      <c r="J321" s="35"/>
      <c r="K321" s="35"/>
      <c r="L321" s="38"/>
      <c r="M321" s="190"/>
      <c r="N321" s="191"/>
      <c r="O321" s="63"/>
      <c r="P321" s="63"/>
      <c r="Q321" s="63"/>
      <c r="R321" s="63"/>
      <c r="S321" s="63"/>
      <c r="T321" s="64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9" t="s">
        <v>188</v>
      </c>
      <c r="AU321" s="19" t="s">
        <v>76</v>
      </c>
    </row>
    <row r="322" spans="1:65" s="2" customFormat="1" ht="16.5" customHeight="1">
      <c r="A322" s="33"/>
      <c r="B322" s="34"/>
      <c r="C322" s="176" t="s">
        <v>1129</v>
      </c>
      <c r="D322" s="176" t="s">
        <v>181</v>
      </c>
      <c r="E322" s="177" t="s">
        <v>4587</v>
      </c>
      <c r="F322" s="178" t="s">
        <v>4588</v>
      </c>
      <c r="G322" s="179" t="s">
        <v>281</v>
      </c>
      <c r="H322" s="180">
        <v>1</v>
      </c>
      <c r="I322" s="181"/>
      <c r="J322" s="181">
        <f>ROUND(I322*H322,2)</f>
        <v>0</v>
      </c>
      <c r="K322" s="178" t="s">
        <v>18</v>
      </c>
      <c r="L322" s="38"/>
      <c r="M322" s="182" t="s">
        <v>18</v>
      </c>
      <c r="N322" s="183" t="s">
        <v>40</v>
      </c>
      <c r="O322" s="184">
        <v>0</v>
      </c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86" t="s">
        <v>186</v>
      </c>
      <c r="AT322" s="186" t="s">
        <v>181</v>
      </c>
      <c r="AU322" s="186" t="s">
        <v>76</v>
      </c>
      <c r="AY322" s="19" t="s">
        <v>179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76</v>
      </c>
      <c r="BK322" s="187">
        <f>ROUND(I322*H322,2)</f>
        <v>0</v>
      </c>
      <c r="BL322" s="19" t="s">
        <v>186</v>
      </c>
      <c r="BM322" s="186" t="s">
        <v>2145</v>
      </c>
    </row>
    <row r="323" spans="1:65" s="2" customFormat="1">
      <c r="A323" s="33"/>
      <c r="B323" s="34"/>
      <c r="C323" s="35"/>
      <c r="D323" s="188" t="s">
        <v>188</v>
      </c>
      <c r="E323" s="35"/>
      <c r="F323" s="189" t="s">
        <v>4588</v>
      </c>
      <c r="G323" s="35"/>
      <c r="H323" s="35"/>
      <c r="I323" s="35"/>
      <c r="J323" s="35"/>
      <c r="K323" s="35"/>
      <c r="L323" s="38"/>
      <c r="M323" s="190"/>
      <c r="N323" s="191"/>
      <c r="O323" s="63"/>
      <c r="P323" s="63"/>
      <c r="Q323" s="63"/>
      <c r="R323" s="63"/>
      <c r="S323" s="63"/>
      <c r="T323" s="64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9" t="s">
        <v>188</v>
      </c>
      <c r="AU323" s="19" t="s">
        <v>76</v>
      </c>
    </row>
    <row r="324" spans="1:65" s="2" customFormat="1" ht="55.5" customHeight="1">
      <c r="A324" s="33"/>
      <c r="B324" s="34"/>
      <c r="C324" s="213" t="s">
        <v>1135</v>
      </c>
      <c r="D324" s="213" t="s">
        <v>286</v>
      </c>
      <c r="E324" s="214" t="s">
        <v>4589</v>
      </c>
      <c r="F324" s="215" t="s">
        <v>4590</v>
      </c>
      <c r="G324" s="216" t="s">
        <v>281</v>
      </c>
      <c r="H324" s="217">
        <v>1</v>
      </c>
      <c r="I324" s="218"/>
      <c r="J324" s="218">
        <f>ROUND(I324*H324,2)</f>
        <v>0</v>
      </c>
      <c r="K324" s="215" t="s">
        <v>18</v>
      </c>
      <c r="L324" s="219"/>
      <c r="M324" s="220" t="s">
        <v>18</v>
      </c>
      <c r="N324" s="221" t="s">
        <v>40</v>
      </c>
      <c r="O324" s="184">
        <v>0</v>
      </c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86" t="s">
        <v>250</v>
      </c>
      <c r="AT324" s="186" t="s">
        <v>286</v>
      </c>
      <c r="AU324" s="186" t="s">
        <v>76</v>
      </c>
      <c r="AY324" s="19" t="s">
        <v>179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76</v>
      </c>
      <c r="BK324" s="187">
        <f>ROUND(I324*H324,2)</f>
        <v>0</v>
      </c>
      <c r="BL324" s="19" t="s">
        <v>186</v>
      </c>
      <c r="BM324" s="186" t="s">
        <v>2155</v>
      </c>
    </row>
    <row r="325" spans="1:65" s="2" customFormat="1" ht="29.25">
      <c r="A325" s="33"/>
      <c r="B325" s="34"/>
      <c r="C325" s="35"/>
      <c r="D325" s="188" t="s">
        <v>188</v>
      </c>
      <c r="E325" s="35"/>
      <c r="F325" s="189" t="s">
        <v>4590</v>
      </c>
      <c r="G325" s="35"/>
      <c r="H325" s="35"/>
      <c r="I325" s="35"/>
      <c r="J325" s="35"/>
      <c r="K325" s="35"/>
      <c r="L325" s="38"/>
      <c r="M325" s="190"/>
      <c r="N325" s="191"/>
      <c r="O325" s="63"/>
      <c r="P325" s="63"/>
      <c r="Q325" s="63"/>
      <c r="R325" s="63"/>
      <c r="S325" s="63"/>
      <c r="T325" s="64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9" t="s">
        <v>188</v>
      </c>
      <c r="AU325" s="19" t="s">
        <v>76</v>
      </c>
    </row>
    <row r="326" spans="1:65" s="2" customFormat="1" ht="16.5" customHeight="1">
      <c r="A326" s="33"/>
      <c r="B326" s="34"/>
      <c r="C326" s="176" t="s">
        <v>1142</v>
      </c>
      <c r="D326" s="176" t="s">
        <v>181</v>
      </c>
      <c r="E326" s="177" t="s">
        <v>4591</v>
      </c>
      <c r="F326" s="178" t="s">
        <v>4478</v>
      </c>
      <c r="G326" s="179" t="s">
        <v>281</v>
      </c>
      <c r="H326" s="180">
        <v>8</v>
      </c>
      <c r="I326" s="181"/>
      <c r="J326" s="181">
        <f>ROUND(I326*H326,2)</f>
        <v>0</v>
      </c>
      <c r="K326" s="178" t="s">
        <v>18</v>
      </c>
      <c r="L326" s="38"/>
      <c r="M326" s="182" t="s">
        <v>18</v>
      </c>
      <c r="N326" s="183" t="s">
        <v>40</v>
      </c>
      <c r="O326" s="184">
        <v>0</v>
      </c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86" t="s">
        <v>186</v>
      </c>
      <c r="AT326" s="186" t="s">
        <v>181</v>
      </c>
      <c r="AU326" s="186" t="s">
        <v>76</v>
      </c>
      <c r="AY326" s="19" t="s">
        <v>179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76</v>
      </c>
      <c r="BK326" s="187">
        <f>ROUND(I326*H326,2)</f>
        <v>0</v>
      </c>
      <c r="BL326" s="19" t="s">
        <v>186</v>
      </c>
      <c r="BM326" s="186" t="s">
        <v>2163</v>
      </c>
    </row>
    <row r="327" spans="1:65" s="2" customFormat="1">
      <c r="A327" s="33"/>
      <c r="B327" s="34"/>
      <c r="C327" s="35"/>
      <c r="D327" s="188" t="s">
        <v>188</v>
      </c>
      <c r="E327" s="35"/>
      <c r="F327" s="189" t="s">
        <v>4478</v>
      </c>
      <c r="G327" s="35"/>
      <c r="H327" s="35"/>
      <c r="I327" s="35"/>
      <c r="J327" s="35"/>
      <c r="K327" s="35"/>
      <c r="L327" s="38"/>
      <c r="M327" s="190"/>
      <c r="N327" s="191"/>
      <c r="O327" s="63"/>
      <c r="P327" s="63"/>
      <c r="Q327" s="63"/>
      <c r="R327" s="63"/>
      <c r="S327" s="63"/>
      <c r="T327" s="64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9" t="s">
        <v>188</v>
      </c>
      <c r="AU327" s="19" t="s">
        <v>76</v>
      </c>
    </row>
    <row r="328" spans="1:65" s="2" customFormat="1" ht="44.25" customHeight="1">
      <c r="A328" s="33"/>
      <c r="B328" s="34"/>
      <c r="C328" s="213" t="s">
        <v>1148</v>
      </c>
      <c r="D328" s="213" t="s">
        <v>286</v>
      </c>
      <c r="E328" s="214" t="s">
        <v>4592</v>
      </c>
      <c r="F328" s="215" t="s">
        <v>4409</v>
      </c>
      <c r="G328" s="216" t="s">
        <v>281</v>
      </c>
      <c r="H328" s="217">
        <v>1</v>
      </c>
      <c r="I328" s="218"/>
      <c r="J328" s="218">
        <f>ROUND(I328*H328,2)</f>
        <v>0</v>
      </c>
      <c r="K328" s="215" t="s">
        <v>18</v>
      </c>
      <c r="L328" s="219"/>
      <c r="M328" s="220" t="s">
        <v>18</v>
      </c>
      <c r="N328" s="221" t="s">
        <v>40</v>
      </c>
      <c r="O328" s="184">
        <v>0</v>
      </c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86" t="s">
        <v>250</v>
      </c>
      <c r="AT328" s="186" t="s">
        <v>286</v>
      </c>
      <c r="AU328" s="186" t="s">
        <v>76</v>
      </c>
      <c r="AY328" s="19" t="s">
        <v>179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76</v>
      </c>
      <c r="BK328" s="187">
        <f>ROUND(I328*H328,2)</f>
        <v>0</v>
      </c>
      <c r="BL328" s="19" t="s">
        <v>186</v>
      </c>
      <c r="BM328" s="186" t="s">
        <v>2177</v>
      </c>
    </row>
    <row r="329" spans="1:65" s="2" customFormat="1" ht="29.25">
      <c r="A329" s="33"/>
      <c r="B329" s="34"/>
      <c r="C329" s="35"/>
      <c r="D329" s="188" t="s">
        <v>188</v>
      </c>
      <c r="E329" s="35"/>
      <c r="F329" s="189" t="s">
        <v>4409</v>
      </c>
      <c r="G329" s="35"/>
      <c r="H329" s="35"/>
      <c r="I329" s="35"/>
      <c r="J329" s="35"/>
      <c r="K329" s="35"/>
      <c r="L329" s="38"/>
      <c r="M329" s="190"/>
      <c r="N329" s="191"/>
      <c r="O329" s="63"/>
      <c r="P329" s="63"/>
      <c r="Q329" s="63"/>
      <c r="R329" s="63"/>
      <c r="S329" s="63"/>
      <c r="T329" s="64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9" t="s">
        <v>188</v>
      </c>
      <c r="AU329" s="19" t="s">
        <v>76</v>
      </c>
    </row>
    <row r="330" spans="1:65" s="2" customFormat="1" ht="16.5" customHeight="1">
      <c r="A330" s="33"/>
      <c r="B330" s="34"/>
      <c r="C330" s="213" t="s">
        <v>1154</v>
      </c>
      <c r="D330" s="213" t="s">
        <v>286</v>
      </c>
      <c r="E330" s="214" t="s">
        <v>4593</v>
      </c>
      <c r="F330" s="215" t="s">
        <v>4594</v>
      </c>
      <c r="G330" s="216" t="s">
        <v>281</v>
      </c>
      <c r="H330" s="217">
        <v>1</v>
      </c>
      <c r="I330" s="218"/>
      <c r="J330" s="218">
        <f>ROUND(I330*H330,2)</f>
        <v>0</v>
      </c>
      <c r="K330" s="215" t="s">
        <v>18</v>
      </c>
      <c r="L330" s="219"/>
      <c r="M330" s="220" t="s">
        <v>18</v>
      </c>
      <c r="N330" s="221" t="s">
        <v>40</v>
      </c>
      <c r="O330" s="184">
        <v>0</v>
      </c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86" t="s">
        <v>250</v>
      </c>
      <c r="AT330" s="186" t="s">
        <v>286</v>
      </c>
      <c r="AU330" s="186" t="s">
        <v>76</v>
      </c>
      <c r="AY330" s="19" t="s">
        <v>179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76</v>
      </c>
      <c r="BK330" s="187">
        <f>ROUND(I330*H330,2)</f>
        <v>0</v>
      </c>
      <c r="BL330" s="19" t="s">
        <v>186</v>
      </c>
      <c r="BM330" s="186" t="s">
        <v>2189</v>
      </c>
    </row>
    <row r="331" spans="1:65" s="2" customFormat="1">
      <c r="A331" s="33"/>
      <c r="B331" s="34"/>
      <c r="C331" s="35"/>
      <c r="D331" s="188" t="s">
        <v>188</v>
      </c>
      <c r="E331" s="35"/>
      <c r="F331" s="189" t="s">
        <v>4594</v>
      </c>
      <c r="G331" s="35"/>
      <c r="H331" s="35"/>
      <c r="I331" s="35"/>
      <c r="J331" s="35"/>
      <c r="K331" s="35"/>
      <c r="L331" s="38"/>
      <c r="M331" s="190"/>
      <c r="N331" s="191"/>
      <c r="O331" s="63"/>
      <c r="P331" s="63"/>
      <c r="Q331" s="63"/>
      <c r="R331" s="63"/>
      <c r="S331" s="63"/>
      <c r="T331" s="64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9" t="s">
        <v>188</v>
      </c>
      <c r="AU331" s="19" t="s">
        <v>76</v>
      </c>
    </row>
    <row r="332" spans="1:65" s="2" customFormat="1" ht="16.5" customHeight="1">
      <c r="A332" s="33"/>
      <c r="B332" s="34"/>
      <c r="C332" s="213" t="s">
        <v>1162</v>
      </c>
      <c r="D332" s="213" t="s">
        <v>286</v>
      </c>
      <c r="E332" s="214" t="s">
        <v>4595</v>
      </c>
      <c r="F332" s="215" t="s">
        <v>4417</v>
      </c>
      <c r="G332" s="216" t="s">
        <v>281</v>
      </c>
      <c r="H332" s="217">
        <v>6</v>
      </c>
      <c r="I332" s="218"/>
      <c r="J332" s="218">
        <f>ROUND(I332*H332,2)</f>
        <v>0</v>
      </c>
      <c r="K332" s="215" t="s">
        <v>18</v>
      </c>
      <c r="L332" s="219"/>
      <c r="M332" s="220" t="s">
        <v>18</v>
      </c>
      <c r="N332" s="221" t="s">
        <v>40</v>
      </c>
      <c r="O332" s="184">
        <v>0</v>
      </c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86" t="s">
        <v>250</v>
      </c>
      <c r="AT332" s="186" t="s">
        <v>286</v>
      </c>
      <c r="AU332" s="186" t="s">
        <v>76</v>
      </c>
      <c r="AY332" s="19" t="s">
        <v>179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76</v>
      </c>
      <c r="BK332" s="187">
        <f>ROUND(I332*H332,2)</f>
        <v>0</v>
      </c>
      <c r="BL332" s="19" t="s">
        <v>186</v>
      </c>
      <c r="BM332" s="186" t="s">
        <v>2202</v>
      </c>
    </row>
    <row r="333" spans="1:65" s="2" customFormat="1">
      <c r="A333" s="33"/>
      <c r="B333" s="34"/>
      <c r="C333" s="35"/>
      <c r="D333" s="188" t="s">
        <v>188</v>
      </c>
      <c r="E333" s="35"/>
      <c r="F333" s="189" t="s">
        <v>4417</v>
      </c>
      <c r="G333" s="35"/>
      <c r="H333" s="35"/>
      <c r="I333" s="35"/>
      <c r="J333" s="35"/>
      <c r="K333" s="35"/>
      <c r="L333" s="38"/>
      <c r="M333" s="190"/>
      <c r="N333" s="191"/>
      <c r="O333" s="63"/>
      <c r="P333" s="63"/>
      <c r="Q333" s="63"/>
      <c r="R333" s="63"/>
      <c r="S333" s="63"/>
      <c r="T333" s="64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9" t="s">
        <v>188</v>
      </c>
      <c r="AU333" s="19" t="s">
        <v>76</v>
      </c>
    </row>
    <row r="334" spans="1:65" s="2" customFormat="1" ht="16.5" customHeight="1">
      <c r="A334" s="33"/>
      <c r="B334" s="34"/>
      <c r="C334" s="176" t="s">
        <v>1168</v>
      </c>
      <c r="D334" s="176" t="s">
        <v>181</v>
      </c>
      <c r="E334" s="177" t="s">
        <v>4596</v>
      </c>
      <c r="F334" s="178" t="s">
        <v>4485</v>
      </c>
      <c r="G334" s="179" t="s">
        <v>281</v>
      </c>
      <c r="H334" s="180">
        <v>4</v>
      </c>
      <c r="I334" s="181"/>
      <c r="J334" s="181">
        <f>ROUND(I334*H334,2)</f>
        <v>0</v>
      </c>
      <c r="K334" s="178" t="s">
        <v>18</v>
      </c>
      <c r="L334" s="38"/>
      <c r="M334" s="182" t="s">
        <v>18</v>
      </c>
      <c r="N334" s="183" t="s">
        <v>40</v>
      </c>
      <c r="O334" s="184">
        <v>0</v>
      </c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86" t="s">
        <v>186</v>
      </c>
      <c r="AT334" s="186" t="s">
        <v>181</v>
      </c>
      <c r="AU334" s="186" t="s">
        <v>76</v>
      </c>
      <c r="AY334" s="19" t="s">
        <v>179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76</v>
      </c>
      <c r="BK334" s="187">
        <f>ROUND(I334*H334,2)</f>
        <v>0</v>
      </c>
      <c r="BL334" s="19" t="s">
        <v>186</v>
      </c>
      <c r="BM334" s="186" t="s">
        <v>2216</v>
      </c>
    </row>
    <row r="335" spans="1:65" s="2" customFormat="1">
      <c r="A335" s="33"/>
      <c r="B335" s="34"/>
      <c r="C335" s="35"/>
      <c r="D335" s="188" t="s">
        <v>188</v>
      </c>
      <c r="E335" s="35"/>
      <c r="F335" s="189" t="s">
        <v>4485</v>
      </c>
      <c r="G335" s="35"/>
      <c r="H335" s="35"/>
      <c r="I335" s="35"/>
      <c r="J335" s="35"/>
      <c r="K335" s="35"/>
      <c r="L335" s="38"/>
      <c r="M335" s="190"/>
      <c r="N335" s="191"/>
      <c r="O335" s="63"/>
      <c r="P335" s="63"/>
      <c r="Q335" s="63"/>
      <c r="R335" s="63"/>
      <c r="S335" s="63"/>
      <c r="T335" s="64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9" t="s">
        <v>188</v>
      </c>
      <c r="AU335" s="19" t="s">
        <v>76</v>
      </c>
    </row>
    <row r="336" spans="1:65" s="2" customFormat="1" ht="21.75" customHeight="1">
      <c r="A336" s="33"/>
      <c r="B336" s="34"/>
      <c r="C336" s="213" t="s">
        <v>1174</v>
      </c>
      <c r="D336" s="213" t="s">
        <v>286</v>
      </c>
      <c r="E336" s="214" t="s">
        <v>4597</v>
      </c>
      <c r="F336" s="215" t="s">
        <v>4487</v>
      </c>
      <c r="G336" s="216" t="s">
        <v>281</v>
      </c>
      <c r="H336" s="217">
        <v>1</v>
      </c>
      <c r="I336" s="218"/>
      <c r="J336" s="218">
        <f>ROUND(I336*H336,2)</f>
        <v>0</v>
      </c>
      <c r="K336" s="215" t="s">
        <v>18</v>
      </c>
      <c r="L336" s="219"/>
      <c r="M336" s="220" t="s">
        <v>18</v>
      </c>
      <c r="N336" s="221" t="s">
        <v>40</v>
      </c>
      <c r="O336" s="184">
        <v>0</v>
      </c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86" t="s">
        <v>250</v>
      </c>
      <c r="AT336" s="186" t="s">
        <v>286</v>
      </c>
      <c r="AU336" s="186" t="s">
        <v>76</v>
      </c>
      <c r="AY336" s="19" t="s">
        <v>179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76</v>
      </c>
      <c r="BK336" s="187">
        <f>ROUND(I336*H336,2)</f>
        <v>0</v>
      </c>
      <c r="BL336" s="19" t="s">
        <v>186</v>
      </c>
      <c r="BM336" s="186" t="s">
        <v>2236</v>
      </c>
    </row>
    <row r="337" spans="1:65" s="2" customFormat="1">
      <c r="A337" s="33"/>
      <c r="B337" s="34"/>
      <c r="C337" s="35"/>
      <c r="D337" s="188" t="s">
        <v>188</v>
      </c>
      <c r="E337" s="35"/>
      <c r="F337" s="189" t="s">
        <v>4487</v>
      </c>
      <c r="G337" s="35"/>
      <c r="H337" s="35"/>
      <c r="I337" s="35"/>
      <c r="J337" s="35"/>
      <c r="K337" s="35"/>
      <c r="L337" s="38"/>
      <c r="M337" s="190"/>
      <c r="N337" s="191"/>
      <c r="O337" s="63"/>
      <c r="P337" s="63"/>
      <c r="Q337" s="63"/>
      <c r="R337" s="63"/>
      <c r="S337" s="63"/>
      <c r="T337" s="64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9" t="s">
        <v>188</v>
      </c>
      <c r="AU337" s="19" t="s">
        <v>76</v>
      </c>
    </row>
    <row r="338" spans="1:65" s="2" customFormat="1" ht="16.5" customHeight="1">
      <c r="A338" s="33"/>
      <c r="B338" s="34"/>
      <c r="C338" s="213" t="s">
        <v>1208</v>
      </c>
      <c r="D338" s="213" t="s">
        <v>286</v>
      </c>
      <c r="E338" s="214" t="s">
        <v>4598</v>
      </c>
      <c r="F338" s="215" t="s">
        <v>4425</v>
      </c>
      <c r="G338" s="216" t="s">
        <v>281</v>
      </c>
      <c r="H338" s="217">
        <v>1</v>
      </c>
      <c r="I338" s="218"/>
      <c r="J338" s="218">
        <f>ROUND(I338*H338,2)</f>
        <v>0</v>
      </c>
      <c r="K338" s="215" t="s">
        <v>18</v>
      </c>
      <c r="L338" s="219"/>
      <c r="M338" s="220" t="s">
        <v>18</v>
      </c>
      <c r="N338" s="221" t="s">
        <v>40</v>
      </c>
      <c r="O338" s="184">
        <v>0</v>
      </c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86" t="s">
        <v>250</v>
      </c>
      <c r="AT338" s="186" t="s">
        <v>286</v>
      </c>
      <c r="AU338" s="186" t="s">
        <v>76</v>
      </c>
      <c r="AY338" s="19" t="s">
        <v>179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76</v>
      </c>
      <c r="BK338" s="187">
        <f>ROUND(I338*H338,2)</f>
        <v>0</v>
      </c>
      <c r="BL338" s="19" t="s">
        <v>186</v>
      </c>
      <c r="BM338" s="186" t="s">
        <v>2248</v>
      </c>
    </row>
    <row r="339" spans="1:65" s="2" customFormat="1">
      <c r="A339" s="33"/>
      <c r="B339" s="34"/>
      <c r="C339" s="35"/>
      <c r="D339" s="188" t="s">
        <v>188</v>
      </c>
      <c r="E339" s="35"/>
      <c r="F339" s="189" t="s">
        <v>4425</v>
      </c>
      <c r="G339" s="35"/>
      <c r="H339" s="35"/>
      <c r="I339" s="35"/>
      <c r="J339" s="35"/>
      <c r="K339" s="35"/>
      <c r="L339" s="38"/>
      <c r="M339" s="190"/>
      <c r="N339" s="191"/>
      <c r="O339" s="63"/>
      <c r="P339" s="63"/>
      <c r="Q339" s="63"/>
      <c r="R339" s="63"/>
      <c r="S339" s="63"/>
      <c r="T339" s="64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9" t="s">
        <v>188</v>
      </c>
      <c r="AU339" s="19" t="s">
        <v>76</v>
      </c>
    </row>
    <row r="340" spans="1:65" s="2" customFormat="1" ht="16.5" customHeight="1">
      <c r="A340" s="33"/>
      <c r="B340" s="34"/>
      <c r="C340" s="213" t="s">
        <v>1213</v>
      </c>
      <c r="D340" s="213" t="s">
        <v>286</v>
      </c>
      <c r="E340" s="214" t="s">
        <v>4599</v>
      </c>
      <c r="F340" s="215" t="s">
        <v>4600</v>
      </c>
      <c r="G340" s="216" t="s">
        <v>281</v>
      </c>
      <c r="H340" s="217">
        <v>1</v>
      </c>
      <c r="I340" s="218"/>
      <c r="J340" s="218">
        <f>ROUND(I340*H340,2)</f>
        <v>0</v>
      </c>
      <c r="K340" s="215" t="s">
        <v>18</v>
      </c>
      <c r="L340" s="219"/>
      <c r="M340" s="220" t="s">
        <v>18</v>
      </c>
      <c r="N340" s="221" t="s">
        <v>40</v>
      </c>
      <c r="O340" s="184">
        <v>0</v>
      </c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86" t="s">
        <v>250</v>
      </c>
      <c r="AT340" s="186" t="s">
        <v>286</v>
      </c>
      <c r="AU340" s="186" t="s">
        <v>76</v>
      </c>
      <c r="AY340" s="19" t="s">
        <v>179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76</v>
      </c>
      <c r="BK340" s="187">
        <f>ROUND(I340*H340,2)</f>
        <v>0</v>
      </c>
      <c r="BL340" s="19" t="s">
        <v>186</v>
      </c>
      <c r="BM340" s="186" t="s">
        <v>2261</v>
      </c>
    </row>
    <row r="341" spans="1:65" s="2" customFormat="1">
      <c r="A341" s="33"/>
      <c r="B341" s="34"/>
      <c r="C341" s="35"/>
      <c r="D341" s="188" t="s">
        <v>188</v>
      </c>
      <c r="E341" s="35"/>
      <c r="F341" s="189" t="s">
        <v>4600</v>
      </c>
      <c r="G341" s="35"/>
      <c r="H341" s="35"/>
      <c r="I341" s="35"/>
      <c r="J341" s="35"/>
      <c r="K341" s="35"/>
      <c r="L341" s="38"/>
      <c r="M341" s="190"/>
      <c r="N341" s="191"/>
      <c r="O341" s="63"/>
      <c r="P341" s="63"/>
      <c r="Q341" s="63"/>
      <c r="R341" s="63"/>
      <c r="S341" s="63"/>
      <c r="T341" s="64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9" t="s">
        <v>188</v>
      </c>
      <c r="AU341" s="19" t="s">
        <v>76</v>
      </c>
    </row>
    <row r="342" spans="1:65" s="2" customFormat="1" ht="16.5" customHeight="1">
      <c r="A342" s="33"/>
      <c r="B342" s="34"/>
      <c r="C342" s="213" t="s">
        <v>1258</v>
      </c>
      <c r="D342" s="213" t="s">
        <v>286</v>
      </c>
      <c r="E342" s="214" t="s">
        <v>4601</v>
      </c>
      <c r="F342" s="215" t="s">
        <v>4429</v>
      </c>
      <c r="G342" s="216" t="s">
        <v>281</v>
      </c>
      <c r="H342" s="217">
        <v>1</v>
      </c>
      <c r="I342" s="218"/>
      <c r="J342" s="218">
        <f>ROUND(I342*H342,2)</f>
        <v>0</v>
      </c>
      <c r="K342" s="215" t="s">
        <v>18</v>
      </c>
      <c r="L342" s="219"/>
      <c r="M342" s="220" t="s">
        <v>18</v>
      </c>
      <c r="N342" s="221" t="s">
        <v>40</v>
      </c>
      <c r="O342" s="184">
        <v>0</v>
      </c>
      <c r="P342" s="184">
        <f>O342*H342</f>
        <v>0</v>
      </c>
      <c r="Q342" s="184">
        <v>0</v>
      </c>
      <c r="R342" s="184">
        <f>Q342*H342</f>
        <v>0</v>
      </c>
      <c r="S342" s="184">
        <v>0</v>
      </c>
      <c r="T342" s="18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86" t="s">
        <v>250</v>
      </c>
      <c r="AT342" s="186" t="s">
        <v>286</v>
      </c>
      <c r="AU342" s="186" t="s">
        <v>76</v>
      </c>
      <c r="AY342" s="19" t="s">
        <v>179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76</v>
      </c>
      <c r="BK342" s="187">
        <f>ROUND(I342*H342,2)</f>
        <v>0</v>
      </c>
      <c r="BL342" s="19" t="s">
        <v>186</v>
      </c>
      <c r="BM342" s="186" t="s">
        <v>2276</v>
      </c>
    </row>
    <row r="343" spans="1:65" s="2" customFormat="1">
      <c r="A343" s="33"/>
      <c r="B343" s="34"/>
      <c r="C343" s="35"/>
      <c r="D343" s="188" t="s">
        <v>188</v>
      </c>
      <c r="E343" s="35"/>
      <c r="F343" s="189" t="s">
        <v>4429</v>
      </c>
      <c r="G343" s="35"/>
      <c r="H343" s="35"/>
      <c r="I343" s="35"/>
      <c r="J343" s="35"/>
      <c r="K343" s="35"/>
      <c r="L343" s="38"/>
      <c r="M343" s="190"/>
      <c r="N343" s="191"/>
      <c r="O343" s="63"/>
      <c r="P343" s="63"/>
      <c r="Q343" s="63"/>
      <c r="R343" s="63"/>
      <c r="S343" s="63"/>
      <c r="T343" s="64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9" t="s">
        <v>188</v>
      </c>
      <c r="AU343" s="19" t="s">
        <v>76</v>
      </c>
    </row>
    <row r="344" spans="1:65" s="2" customFormat="1" ht="16.5" customHeight="1">
      <c r="A344" s="33"/>
      <c r="B344" s="34"/>
      <c r="C344" s="176" t="s">
        <v>1262</v>
      </c>
      <c r="D344" s="176" t="s">
        <v>181</v>
      </c>
      <c r="E344" s="177" t="s">
        <v>4602</v>
      </c>
      <c r="F344" s="178" t="s">
        <v>4603</v>
      </c>
      <c r="G344" s="179" t="s">
        <v>281</v>
      </c>
      <c r="H344" s="180">
        <v>7</v>
      </c>
      <c r="I344" s="181"/>
      <c r="J344" s="181">
        <f>ROUND(I344*H344,2)</f>
        <v>0</v>
      </c>
      <c r="K344" s="178" t="s">
        <v>18</v>
      </c>
      <c r="L344" s="38"/>
      <c r="M344" s="182" t="s">
        <v>18</v>
      </c>
      <c r="N344" s="183" t="s">
        <v>40</v>
      </c>
      <c r="O344" s="184">
        <v>0</v>
      </c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86" t="s">
        <v>186</v>
      </c>
      <c r="AT344" s="186" t="s">
        <v>181</v>
      </c>
      <c r="AU344" s="186" t="s">
        <v>76</v>
      </c>
      <c r="AY344" s="19" t="s">
        <v>179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76</v>
      </c>
      <c r="BK344" s="187">
        <f>ROUND(I344*H344,2)</f>
        <v>0</v>
      </c>
      <c r="BL344" s="19" t="s">
        <v>186</v>
      </c>
      <c r="BM344" s="186" t="s">
        <v>2290</v>
      </c>
    </row>
    <row r="345" spans="1:65" s="2" customFormat="1">
      <c r="A345" s="33"/>
      <c r="B345" s="34"/>
      <c r="C345" s="35"/>
      <c r="D345" s="188" t="s">
        <v>188</v>
      </c>
      <c r="E345" s="35"/>
      <c r="F345" s="189" t="s">
        <v>4603</v>
      </c>
      <c r="G345" s="35"/>
      <c r="H345" s="35"/>
      <c r="I345" s="35"/>
      <c r="J345" s="35"/>
      <c r="K345" s="35"/>
      <c r="L345" s="38"/>
      <c r="M345" s="190"/>
      <c r="N345" s="191"/>
      <c r="O345" s="63"/>
      <c r="P345" s="63"/>
      <c r="Q345" s="63"/>
      <c r="R345" s="63"/>
      <c r="S345" s="63"/>
      <c r="T345" s="64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9" t="s">
        <v>188</v>
      </c>
      <c r="AU345" s="19" t="s">
        <v>76</v>
      </c>
    </row>
    <row r="346" spans="1:65" s="2" customFormat="1" ht="16.5" customHeight="1">
      <c r="A346" s="33"/>
      <c r="B346" s="34"/>
      <c r="C346" s="213" t="s">
        <v>1287</v>
      </c>
      <c r="D346" s="213" t="s">
        <v>286</v>
      </c>
      <c r="E346" s="214" t="s">
        <v>4604</v>
      </c>
      <c r="F346" s="215" t="s">
        <v>4605</v>
      </c>
      <c r="G346" s="216" t="s">
        <v>281</v>
      </c>
      <c r="H346" s="217">
        <v>3</v>
      </c>
      <c r="I346" s="218"/>
      <c r="J346" s="218">
        <f>ROUND(I346*H346,2)</f>
        <v>0</v>
      </c>
      <c r="K346" s="215" t="s">
        <v>18</v>
      </c>
      <c r="L346" s="219"/>
      <c r="M346" s="220" t="s">
        <v>18</v>
      </c>
      <c r="N346" s="221" t="s">
        <v>40</v>
      </c>
      <c r="O346" s="184">
        <v>0</v>
      </c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86" t="s">
        <v>250</v>
      </c>
      <c r="AT346" s="186" t="s">
        <v>286</v>
      </c>
      <c r="AU346" s="186" t="s">
        <v>76</v>
      </c>
      <c r="AY346" s="19" t="s">
        <v>179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76</v>
      </c>
      <c r="BK346" s="187">
        <f>ROUND(I346*H346,2)</f>
        <v>0</v>
      </c>
      <c r="BL346" s="19" t="s">
        <v>186</v>
      </c>
      <c r="BM346" s="186" t="s">
        <v>2302</v>
      </c>
    </row>
    <row r="347" spans="1:65" s="2" customFormat="1">
      <c r="A347" s="33"/>
      <c r="B347" s="34"/>
      <c r="C347" s="35"/>
      <c r="D347" s="188" t="s">
        <v>188</v>
      </c>
      <c r="E347" s="35"/>
      <c r="F347" s="189" t="s">
        <v>4605</v>
      </c>
      <c r="G347" s="35"/>
      <c r="H347" s="35"/>
      <c r="I347" s="35"/>
      <c r="J347" s="35"/>
      <c r="K347" s="35"/>
      <c r="L347" s="38"/>
      <c r="M347" s="190"/>
      <c r="N347" s="191"/>
      <c r="O347" s="63"/>
      <c r="P347" s="63"/>
      <c r="Q347" s="63"/>
      <c r="R347" s="63"/>
      <c r="S347" s="63"/>
      <c r="T347" s="64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9" t="s">
        <v>188</v>
      </c>
      <c r="AU347" s="19" t="s">
        <v>76</v>
      </c>
    </row>
    <row r="348" spans="1:65" s="2" customFormat="1" ht="21.75" customHeight="1">
      <c r="A348" s="33"/>
      <c r="B348" s="34"/>
      <c r="C348" s="213" t="s">
        <v>1295</v>
      </c>
      <c r="D348" s="213" t="s">
        <v>286</v>
      </c>
      <c r="E348" s="214" t="s">
        <v>4606</v>
      </c>
      <c r="F348" s="215" t="s">
        <v>4510</v>
      </c>
      <c r="G348" s="216" t="s">
        <v>281</v>
      </c>
      <c r="H348" s="217">
        <v>1</v>
      </c>
      <c r="I348" s="218"/>
      <c r="J348" s="218">
        <f>ROUND(I348*H348,2)</f>
        <v>0</v>
      </c>
      <c r="K348" s="215" t="s">
        <v>18</v>
      </c>
      <c r="L348" s="219"/>
      <c r="M348" s="220" t="s">
        <v>18</v>
      </c>
      <c r="N348" s="221" t="s">
        <v>40</v>
      </c>
      <c r="O348" s="184">
        <v>0</v>
      </c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86" t="s">
        <v>250</v>
      </c>
      <c r="AT348" s="186" t="s">
        <v>286</v>
      </c>
      <c r="AU348" s="186" t="s">
        <v>76</v>
      </c>
      <c r="AY348" s="19" t="s">
        <v>179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76</v>
      </c>
      <c r="BK348" s="187">
        <f>ROUND(I348*H348,2)</f>
        <v>0</v>
      </c>
      <c r="BL348" s="19" t="s">
        <v>186</v>
      </c>
      <c r="BM348" s="186" t="s">
        <v>2317</v>
      </c>
    </row>
    <row r="349" spans="1:65" s="2" customFormat="1">
      <c r="A349" s="33"/>
      <c r="B349" s="34"/>
      <c r="C349" s="35"/>
      <c r="D349" s="188" t="s">
        <v>188</v>
      </c>
      <c r="E349" s="35"/>
      <c r="F349" s="189" t="s">
        <v>4510</v>
      </c>
      <c r="G349" s="35"/>
      <c r="H349" s="35"/>
      <c r="I349" s="35"/>
      <c r="J349" s="35"/>
      <c r="K349" s="35"/>
      <c r="L349" s="38"/>
      <c r="M349" s="190"/>
      <c r="N349" s="191"/>
      <c r="O349" s="63"/>
      <c r="P349" s="63"/>
      <c r="Q349" s="63"/>
      <c r="R349" s="63"/>
      <c r="S349" s="63"/>
      <c r="T349" s="64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9" t="s">
        <v>188</v>
      </c>
      <c r="AU349" s="19" t="s">
        <v>76</v>
      </c>
    </row>
    <row r="350" spans="1:65" s="2" customFormat="1" ht="21.75" customHeight="1">
      <c r="A350" s="33"/>
      <c r="B350" s="34"/>
      <c r="C350" s="213" t="s">
        <v>1300</v>
      </c>
      <c r="D350" s="213" t="s">
        <v>286</v>
      </c>
      <c r="E350" s="214" t="s">
        <v>4607</v>
      </c>
      <c r="F350" s="215" t="s">
        <v>4512</v>
      </c>
      <c r="G350" s="216" t="s">
        <v>281</v>
      </c>
      <c r="H350" s="217">
        <v>1</v>
      </c>
      <c r="I350" s="218"/>
      <c r="J350" s="218">
        <f>ROUND(I350*H350,2)</f>
        <v>0</v>
      </c>
      <c r="K350" s="215" t="s">
        <v>18</v>
      </c>
      <c r="L350" s="219"/>
      <c r="M350" s="220" t="s">
        <v>18</v>
      </c>
      <c r="N350" s="221" t="s">
        <v>40</v>
      </c>
      <c r="O350" s="184">
        <v>0</v>
      </c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86" t="s">
        <v>250</v>
      </c>
      <c r="AT350" s="186" t="s">
        <v>286</v>
      </c>
      <c r="AU350" s="186" t="s">
        <v>76</v>
      </c>
      <c r="AY350" s="19" t="s">
        <v>179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76</v>
      </c>
      <c r="BK350" s="187">
        <f>ROUND(I350*H350,2)</f>
        <v>0</v>
      </c>
      <c r="BL350" s="19" t="s">
        <v>186</v>
      </c>
      <c r="BM350" s="186" t="s">
        <v>2331</v>
      </c>
    </row>
    <row r="351" spans="1:65" s="2" customFormat="1">
      <c r="A351" s="33"/>
      <c r="B351" s="34"/>
      <c r="C351" s="35"/>
      <c r="D351" s="188" t="s">
        <v>188</v>
      </c>
      <c r="E351" s="35"/>
      <c r="F351" s="189" t="s">
        <v>4512</v>
      </c>
      <c r="G351" s="35"/>
      <c r="H351" s="35"/>
      <c r="I351" s="35"/>
      <c r="J351" s="35"/>
      <c r="K351" s="35"/>
      <c r="L351" s="38"/>
      <c r="M351" s="190"/>
      <c r="N351" s="191"/>
      <c r="O351" s="63"/>
      <c r="P351" s="63"/>
      <c r="Q351" s="63"/>
      <c r="R351" s="63"/>
      <c r="S351" s="63"/>
      <c r="T351" s="64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9" t="s">
        <v>188</v>
      </c>
      <c r="AU351" s="19" t="s">
        <v>76</v>
      </c>
    </row>
    <row r="352" spans="1:65" s="2" customFormat="1" ht="16.5" customHeight="1">
      <c r="A352" s="33"/>
      <c r="B352" s="34"/>
      <c r="C352" s="213" t="s">
        <v>1312</v>
      </c>
      <c r="D352" s="213" t="s">
        <v>286</v>
      </c>
      <c r="E352" s="214" t="s">
        <v>4608</v>
      </c>
      <c r="F352" s="215" t="s">
        <v>4446</v>
      </c>
      <c r="G352" s="216" t="s">
        <v>281</v>
      </c>
      <c r="H352" s="217">
        <v>1</v>
      </c>
      <c r="I352" s="218"/>
      <c r="J352" s="218">
        <f>ROUND(I352*H352,2)</f>
        <v>0</v>
      </c>
      <c r="K352" s="215" t="s">
        <v>18</v>
      </c>
      <c r="L352" s="219"/>
      <c r="M352" s="220" t="s">
        <v>18</v>
      </c>
      <c r="N352" s="221" t="s">
        <v>40</v>
      </c>
      <c r="O352" s="184">
        <v>0</v>
      </c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86" t="s">
        <v>250</v>
      </c>
      <c r="AT352" s="186" t="s">
        <v>286</v>
      </c>
      <c r="AU352" s="186" t="s">
        <v>76</v>
      </c>
      <c r="AY352" s="19" t="s">
        <v>179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76</v>
      </c>
      <c r="BK352" s="187">
        <f>ROUND(I352*H352,2)</f>
        <v>0</v>
      </c>
      <c r="BL352" s="19" t="s">
        <v>186</v>
      </c>
      <c r="BM352" s="186" t="s">
        <v>2347</v>
      </c>
    </row>
    <row r="353" spans="1:65" s="2" customFormat="1">
      <c r="A353" s="33"/>
      <c r="B353" s="34"/>
      <c r="C353" s="35"/>
      <c r="D353" s="188" t="s">
        <v>188</v>
      </c>
      <c r="E353" s="35"/>
      <c r="F353" s="189" t="s">
        <v>4446</v>
      </c>
      <c r="G353" s="35"/>
      <c r="H353" s="35"/>
      <c r="I353" s="35"/>
      <c r="J353" s="35"/>
      <c r="K353" s="35"/>
      <c r="L353" s="38"/>
      <c r="M353" s="190"/>
      <c r="N353" s="191"/>
      <c r="O353" s="63"/>
      <c r="P353" s="63"/>
      <c r="Q353" s="63"/>
      <c r="R353" s="63"/>
      <c r="S353" s="63"/>
      <c r="T353" s="64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9" t="s">
        <v>188</v>
      </c>
      <c r="AU353" s="19" t="s">
        <v>76</v>
      </c>
    </row>
    <row r="354" spans="1:65" s="2" customFormat="1" ht="24.2" customHeight="1">
      <c r="A354" s="33"/>
      <c r="B354" s="34"/>
      <c r="C354" s="213" t="s">
        <v>1318</v>
      </c>
      <c r="D354" s="213" t="s">
        <v>286</v>
      </c>
      <c r="E354" s="214" t="s">
        <v>4609</v>
      </c>
      <c r="F354" s="215" t="s">
        <v>4610</v>
      </c>
      <c r="G354" s="216" t="s">
        <v>281</v>
      </c>
      <c r="H354" s="217">
        <v>1</v>
      </c>
      <c r="I354" s="218"/>
      <c r="J354" s="218">
        <f>ROUND(I354*H354,2)</f>
        <v>0</v>
      </c>
      <c r="K354" s="215" t="s">
        <v>18</v>
      </c>
      <c r="L354" s="219"/>
      <c r="M354" s="220" t="s">
        <v>18</v>
      </c>
      <c r="N354" s="221" t="s">
        <v>40</v>
      </c>
      <c r="O354" s="184">
        <v>0</v>
      </c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86" t="s">
        <v>250</v>
      </c>
      <c r="AT354" s="186" t="s">
        <v>286</v>
      </c>
      <c r="AU354" s="186" t="s">
        <v>76</v>
      </c>
      <c r="AY354" s="19" t="s">
        <v>179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76</v>
      </c>
      <c r="BK354" s="187">
        <f>ROUND(I354*H354,2)</f>
        <v>0</v>
      </c>
      <c r="BL354" s="19" t="s">
        <v>186</v>
      </c>
      <c r="BM354" s="186" t="s">
        <v>2362</v>
      </c>
    </row>
    <row r="355" spans="1:65" s="2" customFormat="1" ht="19.5">
      <c r="A355" s="33"/>
      <c r="B355" s="34"/>
      <c r="C355" s="35"/>
      <c r="D355" s="188" t="s">
        <v>188</v>
      </c>
      <c r="E355" s="35"/>
      <c r="F355" s="189" t="s">
        <v>4610</v>
      </c>
      <c r="G355" s="35"/>
      <c r="H355" s="35"/>
      <c r="I355" s="35"/>
      <c r="J355" s="35"/>
      <c r="K355" s="35"/>
      <c r="L355" s="38"/>
      <c r="M355" s="190"/>
      <c r="N355" s="191"/>
      <c r="O355" s="63"/>
      <c r="P355" s="63"/>
      <c r="Q355" s="63"/>
      <c r="R355" s="63"/>
      <c r="S355" s="63"/>
      <c r="T355" s="64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9" t="s">
        <v>188</v>
      </c>
      <c r="AU355" s="19" t="s">
        <v>76</v>
      </c>
    </row>
    <row r="356" spans="1:65" s="2" customFormat="1" ht="16.5" customHeight="1">
      <c r="A356" s="33"/>
      <c r="B356" s="34"/>
      <c r="C356" s="176" t="s">
        <v>1324</v>
      </c>
      <c r="D356" s="176" t="s">
        <v>181</v>
      </c>
      <c r="E356" s="177" t="s">
        <v>4611</v>
      </c>
      <c r="F356" s="178" t="s">
        <v>4612</v>
      </c>
      <c r="G356" s="179" t="s">
        <v>289</v>
      </c>
      <c r="H356" s="180">
        <v>34</v>
      </c>
      <c r="I356" s="181"/>
      <c r="J356" s="181">
        <f>ROUND(I356*H356,2)</f>
        <v>0</v>
      </c>
      <c r="K356" s="178" t="s">
        <v>18</v>
      </c>
      <c r="L356" s="38"/>
      <c r="M356" s="182" t="s">
        <v>18</v>
      </c>
      <c r="N356" s="183" t="s">
        <v>40</v>
      </c>
      <c r="O356" s="184">
        <v>0</v>
      </c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86" t="s">
        <v>186</v>
      </c>
      <c r="AT356" s="186" t="s">
        <v>181</v>
      </c>
      <c r="AU356" s="186" t="s">
        <v>76</v>
      </c>
      <c r="AY356" s="19" t="s">
        <v>179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76</v>
      </c>
      <c r="BK356" s="187">
        <f>ROUND(I356*H356,2)</f>
        <v>0</v>
      </c>
      <c r="BL356" s="19" t="s">
        <v>186</v>
      </c>
      <c r="BM356" s="186" t="s">
        <v>2374</v>
      </c>
    </row>
    <row r="357" spans="1:65" s="2" customFormat="1">
      <c r="A357" s="33"/>
      <c r="B357" s="34"/>
      <c r="C357" s="35"/>
      <c r="D357" s="188" t="s">
        <v>188</v>
      </c>
      <c r="E357" s="35"/>
      <c r="F357" s="189" t="s">
        <v>4612</v>
      </c>
      <c r="G357" s="35"/>
      <c r="H357" s="35"/>
      <c r="I357" s="35"/>
      <c r="J357" s="35"/>
      <c r="K357" s="35"/>
      <c r="L357" s="38"/>
      <c r="M357" s="190"/>
      <c r="N357" s="191"/>
      <c r="O357" s="63"/>
      <c r="P357" s="63"/>
      <c r="Q357" s="63"/>
      <c r="R357" s="63"/>
      <c r="S357" s="63"/>
      <c r="T357" s="64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9" t="s">
        <v>188</v>
      </c>
      <c r="AU357" s="19" t="s">
        <v>76</v>
      </c>
    </row>
    <row r="358" spans="1:65" s="2" customFormat="1" ht="49.15" customHeight="1">
      <c r="A358" s="33"/>
      <c r="B358" s="34"/>
      <c r="C358" s="213" t="s">
        <v>1339</v>
      </c>
      <c r="D358" s="213" t="s">
        <v>286</v>
      </c>
      <c r="E358" s="214" t="s">
        <v>4613</v>
      </c>
      <c r="F358" s="215" t="s">
        <v>4614</v>
      </c>
      <c r="G358" s="216" t="s">
        <v>289</v>
      </c>
      <c r="H358" s="217">
        <v>34</v>
      </c>
      <c r="I358" s="218"/>
      <c r="J358" s="218">
        <f>ROUND(I358*H358,2)</f>
        <v>0</v>
      </c>
      <c r="K358" s="215" t="s">
        <v>18</v>
      </c>
      <c r="L358" s="219"/>
      <c r="M358" s="220" t="s">
        <v>18</v>
      </c>
      <c r="N358" s="221" t="s">
        <v>40</v>
      </c>
      <c r="O358" s="184">
        <v>0</v>
      </c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86" t="s">
        <v>250</v>
      </c>
      <c r="AT358" s="186" t="s">
        <v>286</v>
      </c>
      <c r="AU358" s="186" t="s">
        <v>76</v>
      </c>
      <c r="AY358" s="19" t="s">
        <v>179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76</v>
      </c>
      <c r="BK358" s="187">
        <f>ROUND(I358*H358,2)</f>
        <v>0</v>
      </c>
      <c r="BL358" s="19" t="s">
        <v>186</v>
      </c>
      <c r="BM358" s="186" t="s">
        <v>2388</v>
      </c>
    </row>
    <row r="359" spans="1:65" s="2" customFormat="1" ht="29.25">
      <c r="A359" s="33"/>
      <c r="B359" s="34"/>
      <c r="C359" s="35"/>
      <c r="D359" s="188" t="s">
        <v>188</v>
      </c>
      <c r="E359" s="35"/>
      <c r="F359" s="189" t="s">
        <v>4614</v>
      </c>
      <c r="G359" s="35"/>
      <c r="H359" s="35"/>
      <c r="I359" s="35"/>
      <c r="J359" s="35"/>
      <c r="K359" s="35"/>
      <c r="L359" s="38"/>
      <c r="M359" s="190"/>
      <c r="N359" s="191"/>
      <c r="O359" s="63"/>
      <c r="P359" s="63"/>
      <c r="Q359" s="63"/>
      <c r="R359" s="63"/>
      <c r="S359" s="63"/>
      <c r="T359" s="64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9" t="s">
        <v>188</v>
      </c>
      <c r="AU359" s="19" t="s">
        <v>76</v>
      </c>
    </row>
    <row r="360" spans="1:65" s="2" customFormat="1" ht="16.5" customHeight="1">
      <c r="A360" s="33"/>
      <c r="B360" s="34"/>
      <c r="C360" s="176" t="s">
        <v>1346</v>
      </c>
      <c r="D360" s="176" t="s">
        <v>181</v>
      </c>
      <c r="E360" s="177" t="s">
        <v>4615</v>
      </c>
      <c r="F360" s="178" t="s">
        <v>4616</v>
      </c>
      <c r="G360" s="179" t="s">
        <v>289</v>
      </c>
      <c r="H360" s="180">
        <v>4912</v>
      </c>
      <c r="I360" s="181"/>
      <c r="J360" s="181">
        <f>ROUND(I360*H360,2)</f>
        <v>0</v>
      </c>
      <c r="K360" s="178" t="s">
        <v>18</v>
      </c>
      <c r="L360" s="38"/>
      <c r="M360" s="182" t="s">
        <v>18</v>
      </c>
      <c r="N360" s="183" t="s">
        <v>40</v>
      </c>
      <c r="O360" s="184">
        <v>0</v>
      </c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86" t="s">
        <v>186</v>
      </c>
      <c r="AT360" s="186" t="s">
        <v>181</v>
      </c>
      <c r="AU360" s="186" t="s">
        <v>76</v>
      </c>
      <c r="AY360" s="19" t="s">
        <v>179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76</v>
      </c>
      <c r="BK360" s="187">
        <f>ROUND(I360*H360,2)</f>
        <v>0</v>
      </c>
      <c r="BL360" s="19" t="s">
        <v>186</v>
      </c>
      <c r="BM360" s="186" t="s">
        <v>2402</v>
      </c>
    </row>
    <row r="361" spans="1:65" s="2" customFormat="1">
      <c r="A361" s="33"/>
      <c r="B361" s="34"/>
      <c r="C361" s="35"/>
      <c r="D361" s="188" t="s">
        <v>188</v>
      </c>
      <c r="E361" s="35"/>
      <c r="F361" s="189" t="s">
        <v>4616</v>
      </c>
      <c r="G361" s="35"/>
      <c r="H361" s="35"/>
      <c r="I361" s="35"/>
      <c r="J361" s="35"/>
      <c r="K361" s="35"/>
      <c r="L361" s="38"/>
      <c r="M361" s="190"/>
      <c r="N361" s="191"/>
      <c r="O361" s="63"/>
      <c r="P361" s="63"/>
      <c r="Q361" s="63"/>
      <c r="R361" s="63"/>
      <c r="S361" s="63"/>
      <c r="T361" s="64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9" t="s">
        <v>188</v>
      </c>
      <c r="AU361" s="19" t="s">
        <v>76</v>
      </c>
    </row>
    <row r="362" spans="1:65" s="2" customFormat="1" ht="44.25" customHeight="1">
      <c r="A362" s="33"/>
      <c r="B362" s="34"/>
      <c r="C362" s="213" t="s">
        <v>1352</v>
      </c>
      <c r="D362" s="213" t="s">
        <v>286</v>
      </c>
      <c r="E362" s="214" t="s">
        <v>4617</v>
      </c>
      <c r="F362" s="215" t="s">
        <v>4618</v>
      </c>
      <c r="G362" s="216" t="s">
        <v>289</v>
      </c>
      <c r="H362" s="217">
        <v>11</v>
      </c>
      <c r="I362" s="218"/>
      <c r="J362" s="218">
        <f>ROUND(I362*H362,2)</f>
        <v>0</v>
      </c>
      <c r="K362" s="215" t="s">
        <v>18</v>
      </c>
      <c r="L362" s="219"/>
      <c r="M362" s="220" t="s">
        <v>18</v>
      </c>
      <c r="N362" s="221" t="s">
        <v>40</v>
      </c>
      <c r="O362" s="184">
        <v>0</v>
      </c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86" t="s">
        <v>250</v>
      </c>
      <c r="AT362" s="186" t="s">
        <v>286</v>
      </c>
      <c r="AU362" s="186" t="s">
        <v>76</v>
      </c>
      <c r="AY362" s="19" t="s">
        <v>179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76</v>
      </c>
      <c r="BK362" s="187">
        <f>ROUND(I362*H362,2)</f>
        <v>0</v>
      </c>
      <c r="BL362" s="19" t="s">
        <v>186</v>
      </c>
      <c r="BM362" s="186" t="s">
        <v>2423</v>
      </c>
    </row>
    <row r="363" spans="1:65" s="2" customFormat="1" ht="29.25">
      <c r="A363" s="33"/>
      <c r="B363" s="34"/>
      <c r="C363" s="35"/>
      <c r="D363" s="188" t="s">
        <v>188</v>
      </c>
      <c r="E363" s="35"/>
      <c r="F363" s="189" t="s">
        <v>4618</v>
      </c>
      <c r="G363" s="35"/>
      <c r="H363" s="35"/>
      <c r="I363" s="35"/>
      <c r="J363" s="35"/>
      <c r="K363" s="35"/>
      <c r="L363" s="38"/>
      <c r="M363" s="190"/>
      <c r="N363" s="191"/>
      <c r="O363" s="63"/>
      <c r="P363" s="63"/>
      <c r="Q363" s="63"/>
      <c r="R363" s="63"/>
      <c r="S363" s="63"/>
      <c r="T363" s="64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9" t="s">
        <v>188</v>
      </c>
      <c r="AU363" s="19" t="s">
        <v>76</v>
      </c>
    </row>
    <row r="364" spans="1:65" s="2" customFormat="1" ht="44.25" customHeight="1">
      <c r="A364" s="33"/>
      <c r="B364" s="34"/>
      <c r="C364" s="213" t="s">
        <v>1363</v>
      </c>
      <c r="D364" s="213" t="s">
        <v>286</v>
      </c>
      <c r="E364" s="214" t="s">
        <v>4619</v>
      </c>
      <c r="F364" s="215" t="s">
        <v>4620</v>
      </c>
      <c r="G364" s="216" t="s">
        <v>289</v>
      </c>
      <c r="H364" s="217">
        <v>11</v>
      </c>
      <c r="I364" s="218"/>
      <c r="J364" s="218">
        <f>ROUND(I364*H364,2)</f>
        <v>0</v>
      </c>
      <c r="K364" s="215" t="s">
        <v>18</v>
      </c>
      <c r="L364" s="219"/>
      <c r="M364" s="220" t="s">
        <v>18</v>
      </c>
      <c r="N364" s="221" t="s">
        <v>40</v>
      </c>
      <c r="O364" s="184">
        <v>0</v>
      </c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86" t="s">
        <v>250</v>
      </c>
      <c r="AT364" s="186" t="s">
        <v>286</v>
      </c>
      <c r="AU364" s="186" t="s">
        <v>76</v>
      </c>
      <c r="AY364" s="19" t="s">
        <v>179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76</v>
      </c>
      <c r="BK364" s="187">
        <f>ROUND(I364*H364,2)</f>
        <v>0</v>
      </c>
      <c r="BL364" s="19" t="s">
        <v>186</v>
      </c>
      <c r="BM364" s="186" t="s">
        <v>2439</v>
      </c>
    </row>
    <row r="365" spans="1:65" s="2" customFormat="1" ht="29.25">
      <c r="A365" s="33"/>
      <c r="B365" s="34"/>
      <c r="C365" s="35"/>
      <c r="D365" s="188" t="s">
        <v>188</v>
      </c>
      <c r="E365" s="35"/>
      <c r="F365" s="189" t="s">
        <v>4620</v>
      </c>
      <c r="G365" s="35"/>
      <c r="H365" s="35"/>
      <c r="I365" s="35"/>
      <c r="J365" s="35"/>
      <c r="K365" s="35"/>
      <c r="L365" s="38"/>
      <c r="M365" s="190"/>
      <c r="N365" s="191"/>
      <c r="O365" s="63"/>
      <c r="P365" s="63"/>
      <c r="Q365" s="63"/>
      <c r="R365" s="63"/>
      <c r="S365" s="63"/>
      <c r="T365" s="64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9" t="s">
        <v>188</v>
      </c>
      <c r="AU365" s="19" t="s">
        <v>76</v>
      </c>
    </row>
    <row r="366" spans="1:65" s="2" customFormat="1" ht="44.25" customHeight="1">
      <c r="A366" s="33"/>
      <c r="B366" s="34"/>
      <c r="C366" s="213" t="s">
        <v>1371</v>
      </c>
      <c r="D366" s="213" t="s">
        <v>286</v>
      </c>
      <c r="E366" s="214" t="s">
        <v>4621</v>
      </c>
      <c r="F366" s="215" t="s">
        <v>4622</v>
      </c>
      <c r="G366" s="216" t="s">
        <v>289</v>
      </c>
      <c r="H366" s="217">
        <v>56</v>
      </c>
      <c r="I366" s="218"/>
      <c r="J366" s="218">
        <f>ROUND(I366*H366,2)</f>
        <v>0</v>
      </c>
      <c r="K366" s="215" t="s">
        <v>18</v>
      </c>
      <c r="L366" s="219"/>
      <c r="M366" s="220" t="s">
        <v>18</v>
      </c>
      <c r="N366" s="221" t="s">
        <v>40</v>
      </c>
      <c r="O366" s="184">
        <v>0</v>
      </c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86" t="s">
        <v>250</v>
      </c>
      <c r="AT366" s="186" t="s">
        <v>286</v>
      </c>
      <c r="AU366" s="186" t="s">
        <v>76</v>
      </c>
      <c r="AY366" s="19" t="s">
        <v>179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76</v>
      </c>
      <c r="BK366" s="187">
        <f>ROUND(I366*H366,2)</f>
        <v>0</v>
      </c>
      <c r="BL366" s="19" t="s">
        <v>186</v>
      </c>
      <c r="BM366" s="186" t="s">
        <v>2450</v>
      </c>
    </row>
    <row r="367" spans="1:65" s="2" customFormat="1" ht="29.25">
      <c r="A367" s="33"/>
      <c r="B367" s="34"/>
      <c r="C367" s="35"/>
      <c r="D367" s="188" t="s">
        <v>188</v>
      </c>
      <c r="E367" s="35"/>
      <c r="F367" s="189" t="s">
        <v>4622</v>
      </c>
      <c r="G367" s="35"/>
      <c r="H367" s="35"/>
      <c r="I367" s="35"/>
      <c r="J367" s="35"/>
      <c r="K367" s="35"/>
      <c r="L367" s="38"/>
      <c r="M367" s="190"/>
      <c r="N367" s="191"/>
      <c r="O367" s="63"/>
      <c r="P367" s="63"/>
      <c r="Q367" s="63"/>
      <c r="R367" s="63"/>
      <c r="S367" s="63"/>
      <c r="T367" s="64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9" t="s">
        <v>188</v>
      </c>
      <c r="AU367" s="19" t="s">
        <v>76</v>
      </c>
    </row>
    <row r="368" spans="1:65" s="2" customFormat="1" ht="44.25" customHeight="1">
      <c r="A368" s="33"/>
      <c r="B368" s="34"/>
      <c r="C368" s="213" t="s">
        <v>1377</v>
      </c>
      <c r="D368" s="213" t="s">
        <v>286</v>
      </c>
      <c r="E368" s="214" t="s">
        <v>4623</v>
      </c>
      <c r="F368" s="215" t="s">
        <v>4624</v>
      </c>
      <c r="G368" s="216" t="s">
        <v>289</v>
      </c>
      <c r="H368" s="217">
        <v>12</v>
      </c>
      <c r="I368" s="218"/>
      <c r="J368" s="218">
        <f>ROUND(I368*H368,2)</f>
        <v>0</v>
      </c>
      <c r="K368" s="215" t="s">
        <v>18</v>
      </c>
      <c r="L368" s="219"/>
      <c r="M368" s="220" t="s">
        <v>18</v>
      </c>
      <c r="N368" s="221" t="s">
        <v>40</v>
      </c>
      <c r="O368" s="184">
        <v>0</v>
      </c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86" t="s">
        <v>250</v>
      </c>
      <c r="AT368" s="186" t="s">
        <v>286</v>
      </c>
      <c r="AU368" s="186" t="s">
        <v>76</v>
      </c>
      <c r="AY368" s="19" t="s">
        <v>179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76</v>
      </c>
      <c r="BK368" s="187">
        <f>ROUND(I368*H368,2)</f>
        <v>0</v>
      </c>
      <c r="BL368" s="19" t="s">
        <v>186</v>
      </c>
      <c r="BM368" s="186" t="s">
        <v>2468</v>
      </c>
    </row>
    <row r="369" spans="1:65" s="2" customFormat="1" ht="29.25">
      <c r="A369" s="33"/>
      <c r="B369" s="34"/>
      <c r="C369" s="35"/>
      <c r="D369" s="188" t="s">
        <v>188</v>
      </c>
      <c r="E369" s="35"/>
      <c r="F369" s="189" t="s">
        <v>4624</v>
      </c>
      <c r="G369" s="35"/>
      <c r="H369" s="35"/>
      <c r="I369" s="35"/>
      <c r="J369" s="35"/>
      <c r="K369" s="35"/>
      <c r="L369" s="38"/>
      <c r="M369" s="190"/>
      <c r="N369" s="191"/>
      <c r="O369" s="63"/>
      <c r="P369" s="63"/>
      <c r="Q369" s="63"/>
      <c r="R369" s="63"/>
      <c r="S369" s="63"/>
      <c r="T369" s="64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9" t="s">
        <v>188</v>
      </c>
      <c r="AU369" s="19" t="s">
        <v>76</v>
      </c>
    </row>
    <row r="370" spans="1:65" s="2" customFormat="1" ht="44.25" customHeight="1">
      <c r="A370" s="33"/>
      <c r="B370" s="34"/>
      <c r="C370" s="213" t="s">
        <v>1423</v>
      </c>
      <c r="D370" s="213" t="s">
        <v>286</v>
      </c>
      <c r="E370" s="214" t="s">
        <v>4625</v>
      </c>
      <c r="F370" s="215" t="s">
        <v>4626</v>
      </c>
      <c r="G370" s="216" t="s">
        <v>289</v>
      </c>
      <c r="H370" s="217">
        <v>48</v>
      </c>
      <c r="I370" s="218"/>
      <c r="J370" s="218">
        <f>ROUND(I370*H370,2)</f>
        <v>0</v>
      </c>
      <c r="K370" s="215" t="s">
        <v>18</v>
      </c>
      <c r="L370" s="219"/>
      <c r="M370" s="220" t="s">
        <v>18</v>
      </c>
      <c r="N370" s="221" t="s">
        <v>40</v>
      </c>
      <c r="O370" s="184">
        <v>0</v>
      </c>
      <c r="P370" s="184">
        <f>O370*H370</f>
        <v>0</v>
      </c>
      <c r="Q370" s="184">
        <v>0</v>
      </c>
      <c r="R370" s="184">
        <f>Q370*H370</f>
        <v>0</v>
      </c>
      <c r="S370" s="184">
        <v>0</v>
      </c>
      <c r="T370" s="185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86" t="s">
        <v>250</v>
      </c>
      <c r="AT370" s="186" t="s">
        <v>286</v>
      </c>
      <c r="AU370" s="186" t="s">
        <v>76</v>
      </c>
      <c r="AY370" s="19" t="s">
        <v>179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76</v>
      </c>
      <c r="BK370" s="187">
        <f>ROUND(I370*H370,2)</f>
        <v>0</v>
      </c>
      <c r="BL370" s="19" t="s">
        <v>186</v>
      </c>
      <c r="BM370" s="186" t="s">
        <v>2484</v>
      </c>
    </row>
    <row r="371" spans="1:65" s="2" customFormat="1" ht="29.25">
      <c r="A371" s="33"/>
      <c r="B371" s="34"/>
      <c r="C371" s="35"/>
      <c r="D371" s="188" t="s">
        <v>188</v>
      </c>
      <c r="E371" s="35"/>
      <c r="F371" s="189" t="s">
        <v>4626</v>
      </c>
      <c r="G371" s="35"/>
      <c r="H371" s="35"/>
      <c r="I371" s="35"/>
      <c r="J371" s="35"/>
      <c r="K371" s="35"/>
      <c r="L371" s="38"/>
      <c r="M371" s="190"/>
      <c r="N371" s="191"/>
      <c r="O371" s="63"/>
      <c r="P371" s="63"/>
      <c r="Q371" s="63"/>
      <c r="R371" s="63"/>
      <c r="S371" s="63"/>
      <c r="T371" s="64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9" t="s">
        <v>188</v>
      </c>
      <c r="AU371" s="19" t="s">
        <v>76</v>
      </c>
    </row>
    <row r="372" spans="1:65" s="2" customFormat="1" ht="33" customHeight="1">
      <c r="A372" s="33"/>
      <c r="B372" s="34"/>
      <c r="C372" s="213" t="s">
        <v>1432</v>
      </c>
      <c r="D372" s="213" t="s">
        <v>286</v>
      </c>
      <c r="E372" s="214" t="s">
        <v>4627</v>
      </c>
      <c r="F372" s="215" t="s">
        <v>4628</v>
      </c>
      <c r="G372" s="216" t="s">
        <v>289</v>
      </c>
      <c r="H372" s="217">
        <v>5</v>
      </c>
      <c r="I372" s="218"/>
      <c r="J372" s="218">
        <f>ROUND(I372*H372,2)</f>
        <v>0</v>
      </c>
      <c r="K372" s="215" t="s">
        <v>18</v>
      </c>
      <c r="L372" s="219"/>
      <c r="M372" s="220" t="s">
        <v>18</v>
      </c>
      <c r="N372" s="221" t="s">
        <v>40</v>
      </c>
      <c r="O372" s="184">
        <v>0</v>
      </c>
      <c r="P372" s="184">
        <f>O372*H372</f>
        <v>0</v>
      </c>
      <c r="Q372" s="184">
        <v>0</v>
      </c>
      <c r="R372" s="184">
        <f>Q372*H372</f>
        <v>0</v>
      </c>
      <c r="S372" s="184">
        <v>0</v>
      </c>
      <c r="T372" s="185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86" t="s">
        <v>250</v>
      </c>
      <c r="AT372" s="186" t="s">
        <v>286</v>
      </c>
      <c r="AU372" s="186" t="s">
        <v>76</v>
      </c>
      <c r="AY372" s="19" t="s">
        <v>179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76</v>
      </c>
      <c r="BK372" s="187">
        <f>ROUND(I372*H372,2)</f>
        <v>0</v>
      </c>
      <c r="BL372" s="19" t="s">
        <v>186</v>
      </c>
      <c r="BM372" s="186" t="s">
        <v>2503</v>
      </c>
    </row>
    <row r="373" spans="1:65" s="2" customFormat="1" ht="19.5">
      <c r="A373" s="33"/>
      <c r="B373" s="34"/>
      <c r="C373" s="35"/>
      <c r="D373" s="188" t="s">
        <v>188</v>
      </c>
      <c r="E373" s="35"/>
      <c r="F373" s="189" t="s">
        <v>4628</v>
      </c>
      <c r="G373" s="35"/>
      <c r="H373" s="35"/>
      <c r="I373" s="35"/>
      <c r="J373" s="35"/>
      <c r="K373" s="35"/>
      <c r="L373" s="38"/>
      <c r="M373" s="190"/>
      <c r="N373" s="191"/>
      <c r="O373" s="63"/>
      <c r="P373" s="63"/>
      <c r="Q373" s="63"/>
      <c r="R373" s="63"/>
      <c r="S373" s="63"/>
      <c r="T373" s="64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9" t="s">
        <v>188</v>
      </c>
      <c r="AU373" s="19" t="s">
        <v>76</v>
      </c>
    </row>
    <row r="374" spans="1:65" s="2" customFormat="1" ht="33" customHeight="1">
      <c r="A374" s="33"/>
      <c r="B374" s="34"/>
      <c r="C374" s="213" t="s">
        <v>1443</v>
      </c>
      <c r="D374" s="213" t="s">
        <v>286</v>
      </c>
      <c r="E374" s="214" t="s">
        <v>4629</v>
      </c>
      <c r="F374" s="215" t="s">
        <v>4630</v>
      </c>
      <c r="G374" s="216" t="s">
        <v>289</v>
      </c>
      <c r="H374" s="217">
        <v>7</v>
      </c>
      <c r="I374" s="218"/>
      <c r="J374" s="218">
        <f>ROUND(I374*H374,2)</f>
        <v>0</v>
      </c>
      <c r="K374" s="215" t="s">
        <v>18</v>
      </c>
      <c r="L374" s="219"/>
      <c r="M374" s="220" t="s">
        <v>18</v>
      </c>
      <c r="N374" s="221" t="s">
        <v>40</v>
      </c>
      <c r="O374" s="184">
        <v>0</v>
      </c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86" t="s">
        <v>250</v>
      </c>
      <c r="AT374" s="186" t="s">
        <v>286</v>
      </c>
      <c r="AU374" s="186" t="s">
        <v>76</v>
      </c>
      <c r="AY374" s="19" t="s">
        <v>179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76</v>
      </c>
      <c r="BK374" s="187">
        <f>ROUND(I374*H374,2)</f>
        <v>0</v>
      </c>
      <c r="BL374" s="19" t="s">
        <v>186</v>
      </c>
      <c r="BM374" s="186" t="s">
        <v>2519</v>
      </c>
    </row>
    <row r="375" spans="1:65" s="2" customFormat="1" ht="19.5">
      <c r="A375" s="33"/>
      <c r="B375" s="34"/>
      <c r="C375" s="35"/>
      <c r="D375" s="188" t="s">
        <v>188</v>
      </c>
      <c r="E375" s="35"/>
      <c r="F375" s="189" t="s">
        <v>4630</v>
      </c>
      <c r="G375" s="35"/>
      <c r="H375" s="35"/>
      <c r="I375" s="35"/>
      <c r="J375" s="35"/>
      <c r="K375" s="35"/>
      <c r="L375" s="38"/>
      <c r="M375" s="190"/>
      <c r="N375" s="191"/>
      <c r="O375" s="63"/>
      <c r="P375" s="63"/>
      <c r="Q375" s="63"/>
      <c r="R375" s="63"/>
      <c r="S375" s="63"/>
      <c r="T375" s="64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9" t="s">
        <v>188</v>
      </c>
      <c r="AU375" s="19" t="s">
        <v>76</v>
      </c>
    </row>
    <row r="376" spans="1:65" s="2" customFormat="1" ht="33" customHeight="1">
      <c r="A376" s="33"/>
      <c r="B376" s="34"/>
      <c r="C376" s="213" t="s">
        <v>1450</v>
      </c>
      <c r="D376" s="213" t="s">
        <v>286</v>
      </c>
      <c r="E376" s="214" t="s">
        <v>4631</v>
      </c>
      <c r="F376" s="215" t="s">
        <v>4632</v>
      </c>
      <c r="G376" s="216" t="s">
        <v>289</v>
      </c>
      <c r="H376" s="217">
        <v>7</v>
      </c>
      <c r="I376" s="218"/>
      <c r="J376" s="218">
        <f>ROUND(I376*H376,2)</f>
        <v>0</v>
      </c>
      <c r="K376" s="215" t="s">
        <v>18</v>
      </c>
      <c r="L376" s="219"/>
      <c r="M376" s="220" t="s">
        <v>18</v>
      </c>
      <c r="N376" s="221" t="s">
        <v>40</v>
      </c>
      <c r="O376" s="184">
        <v>0</v>
      </c>
      <c r="P376" s="184">
        <f>O376*H376</f>
        <v>0</v>
      </c>
      <c r="Q376" s="184">
        <v>0</v>
      </c>
      <c r="R376" s="184">
        <f>Q376*H376</f>
        <v>0</v>
      </c>
      <c r="S376" s="184">
        <v>0</v>
      </c>
      <c r="T376" s="18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86" t="s">
        <v>250</v>
      </c>
      <c r="AT376" s="186" t="s">
        <v>286</v>
      </c>
      <c r="AU376" s="186" t="s">
        <v>76</v>
      </c>
      <c r="AY376" s="19" t="s">
        <v>179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9" t="s">
        <v>76</v>
      </c>
      <c r="BK376" s="187">
        <f>ROUND(I376*H376,2)</f>
        <v>0</v>
      </c>
      <c r="BL376" s="19" t="s">
        <v>186</v>
      </c>
      <c r="BM376" s="186" t="s">
        <v>2537</v>
      </c>
    </row>
    <row r="377" spans="1:65" s="2" customFormat="1" ht="19.5">
      <c r="A377" s="33"/>
      <c r="B377" s="34"/>
      <c r="C377" s="35"/>
      <c r="D377" s="188" t="s">
        <v>188</v>
      </c>
      <c r="E377" s="35"/>
      <c r="F377" s="189" t="s">
        <v>4632</v>
      </c>
      <c r="G377" s="35"/>
      <c r="H377" s="35"/>
      <c r="I377" s="35"/>
      <c r="J377" s="35"/>
      <c r="K377" s="35"/>
      <c r="L377" s="38"/>
      <c r="M377" s="190"/>
      <c r="N377" s="191"/>
      <c r="O377" s="63"/>
      <c r="P377" s="63"/>
      <c r="Q377" s="63"/>
      <c r="R377" s="63"/>
      <c r="S377" s="63"/>
      <c r="T377" s="64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9" t="s">
        <v>188</v>
      </c>
      <c r="AU377" s="19" t="s">
        <v>76</v>
      </c>
    </row>
    <row r="378" spans="1:65" s="2" customFormat="1" ht="33" customHeight="1">
      <c r="A378" s="33"/>
      <c r="B378" s="34"/>
      <c r="C378" s="213" t="s">
        <v>1456</v>
      </c>
      <c r="D378" s="213" t="s">
        <v>286</v>
      </c>
      <c r="E378" s="214" t="s">
        <v>4633</v>
      </c>
      <c r="F378" s="215" t="s">
        <v>4634</v>
      </c>
      <c r="G378" s="216" t="s">
        <v>289</v>
      </c>
      <c r="H378" s="217">
        <v>4</v>
      </c>
      <c r="I378" s="218"/>
      <c r="J378" s="218">
        <f>ROUND(I378*H378,2)</f>
        <v>0</v>
      </c>
      <c r="K378" s="215" t="s">
        <v>18</v>
      </c>
      <c r="L378" s="219"/>
      <c r="M378" s="220" t="s">
        <v>18</v>
      </c>
      <c r="N378" s="221" t="s">
        <v>40</v>
      </c>
      <c r="O378" s="184">
        <v>0</v>
      </c>
      <c r="P378" s="184">
        <f>O378*H378</f>
        <v>0</v>
      </c>
      <c r="Q378" s="184">
        <v>0</v>
      </c>
      <c r="R378" s="184">
        <f>Q378*H378</f>
        <v>0</v>
      </c>
      <c r="S378" s="184">
        <v>0</v>
      </c>
      <c r="T378" s="18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86" t="s">
        <v>250</v>
      </c>
      <c r="AT378" s="186" t="s">
        <v>286</v>
      </c>
      <c r="AU378" s="186" t="s">
        <v>76</v>
      </c>
      <c r="AY378" s="19" t="s">
        <v>179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76</v>
      </c>
      <c r="BK378" s="187">
        <f>ROUND(I378*H378,2)</f>
        <v>0</v>
      </c>
      <c r="BL378" s="19" t="s">
        <v>186</v>
      </c>
      <c r="BM378" s="186" t="s">
        <v>2565</v>
      </c>
    </row>
    <row r="379" spans="1:65" s="2" customFormat="1" ht="19.5">
      <c r="A379" s="33"/>
      <c r="B379" s="34"/>
      <c r="C379" s="35"/>
      <c r="D379" s="188" t="s">
        <v>188</v>
      </c>
      <c r="E379" s="35"/>
      <c r="F379" s="189" t="s">
        <v>4634</v>
      </c>
      <c r="G379" s="35"/>
      <c r="H379" s="35"/>
      <c r="I379" s="35"/>
      <c r="J379" s="35"/>
      <c r="K379" s="35"/>
      <c r="L379" s="38"/>
      <c r="M379" s="190"/>
      <c r="N379" s="191"/>
      <c r="O379" s="63"/>
      <c r="P379" s="63"/>
      <c r="Q379" s="63"/>
      <c r="R379" s="63"/>
      <c r="S379" s="63"/>
      <c r="T379" s="64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9" t="s">
        <v>188</v>
      </c>
      <c r="AU379" s="19" t="s">
        <v>76</v>
      </c>
    </row>
    <row r="380" spans="1:65" s="2" customFormat="1" ht="33" customHeight="1">
      <c r="A380" s="33"/>
      <c r="B380" s="34"/>
      <c r="C380" s="213" t="s">
        <v>1462</v>
      </c>
      <c r="D380" s="213" t="s">
        <v>286</v>
      </c>
      <c r="E380" s="214" t="s">
        <v>4635</v>
      </c>
      <c r="F380" s="215" t="s">
        <v>4636</v>
      </c>
      <c r="G380" s="216" t="s">
        <v>289</v>
      </c>
      <c r="H380" s="217">
        <v>18</v>
      </c>
      <c r="I380" s="218"/>
      <c r="J380" s="218">
        <f>ROUND(I380*H380,2)</f>
        <v>0</v>
      </c>
      <c r="K380" s="215" t="s">
        <v>18</v>
      </c>
      <c r="L380" s="219"/>
      <c r="M380" s="220" t="s">
        <v>18</v>
      </c>
      <c r="N380" s="221" t="s">
        <v>40</v>
      </c>
      <c r="O380" s="184">
        <v>0</v>
      </c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86" t="s">
        <v>250</v>
      </c>
      <c r="AT380" s="186" t="s">
        <v>286</v>
      </c>
      <c r="AU380" s="186" t="s">
        <v>76</v>
      </c>
      <c r="AY380" s="19" t="s">
        <v>179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76</v>
      </c>
      <c r="BK380" s="187">
        <f>ROUND(I380*H380,2)</f>
        <v>0</v>
      </c>
      <c r="BL380" s="19" t="s">
        <v>186</v>
      </c>
      <c r="BM380" s="186" t="s">
        <v>2590</v>
      </c>
    </row>
    <row r="381" spans="1:65" s="2" customFormat="1" ht="19.5">
      <c r="A381" s="33"/>
      <c r="B381" s="34"/>
      <c r="C381" s="35"/>
      <c r="D381" s="188" t="s">
        <v>188</v>
      </c>
      <c r="E381" s="35"/>
      <c r="F381" s="189" t="s">
        <v>4636</v>
      </c>
      <c r="G381" s="35"/>
      <c r="H381" s="35"/>
      <c r="I381" s="35"/>
      <c r="J381" s="35"/>
      <c r="K381" s="35"/>
      <c r="L381" s="38"/>
      <c r="M381" s="190"/>
      <c r="N381" s="191"/>
      <c r="O381" s="63"/>
      <c r="P381" s="63"/>
      <c r="Q381" s="63"/>
      <c r="R381" s="63"/>
      <c r="S381" s="63"/>
      <c r="T381" s="64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T381" s="19" t="s">
        <v>188</v>
      </c>
      <c r="AU381" s="19" t="s">
        <v>76</v>
      </c>
    </row>
    <row r="382" spans="1:65" s="2" customFormat="1" ht="33" customHeight="1">
      <c r="A382" s="33"/>
      <c r="B382" s="34"/>
      <c r="C382" s="213" t="s">
        <v>1468</v>
      </c>
      <c r="D382" s="213" t="s">
        <v>286</v>
      </c>
      <c r="E382" s="214" t="s">
        <v>4637</v>
      </c>
      <c r="F382" s="215" t="s">
        <v>4638</v>
      </c>
      <c r="G382" s="216" t="s">
        <v>289</v>
      </c>
      <c r="H382" s="217">
        <v>1995</v>
      </c>
      <c r="I382" s="218"/>
      <c r="J382" s="218">
        <f>ROUND(I382*H382,2)</f>
        <v>0</v>
      </c>
      <c r="K382" s="215" t="s">
        <v>18</v>
      </c>
      <c r="L382" s="219"/>
      <c r="M382" s="220" t="s">
        <v>18</v>
      </c>
      <c r="N382" s="221" t="s">
        <v>40</v>
      </c>
      <c r="O382" s="184">
        <v>0</v>
      </c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86" t="s">
        <v>250</v>
      </c>
      <c r="AT382" s="186" t="s">
        <v>286</v>
      </c>
      <c r="AU382" s="186" t="s">
        <v>76</v>
      </c>
      <c r="AY382" s="19" t="s">
        <v>179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76</v>
      </c>
      <c r="BK382" s="187">
        <f>ROUND(I382*H382,2)</f>
        <v>0</v>
      </c>
      <c r="BL382" s="19" t="s">
        <v>186</v>
      </c>
      <c r="BM382" s="186" t="s">
        <v>2601</v>
      </c>
    </row>
    <row r="383" spans="1:65" s="2" customFormat="1" ht="19.5">
      <c r="A383" s="33"/>
      <c r="B383" s="34"/>
      <c r="C383" s="35"/>
      <c r="D383" s="188" t="s">
        <v>188</v>
      </c>
      <c r="E383" s="35"/>
      <c r="F383" s="189" t="s">
        <v>4638</v>
      </c>
      <c r="G383" s="35"/>
      <c r="H383" s="35"/>
      <c r="I383" s="35"/>
      <c r="J383" s="35"/>
      <c r="K383" s="35"/>
      <c r="L383" s="38"/>
      <c r="M383" s="190"/>
      <c r="N383" s="191"/>
      <c r="O383" s="63"/>
      <c r="P383" s="63"/>
      <c r="Q383" s="63"/>
      <c r="R383" s="63"/>
      <c r="S383" s="63"/>
      <c r="T383" s="64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9" t="s">
        <v>188</v>
      </c>
      <c r="AU383" s="19" t="s">
        <v>76</v>
      </c>
    </row>
    <row r="384" spans="1:65" s="2" customFormat="1" ht="33" customHeight="1">
      <c r="A384" s="33"/>
      <c r="B384" s="34"/>
      <c r="C384" s="213" t="s">
        <v>1474</v>
      </c>
      <c r="D384" s="213" t="s">
        <v>286</v>
      </c>
      <c r="E384" s="214" t="s">
        <v>4639</v>
      </c>
      <c r="F384" s="215" t="s">
        <v>4640</v>
      </c>
      <c r="G384" s="216" t="s">
        <v>289</v>
      </c>
      <c r="H384" s="217">
        <v>740</v>
      </c>
      <c r="I384" s="218"/>
      <c r="J384" s="218">
        <f>ROUND(I384*H384,2)</f>
        <v>0</v>
      </c>
      <c r="K384" s="215" t="s">
        <v>18</v>
      </c>
      <c r="L384" s="219"/>
      <c r="M384" s="220" t="s">
        <v>18</v>
      </c>
      <c r="N384" s="221" t="s">
        <v>40</v>
      </c>
      <c r="O384" s="184">
        <v>0</v>
      </c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86" t="s">
        <v>250</v>
      </c>
      <c r="AT384" s="186" t="s">
        <v>286</v>
      </c>
      <c r="AU384" s="186" t="s">
        <v>76</v>
      </c>
      <c r="AY384" s="19" t="s">
        <v>179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76</v>
      </c>
      <c r="BK384" s="187">
        <f>ROUND(I384*H384,2)</f>
        <v>0</v>
      </c>
      <c r="BL384" s="19" t="s">
        <v>186</v>
      </c>
      <c r="BM384" s="186" t="s">
        <v>2615</v>
      </c>
    </row>
    <row r="385" spans="1:65" s="2" customFormat="1" ht="19.5">
      <c r="A385" s="33"/>
      <c r="B385" s="34"/>
      <c r="C385" s="35"/>
      <c r="D385" s="188" t="s">
        <v>188</v>
      </c>
      <c r="E385" s="35"/>
      <c r="F385" s="189" t="s">
        <v>4640</v>
      </c>
      <c r="G385" s="35"/>
      <c r="H385" s="35"/>
      <c r="I385" s="35"/>
      <c r="J385" s="35"/>
      <c r="K385" s="35"/>
      <c r="L385" s="38"/>
      <c r="M385" s="190"/>
      <c r="N385" s="191"/>
      <c r="O385" s="63"/>
      <c r="P385" s="63"/>
      <c r="Q385" s="63"/>
      <c r="R385" s="63"/>
      <c r="S385" s="63"/>
      <c r="T385" s="64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9" t="s">
        <v>188</v>
      </c>
      <c r="AU385" s="19" t="s">
        <v>76</v>
      </c>
    </row>
    <row r="386" spans="1:65" s="2" customFormat="1" ht="33" customHeight="1">
      <c r="A386" s="33"/>
      <c r="B386" s="34"/>
      <c r="C386" s="213" t="s">
        <v>1481</v>
      </c>
      <c r="D386" s="213" t="s">
        <v>286</v>
      </c>
      <c r="E386" s="214" t="s">
        <v>4641</v>
      </c>
      <c r="F386" s="215" t="s">
        <v>4642</v>
      </c>
      <c r="G386" s="216" t="s">
        <v>289</v>
      </c>
      <c r="H386" s="217">
        <v>32</v>
      </c>
      <c r="I386" s="218"/>
      <c r="J386" s="218">
        <f>ROUND(I386*H386,2)</f>
        <v>0</v>
      </c>
      <c r="K386" s="215" t="s">
        <v>18</v>
      </c>
      <c r="L386" s="219"/>
      <c r="M386" s="220" t="s">
        <v>18</v>
      </c>
      <c r="N386" s="221" t="s">
        <v>40</v>
      </c>
      <c r="O386" s="184">
        <v>0</v>
      </c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86" t="s">
        <v>250</v>
      </c>
      <c r="AT386" s="186" t="s">
        <v>286</v>
      </c>
      <c r="AU386" s="186" t="s">
        <v>76</v>
      </c>
      <c r="AY386" s="19" t="s">
        <v>179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76</v>
      </c>
      <c r="BK386" s="187">
        <f>ROUND(I386*H386,2)</f>
        <v>0</v>
      </c>
      <c r="BL386" s="19" t="s">
        <v>186</v>
      </c>
      <c r="BM386" s="186" t="s">
        <v>2629</v>
      </c>
    </row>
    <row r="387" spans="1:65" s="2" customFormat="1" ht="19.5">
      <c r="A387" s="33"/>
      <c r="B387" s="34"/>
      <c r="C387" s="35"/>
      <c r="D387" s="188" t="s">
        <v>188</v>
      </c>
      <c r="E387" s="35"/>
      <c r="F387" s="189" t="s">
        <v>4642</v>
      </c>
      <c r="G387" s="35"/>
      <c r="H387" s="35"/>
      <c r="I387" s="35"/>
      <c r="J387" s="35"/>
      <c r="K387" s="35"/>
      <c r="L387" s="38"/>
      <c r="M387" s="190"/>
      <c r="N387" s="191"/>
      <c r="O387" s="63"/>
      <c r="P387" s="63"/>
      <c r="Q387" s="63"/>
      <c r="R387" s="63"/>
      <c r="S387" s="63"/>
      <c r="T387" s="64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9" t="s">
        <v>188</v>
      </c>
      <c r="AU387" s="19" t="s">
        <v>76</v>
      </c>
    </row>
    <row r="388" spans="1:65" s="2" customFormat="1" ht="33" customHeight="1">
      <c r="A388" s="33"/>
      <c r="B388" s="34"/>
      <c r="C388" s="213" t="s">
        <v>1488</v>
      </c>
      <c r="D388" s="213" t="s">
        <v>286</v>
      </c>
      <c r="E388" s="214" t="s">
        <v>4643</v>
      </c>
      <c r="F388" s="215" t="s">
        <v>4644</v>
      </c>
      <c r="G388" s="216" t="s">
        <v>289</v>
      </c>
      <c r="H388" s="217">
        <v>1826</v>
      </c>
      <c r="I388" s="218"/>
      <c r="J388" s="218">
        <f>ROUND(I388*H388,2)</f>
        <v>0</v>
      </c>
      <c r="K388" s="215" t="s">
        <v>18</v>
      </c>
      <c r="L388" s="219"/>
      <c r="M388" s="220" t="s">
        <v>18</v>
      </c>
      <c r="N388" s="221" t="s">
        <v>40</v>
      </c>
      <c r="O388" s="184">
        <v>0</v>
      </c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86" t="s">
        <v>250</v>
      </c>
      <c r="AT388" s="186" t="s">
        <v>286</v>
      </c>
      <c r="AU388" s="186" t="s">
        <v>76</v>
      </c>
      <c r="AY388" s="19" t="s">
        <v>179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76</v>
      </c>
      <c r="BK388" s="187">
        <f>ROUND(I388*H388,2)</f>
        <v>0</v>
      </c>
      <c r="BL388" s="19" t="s">
        <v>186</v>
      </c>
      <c r="BM388" s="186" t="s">
        <v>2646</v>
      </c>
    </row>
    <row r="389" spans="1:65" s="2" customFormat="1" ht="19.5">
      <c r="A389" s="33"/>
      <c r="B389" s="34"/>
      <c r="C389" s="35"/>
      <c r="D389" s="188" t="s">
        <v>188</v>
      </c>
      <c r="E389" s="35"/>
      <c r="F389" s="189" t="s">
        <v>4644</v>
      </c>
      <c r="G389" s="35"/>
      <c r="H389" s="35"/>
      <c r="I389" s="35"/>
      <c r="J389" s="35"/>
      <c r="K389" s="35"/>
      <c r="L389" s="38"/>
      <c r="M389" s="190"/>
      <c r="N389" s="191"/>
      <c r="O389" s="63"/>
      <c r="P389" s="63"/>
      <c r="Q389" s="63"/>
      <c r="R389" s="63"/>
      <c r="S389" s="63"/>
      <c r="T389" s="64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9" t="s">
        <v>188</v>
      </c>
      <c r="AU389" s="19" t="s">
        <v>76</v>
      </c>
    </row>
    <row r="390" spans="1:65" s="2" customFormat="1" ht="33" customHeight="1">
      <c r="A390" s="33"/>
      <c r="B390" s="34"/>
      <c r="C390" s="213" t="s">
        <v>1494</v>
      </c>
      <c r="D390" s="213" t="s">
        <v>286</v>
      </c>
      <c r="E390" s="214" t="s">
        <v>4645</v>
      </c>
      <c r="F390" s="215" t="s">
        <v>4646</v>
      </c>
      <c r="G390" s="216" t="s">
        <v>289</v>
      </c>
      <c r="H390" s="217">
        <v>29</v>
      </c>
      <c r="I390" s="218"/>
      <c r="J390" s="218">
        <f>ROUND(I390*H390,2)</f>
        <v>0</v>
      </c>
      <c r="K390" s="215" t="s">
        <v>18</v>
      </c>
      <c r="L390" s="219"/>
      <c r="M390" s="220" t="s">
        <v>18</v>
      </c>
      <c r="N390" s="221" t="s">
        <v>40</v>
      </c>
      <c r="O390" s="184">
        <v>0</v>
      </c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86" t="s">
        <v>250</v>
      </c>
      <c r="AT390" s="186" t="s">
        <v>286</v>
      </c>
      <c r="AU390" s="186" t="s">
        <v>76</v>
      </c>
      <c r="AY390" s="19" t="s">
        <v>179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76</v>
      </c>
      <c r="BK390" s="187">
        <f>ROUND(I390*H390,2)</f>
        <v>0</v>
      </c>
      <c r="BL390" s="19" t="s">
        <v>186</v>
      </c>
      <c r="BM390" s="186" t="s">
        <v>2658</v>
      </c>
    </row>
    <row r="391" spans="1:65" s="2" customFormat="1" ht="19.5">
      <c r="A391" s="33"/>
      <c r="B391" s="34"/>
      <c r="C391" s="35"/>
      <c r="D391" s="188" t="s">
        <v>188</v>
      </c>
      <c r="E391" s="35"/>
      <c r="F391" s="189" t="s">
        <v>4646</v>
      </c>
      <c r="G391" s="35"/>
      <c r="H391" s="35"/>
      <c r="I391" s="35"/>
      <c r="J391" s="35"/>
      <c r="K391" s="35"/>
      <c r="L391" s="38"/>
      <c r="M391" s="190"/>
      <c r="N391" s="191"/>
      <c r="O391" s="63"/>
      <c r="P391" s="63"/>
      <c r="Q391" s="63"/>
      <c r="R391" s="63"/>
      <c r="S391" s="63"/>
      <c r="T391" s="64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9" t="s">
        <v>188</v>
      </c>
      <c r="AU391" s="19" t="s">
        <v>76</v>
      </c>
    </row>
    <row r="392" spans="1:65" s="2" customFormat="1" ht="33" customHeight="1">
      <c r="A392" s="33"/>
      <c r="B392" s="34"/>
      <c r="C392" s="213" t="s">
        <v>1500</v>
      </c>
      <c r="D392" s="213" t="s">
        <v>286</v>
      </c>
      <c r="E392" s="214" t="s">
        <v>4647</v>
      </c>
      <c r="F392" s="215" t="s">
        <v>4648</v>
      </c>
      <c r="G392" s="216" t="s">
        <v>289</v>
      </c>
      <c r="H392" s="217">
        <v>82</v>
      </c>
      <c r="I392" s="218"/>
      <c r="J392" s="218">
        <f>ROUND(I392*H392,2)</f>
        <v>0</v>
      </c>
      <c r="K392" s="215" t="s">
        <v>18</v>
      </c>
      <c r="L392" s="219"/>
      <c r="M392" s="220" t="s">
        <v>18</v>
      </c>
      <c r="N392" s="221" t="s">
        <v>40</v>
      </c>
      <c r="O392" s="184">
        <v>0</v>
      </c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86" t="s">
        <v>250</v>
      </c>
      <c r="AT392" s="186" t="s">
        <v>286</v>
      </c>
      <c r="AU392" s="186" t="s">
        <v>76</v>
      </c>
      <c r="AY392" s="19" t="s">
        <v>179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76</v>
      </c>
      <c r="BK392" s="187">
        <f>ROUND(I392*H392,2)</f>
        <v>0</v>
      </c>
      <c r="BL392" s="19" t="s">
        <v>186</v>
      </c>
      <c r="BM392" s="186" t="s">
        <v>2672</v>
      </c>
    </row>
    <row r="393" spans="1:65" s="2" customFormat="1" ht="19.5">
      <c r="A393" s="33"/>
      <c r="B393" s="34"/>
      <c r="C393" s="35"/>
      <c r="D393" s="188" t="s">
        <v>188</v>
      </c>
      <c r="E393" s="35"/>
      <c r="F393" s="189" t="s">
        <v>4648</v>
      </c>
      <c r="G393" s="35"/>
      <c r="H393" s="35"/>
      <c r="I393" s="35"/>
      <c r="J393" s="35"/>
      <c r="K393" s="35"/>
      <c r="L393" s="38"/>
      <c r="M393" s="190"/>
      <c r="N393" s="191"/>
      <c r="O393" s="63"/>
      <c r="P393" s="63"/>
      <c r="Q393" s="63"/>
      <c r="R393" s="63"/>
      <c r="S393" s="63"/>
      <c r="T393" s="64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9" t="s">
        <v>188</v>
      </c>
      <c r="AU393" s="19" t="s">
        <v>76</v>
      </c>
    </row>
    <row r="394" spans="1:65" s="2" customFormat="1" ht="33" customHeight="1">
      <c r="A394" s="33"/>
      <c r="B394" s="34"/>
      <c r="C394" s="213" t="s">
        <v>1506</v>
      </c>
      <c r="D394" s="213" t="s">
        <v>286</v>
      </c>
      <c r="E394" s="214" t="s">
        <v>4649</v>
      </c>
      <c r="F394" s="215" t="s">
        <v>4650</v>
      </c>
      <c r="G394" s="216" t="s">
        <v>289</v>
      </c>
      <c r="H394" s="217">
        <v>18</v>
      </c>
      <c r="I394" s="218"/>
      <c r="J394" s="218">
        <f>ROUND(I394*H394,2)</f>
        <v>0</v>
      </c>
      <c r="K394" s="215" t="s">
        <v>18</v>
      </c>
      <c r="L394" s="219"/>
      <c r="M394" s="220" t="s">
        <v>18</v>
      </c>
      <c r="N394" s="221" t="s">
        <v>40</v>
      </c>
      <c r="O394" s="184">
        <v>0</v>
      </c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86" t="s">
        <v>250</v>
      </c>
      <c r="AT394" s="186" t="s">
        <v>286</v>
      </c>
      <c r="AU394" s="186" t="s">
        <v>76</v>
      </c>
      <c r="AY394" s="19" t="s">
        <v>179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76</v>
      </c>
      <c r="BK394" s="187">
        <f>ROUND(I394*H394,2)</f>
        <v>0</v>
      </c>
      <c r="BL394" s="19" t="s">
        <v>186</v>
      </c>
      <c r="BM394" s="186" t="s">
        <v>2680</v>
      </c>
    </row>
    <row r="395" spans="1:65" s="2" customFormat="1" ht="19.5">
      <c r="A395" s="33"/>
      <c r="B395" s="34"/>
      <c r="C395" s="35"/>
      <c r="D395" s="188" t="s">
        <v>188</v>
      </c>
      <c r="E395" s="35"/>
      <c r="F395" s="189" t="s">
        <v>4650</v>
      </c>
      <c r="G395" s="35"/>
      <c r="H395" s="35"/>
      <c r="I395" s="35"/>
      <c r="J395" s="35"/>
      <c r="K395" s="35"/>
      <c r="L395" s="38"/>
      <c r="M395" s="190"/>
      <c r="N395" s="191"/>
      <c r="O395" s="63"/>
      <c r="P395" s="63"/>
      <c r="Q395" s="63"/>
      <c r="R395" s="63"/>
      <c r="S395" s="63"/>
      <c r="T395" s="64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9" t="s">
        <v>188</v>
      </c>
      <c r="AU395" s="19" t="s">
        <v>76</v>
      </c>
    </row>
    <row r="396" spans="1:65" s="2" customFormat="1" ht="33" customHeight="1">
      <c r="A396" s="33"/>
      <c r="B396" s="34"/>
      <c r="C396" s="213" t="s">
        <v>1521</v>
      </c>
      <c r="D396" s="213" t="s">
        <v>286</v>
      </c>
      <c r="E396" s="214" t="s">
        <v>4651</v>
      </c>
      <c r="F396" s="215" t="s">
        <v>4652</v>
      </c>
      <c r="G396" s="216" t="s">
        <v>289</v>
      </c>
      <c r="H396" s="217">
        <v>8</v>
      </c>
      <c r="I396" s="218"/>
      <c r="J396" s="218">
        <f>ROUND(I396*H396,2)</f>
        <v>0</v>
      </c>
      <c r="K396" s="215" t="s">
        <v>18</v>
      </c>
      <c r="L396" s="219"/>
      <c r="M396" s="220" t="s">
        <v>18</v>
      </c>
      <c r="N396" s="221" t="s">
        <v>40</v>
      </c>
      <c r="O396" s="184">
        <v>0</v>
      </c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86" t="s">
        <v>250</v>
      </c>
      <c r="AT396" s="186" t="s">
        <v>286</v>
      </c>
      <c r="AU396" s="186" t="s">
        <v>76</v>
      </c>
      <c r="AY396" s="19" t="s">
        <v>179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76</v>
      </c>
      <c r="BK396" s="187">
        <f>ROUND(I396*H396,2)</f>
        <v>0</v>
      </c>
      <c r="BL396" s="19" t="s">
        <v>186</v>
      </c>
      <c r="BM396" s="186" t="s">
        <v>2688</v>
      </c>
    </row>
    <row r="397" spans="1:65" s="2" customFormat="1" ht="19.5">
      <c r="A397" s="33"/>
      <c r="B397" s="34"/>
      <c r="C397" s="35"/>
      <c r="D397" s="188" t="s">
        <v>188</v>
      </c>
      <c r="E397" s="35"/>
      <c r="F397" s="189" t="s">
        <v>4652</v>
      </c>
      <c r="G397" s="35"/>
      <c r="H397" s="35"/>
      <c r="I397" s="35"/>
      <c r="J397" s="35"/>
      <c r="K397" s="35"/>
      <c r="L397" s="38"/>
      <c r="M397" s="190"/>
      <c r="N397" s="191"/>
      <c r="O397" s="63"/>
      <c r="P397" s="63"/>
      <c r="Q397" s="63"/>
      <c r="R397" s="63"/>
      <c r="S397" s="63"/>
      <c r="T397" s="64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9" t="s">
        <v>188</v>
      </c>
      <c r="AU397" s="19" t="s">
        <v>76</v>
      </c>
    </row>
    <row r="398" spans="1:65" s="2" customFormat="1" ht="33" customHeight="1">
      <c r="A398" s="33"/>
      <c r="B398" s="34"/>
      <c r="C398" s="213" t="s">
        <v>1534</v>
      </c>
      <c r="D398" s="213" t="s">
        <v>286</v>
      </c>
      <c r="E398" s="214" t="s">
        <v>4653</v>
      </c>
      <c r="F398" s="215" t="s">
        <v>4654</v>
      </c>
      <c r="G398" s="216" t="s">
        <v>289</v>
      </c>
      <c r="H398" s="217">
        <v>3</v>
      </c>
      <c r="I398" s="218"/>
      <c r="J398" s="218">
        <f>ROUND(I398*H398,2)</f>
        <v>0</v>
      </c>
      <c r="K398" s="215" t="s">
        <v>18</v>
      </c>
      <c r="L398" s="219"/>
      <c r="M398" s="220" t="s">
        <v>18</v>
      </c>
      <c r="N398" s="221" t="s">
        <v>40</v>
      </c>
      <c r="O398" s="184">
        <v>0</v>
      </c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86" t="s">
        <v>250</v>
      </c>
      <c r="AT398" s="186" t="s">
        <v>286</v>
      </c>
      <c r="AU398" s="186" t="s">
        <v>76</v>
      </c>
      <c r="AY398" s="19" t="s">
        <v>179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76</v>
      </c>
      <c r="BK398" s="187">
        <f>ROUND(I398*H398,2)</f>
        <v>0</v>
      </c>
      <c r="BL398" s="19" t="s">
        <v>186</v>
      </c>
      <c r="BM398" s="186" t="s">
        <v>2696</v>
      </c>
    </row>
    <row r="399" spans="1:65" s="2" customFormat="1" ht="19.5">
      <c r="A399" s="33"/>
      <c r="B399" s="34"/>
      <c r="C399" s="35"/>
      <c r="D399" s="188" t="s">
        <v>188</v>
      </c>
      <c r="E399" s="35"/>
      <c r="F399" s="189" t="s">
        <v>4654</v>
      </c>
      <c r="G399" s="35"/>
      <c r="H399" s="35"/>
      <c r="I399" s="35"/>
      <c r="J399" s="35"/>
      <c r="K399" s="35"/>
      <c r="L399" s="38"/>
      <c r="M399" s="190"/>
      <c r="N399" s="191"/>
      <c r="O399" s="63"/>
      <c r="P399" s="63"/>
      <c r="Q399" s="63"/>
      <c r="R399" s="63"/>
      <c r="S399" s="63"/>
      <c r="T399" s="64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9" t="s">
        <v>188</v>
      </c>
      <c r="AU399" s="19" t="s">
        <v>76</v>
      </c>
    </row>
    <row r="400" spans="1:65" s="2" customFormat="1" ht="16.5" customHeight="1">
      <c r="A400" s="33"/>
      <c r="B400" s="34"/>
      <c r="C400" s="176" t="s">
        <v>1543</v>
      </c>
      <c r="D400" s="176" t="s">
        <v>181</v>
      </c>
      <c r="E400" s="177" t="s">
        <v>4655</v>
      </c>
      <c r="F400" s="178" t="s">
        <v>4616</v>
      </c>
      <c r="G400" s="179" t="s">
        <v>289</v>
      </c>
      <c r="H400" s="180">
        <v>257</v>
      </c>
      <c r="I400" s="181"/>
      <c r="J400" s="181">
        <f>ROUND(I400*H400,2)</f>
        <v>0</v>
      </c>
      <c r="K400" s="178" t="s">
        <v>18</v>
      </c>
      <c r="L400" s="38"/>
      <c r="M400" s="182" t="s">
        <v>18</v>
      </c>
      <c r="N400" s="183" t="s">
        <v>40</v>
      </c>
      <c r="O400" s="184">
        <v>0</v>
      </c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86" t="s">
        <v>186</v>
      </c>
      <c r="AT400" s="186" t="s">
        <v>181</v>
      </c>
      <c r="AU400" s="186" t="s">
        <v>76</v>
      </c>
      <c r="AY400" s="19" t="s">
        <v>179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76</v>
      </c>
      <c r="BK400" s="187">
        <f>ROUND(I400*H400,2)</f>
        <v>0</v>
      </c>
      <c r="BL400" s="19" t="s">
        <v>186</v>
      </c>
      <c r="BM400" s="186" t="s">
        <v>2704</v>
      </c>
    </row>
    <row r="401" spans="1:65" s="2" customFormat="1">
      <c r="A401" s="33"/>
      <c r="B401" s="34"/>
      <c r="C401" s="35"/>
      <c r="D401" s="188" t="s">
        <v>188</v>
      </c>
      <c r="E401" s="35"/>
      <c r="F401" s="189" t="s">
        <v>4616</v>
      </c>
      <c r="G401" s="35"/>
      <c r="H401" s="35"/>
      <c r="I401" s="35"/>
      <c r="J401" s="35"/>
      <c r="K401" s="35"/>
      <c r="L401" s="38"/>
      <c r="M401" s="190"/>
      <c r="N401" s="191"/>
      <c r="O401" s="63"/>
      <c r="P401" s="63"/>
      <c r="Q401" s="63"/>
      <c r="R401" s="63"/>
      <c r="S401" s="63"/>
      <c r="T401" s="64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T401" s="19" t="s">
        <v>188</v>
      </c>
      <c r="AU401" s="19" t="s">
        <v>76</v>
      </c>
    </row>
    <row r="402" spans="1:65" s="2" customFormat="1" ht="49.15" customHeight="1">
      <c r="A402" s="33"/>
      <c r="B402" s="34"/>
      <c r="C402" s="213" t="s">
        <v>1550</v>
      </c>
      <c r="D402" s="213" t="s">
        <v>286</v>
      </c>
      <c r="E402" s="214" t="s">
        <v>4656</v>
      </c>
      <c r="F402" s="215" t="s">
        <v>4657</v>
      </c>
      <c r="G402" s="216" t="s">
        <v>289</v>
      </c>
      <c r="H402" s="217">
        <v>48</v>
      </c>
      <c r="I402" s="218"/>
      <c r="J402" s="218">
        <f>ROUND(I402*H402,2)</f>
        <v>0</v>
      </c>
      <c r="K402" s="215" t="s">
        <v>18</v>
      </c>
      <c r="L402" s="219"/>
      <c r="M402" s="220" t="s">
        <v>18</v>
      </c>
      <c r="N402" s="221" t="s">
        <v>40</v>
      </c>
      <c r="O402" s="184">
        <v>0</v>
      </c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86" t="s">
        <v>250</v>
      </c>
      <c r="AT402" s="186" t="s">
        <v>286</v>
      </c>
      <c r="AU402" s="186" t="s">
        <v>76</v>
      </c>
      <c r="AY402" s="19" t="s">
        <v>179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76</v>
      </c>
      <c r="BK402" s="187">
        <f>ROUND(I402*H402,2)</f>
        <v>0</v>
      </c>
      <c r="BL402" s="19" t="s">
        <v>186</v>
      </c>
      <c r="BM402" s="186" t="s">
        <v>2712</v>
      </c>
    </row>
    <row r="403" spans="1:65" s="2" customFormat="1" ht="29.25">
      <c r="A403" s="33"/>
      <c r="B403" s="34"/>
      <c r="C403" s="35"/>
      <c r="D403" s="188" t="s">
        <v>188</v>
      </c>
      <c r="E403" s="35"/>
      <c r="F403" s="189" t="s">
        <v>4657</v>
      </c>
      <c r="G403" s="35"/>
      <c r="H403" s="35"/>
      <c r="I403" s="35"/>
      <c r="J403" s="35"/>
      <c r="K403" s="35"/>
      <c r="L403" s="38"/>
      <c r="M403" s="190"/>
      <c r="N403" s="191"/>
      <c r="O403" s="63"/>
      <c r="P403" s="63"/>
      <c r="Q403" s="63"/>
      <c r="R403" s="63"/>
      <c r="S403" s="63"/>
      <c r="T403" s="64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9" t="s">
        <v>188</v>
      </c>
      <c r="AU403" s="19" t="s">
        <v>76</v>
      </c>
    </row>
    <row r="404" spans="1:65" s="2" customFormat="1" ht="44.25" customHeight="1">
      <c r="A404" s="33"/>
      <c r="B404" s="34"/>
      <c r="C404" s="213" t="s">
        <v>1563</v>
      </c>
      <c r="D404" s="213" t="s">
        <v>286</v>
      </c>
      <c r="E404" s="214" t="s">
        <v>4658</v>
      </c>
      <c r="F404" s="215" t="s">
        <v>4659</v>
      </c>
      <c r="G404" s="216" t="s">
        <v>289</v>
      </c>
      <c r="H404" s="217">
        <v>4</v>
      </c>
      <c r="I404" s="218"/>
      <c r="J404" s="218">
        <f>ROUND(I404*H404,2)</f>
        <v>0</v>
      </c>
      <c r="K404" s="215" t="s">
        <v>18</v>
      </c>
      <c r="L404" s="219"/>
      <c r="M404" s="220" t="s">
        <v>18</v>
      </c>
      <c r="N404" s="221" t="s">
        <v>40</v>
      </c>
      <c r="O404" s="184">
        <v>0</v>
      </c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86" t="s">
        <v>250</v>
      </c>
      <c r="AT404" s="186" t="s">
        <v>286</v>
      </c>
      <c r="AU404" s="186" t="s">
        <v>76</v>
      </c>
      <c r="AY404" s="19" t="s">
        <v>179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76</v>
      </c>
      <c r="BK404" s="187">
        <f>ROUND(I404*H404,2)</f>
        <v>0</v>
      </c>
      <c r="BL404" s="19" t="s">
        <v>186</v>
      </c>
      <c r="BM404" s="186" t="s">
        <v>2720</v>
      </c>
    </row>
    <row r="405" spans="1:65" s="2" customFormat="1" ht="29.25">
      <c r="A405" s="33"/>
      <c r="B405" s="34"/>
      <c r="C405" s="35"/>
      <c r="D405" s="188" t="s">
        <v>188</v>
      </c>
      <c r="E405" s="35"/>
      <c r="F405" s="189" t="s">
        <v>4659</v>
      </c>
      <c r="G405" s="35"/>
      <c r="H405" s="35"/>
      <c r="I405" s="35"/>
      <c r="J405" s="35"/>
      <c r="K405" s="35"/>
      <c r="L405" s="38"/>
      <c r="M405" s="190"/>
      <c r="N405" s="191"/>
      <c r="O405" s="63"/>
      <c r="P405" s="63"/>
      <c r="Q405" s="63"/>
      <c r="R405" s="63"/>
      <c r="S405" s="63"/>
      <c r="T405" s="64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9" t="s">
        <v>188</v>
      </c>
      <c r="AU405" s="19" t="s">
        <v>76</v>
      </c>
    </row>
    <row r="406" spans="1:65" s="2" customFormat="1" ht="44.25" customHeight="1">
      <c r="A406" s="33"/>
      <c r="B406" s="34"/>
      <c r="C406" s="213" t="s">
        <v>1570</v>
      </c>
      <c r="D406" s="213" t="s">
        <v>286</v>
      </c>
      <c r="E406" s="214" t="s">
        <v>4660</v>
      </c>
      <c r="F406" s="215" t="s">
        <v>4661</v>
      </c>
      <c r="G406" s="216" t="s">
        <v>289</v>
      </c>
      <c r="H406" s="217">
        <v>40</v>
      </c>
      <c r="I406" s="218"/>
      <c r="J406" s="218">
        <f>ROUND(I406*H406,2)</f>
        <v>0</v>
      </c>
      <c r="K406" s="215" t="s">
        <v>18</v>
      </c>
      <c r="L406" s="219"/>
      <c r="M406" s="220" t="s">
        <v>18</v>
      </c>
      <c r="N406" s="221" t="s">
        <v>40</v>
      </c>
      <c r="O406" s="184">
        <v>0</v>
      </c>
      <c r="P406" s="184">
        <f>O406*H406</f>
        <v>0</v>
      </c>
      <c r="Q406" s="184">
        <v>0</v>
      </c>
      <c r="R406" s="184">
        <f>Q406*H406</f>
        <v>0</v>
      </c>
      <c r="S406" s="184">
        <v>0</v>
      </c>
      <c r="T406" s="18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86" t="s">
        <v>250</v>
      </c>
      <c r="AT406" s="186" t="s">
        <v>286</v>
      </c>
      <c r="AU406" s="186" t="s">
        <v>76</v>
      </c>
      <c r="AY406" s="19" t="s">
        <v>179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76</v>
      </c>
      <c r="BK406" s="187">
        <f>ROUND(I406*H406,2)</f>
        <v>0</v>
      </c>
      <c r="BL406" s="19" t="s">
        <v>186</v>
      </c>
      <c r="BM406" s="186" t="s">
        <v>2728</v>
      </c>
    </row>
    <row r="407" spans="1:65" s="2" customFormat="1" ht="29.25">
      <c r="A407" s="33"/>
      <c r="B407" s="34"/>
      <c r="C407" s="35"/>
      <c r="D407" s="188" t="s">
        <v>188</v>
      </c>
      <c r="E407" s="35"/>
      <c r="F407" s="189" t="s">
        <v>4661</v>
      </c>
      <c r="G407" s="35"/>
      <c r="H407" s="35"/>
      <c r="I407" s="35"/>
      <c r="J407" s="35"/>
      <c r="K407" s="35"/>
      <c r="L407" s="38"/>
      <c r="M407" s="190"/>
      <c r="N407" s="191"/>
      <c r="O407" s="63"/>
      <c r="P407" s="63"/>
      <c r="Q407" s="63"/>
      <c r="R407" s="63"/>
      <c r="S407" s="63"/>
      <c r="T407" s="64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9" t="s">
        <v>188</v>
      </c>
      <c r="AU407" s="19" t="s">
        <v>76</v>
      </c>
    </row>
    <row r="408" spans="1:65" s="2" customFormat="1" ht="33" customHeight="1">
      <c r="A408" s="33"/>
      <c r="B408" s="34"/>
      <c r="C408" s="213" t="s">
        <v>1577</v>
      </c>
      <c r="D408" s="213" t="s">
        <v>286</v>
      </c>
      <c r="E408" s="214" t="s">
        <v>4662</v>
      </c>
      <c r="F408" s="215" t="s">
        <v>4663</v>
      </c>
      <c r="G408" s="216" t="s">
        <v>289</v>
      </c>
      <c r="H408" s="217">
        <v>55</v>
      </c>
      <c r="I408" s="218"/>
      <c r="J408" s="218">
        <f>ROUND(I408*H408,2)</f>
        <v>0</v>
      </c>
      <c r="K408" s="215" t="s">
        <v>18</v>
      </c>
      <c r="L408" s="219"/>
      <c r="M408" s="220" t="s">
        <v>18</v>
      </c>
      <c r="N408" s="221" t="s">
        <v>40</v>
      </c>
      <c r="O408" s="184">
        <v>0</v>
      </c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86" t="s">
        <v>250</v>
      </c>
      <c r="AT408" s="186" t="s">
        <v>286</v>
      </c>
      <c r="AU408" s="186" t="s">
        <v>76</v>
      </c>
      <c r="AY408" s="19" t="s">
        <v>179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76</v>
      </c>
      <c r="BK408" s="187">
        <f>ROUND(I408*H408,2)</f>
        <v>0</v>
      </c>
      <c r="BL408" s="19" t="s">
        <v>186</v>
      </c>
      <c r="BM408" s="186" t="s">
        <v>2736</v>
      </c>
    </row>
    <row r="409" spans="1:65" s="2" customFormat="1" ht="19.5">
      <c r="A409" s="33"/>
      <c r="B409" s="34"/>
      <c r="C409" s="35"/>
      <c r="D409" s="188" t="s">
        <v>188</v>
      </c>
      <c r="E409" s="35"/>
      <c r="F409" s="189" t="s">
        <v>4663</v>
      </c>
      <c r="G409" s="35"/>
      <c r="H409" s="35"/>
      <c r="I409" s="35"/>
      <c r="J409" s="35"/>
      <c r="K409" s="35"/>
      <c r="L409" s="38"/>
      <c r="M409" s="190"/>
      <c r="N409" s="191"/>
      <c r="O409" s="63"/>
      <c r="P409" s="63"/>
      <c r="Q409" s="63"/>
      <c r="R409" s="63"/>
      <c r="S409" s="63"/>
      <c r="T409" s="64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9" t="s">
        <v>188</v>
      </c>
      <c r="AU409" s="19" t="s">
        <v>76</v>
      </c>
    </row>
    <row r="410" spans="1:65" s="2" customFormat="1" ht="33" customHeight="1">
      <c r="A410" s="33"/>
      <c r="B410" s="34"/>
      <c r="C410" s="213" t="s">
        <v>1584</v>
      </c>
      <c r="D410" s="213" t="s">
        <v>286</v>
      </c>
      <c r="E410" s="214" t="s">
        <v>4664</v>
      </c>
      <c r="F410" s="215" t="s">
        <v>4665</v>
      </c>
      <c r="G410" s="216" t="s">
        <v>289</v>
      </c>
      <c r="H410" s="217">
        <v>110</v>
      </c>
      <c r="I410" s="218"/>
      <c r="J410" s="218">
        <f>ROUND(I410*H410,2)</f>
        <v>0</v>
      </c>
      <c r="K410" s="215" t="s">
        <v>18</v>
      </c>
      <c r="L410" s="219"/>
      <c r="M410" s="220" t="s">
        <v>18</v>
      </c>
      <c r="N410" s="221" t="s">
        <v>40</v>
      </c>
      <c r="O410" s="184">
        <v>0</v>
      </c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86" t="s">
        <v>250</v>
      </c>
      <c r="AT410" s="186" t="s">
        <v>286</v>
      </c>
      <c r="AU410" s="186" t="s">
        <v>76</v>
      </c>
      <c r="AY410" s="19" t="s">
        <v>179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76</v>
      </c>
      <c r="BK410" s="187">
        <f>ROUND(I410*H410,2)</f>
        <v>0</v>
      </c>
      <c r="BL410" s="19" t="s">
        <v>186</v>
      </c>
      <c r="BM410" s="186" t="s">
        <v>2748</v>
      </c>
    </row>
    <row r="411" spans="1:65" s="2" customFormat="1" ht="19.5">
      <c r="A411" s="33"/>
      <c r="B411" s="34"/>
      <c r="C411" s="35"/>
      <c r="D411" s="188" t="s">
        <v>188</v>
      </c>
      <c r="E411" s="35"/>
      <c r="F411" s="189" t="s">
        <v>4665</v>
      </c>
      <c r="G411" s="35"/>
      <c r="H411" s="35"/>
      <c r="I411" s="35"/>
      <c r="J411" s="35"/>
      <c r="K411" s="35"/>
      <c r="L411" s="38"/>
      <c r="M411" s="190"/>
      <c r="N411" s="191"/>
      <c r="O411" s="63"/>
      <c r="P411" s="63"/>
      <c r="Q411" s="63"/>
      <c r="R411" s="63"/>
      <c r="S411" s="63"/>
      <c r="T411" s="64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9" t="s">
        <v>188</v>
      </c>
      <c r="AU411" s="19" t="s">
        <v>76</v>
      </c>
    </row>
    <row r="412" spans="1:65" s="2" customFormat="1" ht="16.5" customHeight="1">
      <c r="A412" s="33"/>
      <c r="B412" s="34"/>
      <c r="C412" s="176" t="s">
        <v>1592</v>
      </c>
      <c r="D412" s="176" t="s">
        <v>181</v>
      </c>
      <c r="E412" s="177" t="s">
        <v>4666</v>
      </c>
      <c r="F412" s="178" t="s">
        <v>4616</v>
      </c>
      <c r="G412" s="179" t="s">
        <v>289</v>
      </c>
      <c r="H412" s="180">
        <v>79</v>
      </c>
      <c r="I412" s="181"/>
      <c r="J412" s="181">
        <f>ROUND(I412*H412,2)</f>
        <v>0</v>
      </c>
      <c r="K412" s="178" t="s">
        <v>18</v>
      </c>
      <c r="L412" s="38"/>
      <c r="M412" s="182" t="s">
        <v>18</v>
      </c>
      <c r="N412" s="183" t="s">
        <v>40</v>
      </c>
      <c r="O412" s="184">
        <v>0</v>
      </c>
      <c r="P412" s="184">
        <f>O412*H412</f>
        <v>0</v>
      </c>
      <c r="Q412" s="184">
        <v>0</v>
      </c>
      <c r="R412" s="184">
        <f>Q412*H412</f>
        <v>0</v>
      </c>
      <c r="S412" s="184">
        <v>0</v>
      </c>
      <c r="T412" s="18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86" t="s">
        <v>186</v>
      </c>
      <c r="AT412" s="186" t="s">
        <v>181</v>
      </c>
      <c r="AU412" s="186" t="s">
        <v>76</v>
      </c>
      <c r="AY412" s="19" t="s">
        <v>179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76</v>
      </c>
      <c r="BK412" s="187">
        <f>ROUND(I412*H412,2)</f>
        <v>0</v>
      </c>
      <c r="BL412" s="19" t="s">
        <v>186</v>
      </c>
      <c r="BM412" s="186" t="s">
        <v>2760</v>
      </c>
    </row>
    <row r="413" spans="1:65" s="2" customFormat="1">
      <c r="A413" s="33"/>
      <c r="B413" s="34"/>
      <c r="C413" s="35"/>
      <c r="D413" s="188" t="s">
        <v>188</v>
      </c>
      <c r="E413" s="35"/>
      <c r="F413" s="189" t="s">
        <v>4616</v>
      </c>
      <c r="G413" s="35"/>
      <c r="H413" s="35"/>
      <c r="I413" s="35"/>
      <c r="J413" s="35"/>
      <c r="K413" s="35"/>
      <c r="L413" s="38"/>
      <c r="M413" s="190"/>
      <c r="N413" s="191"/>
      <c r="O413" s="63"/>
      <c r="P413" s="63"/>
      <c r="Q413" s="63"/>
      <c r="R413" s="63"/>
      <c r="S413" s="63"/>
      <c r="T413" s="64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9" t="s">
        <v>188</v>
      </c>
      <c r="AU413" s="19" t="s">
        <v>76</v>
      </c>
    </row>
    <row r="414" spans="1:65" s="2" customFormat="1" ht="49.15" customHeight="1">
      <c r="A414" s="33"/>
      <c r="B414" s="34"/>
      <c r="C414" s="213" t="s">
        <v>1599</v>
      </c>
      <c r="D414" s="213" t="s">
        <v>286</v>
      </c>
      <c r="E414" s="214" t="s">
        <v>4667</v>
      </c>
      <c r="F414" s="215" t="s">
        <v>4668</v>
      </c>
      <c r="G414" s="216" t="s">
        <v>289</v>
      </c>
      <c r="H414" s="217">
        <v>48</v>
      </c>
      <c r="I414" s="218"/>
      <c r="J414" s="218">
        <f>ROUND(I414*H414,2)</f>
        <v>0</v>
      </c>
      <c r="K414" s="215" t="s">
        <v>18</v>
      </c>
      <c r="L414" s="219"/>
      <c r="M414" s="220" t="s">
        <v>18</v>
      </c>
      <c r="N414" s="221" t="s">
        <v>40</v>
      </c>
      <c r="O414" s="184">
        <v>0</v>
      </c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86" t="s">
        <v>250</v>
      </c>
      <c r="AT414" s="186" t="s">
        <v>286</v>
      </c>
      <c r="AU414" s="186" t="s">
        <v>76</v>
      </c>
      <c r="AY414" s="19" t="s">
        <v>179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9" t="s">
        <v>76</v>
      </c>
      <c r="BK414" s="187">
        <f>ROUND(I414*H414,2)</f>
        <v>0</v>
      </c>
      <c r="BL414" s="19" t="s">
        <v>186</v>
      </c>
      <c r="BM414" s="186" t="s">
        <v>2772</v>
      </c>
    </row>
    <row r="415" spans="1:65" s="2" customFormat="1" ht="29.25">
      <c r="A415" s="33"/>
      <c r="B415" s="34"/>
      <c r="C415" s="35"/>
      <c r="D415" s="188" t="s">
        <v>188</v>
      </c>
      <c r="E415" s="35"/>
      <c r="F415" s="189" t="s">
        <v>4668</v>
      </c>
      <c r="G415" s="35"/>
      <c r="H415" s="35"/>
      <c r="I415" s="35"/>
      <c r="J415" s="35"/>
      <c r="K415" s="35"/>
      <c r="L415" s="38"/>
      <c r="M415" s="190"/>
      <c r="N415" s="191"/>
      <c r="O415" s="63"/>
      <c r="P415" s="63"/>
      <c r="Q415" s="63"/>
      <c r="R415" s="63"/>
      <c r="S415" s="63"/>
      <c r="T415" s="64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9" t="s">
        <v>188</v>
      </c>
      <c r="AU415" s="19" t="s">
        <v>76</v>
      </c>
    </row>
    <row r="416" spans="1:65" s="2" customFormat="1" ht="49.15" customHeight="1">
      <c r="A416" s="33"/>
      <c r="B416" s="34"/>
      <c r="C416" s="213" t="s">
        <v>1605</v>
      </c>
      <c r="D416" s="213" t="s">
        <v>286</v>
      </c>
      <c r="E416" s="214" t="s">
        <v>4669</v>
      </c>
      <c r="F416" s="215" t="s">
        <v>4670</v>
      </c>
      <c r="G416" s="216" t="s">
        <v>289</v>
      </c>
      <c r="H416" s="217">
        <v>26</v>
      </c>
      <c r="I416" s="218"/>
      <c r="J416" s="218">
        <f>ROUND(I416*H416,2)</f>
        <v>0</v>
      </c>
      <c r="K416" s="215" t="s">
        <v>18</v>
      </c>
      <c r="L416" s="219"/>
      <c r="M416" s="220" t="s">
        <v>18</v>
      </c>
      <c r="N416" s="221" t="s">
        <v>40</v>
      </c>
      <c r="O416" s="184">
        <v>0</v>
      </c>
      <c r="P416" s="184">
        <f>O416*H416</f>
        <v>0</v>
      </c>
      <c r="Q416" s="184">
        <v>0</v>
      </c>
      <c r="R416" s="184">
        <f>Q416*H416</f>
        <v>0</v>
      </c>
      <c r="S416" s="184">
        <v>0</v>
      </c>
      <c r="T416" s="18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86" t="s">
        <v>250</v>
      </c>
      <c r="AT416" s="186" t="s">
        <v>286</v>
      </c>
      <c r="AU416" s="186" t="s">
        <v>76</v>
      </c>
      <c r="AY416" s="19" t="s">
        <v>179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76</v>
      </c>
      <c r="BK416" s="187">
        <f>ROUND(I416*H416,2)</f>
        <v>0</v>
      </c>
      <c r="BL416" s="19" t="s">
        <v>186</v>
      </c>
      <c r="BM416" s="186" t="s">
        <v>2784</v>
      </c>
    </row>
    <row r="417" spans="1:65" s="2" customFormat="1" ht="29.25">
      <c r="A417" s="33"/>
      <c r="B417" s="34"/>
      <c r="C417" s="35"/>
      <c r="D417" s="188" t="s">
        <v>188</v>
      </c>
      <c r="E417" s="35"/>
      <c r="F417" s="189" t="s">
        <v>4670</v>
      </c>
      <c r="G417" s="35"/>
      <c r="H417" s="35"/>
      <c r="I417" s="35"/>
      <c r="J417" s="35"/>
      <c r="K417" s="35"/>
      <c r="L417" s="38"/>
      <c r="M417" s="190"/>
      <c r="N417" s="191"/>
      <c r="O417" s="63"/>
      <c r="P417" s="63"/>
      <c r="Q417" s="63"/>
      <c r="R417" s="63"/>
      <c r="S417" s="63"/>
      <c r="T417" s="64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9" t="s">
        <v>188</v>
      </c>
      <c r="AU417" s="19" t="s">
        <v>76</v>
      </c>
    </row>
    <row r="418" spans="1:65" s="2" customFormat="1" ht="33" customHeight="1">
      <c r="A418" s="33"/>
      <c r="B418" s="34"/>
      <c r="C418" s="213" t="s">
        <v>1618</v>
      </c>
      <c r="D418" s="213" t="s">
        <v>286</v>
      </c>
      <c r="E418" s="214" t="s">
        <v>4671</v>
      </c>
      <c r="F418" s="215" t="s">
        <v>4672</v>
      </c>
      <c r="G418" s="216" t="s">
        <v>289</v>
      </c>
      <c r="H418" s="217">
        <v>5</v>
      </c>
      <c r="I418" s="218"/>
      <c r="J418" s="218">
        <f>ROUND(I418*H418,2)</f>
        <v>0</v>
      </c>
      <c r="K418" s="215" t="s">
        <v>18</v>
      </c>
      <c r="L418" s="219"/>
      <c r="M418" s="220" t="s">
        <v>18</v>
      </c>
      <c r="N418" s="221" t="s">
        <v>40</v>
      </c>
      <c r="O418" s="184">
        <v>0</v>
      </c>
      <c r="P418" s="184">
        <f>O418*H418</f>
        <v>0</v>
      </c>
      <c r="Q418" s="184">
        <v>0</v>
      </c>
      <c r="R418" s="184">
        <f>Q418*H418</f>
        <v>0</v>
      </c>
      <c r="S418" s="184">
        <v>0</v>
      </c>
      <c r="T418" s="185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86" t="s">
        <v>250</v>
      </c>
      <c r="AT418" s="186" t="s">
        <v>286</v>
      </c>
      <c r="AU418" s="186" t="s">
        <v>76</v>
      </c>
      <c r="AY418" s="19" t="s">
        <v>179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9" t="s">
        <v>76</v>
      </c>
      <c r="BK418" s="187">
        <f>ROUND(I418*H418,2)</f>
        <v>0</v>
      </c>
      <c r="BL418" s="19" t="s">
        <v>186</v>
      </c>
      <c r="BM418" s="186" t="s">
        <v>2797</v>
      </c>
    </row>
    <row r="419" spans="1:65" s="2" customFormat="1" ht="19.5">
      <c r="A419" s="33"/>
      <c r="B419" s="34"/>
      <c r="C419" s="35"/>
      <c r="D419" s="188" t="s">
        <v>188</v>
      </c>
      <c r="E419" s="35"/>
      <c r="F419" s="189" t="s">
        <v>4672</v>
      </c>
      <c r="G419" s="35"/>
      <c r="H419" s="35"/>
      <c r="I419" s="35"/>
      <c r="J419" s="35"/>
      <c r="K419" s="35"/>
      <c r="L419" s="38"/>
      <c r="M419" s="190"/>
      <c r="N419" s="191"/>
      <c r="O419" s="63"/>
      <c r="P419" s="63"/>
      <c r="Q419" s="63"/>
      <c r="R419" s="63"/>
      <c r="S419" s="63"/>
      <c r="T419" s="64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9" t="s">
        <v>188</v>
      </c>
      <c r="AU419" s="19" t="s">
        <v>76</v>
      </c>
    </row>
    <row r="420" spans="1:65" s="2" customFormat="1" ht="16.5" customHeight="1">
      <c r="A420" s="33"/>
      <c r="B420" s="34"/>
      <c r="C420" s="176" t="s">
        <v>1630</v>
      </c>
      <c r="D420" s="176" t="s">
        <v>181</v>
      </c>
      <c r="E420" s="177" t="s">
        <v>4673</v>
      </c>
      <c r="F420" s="178" t="s">
        <v>4612</v>
      </c>
      <c r="G420" s="179" t="s">
        <v>18</v>
      </c>
      <c r="H420" s="180">
        <v>34</v>
      </c>
      <c r="I420" s="181"/>
      <c r="J420" s="181">
        <f>ROUND(I420*H420,2)</f>
        <v>0</v>
      </c>
      <c r="K420" s="178" t="s">
        <v>18</v>
      </c>
      <c r="L420" s="38"/>
      <c r="M420" s="182" t="s">
        <v>18</v>
      </c>
      <c r="N420" s="183" t="s">
        <v>40</v>
      </c>
      <c r="O420" s="184">
        <v>0</v>
      </c>
      <c r="P420" s="184">
        <f>O420*H420</f>
        <v>0</v>
      </c>
      <c r="Q420" s="184">
        <v>0</v>
      </c>
      <c r="R420" s="184">
        <f>Q420*H420</f>
        <v>0</v>
      </c>
      <c r="S420" s="184">
        <v>0</v>
      </c>
      <c r="T420" s="185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86" t="s">
        <v>186</v>
      </c>
      <c r="AT420" s="186" t="s">
        <v>181</v>
      </c>
      <c r="AU420" s="186" t="s">
        <v>76</v>
      </c>
      <c r="AY420" s="19" t="s">
        <v>179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9" t="s">
        <v>76</v>
      </c>
      <c r="BK420" s="187">
        <f>ROUND(I420*H420,2)</f>
        <v>0</v>
      </c>
      <c r="BL420" s="19" t="s">
        <v>186</v>
      </c>
      <c r="BM420" s="186" t="s">
        <v>2811</v>
      </c>
    </row>
    <row r="421" spans="1:65" s="2" customFormat="1">
      <c r="A421" s="33"/>
      <c r="B421" s="34"/>
      <c r="C421" s="35"/>
      <c r="D421" s="188" t="s">
        <v>188</v>
      </c>
      <c r="E421" s="35"/>
      <c r="F421" s="189" t="s">
        <v>4612</v>
      </c>
      <c r="G421" s="35"/>
      <c r="H421" s="35"/>
      <c r="I421" s="35"/>
      <c r="J421" s="35"/>
      <c r="K421" s="35"/>
      <c r="L421" s="38"/>
      <c r="M421" s="190"/>
      <c r="N421" s="191"/>
      <c r="O421" s="63"/>
      <c r="P421" s="63"/>
      <c r="Q421" s="63"/>
      <c r="R421" s="63"/>
      <c r="S421" s="63"/>
      <c r="T421" s="64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9" t="s">
        <v>188</v>
      </c>
      <c r="AU421" s="19" t="s">
        <v>76</v>
      </c>
    </row>
    <row r="422" spans="1:65" s="2" customFormat="1" ht="49.15" customHeight="1">
      <c r="A422" s="33"/>
      <c r="B422" s="34"/>
      <c r="C422" s="213" t="s">
        <v>1637</v>
      </c>
      <c r="D422" s="213" t="s">
        <v>286</v>
      </c>
      <c r="E422" s="214" t="s">
        <v>4674</v>
      </c>
      <c r="F422" s="215" t="s">
        <v>4614</v>
      </c>
      <c r="G422" s="216" t="s">
        <v>289</v>
      </c>
      <c r="H422" s="217">
        <v>34</v>
      </c>
      <c r="I422" s="218"/>
      <c r="J422" s="218">
        <f>ROUND(I422*H422,2)</f>
        <v>0</v>
      </c>
      <c r="K422" s="215" t="s">
        <v>18</v>
      </c>
      <c r="L422" s="219"/>
      <c r="M422" s="220" t="s">
        <v>18</v>
      </c>
      <c r="N422" s="221" t="s">
        <v>40</v>
      </c>
      <c r="O422" s="184">
        <v>0</v>
      </c>
      <c r="P422" s="184">
        <f>O422*H422</f>
        <v>0</v>
      </c>
      <c r="Q422" s="184">
        <v>0</v>
      </c>
      <c r="R422" s="184">
        <f>Q422*H422</f>
        <v>0</v>
      </c>
      <c r="S422" s="184">
        <v>0</v>
      </c>
      <c r="T422" s="185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86" t="s">
        <v>250</v>
      </c>
      <c r="AT422" s="186" t="s">
        <v>286</v>
      </c>
      <c r="AU422" s="186" t="s">
        <v>76</v>
      </c>
      <c r="AY422" s="19" t="s">
        <v>179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76</v>
      </c>
      <c r="BK422" s="187">
        <f>ROUND(I422*H422,2)</f>
        <v>0</v>
      </c>
      <c r="BL422" s="19" t="s">
        <v>186</v>
      </c>
      <c r="BM422" s="186" t="s">
        <v>2819</v>
      </c>
    </row>
    <row r="423" spans="1:65" s="2" customFormat="1" ht="29.25">
      <c r="A423" s="33"/>
      <c r="B423" s="34"/>
      <c r="C423" s="35"/>
      <c r="D423" s="188" t="s">
        <v>188</v>
      </c>
      <c r="E423" s="35"/>
      <c r="F423" s="189" t="s">
        <v>4614</v>
      </c>
      <c r="G423" s="35"/>
      <c r="H423" s="35"/>
      <c r="I423" s="35"/>
      <c r="J423" s="35"/>
      <c r="K423" s="35"/>
      <c r="L423" s="38"/>
      <c r="M423" s="190"/>
      <c r="N423" s="191"/>
      <c r="O423" s="63"/>
      <c r="P423" s="63"/>
      <c r="Q423" s="63"/>
      <c r="R423" s="63"/>
      <c r="S423" s="63"/>
      <c r="T423" s="64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9" t="s">
        <v>188</v>
      </c>
      <c r="AU423" s="19" t="s">
        <v>76</v>
      </c>
    </row>
    <row r="424" spans="1:65" s="2" customFormat="1" ht="16.5" customHeight="1">
      <c r="A424" s="33"/>
      <c r="B424" s="34"/>
      <c r="C424" s="176" t="s">
        <v>1648</v>
      </c>
      <c r="D424" s="176" t="s">
        <v>181</v>
      </c>
      <c r="E424" s="177" t="s">
        <v>4675</v>
      </c>
      <c r="F424" s="178" t="s">
        <v>4612</v>
      </c>
      <c r="G424" s="179" t="s">
        <v>289</v>
      </c>
      <c r="H424" s="180">
        <v>6</v>
      </c>
      <c r="I424" s="181"/>
      <c r="J424" s="181">
        <f>ROUND(I424*H424,2)</f>
        <v>0</v>
      </c>
      <c r="K424" s="178" t="s">
        <v>18</v>
      </c>
      <c r="L424" s="38"/>
      <c r="M424" s="182" t="s">
        <v>18</v>
      </c>
      <c r="N424" s="183" t="s">
        <v>40</v>
      </c>
      <c r="O424" s="184">
        <v>0</v>
      </c>
      <c r="P424" s="184">
        <f>O424*H424</f>
        <v>0</v>
      </c>
      <c r="Q424" s="184">
        <v>0</v>
      </c>
      <c r="R424" s="184">
        <f>Q424*H424</f>
        <v>0</v>
      </c>
      <c r="S424" s="184">
        <v>0</v>
      </c>
      <c r="T424" s="185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86" t="s">
        <v>186</v>
      </c>
      <c r="AT424" s="186" t="s">
        <v>181</v>
      </c>
      <c r="AU424" s="186" t="s">
        <v>76</v>
      </c>
      <c r="AY424" s="19" t="s">
        <v>179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76</v>
      </c>
      <c r="BK424" s="187">
        <f>ROUND(I424*H424,2)</f>
        <v>0</v>
      </c>
      <c r="BL424" s="19" t="s">
        <v>186</v>
      </c>
      <c r="BM424" s="186" t="s">
        <v>2829</v>
      </c>
    </row>
    <row r="425" spans="1:65" s="2" customFormat="1">
      <c r="A425" s="33"/>
      <c r="B425" s="34"/>
      <c r="C425" s="35"/>
      <c r="D425" s="188" t="s">
        <v>188</v>
      </c>
      <c r="E425" s="35"/>
      <c r="F425" s="189" t="s">
        <v>4612</v>
      </c>
      <c r="G425" s="35"/>
      <c r="H425" s="35"/>
      <c r="I425" s="35"/>
      <c r="J425" s="35"/>
      <c r="K425" s="35"/>
      <c r="L425" s="38"/>
      <c r="M425" s="190"/>
      <c r="N425" s="191"/>
      <c r="O425" s="63"/>
      <c r="P425" s="63"/>
      <c r="Q425" s="63"/>
      <c r="R425" s="63"/>
      <c r="S425" s="63"/>
      <c r="T425" s="64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9" t="s">
        <v>188</v>
      </c>
      <c r="AU425" s="19" t="s">
        <v>76</v>
      </c>
    </row>
    <row r="426" spans="1:65" s="2" customFormat="1" ht="44.25" customHeight="1">
      <c r="A426" s="33"/>
      <c r="B426" s="34"/>
      <c r="C426" s="213" t="s">
        <v>1655</v>
      </c>
      <c r="D426" s="213" t="s">
        <v>286</v>
      </c>
      <c r="E426" s="214" t="s">
        <v>4676</v>
      </c>
      <c r="F426" s="215" t="s">
        <v>4677</v>
      </c>
      <c r="G426" s="216" t="s">
        <v>289</v>
      </c>
      <c r="H426" s="217">
        <v>6</v>
      </c>
      <c r="I426" s="218"/>
      <c r="J426" s="218">
        <f>ROUND(I426*H426,2)</f>
        <v>0</v>
      </c>
      <c r="K426" s="215" t="s">
        <v>18</v>
      </c>
      <c r="L426" s="219"/>
      <c r="M426" s="220" t="s">
        <v>18</v>
      </c>
      <c r="N426" s="221" t="s">
        <v>40</v>
      </c>
      <c r="O426" s="184">
        <v>0</v>
      </c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5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86" t="s">
        <v>250</v>
      </c>
      <c r="AT426" s="186" t="s">
        <v>286</v>
      </c>
      <c r="AU426" s="186" t="s">
        <v>76</v>
      </c>
      <c r="AY426" s="19" t="s">
        <v>179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76</v>
      </c>
      <c r="BK426" s="187">
        <f>ROUND(I426*H426,2)</f>
        <v>0</v>
      </c>
      <c r="BL426" s="19" t="s">
        <v>186</v>
      </c>
      <c r="BM426" s="186" t="s">
        <v>2842</v>
      </c>
    </row>
    <row r="427" spans="1:65" s="2" customFormat="1" ht="29.25">
      <c r="A427" s="33"/>
      <c r="B427" s="34"/>
      <c r="C427" s="35"/>
      <c r="D427" s="188" t="s">
        <v>188</v>
      </c>
      <c r="E427" s="35"/>
      <c r="F427" s="189" t="s">
        <v>4677</v>
      </c>
      <c r="G427" s="35"/>
      <c r="H427" s="35"/>
      <c r="I427" s="35"/>
      <c r="J427" s="35"/>
      <c r="K427" s="35"/>
      <c r="L427" s="38"/>
      <c r="M427" s="190"/>
      <c r="N427" s="191"/>
      <c r="O427" s="63"/>
      <c r="P427" s="63"/>
      <c r="Q427" s="63"/>
      <c r="R427" s="63"/>
      <c r="S427" s="63"/>
      <c r="T427" s="64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T427" s="19" t="s">
        <v>188</v>
      </c>
      <c r="AU427" s="19" t="s">
        <v>76</v>
      </c>
    </row>
    <row r="428" spans="1:65" s="2" customFormat="1" ht="16.5" customHeight="1">
      <c r="A428" s="33"/>
      <c r="B428" s="34"/>
      <c r="C428" s="176" t="s">
        <v>1664</v>
      </c>
      <c r="D428" s="176" t="s">
        <v>181</v>
      </c>
      <c r="E428" s="177" t="s">
        <v>4678</v>
      </c>
      <c r="F428" s="178" t="s">
        <v>4679</v>
      </c>
      <c r="G428" s="179" t="s">
        <v>289</v>
      </c>
      <c r="H428" s="180">
        <v>105</v>
      </c>
      <c r="I428" s="181"/>
      <c r="J428" s="181">
        <f>ROUND(I428*H428,2)</f>
        <v>0</v>
      </c>
      <c r="K428" s="178" t="s">
        <v>18</v>
      </c>
      <c r="L428" s="38"/>
      <c r="M428" s="182" t="s">
        <v>18</v>
      </c>
      <c r="N428" s="183" t="s">
        <v>40</v>
      </c>
      <c r="O428" s="184">
        <v>0</v>
      </c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86" t="s">
        <v>186</v>
      </c>
      <c r="AT428" s="186" t="s">
        <v>181</v>
      </c>
      <c r="AU428" s="186" t="s">
        <v>76</v>
      </c>
      <c r="AY428" s="19" t="s">
        <v>179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76</v>
      </c>
      <c r="BK428" s="187">
        <f>ROUND(I428*H428,2)</f>
        <v>0</v>
      </c>
      <c r="BL428" s="19" t="s">
        <v>186</v>
      </c>
      <c r="BM428" s="186" t="s">
        <v>2859</v>
      </c>
    </row>
    <row r="429" spans="1:65" s="2" customFormat="1">
      <c r="A429" s="33"/>
      <c r="B429" s="34"/>
      <c r="C429" s="35"/>
      <c r="D429" s="188" t="s">
        <v>188</v>
      </c>
      <c r="E429" s="35"/>
      <c r="F429" s="189" t="s">
        <v>4679</v>
      </c>
      <c r="G429" s="35"/>
      <c r="H429" s="35"/>
      <c r="I429" s="35"/>
      <c r="J429" s="35"/>
      <c r="K429" s="35"/>
      <c r="L429" s="38"/>
      <c r="M429" s="190"/>
      <c r="N429" s="191"/>
      <c r="O429" s="63"/>
      <c r="P429" s="63"/>
      <c r="Q429" s="63"/>
      <c r="R429" s="63"/>
      <c r="S429" s="63"/>
      <c r="T429" s="64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T429" s="19" t="s">
        <v>188</v>
      </c>
      <c r="AU429" s="19" t="s">
        <v>76</v>
      </c>
    </row>
    <row r="430" spans="1:65" s="2" customFormat="1" ht="24.2" customHeight="1">
      <c r="A430" s="33"/>
      <c r="B430" s="34"/>
      <c r="C430" s="213" t="s">
        <v>1673</v>
      </c>
      <c r="D430" s="213" t="s">
        <v>286</v>
      </c>
      <c r="E430" s="214" t="s">
        <v>4680</v>
      </c>
      <c r="F430" s="215" t="s">
        <v>4681</v>
      </c>
      <c r="G430" s="216" t="s">
        <v>289</v>
      </c>
      <c r="H430" s="217">
        <v>26</v>
      </c>
      <c r="I430" s="218"/>
      <c r="J430" s="218">
        <f>ROUND(I430*H430,2)</f>
        <v>0</v>
      </c>
      <c r="K430" s="215" t="s">
        <v>18</v>
      </c>
      <c r="L430" s="219"/>
      <c r="M430" s="220" t="s">
        <v>18</v>
      </c>
      <c r="N430" s="221" t="s">
        <v>40</v>
      </c>
      <c r="O430" s="184">
        <v>0</v>
      </c>
      <c r="P430" s="184">
        <f>O430*H430</f>
        <v>0</v>
      </c>
      <c r="Q430" s="184">
        <v>0</v>
      </c>
      <c r="R430" s="184">
        <f>Q430*H430</f>
        <v>0</v>
      </c>
      <c r="S430" s="184">
        <v>0</v>
      </c>
      <c r="T430" s="185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86" t="s">
        <v>250</v>
      </c>
      <c r="AT430" s="186" t="s">
        <v>286</v>
      </c>
      <c r="AU430" s="186" t="s">
        <v>76</v>
      </c>
      <c r="AY430" s="19" t="s">
        <v>179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9" t="s">
        <v>76</v>
      </c>
      <c r="BK430" s="187">
        <f>ROUND(I430*H430,2)</f>
        <v>0</v>
      </c>
      <c r="BL430" s="19" t="s">
        <v>186</v>
      </c>
      <c r="BM430" s="186" t="s">
        <v>2868</v>
      </c>
    </row>
    <row r="431" spans="1:65" s="2" customFormat="1">
      <c r="A431" s="33"/>
      <c r="B431" s="34"/>
      <c r="C431" s="35"/>
      <c r="D431" s="188" t="s">
        <v>188</v>
      </c>
      <c r="E431" s="35"/>
      <c r="F431" s="189" t="s">
        <v>4681</v>
      </c>
      <c r="G431" s="35"/>
      <c r="H431" s="35"/>
      <c r="I431" s="35"/>
      <c r="J431" s="35"/>
      <c r="K431" s="35"/>
      <c r="L431" s="38"/>
      <c r="M431" s="190"/>
      <c r="N431" s="191"/>
      <c r="O431" s="63"/>
      <c r="P431" s="63"/>
      <c r="Q431" s="63"/>
      <c r="R431" s="63"/>
      <c r="S431" s="63"/>
      <c r="T431" s="64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9" t="s">
        <v>188</v>
      </c>
      <c r="AU431" s="19" t="s">
        <v>76</v>
      </c>
    </row>
    <row r="432" spans="1:65" s="2" customFormat="1" ht="24.2" customHeight="1">
      <c r="A432" s="33"/>
      <c r="B432" s="34"/>
      <c r="C432" s="213" t="s">
        <v>1682</v>
      </c>
      <c r="D432" s="213" t="s">
        <v>286</v>
      </c>
      <c r="E432" s="214" t="s">
        <v>4682</v>
      </c>
      <c r="F432" s="215" t="s">
        <v>4683</v>
      </c>
      <c r="G432" s="216" t="s">
        <v>289</v>
      </c>
      <c r="H432" s="217">
        <v>3</v>
      </c>
      <c r="I432" s="218"/>
      <c r="J432" s="218">
        <f>ROUND(I432*H432,2)</f>
        <v>0</v>
      </c>
      <c r="K432" s="215" t="s">
        <v>18</v>
      </c>
      <c r="L432" s="219"/>
      <c r="M432" s="220" t="s">
        <v>18</v>
      </c>
      <c r="N432" s="221" t="s">
        <v>40</v>
      </c>
      <c r="O432" s="184">
        <v>0</v>
      </c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86" t="s">
        <v>250</v>
      </c>
      <c r="AT432" s="186" t="s">
        <v>286</v>
      </c>
      <c r="AU432" s="186" t="s">
        <v>76</v>
      </c>
      <c r="AY432" s="19" t="s">
        <v>179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76</v>
      </c>
      <c r="BK432" s="187">
        <f>ROUND(I432*H432,2)</f>
        <v>0</v>
      </c>
      <c r="BL432" s="19" t="s">
        <v>186</v>
      </c>
      <c r="BM432" s="186" t="s">
        <v>2876</v>
      </c>
    </row>
    <row r="433" spans="1:65" s="2" customFormat="1">
      <c r="A433" s="33"/>
      <c r="B433" s="34"/>
      <c r="C433" s="35"/>
      <c r="D433" s="188" t="s">
        <v>188</v>
      </c>
      <c r="E433" s="35"/>
      <c r="F433" s="189" t="s">
        <v>4683</v>
      </c>
      <c r="G433" s="35"/>
      <c r="H433" s="35"/>
      <c r="I433" s="35"/>
      <c r="J433" s="35"/>
      <c r="K433" s="35"/>
      <c r="L433" s="38"/>
      <c r="M433" s="190"/>
      <c r="N433" s="191"/>
      <c r="O433" s="63"/>
      <c r="P433" s="63"/>
      <c r="Q433" s="63"/>
      <c r="R433" s="63"/>
      <c r="S433" s="63"/>
      <c r="T433" s="64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9" t="s">
        <v>188</v>
      </c>
      <c r="AU433" s="19" t="s">
        <v>76</v>
      </c>
    </row>
    <row r="434" spans="1:65" s="2" customFormat="1" ht="16.5" customHeight="1">
      <c r="A434" s="33"/>
      <c r="B434" s="34"/>
      <c r="C434" s="213" t="s">
        <v>1693</v>
      </c>
      <c r="D434" s="213" t="s">
        <v>286</v>
      </c>
      <c r="E434" s="214" t="s">
        <v>4684</v>
      </c>
      <c r="F434" s="215" t="s">
        <v>4685</v>
      </c>
      <c r="G434" s="216" t="s">
        <v>289</v>
      </c>
      <c r="H434" s="217">
        <v>70</v>
      </c>
      <c r="I434" s="218"/>
      <c r="J434" s="218">
        <f>ROUND(I434*H434,2)</f>
        <v>0</v>
      </c>
      <c r="K434" s="215" t="s">
        <v>18</v>
      </c>
      <c r="L434" s="219"/>
      <c r="M434" s="220" t="s">
        <v>18</v>
      </c>
      <c r="N434" s="221" t="s">
        <v>40</v>
      </c>
      <c r="O434" s="184">
        <v>0</v>
      </c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86" t="s">
        <v>250</v>
      </c>
      <c r="AT434" s="186" t="s">
        <v>286</v>
      </c>
      <c r="AU434" s="186" t="s">
        <v>76</v>
      </c>
      <c r="AY434" s="19" t="s">
        <v>179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76</v>
      </c>
      <c r="BK434" s="187">
        <f>ROUND(I434*H434,2)</f>
        <v>0</v>
      </c>
      <c r="BL434" s="19" t="s">
        <v>186</v>
      </c>
      <c r="BM434" s="186" t="s">
        <v>2884</v>
      </c>
    </row>
    <row r="435" spans="1:65" s="2" customFormat="1">
      <c r="A435" s="33"/>
      <c r="B435" s="34"/>
      <c r="C435" s="35"/>
      <c r="D435" s="188" t="s">
        <v>188</v>
      </c>
      <c r="E435" s="35"/>
      <c r="F435" s="189" t="s">
        <v>4685</v>
      </c>
      <c r="G435" s="35"/>
      <c r="H435" s="35"/>
      <c r="I435" s="35"/>
      <c r="J435" s="35"/>
      <c r="K435" s="35"/>
      <c r="L435" s="38"/>
      <c r="M435" s="190"/>
      <c r="N435" s="191"/>
      <c r="O435" s="63"/>
      <c r="P435" s="63"/>
      <c r="Q435" s="63"/>
      <c r="R435" s="63"/>
      <c r="S435" s="63"/>
      <c r="T435" s="64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T435" s="19" t="s">
        <v>188</v>
      </c>
      <c r="AU435" s="19" t="s">
        <v>76</v>
      </c>
    </row>
    <row r="436" spans="1:65" s="2" customFormat="1" ht="24.2" customHeight="1">
      <c r="A436" s="33"/>
      <c r="B436" s="34"/>
      <c r="C436" s="213" t="s">
        <v>1700</v>
      </c>
      <c r="D436" s="213" t="s">
        <v>286</v>
      </c>
      <c r="E436" s="214" t="s">
        <v>4686</v>
      </c>
      <c r="F436" s="215" t="s">
        <v>4687</v>
      </c>
      <c r="G436" s="216" t="s">
        <v>289</v>
      </c>
      <c r="H436" s="217">
        <v>6</v>
      </c>
      <c r="I436" s="218"/>
      <c r="J436" s="218">
        <f>ROUND(I436*H436,2)</f>
        <v>0</v>
      </c>
      <c r="K436" s="215" t="s">
        <v>18</v>
      </c>
      <c r="L436" s="219"/>
      <c r="M436" s="220" t="s">
        <v>18</v>
      </c>
      <c r="N436" s="221" t="s">
        <v>40</v>
      </c>
      <c r="O436" s="184">
        <v>0</v>
      </c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86" t="s">
        <v>250</v>
      </c>
      <c r="AT436" s="186" t="s">
        <v>286</v>
      </c>
      <c r="AU436" s="186" t="s">
        <v>76</v>
      </c>
      <c r="AY436" s="19" t="s">
        <v>179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76</v>
      </c>
      <c r="BK436" s="187">
        <f>ROUND(I436*H436,2)</f>
        <v>0</v>
      </c>
      <c r="BL436" s="19" t="s">
        <v>186</v>
      </c>
      <c r="BM436" s="186" t="s">
        <v>2892</v>
      </c>
    </row>
    <row r="437" spans="1:65" s="2" customFormat="1" ht="19.5">
      <c r="A437" s="33"/>
      <c r="B437" s="34"/>
      <c r="C437" s="35"/>
      <c r="D437" s="188" t="s">
        <v>188</v>
      </c>
      <c r="E437" s="35"/>
      <c r="F437" s="189" t="s">
        <v>4687</v>
      </c>
      <c r="G437" s="35"/>
      <c r="H437" s="35"/>
      <c r="I437" s="35"/>
      <c r="J437" s="35"/>
      <c r="K437" s="35"/>
      <c r="L437" s="38"/>
      <c r="M437" s="190"/>
      <c r="N437" s="191"/>
      <c r="O437" s="63"/>
      <c r="P437" s="63"/>
      <c r="Q437" s="63"/>
      <c r="R437" s="63"/>
      <c r="S437" s="63"/>
      <c r="T437" s="64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9" t="s">
        <v>188</v>
      </c>
      <c r="AU437" s="19" t="s">
        <v>76</v>
      </c>
    </row>
    <row r="438" spans="1:65" s="2" customFormat="1" ht="16.5" customHeight="1">
      <c r="A438" s="33"/>
      <c r="B438" s="34"/>
      <c r="C438" s="176" t="s">
        <v>1706</v>
      </c>
      <c r="D438" s="176" t="s">
        <v>181</v>
      </c>
      <c r="E438" s="177" t="s">
        <v>4688</v>
      </c>
      <c r="F438" s="178" t="s">
        <v>4679</v>
      </c>
      <c r="G438" s="179" t="s">
        <v>289</v>
      </c>
      <c r="H438" s="180">
        <v>64</v>
      </c>
      <c r="I438" s="181"/>
      <c r="J438" s="181">
        <f>ROUND(I438*H438,2)</f>
        <v>0</v>
      </c>
      <c r="K438" s="178" t="s">
        <v>18</v>
      </c>
      <c r="L438" s="38"/>
      <c r="M438" s="182" t="s">
        <v>18</v>
      </c>
      <c r="N438" s="183" t="s">
        <v>40</v>
      </c>
      <c r="O438" s="184">
        <v>0</v>
      </c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86" t="s">
        <v>186</v>
      </c>
      <c r="AT438" s="186" t="s">
        <v>181</v>
      </c>
      <c r="AU438" s="186" t="s">
        <v>76</v>
      </c>
      <c r="AY438" s="19" t="s">
        <v>179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76</v>
      </c>
      <c r="BK438" s="187">
        <f>ROUND(I438*H438,2)</f>
        <v>0</v>
      </c>
      <c r="BL438" s="19" t="s">
        <v>186</v>
      </c>
      <c r="BM438" s="186" t="s">
        <v>2900</v>
      </c>
    </row>
    <row r="439" spans="1:65" s="2" customFormat="1">
      <c r="A439" s="33"/>
      <c r="B439" s="34"/>
      <c r="C439" s="35"/>
      <c r="D439" s="188" t="s">
        <v>188</v>
      </c>
      <c r="E439" s="35"/>
      <c r="F439" s="189" t="s">
        <v>4679</v>
      </c>
      <c r="G439" s="35"/>
      <c r="H439" s="35"/>
      <c r="I439" s="35"/>
      <c r="J439" s="35"/>
      <c r="K439" s="35"/>
      <c r="L439" s="38"/>
      <c r="M439" s="190"/>
      <c r="N439" s="191"/>
      <c r="O439" s="63"/>
      <c r="P439" s="63"/>
      <c r="Q439" s="63"/>
      <c r="R439" s="63"/>
      <c r="S439" s="63"/>
      <c r="T439" s="64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9" t="s">
        <v>188</v>
      </c>
      <c r="AU439" s="19" t="s">
        <v>76</v>
      </c>
    </row>
    <row r="440" spans="1:65" s="2" customFormat="1" ht="16.5" customHeight="1">
      <c r="A440" s="33"/>
      <c r="B440" s="34"/>
      <c r="C440" s="213" t="s">
        <v>1715</v>
      </c>
      <c r="D440" s="213" t="s">
        <v>286</v>
      </c>
      <c r="E440" s="214" t="s">
        <v>4689</v>
      </c>
      <c r="F440" s="215" t="s">
        <v>4690</v>
      </c>
      <c r="G440" s="216" t="s">
        <v>289</v>
      </c>
      <c r="H440" s="217">
        <v>44</v>
      </c>
      <c r="I440" s="218"/>
      <c r="J440" s="218">
        <f>ROUND(I440*H440,2)</f>
        <v>0</v>
      </c>
      <c r="K440" s="215" t="s">
        <v>18</v>
      </c>
      <c r="L440" s="219"/>
      <c r="M440" s="220" t="s">
        <v>18</v>
      </c>
      <c r="N440" s="221" t="s">
        <v>40</v>
      </c>
      <c r="O440" s="184">
        <v>0</v>
      </c>
      <c r="P440" s="184">
        <f>O440*H440</f>
        <v>0</v>
      </c>
      <c r="Q440" s="184">
        <v>0</v>
      </c>
      <c r="R440" s="184">
        <f>Q440*H440</f>
        <v>0</v>
      </c>
      <c r="S440" s="184">
        <v>0</v>
      </c>
      <c r="T440" s="18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86" t="s">
        <v>250</v>
      </c>
      <c r="AT440" s="186" t="s">
        <v>286</v>
      </c>
      <c r="AU440" s="186" t="s">
        <v>76</v>
      </c>
      <c r="AY440" s="19" t="s">
        <v>179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9" t="s">
        <v>76</v>
      </c>
      <c r="BK440" s="187">
        <f>ROUND(I440*H440,2)</f>
        <v>0</v>
      </c>
      <c r="BL440" s="19" t="s">
        <v>186</v>
      </c>
      <c r="BM440" s="186" t="s">
        <v>2908</v>
      </c>
    </row>
    <row r="441" spans="1:65" s="2" customFormat="1">
      <c r="A441" s="33"/>
      <c r="B441" s="34"/>
      <c r="C441" s="35"/>
      <c r="D441" s="188" t="s">
        <v>188</v>
      </c>
      <c r="E441" s="35"/>
      <c r="F441" s="189" t="s">
        <v>4690</v>
      </c>
      <c r="G441" s="35"/>
      <c r="H441" s="35"/>
      <c r="I441" s="35"/>
      <c r="J441" s="35"/>
      <c r="K441" s="35"/>
      <c r="L441" s="38"/>
      <c r="M441" s="190"/>
      <c r="N441" s="191"/>
      <c r="O441" s="63"/>
      <c r="P441" s="63"/>
      <c r="Q441" s="63"/>
      <c r="R441" s="63"/>
      <c r="S441" s="63"/>
      <c r="T441" s="64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9" t="s">
        <v>188</v>
      </c>
      <c r="AU441" s="19" t="s">
        <v>76</v>
      </c>
    </row>
    <row r="442" spans="1:65" s="2" customFormat="1" ht="16.5" customHeight="1">
      <c r="A442" s="33"/>
      <c r="B442" s="34"/>
      <c r="C442" s="213" t="s">
        <v>1726</v>
      </c>
      <c r="D442" s="213" t="s">
        <v>286</v>
      </c>
      <c r="E442" s="214" t="s">
        <v>4691</v>
      </c>
      <c r="F442" s="215" t="s">
        <v>4692</v>
      </c>
      <c r="G442" s="216" t="s">
        <v>289</v>
      </c>
      <c r="H442" s="217">
        <v>20</v>
      </c>
      <c r="I442" s="218"/>
      <c r="J442" s="218">
        <f>ROUND(I442*H442,2)</f>
        <v>0</v>
      </c>
      <c r="K442" s="215" t="s">
        <v>18</v>
      </c>
      <c r="L442" s="219"/>
      <c r="M442" s="220" t="s">
        <v>18</v>
      </c>
      <c r="N442" s="221" t="s">
        <v>40</v>
      </c>
      <c r="O442" s="184">
        <v>0</v>
      </c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86" t="s">
        <v>250</v>
      </c>
      <c r="AT442" s="186" t="s">
        <v>286</v>
      </c>
      <c r="AU442" s="186" t="s">
        <v>76</v>
      </c>
      <c r="AY442" s="19" t="s">
        <v>179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76</v>
      </c>
      <c r="BK442" s="187">
        <f>ROUND(I442*H442,2)</f>
        <v>0</v>
      </c>
      <c r="BL442" s="19" t="s">
        <v>186</v>
      </c>
      <c r="BM442" s="186" t="s">
        <v>2916</v>
      </c>
    </row>
    <row r="443" spans="1:65" s="2" customFormat="1">
      <c r="A443" s="33"/>
      <c r="B443" s="34"/>
      <c r="C443" s="35"/>
      <c r="D443" s="188" t="s">
        <v>188</v>
      </c>
      <c r="E443" s="35"/>
      <c r="F443" s="189" t="s">
        <v>4692</v>
      </c>
      <c r="G443" s="35"/>
      <c r="H443" s="35"/>
      <c r="I443" s="35"/>
      <c r="J443" s="35"/>
      <c r="K443" s="35"/>
      <c r="L443" s="38"/>
      <c r="M443" s="190"/>
      <c r="N443" s="191"/>
      <c r="O443" s="63"/>
      <c r="P443" s="63"/>
      <c r="Q443" s="63"/>
      <c r="R443" s="63"/>
      <c r="S443" s="63"/>
      <c r="T443" s="64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9" t="s">
        <v>188</v>
      </c>
      <c r="AU443" s="19" t="s">
        <v>76</v>
      </c>
    </row>
    <row r="444" spans="1:65" s="2" customFormat="1" ht="16.5" customHeight="1">
      <c r="A444" s="33"/>
      <c r="B444" s="34"/>
      <c r="C444" s="176" t="s">
        <v>1737</v>
      </c>
      <c r="D444" s="176" t="s">
        <v>181</v>
      </c>
      <c r="E444" s="177" t="s">
        <v>4693</v>
      </c>
      <c r="F444" s="178" t="s">
        <v>4694</v>
      </c>
      <c r="G444" s="179" t="s">
        <v>281</v>
      </c>
      <c r="H444" s="180">
        <v>58</v>
      </c>
      <c r="I444" s="181"/>
      <c r="J444" s="181">
        <f>ROUND(I444*H444,2)</f>
        <v>0</v>
      </c>
      <c r="K444" s="178" t="s">
        <v>18</v>
      </c>
      <c r="L444" s="38"/>
      <c r="M444" s="182" t="s">
        <v>18</v>
      </c>
      <c r="N444" s="183" t="s">
        <v>40</v>
      </c>
      <c r="O444" s="184">
        <v>0</v>
      </c>
      <c r="P444" s="184">
        <f>O444*H444</f>
        <v>0</v>
      </c>
      <c r="Q444" s="184">
        <v>0</v>
      </c>
      <c r="R444" s="184">
        <f>Q444*H444</f>
        <v>0</v>
      </c>
      <c r="S444" s="184">
        <v>0</v>
      </c>
      <c r="T444" s="18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86" t="s">
        <v>186</v>
      </c>
      <c r="AT444" s="186" t="s">
        <v>181</v>
      </c>
      <c r="AU444" s="186" t="s">
        <v>76</v>
      </c>
      <c r="AY444" s="19" t="s">
        <v>179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76</v>
      </c>
      <c r="BK444" s="187">
        <f>ROUND(I444*H444,2)</f>
        <v>0</v>
      </c>
      <c r="BL444" s="19" t="s">
        <v>186</v>
      </c>
      <c r="BM444" s="186" t="s">
        <v>2924</v>
      </c>
    </row>
    <row r="445" spans="1:65" s="2" customFormat="1">
      <c r="A445" s="33"/>
      <c r="B445" s="34"/>
      <c r="C445" s="35"/>
      <c r="D445" s="188" t="s">
        <v>188</v>
      </c>
      <c r="E445" s="35"/>
      <c r="F445" s="189" t="s">
        <v>4694</v>
      </c>
      <c r="G445" s="35"/>
      <c r="H445" s="35"/>
      <c r="I445" s="35"/>
      <c r="J445" s="35"/>
      <c r="K445" s="35"/>
      <c r="L445" s="38"/>
      <c r="M445" s="190"/>
      <c r="N445" s="191"/>
      <c r="O445" s="63"/>
      <c r="P445" s="63"/>
      <c r="Q445" s="63"/>
      <c r="R445" s="63"/>
      <c r="S445" s="63"/>
      <c r="T445" s="64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9" t="s">
        <v>188</v>
      </c>
      <c r="AU445" s="19" t="s">
        <v>76</v>
      </c>
    </row>
    <row r="446" spans="1:65" s="2" customFormat="1" ht="16.5" customHeight="1">
      <c r="A446" s="33"/>
      <c r="B446" s="34"/>
      <c r="C446" s="213" t="s">
        <v>1744</v>
      </c>
      <c r="D446" s="213" t="s">
        <v>286</v>
      </c>
      <c r="E446" s="214" t="s">
        <v>4695</v>
      </c>
      <c r="F446" s="215" t="s">
        <v>4696</v>
      </c>
      <c r="G446" s="216" t="s">
        <v>281</v>
      </c>
      <c r="H446" s="217">
        <v>28</v>
      </c>
      <c r="I446" s="218"/>
      <c r="J446" s="218">
        <f>ROUND(I446*H446,2)</f>
        <v>0</v>
      </c>
      <c r="K446" s="215" t="s">
        <v>18</v>
      </c>
      <c r="L446" s="219"/>
      <c r="M446" s="220" t="s">
        <v>18</v>
      </c>
      <c r="N446" s="221" t="s">
        <v>40</v>
      </c>
      <c r="O446" s="184">
        <v>0</v>
      </c>
      <c r="P446" s="184">
        <f>O446*H446</f>
        <v>0</v>
      </c>
      <c r="Q446" s="184">
        <v>0</v>
      </c>
      <c r="R446" s="184">
        <f>Q446*H446</f>
        <v>0</v>
      </c>
      <c r="S446" s="184">
        <v>0</v>
      </c>
      <c r="T446" s="18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86" t="s">
        <v>250</v>
      </c>
      <c r="AT446" s="186" t="s">
        <v>286</v>
      </c>
      <c r="AU446" s="186" t="s">
        <v>76</v>
      </c>
      <c r="AY446" s="19" t="s">
        <v>179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9" t="s">
        <v>76</v>
      </c>
      <c r="BK446" s="187">
        <f>ROUND(I446*H446,2)</f>
        <v>0</v>
      </c>
      <c r="BL446" s="19" t="s">
        <v>186</v>
      </c>
      <c r="BM446" s="186" t="s">
        <v>2933</v>
      </c>
    </row>
    <row r="447" spans="1:65" s="2" customFormat="1">
      <c r="A447" s="33"/>
      <c r="B447" s="34"/>
      <c r="C447" s="35"/>
      <c r="D447" s="188" t="s">
        <v>188</v>
      </c>
      <c r="E447" s="35"/>
      <c r="F447" s="189" t="s">
        <v>4696</v>
      </c>
      <c r="G447" s="35"/>
      <c r="H447" s="35"/>
      <c r="I447" s="35"/>
      <c r="J447" s="35"/>
      <c r="K447" s="35"/>
      <c r="L447" s="38"/>
      <c r="M447" s="190"/>
      <c r="N447" s="191"/>
      <c r="O447" s="63"/>
      <c r="P447" s="63"/>
      <c r="Q447" s="63"/>
      <c r="R447" s="63"/>
      <c r="S447" s="63"/>
      <c r="T447" s="64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9" t="s">
        <v>188</v>
      </c>
      <c r="AU447" s="19" t="s">
        <v>76</v>
      </c>
    </row>
    <row r="448" spans="1:65" s="2" customFormat="1" ht="16.5" customHeight="1">
      <c r="A448" s="33"/>
      <c r="B448" s="34"/>
      <c r="C448" s="213" t="s">
        <v>1751</v>
      </c>
      <c r="D448" s="213" t="s">
        <v>286</v>
      </c>
      <c r="E448" s="214" t="s">
        <v>4697</v>
      </c>
      <c r="F448" s="215" t="s">
        <v>4698</v>
      </c>
      <c r="G448" s="216" t="s">
        <v>281</v>
      </c>
      <c r="H448" s="217">
        <v>4</v>
      </c>
      <c r="I448" s="218"/>
      <c r="J448" s="218">
        <f>ROUND(I448*H448,2)</f>
        <v>0</v>
      </c>
      <c r="K448" s="215" t="s">
        <v>18</v>
      </c>
      <c r="L448" s="219"/>
      <c r="M448" s="220" t="s">
        <v>18</v>
      </c>
      <c r="N448" s="221" t="s">
        <v>40</v>
      </c>
      <c r="O448" s="184">
        <v>0</v>
      </c>
      <c r="P448" s="184">
        <f>O448*H448</f>
        <v>0</v>
      </c>
      <c r="Q448" s="184">
        <v>0</v>
      </c>
      <c r="R448" s="184">
        <f>Q448*H448</f>
        <v>0</v>
      </c>
      <c r="S448" s="184">
        <v>0</v>
      </c>
      <c r="T448" s="18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86" t="s">
        <v>250</v>
      </c>
      <c r="AT448" s="186" t="s">
        <v>286</v>
      </c>
      <c r="AU448" s="186" t="s">
        <v>76</v>
      </c>
      <c r="AY448" s="19" t="s">
        <v>179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76</v>
      </c>
      <c r="BK448" s="187">
        <f>ROUND(I448*H448,2)</f>
        <v>0</v>
      </c>
      <c r="BL448" s="19" t="s">
        <v>186</v>
      </c>
      <c r="BM448" s="186" t="s">
        <v>2941</v>
      </c>
    </row>
    <row r="449" spans="1:65" s="2" customFormat="1">
      <c r="A449" s="33"/>
      <c r="B449" s="34"/>
      <c r="C449" s="35"/>
      <c r="D449" s="188" t="s">
        <v>188</v>
      </c>
      <c r="E449" s="35"/>
      <c r="F449" s="189" t="s">
        <v>4698</v>
      </c>
      <c r="G449" s="35"/>
      <c r="H449" s="35"/>
      <c r="I449" s="35"/>
      <c r="J449" s="35"/>
      <c r="K449" s="35"/>
      <c r="L449" s="38"/>
      <c r="M449" s="190"/>
      <c r="N449" s="191"/>
      <c r="O449" s="63"/>
      <c r="P449" s="63"/>
      <c r="Q449" s="63"/>
      <c r="R449" s="63"/>
      <c r="S449" s="63"/>
      <c r="T449" s="64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9" t="s">
        <v>188</v>
      </c>
      <c r="AU449" s="19" t="s">
        <v>76</v>
      </c>
    </row>
    <row r="450" spans="1:65" s="2" customFormat="1" ht="16.5" customHeight="1">
      <c r="A450" s="33"/>
      <c r="B450" s="34"/>
      <c r="C450" s="213" t="s">
        <v>1758</v>
      </c>
      <c r="D450" s="213" t="s">
        <v>286</v>
      </c>
      <c r="E450" s="214" t="s">
        <v>4699</v>
      </c>
      <c r="F450" s="215" t="s">
        <v>4700</v>
      </c>
      <c r="G450" s="216" t="s">
        <v>281</v>
      </c>
      <c r="H450" s="217">
        <v>26</v>
      </c>
      <c r="I450" s="218"/>
      <c r="J450" s="218">
        <f>ROUND(I450*H450,2)</f>
        <v>0</v>
      </c>
      <c r="K450" s="215" t="s">
        <v>18</v>
      </c>
      <c r="L450" s="219"/>
      <c r="M450" s="220" t="s">
        <v>18</v>
      </c>
      <c r="N450" s="221" t="s">
        <v>40</v>
      </c>
      <c r="O450" s="184">
        <v>0</v>
      </c>
      <c r="P450" s="184">
        <f>O450*H450</f>
        <v>0</v>
      </c>
      <c r="Q450" s="184">
        <v>0</v>
      </c>
      <c r="R450" s="184">
        <f>Q450*H450</f>
        <v>0</v>
      </c>
      <c r="S450" s="184">
        <v>0</v>
      </c>
      <c r="T450" s="18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86" t="s">
        <v>250</v>
      </c>
      <c r="AT450" s="186" t="s">
        <v>286</v>
      </c>
      <c r="AU450" s="186" t="s">
        <v>76</v>
      </c>
      <c r="AY450" s="19" t="s">
        <v>179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76</v>
      </c>
      <c r="BK450" s="187">
        <f>ROUND(I450*H450,2)</f>
        <v>0</v>
      </c>
      <c r="BL450" s="19" t="s">
        <v>186</v>
      </c>
      <c r="BM450" s="186" t="s">
        <v>2949</v>
      </c>
    </row>
    <row r="451" spans="1:65" s="2" customFormat="1">
      <c r="A451" s="33"/>
      <c r="B451" s="34"/>
      <c r="C451" s="35"/>
      <c r="D451" s="188" t="s">
        <v>188</v>
      </c>
      <c r="E451" s="35"/>
      <c r="F451" s="189" t="s">
        <v>4700</v>
      </c>
      <c r="G451" s="35"/>
      <c r="H451" s="35"/>
      <c r="I451" s="35"/>
      <c r="J451" s="35"/>
      <c r="K451" s="35"/>
      <c r="L451" s="38"/>
      <c r="M451" s="190"/>
      <c r="N451" s="191"/>
      <c r="O451" s="63"/>
      <c r="P451" s="63"/>
      <c r="Q451" s="63"/>
      <c r="R451" s="63"/>
      <c r="S451" s="63"/>
      <c r="T451" s="64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9" t="s">
        <v>188</v>
      </c>
      <c r="AU451" s="19" t="s">
        <v>76</v>
      </c>
    </row>
    <row r="452" spans="1:65" s="2" customFormat="1" ht="16.5" customHeight="1">
      <c r="A452" s="33"/>
      <c r="B452" s="34"/>
      <c r="C452" s="176" t="s">
        <v>1765</v>
      </c>
      <c r="D452" s="176" t="s">
        <v>181</v>
      </c>
      <c r="E452" s="177" t="s">
        <v>4701</v>
      </c>
      <c r="F452" s="178" t="s">
        <v>4702</v>
      </c>
      <c r="G452" s="179" t="s">
        <v>281</v>
      </c>
      <c r="H452" s="180">
        <v>42</v>
      </c>
      <c r="I452" s="181"/>
      <c r="J452" s="181">
        <f>ROUND(I452*H452,2)</f>
        <v>0</v>
      </c>
      <c r="K452" s="178" t="s">
        <v>18</v>
      </c>
      <c r="L452" s="38"/>
      <c r="M452" s="182" t="s">
        <v>18</v>
      </c>
      <c r="N452" s="183" t="s">
        <v>40</v>
      </c>
      <c r="O452" s="184">
        <v>0</v>
      </c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86" t="s">
        <v>186</v>
      </c>
      <c r="AT452" s="186" t="s">
        <v>181</v>
      </c>
      <c r="AU452" s="186" t="s">
        <v>76</v>
      </c>
      <c r="AY452" s="19" t="s">
        <v>179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76</v>
      </c>
      <c r="BK452" s="187">
        <f>ROUND(I452*H452,2)</f>
        <v>0</v>
      </c>
      <c r="BL452" s="19" t="s">
        <v>186</v>
      </c>
      <c r="BM452" s="186" t="s">
        <v>2961</v>
      </c>
    </row>
    <row r="453" spans="1:65" s="2" customFormat="1">
      <c r="A453" s="33"/>
      <c r="B453" s="34"/>
      <c r="C453" s="35"/>
      <c r="D453" s="188" t="s">
        <v>188</v>
      </c>
      <c r="E453" s="35"/>
      <c r="F453" s="189" t="s">
        <v>4702</v>
      </c>
      <c r="G453" s="35"/>
      <c r="H453" s="35"/>
      <c r="I453" s="35"/>
      <c r="J453" s="35"/>
      <c r="K453" s="35"/>
      <c r="L453" s="38"/>
      <c r="M453" s="190"/>
      <c r="N453" s="191"/>
      <c r="O453" s="63"/>
      <c r="P453" s="63"/>
      <c r="Q453" s="63"/>
      <c r="R453" s="63"/>
      <c r="S453" s="63"/>
      <c r="T453" s="64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9" t="s">
        <v>188</v>
      </c>
      <c r="AU453" s="19" t="s">
        <v>76</v>
      </c>
    </row>
    <row r="454" spans="1:65" s="2" customFormat="1" ht="24.2" customHeight="1">
      <c r="A454" s="33"/>
      <c r="B454" s="34"/>
      <c r="C454" s="213" t="s">
        <v>1772</v>
      </c>
      <c r="D454" s="213" t="s">
        <v>286</v>
      </c>
      <c r="E454" s="214" t="s">
        <v>4703</v>
      </c>
      <c r="F454" s="215" t="s">
        <v>4704</v>
      </c>
      <c r="G454" s="216" t="s">
        <v>289</v>
      </c>
      <c r="H454" s="217">
        <v>42</v>
      </c>
      <c r="I454" s="218"/>
      <c r="J454" s="218">
        <f>ROUND(I454*H454,2)</f>
        <v>0</v>
      </c>
      <c r="K454" s="215" t="s">
        <v>18</v>
      </c>
      <c r="L454" s="219"/>
      <c r="M454" s="220" t="s">
        <v>18</v>
      </c>
      <c r="N454" s="221" t="s">
        <v>40</v>
      </c>
      <c r="O454" s="184">
        <v>0</v>
      </c>
      <c r="P454" s="184">
        <f>O454*H454</f>
        <v>0</v>
      </c>
      <c r="Q454" s="184">
        <v>0</v>
      </c>
      <c r="R454" s="184">
        <f>Q454*H454</f>
        <v>0</v>
      </c>
      <c r="S454" s="184">
        <v>0</v>
      </c>
      <c r="T454" s="18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86" t="s">
        <v>250</v>
      </c>
      <c r="AT454" s="186" t="s">
        <v>286</v>
      </c>
      <c r="AU454" s="186" t="s">
        <v>76</v>
      </c>
      <c r="AY454" s="19" t="s">
        <v>179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76</v>
      </c>
      <c r="BK454" s="187">
        <f>ROUND(I454*H454,2)</f>
        <v>0</v>
      </c>
      <c r="BL454" s="19" t="s">
        <v>186</v>
      </c>
      <c r="BM454" s="186" t="s">
        <v>2969</v>
      </c>
    </row>
    <row r="455" spans="1:65" s="2" customFormat="1" ht="19.5">
      <c r="A455" s="33"/>
      <c r="B455" s="34"/>
      <c r="C455" s="35"/>
      <c r="D455" s="188" t="s">
        <v>188</v>
      </c>
      <c r="E455" s="35"/>
      <c r="F455" s="189" t="s">
        <v>4704</v>
      </c>
      <c r="G455" s="35"/>
      <c r="H455" s="35"/>
      <c r="I455" s="35"/>
      <c r="J455" s="35"/>
      <c r="K455" s="35"/>
      <c r="L455" s="38"/>
      <c r="M455" s="190"/>
      <c r="N455" s="191"/>
      <c r="O455" s="63"/>
      <c r="P455" s="63"/>
      <c r="Q455" s="63"/>
      <c r="R455" s="63"/>
      <c r="S455" s="63"/>
      <c r="T455" s="64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T455" s="19" t="s">
        <v>188</v>
      </c>
      <c r="AU455" s="19" t="s">
        <v>76</v>
      </c>
    </row>
    <row r="456" spans="1:65" s="2" customFormat="1" ht="16.5" customHeight="1">
      <c r="A456" s="33"/>
      <c r="B456" s="34"/>
      <c r="C456" s="176" t="s">
        <v>1779</v>
      </c>
      <c r="D456" s="176" t="s">
        <v>181</v>
      </c>
      <c r="E456" s="177" t="s">
        <v>4705</v>
      </c>
      <c r="F456" s="178" t="s">
        <v>4706</v>
      </c>
      <c r="G456" s="179" t="s">
        <v>281</v>
      </c>
      <c r="H456" s="180">
        <v>38</v>
      </c>
      <c r="I456" s="181"/>
      <c r="J456" s="181">
        <f>ROUND(I456*H456,2)</f>
        <v>0</v>
      </c>
      <c r="K456" s="178" t="s">
        <v>18</v>
      </c>
      <c r="L456" s="38"/>
      <c r="M456" s="182" t="s">
        <v>18</v>
      </c>
      <c r="N456" s="183" t="s">
        <v>40</v>
      </c>
      <c r="O456" s="184">
        <v>0</v>
      </c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86" t="s">
        <v>186</v>
      </c>
      <c r="AT456" s="186" t="s">
        <v>181</v>
      </c>
      <c r="AU456" s="186" t="s">
        <v>76</v>
      </c>
      <c r="AY456" s="19" t="s">
        <v>179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9" t="s">
        <v>76</v>
      </c>
      <c r="BK456" s="187">
        <f>ROUND(I456*H456,2)</f>
        <v>0</v>
      </c>
      <c r="BL456" s="19" t="s">
        <v>186</v>
      </c>
      <c r="BM456" s="186" t="s">
        <v>2977</v>
      </c>
    </row>
    <row r="457" spans="1:65" s="2" customFormat="1">
      <c r="A457" s="33"/>
      <c r="B457" s="34"/>
      <c r="C457" s="35"/>
      <c r="D457" s="188" t="s">
        <v>188</v>
      </c>
      <c r="E457" s="35"/>
      <c r="F457" s="189" t="s">
        <v>4706</v>
      </c>
      <c r="G457" s="35"/>
      <c r="H457" s="35"/>
      <c r="I457" s="35"/>
      <c r="J457" s="35"/>
      <c r="K457" s="35"/>
      <c r="L457" s="38"/>
      <c r="M457" s="190"/>
      <c r="N457" s="191"/>
      <c r="O457" s="63"/>
      <c r="P457" s="63"/>
      <c r="Q457" s="63"/>
      <c r="R457" s="63"/>
      <c r="S457" s="63"/>
      <c r="T457" s="64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9" t="s">
        <v>188</v>
      </c>
      <c r="AU457" s="19" t="s">
        <v>76</v>
      </c>
    </row>
    <row r="458" spans="1:65" s="2" customFormat="1" ht="16.5" customHeight="1">
      <c r="A458" s="33"/>
      <c r="B458" s="34"/>
      <c r="C458" s="213" t="s">
        <v>1786</v>
      </c>
      <c r="D458" s="213" t="s">
        <v>286</v>
      </c>
      <c r="E458" s="214" t="s">
        <v>4707</v>
      </c>
      <c r="F458" s="215" t="s">
        <v>4708</v>
      </c>
      <c r="G458" s="216" t="s">
        <v>289</v>
      </c>
      <c r="H458" s="217">
        <v>38</v>
      </c>
      <c r="I458" s="218"/>
      <c r="J458" s="218">
        <f>ROUND(I458*H458,2)</f>
        <v>0</v>
      </c>
      <c r="K458" s="215" t="s">
        <v>18</v>
      </c>
      <c r="L458" s="219"/>
      <c r="M458" s="220" t="s">
        <v>18</v>
      </c>
      <c r="N458" s="221" t="s">
        <v>40</v>
      </c>
      <c r="O458" s="184">
        <v>0</v>
      </c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86" t="s">
        <v>250</v>
      </c>
      <c r="AT458" s="186" t="s">
        <v>286</v>
      </c>
      <c r="AU458" s="186" t="s">
        <v>76</v>
      </c>
      <c r="AY458" s="19" t="s">
        <v>179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76</v>
      </c>
      <c r="BK458" s="187">
        <f>ROUND(I458*H458,2)</f>
        <v>0</v>
      </c>
      <c r="BL458" s="19" t="s">
        <v>186</v>
      </c>
      <c r="BM458" s="186" t="s">
        <v>2989</v>
      </c>
    </row>
    <row r="459" spans="1:65" s="2" customFormat="1">
      <c r="A459" s="33"/>
      <c r="B459" s="34"/>
      <c r="C459" s="35"/>
      <c r="D459" s="188" t="s">
        <v>188</v>
      </c>
      <c r="E459" s="35"/>
      <c r="F459" s="189" t="s">
        <v>4708</v>
      </c>
      <c r="G459" s="35"/>
      <c r="H459" s="35"/>
      <c r="I459" s="35"/>
      <c r="J459" s="35"/>
      <c r="K459" s="35"/>
      <c r="L459" s="38"/>
      <c r="M459" s="190"/>
      <c r="N459" s="191"/>
      <c r="O459" s="63"/>
      <c r="P459" s="63"/>
      <c r="Q459" s="63"/>
      <c r="R459" s="63"/>
      <c r="S459" s="63"/>
      <c r="T459" s="64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9" t="s">
        <v>188</v>
      </c>
      <c r="AU459" s="19" t="s">
        <v>76</v>
      </c>
    </row>
    <row r="460" spans="1:65" s="2" customFormat="1" ht="16.5" customHeight="1">
      <c r="A460" s="33"/>
      <c r="B460" s="34"/>
      <c r="C460" s="176" t="s">
        <v>1801</v>
      </c>
      <c r="D460" s="176" t="s">
        <v>181</v>
      </c>
      <c r="E460" s="177" t="s">
        <v>4709</v>
      </c>
      <c r="F460" s="178" t="s">
        <v>4710</v>
      </c>
      <c r="G460" s="179" t="s">
        <v>281</v>
      </c>
      <c r="H460" s="180">
        <v>38</v>
      </c>
      <c r="I460" s="181"/>
      <c r="J460" s="181">
        <f>ROUND(I460*H460,2)</f>
        <v>0</v>
      </c>
      <c r="K460" s="178" t="s">
        <v>18</v>
      </c>
      <c r="L460" s="38"/>
      <c r="M460" s="182" t="s">
        <v>18</v>
      </c>
      <c r="N460" s="183" t="s">
        <v>40</v>
      </c>
      <c r="O460" s="184">
        <v>0</v>
      </c>
      <c r="P460" s="184">
        <f>O460*H460</f>
        <v>0</v>
      </c>
      <c r="Q460" s="184">
        <v>0</v>
      </c>
      <c r="R460" s="184">
        <f>Q460*H460</f>
        <v>0</v>
      </c>
      <c r="S460" s="184">
        <v>0</v>
      </c>
      <c r="T460" s="18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86" t="s">
        <v>186</v>
      </c>
      <c r="AT460" s="186" t="s">
        <v>181</v>
      </c>
      <c r="AU460" s="186" t="s">
        <v>76</v>
      </c>
      <c r="AY460" s="19" t="s">
        <v>179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76</v>
      </c>
      <c r="BK460" s="187">
        <f>ROUND(I460*H460,2)</f>
        <v>0</v>
      </c>
      <c r="BL460" s="19" t="s">
        <v>186</v>
      </c>
      <c r="BM460" s="186" t="s">
        <v>3003</v>
      </c>
    </row>
    <row r="461" spans="1:65" s="2" customFormat="1">
      <c r="A461" s="33"/>
      <c r="B461" s="34"/>
      <c r="C461" s="35"/>
      <c r="D461" s="188" t="s">
        <v>188</v>
      </c>
      <c r="E461" s="35"/>
      <c r="F461" s="189" t="s">
        <v>4710</v>
      </c>
      <c r="G461" s="35"/>
      <c r="H461" s="35"/>
      <c r="I461" s="35"/>
      <c r="J461" s="35"/>
      <c r="K461" s="35"/>
      <c r="L461" s="38"/>
      <c r="M461" s="190"/>
      <c r="N461" s="191"/>
      <c r="O461" s="63"/>
      <c r="P461" s="63"/>
      <c r="Q461" s="63"/>
      <c r="R461" s="63"/>
      <c r="S461" s="63"/>
      <c r="T461" s="64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9" t="s">
        <v>188</v>
      </c>
      <c r="AU461" s="19" t="s">
        <v>76</v>
      </c>
    </row>
    <row r="462" spans="1:65" s="2" customFormat="1" ht="16.5" customHeight="1">
      <c r="A462" s="33"/>
      <c r="B462" s="34"/>
      <c r="C462" s="213" t="s">
        <v>1826</v>
      </c>
      <c r="D462" s="213" t="s">
        <v>286</v>
      </c>
      <c r="E462" s="214" t="s">
        <v>4711</v>
      </c>
      <c r="F462" s="215" t="s">
        <v>4712</v>
      </c>
      <c r="G462" s="216" t="s">
        <v>281</v>
      </c>
      <c r="H462" s="217">
        <v>38</v>
      </c>
      <c r="I462" s="218"/>
      <c r="J462" s="218">
        <f>ROUND(I462*H462,2)</f>
        <v>0</v>
      </c>
      <c r="K462" s="215" t="s">
        <v>18</v>
      </c>
      <c r="L462" s="219"/>
      <c r="M462" s="220" t="s">
        <v>18</v>
      </c>
      <c r="N462" s="221" t="s">
        <v>40</v>
      </c>
      <c r="O462" s="184">
        <v>0</v>
      </c>
      <c r="P462" s="184">
        <f>O462*H462</f>
        <v>0</v>
      </c>
      <c r="Q462" s="184">
        <v>0</v>
      </c>
      <c r="R462" s="184">
        <f>Q462*H462</f>
        <v>0</v>
      </c>
      <c r="S462" s="184">
        <v>0</v>
      </c>
      <c r="T462" s="185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86" t="s">
        <v>250</v>
      </c>
      <c r="AT462" s="186" t="s">
        <v>286</v>
      </c>
      <c r="AU462" s="186" t="s">
        <v>76</v>
      </c>
      <c r="AY462" s="19" t="s">
        <v>179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76</v>
      </c>
      <c r="BK462" s="187">
        <f>ROUND(I462*H462,2)</f>
        <v>0</v>
      </c>
      <c r="BL462" s="19" t="s">
        <v>186</v>
      </c>
      <c r="BM462" s="186" t="s">
        <v>3015</v>
      </c>
    </row>
    <row r="463" spans="1:65" s="2" customFormat="1">
      <c r="A463" s="33"/>
      <c r="B463" s="34"/>
      <c r="C463" s="35"/>
      <c r="D463" s="188" t="s">
        <v>188</v>
      </c>
      <c r="E463" s="35"/>
      <c r="F463" s="189" t="s">
        <v>4712</v>
      </c>
      <c r="G463" s="35"/>
      <c r="H463" s="35"/>
      <c r="I463" s="35"/>
      <c r="J463" s="35"/>
      <c r="K463" s="35"/>
      <c r="L463" s="38"/>
      <c r="M463" s="190"/>
      <c r="N463" s="191"/>
      <c r="O463" s="63"/>
      <c r="P463" s="63"/>
      <c r="Q463" s="63"/>
      <c r="R463" s="63"/>
      <c r="S463" s="63"/>
      <c r="T463" s="64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9" t="s">
        <v>188</v>
      </c>
      <c r="AU463" s="19" t="s">
        <v>76</v>
      </c>
    </row>
    <row r="464" spans="1:65" s="2" customFormat="1" ht="16.5" customHeight="1">
      <c r="A464" s="33"/>
      <c r="B464" s="34"/>
      <c r="C464" s="176" t="s">
        <v>1832</v>
      </c>
      <c r="D464" s="176" t="s">
        <v>181</v>
      </c>
      <c r="E464" s="177" t="s">
        <v>4713</v>
      </c>
      <c r="F464" s="178" t="s">
        <v>4714</v>
      </c>
      <c r="G464" s="179" t="s">
        <v>281</v>
      </c>
      <c r="H464" s="180">
        <v>26</v>
      </c>
      <c r="I464" s="181"/>
      <c r="J464" s="181">
        <f>ROUND(I464*H464,2)</f>
        <v>0</v>
      </c>
      <c r="K464" s="178" t="s">
        <v>18</v>
      </c>
      <c r="L464" s="38"/>
      <c r="M464" s="182" t="s">
        <v>18</v>
      </c>
      <c r="N464" s="183" t="s">
        <v>40</v>
      </c>
      <c r="O464" s="184">
        <v>0</v>
      </c>
      <c r="P464" s="184">
        <f>O464*H464</f>
        <v>0</v>
      </c>
      <c r="Q464" s="184">
        <v>0</v>
      </c>
      <c r="R464" s="184">
        <f>Q464*H464</f>
        <v>0</v>
      </c>
      <c r="S464" s="184">
        <v>0</v>
      </c>
      <c r="T464" s="185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86" t="s">
        <v>186</v>
      </c>
      <c r="AT464" s="186" t="s">
        <v>181</v>
      </c>
      <c r="AU464" s="186" t="s">
        <v>76</v>
      </c>
      <c r="AY464" s="19" t="s">
        <v>179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76</v>
      </c>
      <c r="BK464" s="187">
        <f>ROUND(I464*H464,2)</f>
        <v>0</v>
      </c>
      <c r="BL464" s="19" t="s">
        <v>186</v>
      </c>
      <c r="BM464" s="186" t="s">
        <v>3027</v>
      </c>
    </row>
    <row r="465" spans="1:65" s="2" customFormat="1">
      <c r="A465" s="33"/>
      <c r="B465" s="34"/>
      <c r="C465" s="35"/>
      <c r="D465" s="188" t="s">
        <v>188</v>
      </c>
      <c r="E465" s="35"/>
      <c r="F465" s="189" t="s">
        <v>4714</v>
      </c>
      <c r="G465" s="35"/>
      <c r="H465" s="35"/>
      <c r="I465" s="35"/>
      <c r="J465" s="35"/>
      <c r="K465" s="35"/>
      <c r="L465" s="38"/>
      <c r="M465" s="190"/>
      <c r="N465" s="191"/>
      <c r="O465" s="63"/>
      <c r="P465" s="63"/>
      <c r="Q465" s="63"/>
      <c r="R465" s="63"/>
      <c r="S465" s="63"/>
      <c r="T465" s="64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9" t="s">
        <v>188</v>
      </c>
      <c r="AU465" s="19" t="s">
        <v>76</v>
      </c>
    </row>
    <row r="466" spans="1:65" s="2" customFormat="1" ht="16.5" customHeight="1">
      <c r="A466" s="33"/>
      <c r="B466" s="34"/>
      <c r="C466" s="213" t="s">
        <v>1839</v>
      </c>
      <c r="D466" s="213" t="s">
        <v>286</v>
      </c>
      <c r="E466" s="214" t="s">
        <v>4715</v>
      </c>
      <c r="F466" s="215" t="s">
        <v>4716</v>
      </c>
      <c r="G466" s="216" t="s">
        <v>281</v>
      </c>
      <c r="H466" s="217">
        <v>20</v>
      </c>
      <c r="I466" s="218"/>
      <c r="J466" s="218">
        <f>ROUND(I466*H466,2)</f>
        <v>0</v>
      </c>
      <c r="K466" s="215" t="s">
        <v>18</v>
      </c>
      <c r="L466" s="219"/>
      <c r="M466" s="220" t="s">
        <v>18</v>
      </c>
      <c r="N466" s="221" t="s">
        <v>40</v>
      </c>
      <c r="O466" s="184">
        <v>0</v>
      </c>
      <c r="P466" s="184">
        <f>O466*H466</f>
        <v>0</v>
      </c>
      <c r="Q466" s="184">
        <v>0</v>
      </c>
      <c r="R466" s="184">
        <f>Q466*H466</f>
        <v>0</v>
      </c>
      <c r="S466" s="184">
        <v>0</v>
      </c>
      <c r="T466" s="18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86" t="s">
        <v>250</v>
      </c>
      <c r="AT466" s="186" t="s">
        <v>286</v>
      </c>
      <c r="AU466" s="186" t="s">
        <v>76</v>
      </c>
      <c r="AY466" s="19" t="s">
        <v>179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76</v>
      </c>
      <c r="BK466" s="187">
        <f>ROUND(I466*H466,2)</f>
        <v>0</v>
      </c>
      <c r="BL466" s="19" t="s">
        <v>186</v>
      </c>
      <c r="BM466" s="186" t="s">
        <v>3039</v>
      </c>
    </row>
    <row r="467" spans="1:65" s="2" customFormat="1">
      <c r="A467" s="33"/>
      <c r="B467" s="34"/>
      <c r="C467" s="35"/>
      <c r="D467" s="188" t="s">
        <v>188</v>
      </c>
      <c r="E467" s="35"/>
      <c r="F467" s="189" t="s">
        <v>4716</v>
      </c>
      <c r="G467" s="35"/>
      <c r="H467" s="35"/>
      <c r="I467" s="35"/>
      <c r="J467" s="35"/>
      <c r="K467" s="35"/>
      <c r="L467" s="38"/>
      <c r="M467" s="190"/>
      <c r="N467" s="191"/>
      <c r="O467" s="63"/>
      <c r="P467" s="63"/>
      <c r="Q467" s="63"/>
      <c r="R467" s="63"/>
      <c r="S467" s="63"/>
      <c r="T467" s="64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9" t="s">
        <v>188</v>
      </c>
      <c r="AU467" s="19" t="s">
        <v>76</v>
      </c>
    </row>
    <row r="468" spans="1:65" s="2" customFormat="1" ht="16.5" customHeight="1">
      <c r="A468" s="33"/>
      <c r="B468" s="34"/>
      <c r="C468" s="213" t="s">
        <v>1851</v>
      </c>
      <c r="D468" s="213" t="s">
        <v>286</v>
      </c>
      <c r="E468" s="214" t="s">
        <v>4717</v>
      </c>
      <c r="F468" s="215" t="s">
        <v>4718</v>
      </c>
      <c r="G468" s="216" t="s">
        <v>281</v>
      </c>
      <c r="H468" s="217">
        <v>6</v>
      </c>
      <c r="I468" s="218"/>
      <c r="J468" s="218">
        <f>ROUND(I468*H468,2)</f>
        <v>0</v>
      </c>
      <c r="K468" s="215" t="s">
        <v>18</v>
      </c>
      <c r="L468" s="219"/>
      <c r="M468" s="220" t="s">
        <v>18</v>
      </c>
      <c r="N468" s="221" t="s">
        <v>40</v>
      </c>
      <c r="O468" s="184">
        <v>0</v>
      </c>
      <c r="P468" s="184">
        <f>O468*H468</f>
        <v>0</v>
      </c>
      <c r="Q468" s="184">
        <v>0</v>
      </c>
      <c r="R468" s="184">
        <f>Q468*H468</f>
        <v>0</v>
      </c>
      <c r="S468" s="184">
        <v>0</v>
      </c>
      <c r="T468" s="18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86" t="s">
        <v>250</v>
      </c>
      <c r="AT468" s="186" t="s">
        <v>286</v>
      </c>
      <c r="AU468" s="186" t="s">
        <v>76</v>
      </c>
      <c r="AY468" s="19" t="s">
        <v>179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76</v>
      </c>
      <c r="BK468" s="187">
        <f>ROUND(I468*H468,2)</f>
        <v>0</v>
      </c>
      <c r="BL468" s="19" t="s">
        <v>186</v>
      </c>
      <c r="BM468" s="186" t="s">
        <v>3049</v>
      </c>
    </row>
    <row r="469" spans="1:65" s="2" customFormat="1">
      <c r="A469" s="33"/>
      <c r="B469" s="34"/>
      <c r="C469" s="35"/>
      <c r="D469" s="188" t="s">
        <v>188</v>
      </c>
      <c r="E469" s="35"/>
      <c r="F469" s="189" t="s">
        <v>4718</v>
      </c>
      <c r="G469" s="35"/>
      <c r="H469" s="35"/>
      <c r="I469" s="35"/>
      <c r="J469" s="35"/>
      <c r="K469" s="35"/>
      <c r="L469" s="38"/>
      <c r="M469" s="190"/>
      <c r="N469" s="191"/>
      <c r="O469" s="63"/>
      <c r="P469" s="63"/>
      <c r="Q469" s="63"/>
      <c r="R469" s="63"/>
      <c r="S469" s="63"/>
      <c r="T469" s="64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9" t="s">
        <v>188</v>
      </c>
      <c r="AU469" s="19" t="s">
        <v>76</v>
      </c>
    </row>
    <row r="470" spans="1:65" s="2" customFormat="1" ht="16.5" customHeight="1">
      <c r="A470" s="33"/>
      <c r="B470" s="34"/>
      <c r="C470" s="176" t="s">
        <v>1858</v>
      </c>
      <c r="D470" s="176" t="s">
        <v>181</v>
      </c>
      <c r="E470" s="177" t="s">
        <v>4719</v>
      </c>
      <c r="F470" s="178" t="s">
        <v>4720</v>
      </c>
      <c r="G470" s="179" t="s">
        <v>281</v>
      </c>
      <c r="H470" s="180">
        <v>2</v>
      </c>
      <c r="I470" s="181"/>
      <c r="J470" s="181">
        <f>ROUND(I470*H470,2)</f>
        <v>0</v>
      </c>
      <c r="K470" s="178" t="s">
        <v>18</v>
      </c>
      <c r="L470" s="38"/>
      <c r="M470" s="182" t="s">
        <v>18</v>
      </c>
      <c r="N470" s="183" t="s">
        <v>40</v>
      </c>
      <c r="O470" s="184">
        <v>0</v>
      </c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86" t="s">
        <v>186</v>
      </c>
      <c r="AT470" s="186" t="s">
        <v>181</v>
      </c>
      <c r="AU470" s="186" t="s">
        <v>76</v>
      </c>
      <c r="AY470" s="19" t="s">
        <v>179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9" t="s">
        <v>76</v>
      </c>
      <c r="BK470" s="187">
        <f>ROUND(I470*H470,2)</f>
        <v>0</v>
      </c>
      <c r="BL470" s="19" t="s">
        <v>186</v>
      </c>
      <c r="BM470" s="186" t="s">
        <v>3057</v>
      </c>
    </row>
    <row r="471" spans="1:65" s="2" customFormat="1">
      <c r="A471" s="33"/>
      <c r="B471" s="34"/>
      <c r="C471" s="35"/>
      <c r="D471" s="188" t="s">
        <v>188</v>
      </c>
      <c r="E471" s="35"/>
      <c r="F471" s="189" t="s">
        <v>4720</v>
      </c>
      <c r="G471" s="35"/>
      <c r="H471" s="35"/>
      <c r="I471" s="35"/>
      <c r="J471" s="35"/>
      <c r="K471" s="35"/>
      <c r="L471" s="38"/>
      <c r="M471" s="190"/>
      <c r="N471" s="191"/>
      <c r="O471" s="63"/>
      <c r="P471" s="63"/>
      <c r="Q471" s="63"/>
      <c r="R471" s="63"/>
      <c r="S471" s="63"/>
      <c r="T471" s="64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T471" s="19" t="s">
        <v>188</v>
      </c>
      <c r="AU471" s="19" t="s">
        <v>76</v>
      </c>
    </row>
    <row r="472" spans="1:65" s="2" customFormat="1" ht="16.5" customHeight="1">
      <c r="A472" s="33"/>
      <c r="B472" s="34"/>
      <c r="C472" s="213" t="s">
        <v>1862</v>
      </c>
      <c r="D472" s="213" t="s">
        <v>286</v>
      </c>
      <c r="E472" s="214" t="s">
        <v>4721</v>
      </c>
      <c r="F472" s="215" t="s">
        <v>4722</v>
      </c>
      <c r="G472" s="216" t="s">
        <v>281</v>
      </c>
      <c r="H472" s="217">
        <v>2</v>
      </c>
      <c r="I472" s="218"/>
      <c r="J472" s="218">
        <f>ROUND(I472*H472,2)</f>
        <v>0</v>
      </c>
      <c r="K472" s="215" t="s">
        <v>18</v>
      </c>
      <c r="L472" s="219"/>
      <c r="M472" s="220" t="s">
        <v>18</v>
      </c>
      <c r="N472" s="221" t="s">
        <v>40</v>
      </c>
      <c r="O472" s="184">
        <v>0</v>
      </c>
      <c r="P472" s="184">
        <f>O472*H472</f>
        <v>0</v>
      </c>
      <c r="Q472" s="184">
        <v>0</v>
      </c>
      <c r="R472" s="184">
        <f>Q472*H472</f>
        <v>0</v>
      </c>
      <c r="S472" s="184">
        <v>0</v>
      </c>
      <c r="T472" s="185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86" t="s">
        <v>250</v>
      </c>
      <c r="AT472" s="186" t="s">
        <v>286</v>
      </c>
      <c r="AU472" s="186" t="s">
        <v>76</v>
      </c>
      <c r="AY472" s="19" t="s">
        <v>179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9" t="s">
        <v>76</v>
      </c>
      <c r="BK472" s="187">
        <f>ROUND(I472*H472,2)</f>
        <v>0</v>
      </c>
      <c r="BL472" s="19" t="s">
        <v>186</v>
      </c>
      <c r="BM472" s="186" t="s">
        <v>3066</v>
      </c>
    </row>
    <row r="473" spans="1:65" s="2" customFormat="1">
      <c r="A473" s="33"/>
      <c r="B473" s="34"/>
      <c r="C473" s="35"/>
      <c r="D473" s="188" t="s">
        <v>188</v>
      </c>
      <c r="E473" s="35"/>
      <c r="F473" s="189" t="s">
        <v>4722</v>
      </c>
      <c r="G473" s="35"/>
      <c r="H473" s="35"/>
      <c r="I473" s="35"/>
      <c r="J473" s="35"/>
      <c r="K473" s="35"/>
      <c r="L473" s="38"/>
      <c r="M473" s="190"/>
      <c r="N473" s="191"/>
      <c r="O473" s="63"/>
      <c r="P473" s="63"/>
      <c r="Q473" s="63"/>
      <c r="R473" s="63"/>
      <c r="S473" s="63"/>
      <c r="T473" s="64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9" t="s">
        <v>188</v>
      </c>
      <c r="AU473" s="19" t="s">
        <v>76</v>
      </c>
    </row>
    <row r="474" spans="1:65" s="2" customFormat="1" ht="16.5" customHeight="1">
      <c r="A474" s="33"/>
      <c r="B474" s="34"/>
      <c r="C474" s="176" t="s">
        <v>1867</v>
      </c>
      <c r="D474" s="176" t="s">
        <v>181</v>
      </c>
      <c r="E474" s="177" t="s">
        <v>4723</v>
      </c>
      <c r="F474" s="178" t="s">
        <v>4706</v>
      </c>
      <c r="G474" s="179" t="s">
        <v>289</v>
      </c>
      <c r="H474" s="180">
        <v>4</v>
      </c>
      <c r="I474" s="181"/>
      <c r="J474" s="181">
        <f>ROUND(I474*H474,2)</f>
        <v>0</v>
      </c>
      <c r="K474" s="178" t="s">
        <v>18</v>
      </c>
      <c r="L474" s="38"/>
      <c r="M474" s="182" t="s">
        <v>18</v>
      </c>
      <c r="N474" s="183" t="s">
        <v>40</v>
      </c>
      <c r="O474" s="184">
        <v>0</v>
      </c>
      <c r="P474" s="184">
        <f>O474*H474</f>
        <v>0</v>
      </c>
      <c r="Q474" s="184">
        <v>0</v>
      </c>
      <c r="R474" s="184">
        <f>Q474*H474</f>
        <v>0</v>
      </c>
      <c r="S474" s="184">
        <v>0</v>
      </c>
      <c r="T474" s="18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86" t="s">
        <v>186</v>
      </c>
      <c r="AT474" s="186" t="s">
        <v>181</v>
      </c>
      <c r="AU474" s="186" t="s">
        <v>76</v>
      </c>
      <c r="AY474" s="19" t="s">
        <v>179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9" t="s">
        <v>76</v>
      </c>
      <c r="BK474" s="187">
        <f>ROUND(I474*H474,2)</f>
        <v>0</v>
      </c>
      <c r="BL474" s="19" t="s">
        <v>186</v>
      </c>
      <c r="BM474" s="186" t="s">
        <v>3074</v>
      </c>
    </row>
    <row r="475" spans="1:65" s="2" customFormat="1">
      <c r="A475" s="33"/>
      <c r="B475" s="34"/>
      <c r="C475" s="35"/>
      <c r="D475" s="188" t="s">
        <v>188</v>
      </c>
      <c r="E475" s="35"/>
      <c r="F475" s="189" t="s">
        <v>4706</v>
      </c>
      <c r="G475" s="35"/>
      <c r="H475" s="35"/>
      <c r="I475" s="35"/>
      <c r="J475" s="35"/>
      <c r="K475" s="35"/>
      <c r="L475" s="38"/>
      <c r="M475" s="190"/>
      <c r="N475" s="191"/>
      <c r="O475" s="63"/>
      <c r="P475" s="63"/>
      <c r="Q475" s="63"/>
      <c r="R475" s="63"/>
      <c r="S475" s="63"/>
      <c r="T475" s="64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9" t="s">
        <v>188</v>
      </c>
      <c r="AU475" s="19" t="s">
        <v>76</v>
      </c>
    </row>
    <row r="476" spans="1:65" s="2" customFormat="1" ht="16.5" customHeight="1">
      <c r="A476" s="33"/>
      <c r="B476" s="34"/>
      <c r="C476" s="213" t="s">
        <v>1873</v>
      </c>
      <c r="D476" s="213" t="s">
        <v>286</v>
      </c>
      <c r="E476" s="214" t="s">
        <v>4724</v>
      </c>
      <c r="F476" s="215" t="s">
        <v>4725</v>
      </c>
      <c r="G476" s="216" t="s">
        <v>289</v>
      </c>
      <c r="H476" s="217">
        <v>4</v>
      </c>
      <c r="I476" s="218"/>
      <c r="J476" s="218">
        <f>ROUND(I476*H476,2)</f>
        <v>0</v>
      </c>
      <c r="K476" s="215" t="s">
        <v>18</v>
      </c>
      <c r="L476" s="219"/>
      <c r="M476" s="220" t="s">
        <v>18</v>
      </c>
      <c r="N476" s="221" t="s">
        <v>40</v>
      </c>
      <c r="O476" s="184">
        <v>0</v>
      </c>
      <c r="P476" s="184">
        <f>O476*H476</f>
        <v>0</v>
      </c>
      <c r="Q476" s="184">
        <v>0</v>
      </c>
      <c r="R476" s="184">
        <f>Q476*H476</f>
        <v>0</v>
      </c>
      <c r="S476" s="184">
        <v>0</v>
      </c>
      <c r="T476" s="18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86" t="s">
        <v>250</v>
      </c>
      <c r="AT476" s="186" t="s">
        <v>286</v>
      </c>
      <c r="AU476" s="186" t="s">
        <v>76</v>
      </c>
      <c r="AY476" s="19" t="s">
        <v>179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9" t="s">
        <v>76</v>
      </c>
      <c r="BK476" s="187">
        <f>ROUND(I476*H476,2)</f>
        <v>0</v>
      </c>
      <c r="BL476" s="19" t="s">
        <v>186</v>
      </c>
      <c r="BM476" s="186" t="s">
        <v>3082</v>
      </c>
    </row>
    <row r="477" spans="1:65" s="2" customFormat="1">
      <c r="A477" s="33"/>
      <c r="B477" s="34"/>
      <c r="C477" s="35"/>
      <c r="D477" s="188" t="s">
        <v>188</v>
      </c>
      <c r="E477" s="35"/>
      <c r="F477" s="189" t="s">
        <v>4725</v>
      </c>
      <c r="G477" s="35"/>
      <c r="H477" s="35"/>
      <c r="I477" s="35"/>
      <c r="J477" s="35"/>
      <c r="K477" s="35"/>
      <c r="L477" s="38"/>
      <c r="M477" s="190"/>
      <c r="N477" s="191"/>
      <c r="O477" s="63"/>
      <c r="P477" s="63"/>
      <c r="Q477" s="63"/>
      <c r="R477" s="63"/>
      <c r="S477" s="63"/>
      <c r="T477" s="64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9" t="s">
        <v>188</v>
      </c>
      <c r="AU477" s="19" t="s">
        <v>76</v>
      </c>
    </row>
    <row r="478" spans="1:65" s="2" customFormat="1" ht="16.5" customHeight="1">
      <c r="A478" s="33"/>
      <c r="B478" s="34"/>
      <c r="C478" s="176" t="s">
        <v>1879</v>
      </c>
      <c r="D478" s="176" t="s">
        <v>181</v>
      </c>
      <c r="E478" s="177" t="s">
        <v>4726</v>
      </c>
      <c r="F478" s="178" t="s">
        <v>4727</v>
      </c>
      <c r="G478" s="179" t="s">
        <v>281</v>
      </c>
      <c r="H478" s="180">
        <v>1</v>
      </c>
      <c r="I478" s="181"/>
      <c r="J478" s="181">
        <f>ROUND(I478*H478,2)</f>
        <v>0</v>
      </c>
      <c r="K478" s="178" t="s">
        <v>18</v>
      </c>
      <c r="L478" s="38"/>
      <c r="M478" s="182" t="s">
        <v>18</v>
      </c>
      <c r="N478" s="183" t="s">
        <v>40</v>
      </c>
      <c r="O478" s="184">
        <v>0</v>
      </c>
      <c r="P478" s="184">
        <f>O478*H478</f>
        <v>0</v>
      </c>
      <c r="Q478" s="184">
        <v>0</v>
      </c>
      <c r="R478" s="184">
        <f>Q478*H478</f>
        <v>0</v>
      </c>
      <c r="S478" s="184">
        <v>0</v>
      </c>
      <c r="T478" s="185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86" t="s">
        <v>186</v>
      </c>
      <c r="AT478" s="186" t="s">
        <v>181</v>
      </c>
      <c r="AU478" s="186" t="s">
        <v>76</v>
      </c>
      <c r="AY478" s="19" t="s">
        <v>179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76</v>
      </c>
      <c r="BK478" s="187">
        <f>ROUND(I478*H478,2)</f>
        <v>0</v>
      </c>
      <c r="BL478" s="19" t="s">
        <v>186</v>
      </c>
      <c r="BM478" s="186" t="s">
        <v>3092</v>
      </c>
    </row>
    <row r="479" spans="1:65" s="2" customFormat="1">
      <c r="A479" s="33"/>
      <c r="B479" s="34"/>
      <c r="C479" s="35"/>
      <c r="D479" s="188" t="s">
        <v>188</v>
      </c>
      <c r="E479" s="35"/>
      <c r="F479" s="189" t="s">
        <v>4727</v>
      </c>
      <c r="G479" s="35"/>
      <c r="H479" s="35"/>
      <c r="I479" s="35"/>
      <c r="J479" s="35"/>
      <c r="K479" s="35"/>
      <c r="L479" s="38"/>
      <c r="M479" s="190"/>
      <c r="N479" s="191"/>
      <c r="O479" s="63"/>
      <c r="P479" s="63"/>
      <c r="Q479" s="63"/>
      <c r="R479" s="63"/>
      <c r="S479" s="63"/>
      <c r="T479" s="64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9" t="s">
        <v>188</v>
      </c>
      <c r="AU479" s="19" t="s">
        <v>76</v>
      </c>
    </row>
    <row r="480" spans="1:65" s="2" customFormat="1" ht="16.5" customHeight="1">
      <c r="A480" s="33"/>
      <c r="B480" s="34"/>
      <c r="C480" s="213" t="s">
        <v>1885</v>
      </c>
      <c r="D480" s="213" t="s">
        <v>286</v>
      </c>
      <c r="E480" s="214" t="s">
        <v>4728</v>
      </c>
      <c r="F480" s="215" t="s">
        <v>4729</v>
      </c>
      <c r="G480" s="216" t="s">
        <v>281</v>
      </c>
      <c r="H480" s="217">
        <v>1</v>
      </c>
      <c r="I480" s="218"/>
      <c r="J480" s="218">
        <f>ROUND(I480*H480,2)</f>
        <v>0</v>
      </c>
      <c r="K480" s="215" t="s">
        <v>18</v>
      </c>
      <c r="L480" s="219"/>
      <c r="M480" s="220" t="s">
        <v>18</v>
      </c>
      <c r="N480" s="221" t="s">
        <v>40</v>
      </c>
      <c r="O480" s="184">
        <v>0</v>
      </c>
      <c r="P480" s="184">
        <f>O480*H480</f>
        <v>0</v>
      </c>
      <c r="Q480" s="184">
        <v>0</v>
      </c>
      <c r="R480" s="184">
        <f>Q480*H480</f>
        <v>0</v>
      </c>
      <c r="S480" s="184">
        <v>0</v>
      </c>
      <c r="T480" s="18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86" t="s">
        <v>250</v>
      </c>
      <c r="AT480" s="186" t="s">
        <v>286</v>
      </c>
      <c r="AU480" s="186" t="s">
        <v>76</v>
      </c>
      <c r="AY480" s="19" t="s">
        <v>179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76</v>
      </c>
      <c r="BK480" s="187">
        <f>ROUND(I480*H480,2)</f>
        <v>0</v>
      </c>
      <c r="BL480" s="19" t="s">
        <v>186</v>
      </c>
      <c r="BM480" s="186" t="s">
        <v>3112</v>
      </c>
    </row>
    <row r="481" spans="1:65" s="2" customFormat="1">
      <c r="A481" s="33"/>
      <c r="B481" s="34"/>
      <c r="C481" s="35"/>
      <c r="D481" s="188" t="s">
        <v>188</v>
      </c>
      <c r="E481" s="35"/>
      <c r="F481" s="189" t="s">
        <v>4729</v>
      </c>
      <c r="G481" s="35"/>
      <c r="H481" s="35"/>
      <c r="I481" s="35"/>
      <c r="J481" s="35"/>
      <c r="K481" s="35"/>
      <c r="L481" s="38"/>
      <c r="M481" s="190"/>
      <c r="N481" s="191"/>
      <c r="O481" s="63"/>
      <c r="P481" s="63"/>
      <c r="Q481" s="63"/>
      <c r="R481" s="63"/>
      <c r="S481" s="63"/>
      <c r="T481" s="64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9" t="s">
        <v>188</v>
      </c>
      <c r="AU481" s="19" t="s">
        <v>76</v>
      </c>
    </row>
    <row r="482" spans="1:65" s="2" customFormat="1" ht="16.5" customHeight="1">
      <c r="A482" s="33"/>
      <c r="B482" s="34"/>
      <c r="C482" s="213" t="s">
        <v>1891</v>
      </c>
      <c r="D482" s="213" t="s">
        <v>286</v>
      </c>
      <c r="E482" s="214" t="s">
        <v>4730</v>
      </c>
      <c r="F482" s="215" t="s">
        <v>4731</v>
      </c>
      <c r="G482" s="216" t="s">
        <v>281</v>
      </c>
      <c r="H482" s="217">
        <v>1</v>
      </c>
      <c r="I482" s="218"/>
      <c r="J482" s="218">
        <f>ROUND(I482*H482,2)</f>
        <v>0</v>
      </c>
      <c r="K482" s="215" t="s">
        <v>18</v>
      </c>
      <c r="L482" s="219"/>
      <c r="M482" s="220" t="s">
        <v>18</v>
      </c>
      <c r="N482" s="221" t="s">
        <v>40</v>
      </c>
      <c r="O482" s="184">
        <v>0</v>
      </c>
      <c r="P482" s="184">
        <f>O482*H482</f>
        <v>0</v>
      </c>
      <c r="Q482" s="184">
        <v>0</v>
      </c>
      <c r="R482" s="184">
        <f>Q482*H482</f>
        <v>0</v>
      </c>
      <c r="S482" s="184">
        <v>0</v>
      </c>
      <c r="T482" s="18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86" t="s">
        <v>250</v>
      </c>
      <c r="AT482" s="186" t="s">
        <v>286</v>
      </c>
      <c r="AU482" s="186" t="s">
        <v>76</v>
      </c>
      <c r="AY482" s="19" t="s">
        <v>179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76</v>
      </c>
      <c r="BK482" s="187">
        <f>ROUND(I482*H482,2)</f>
        <v>0</v>
      </c>
      <c r="BL482" s="19" t="s">
        <v>186</v>
      </c>
      <c r="BM482" s="186" t="s">
        <v>3129</v>
      </c>
    </row>
    <row r="483" spans="1:65" s="2" customFormat="1">
      <c r="A483" s="33"/>
      <c r="B483" s="34"/>
      <c r="C483" s="35"/>
      <c r="D483" s="188" t="s">
        <v>188</v>
      </c>
      <c r="E483" s="35"/>
      <c r="F483" s="189" t="s">
        <v>4731</v>
      </c>
      <c r="G483" s="35"/>
      <c r="H483" s="35"/>
      <c r="I483" s="35"/>
      <c r="J483" s="35"/>
      <c r="K483" s="35"/>
      <c r="L483" s="38"/>
      <c r="M483" s="190"/>
      <c r="N483" s="191"/>
      <c r="O483" s="63"/>
      <c r="P483" s="63"/>
      <c r="Q483" s="63"/>
      <c r="R483" s="63"/>
      <c r="S483" s="63"/>
      <c r="T483" s="64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9" t="s">
        <v>188</v>
      </c>
      <c r="AU483" s="19" t="s">
        <v>76</v>
      </c>
    </row>
    <row r="484" spans="1:65" s="2" customFormat="1" ht="16.5" customHeight="1">
      <c r="A484" s="33"/>
      <c r="B484" s="34"/>
      <c r="C484" s="176" t="s">
        <v>1898</v>
      </c>
      <c r="D484" s="176" t="s">
        <v>181</v>
      </c>
      <c r="E484" s="177" t="s">
        <v>4732</v>
      </c>
      <c r="F484" s="178" t="s">
        <v>4733</v>
      </c>
      <c r="G484" s="179" t="s">
        <v>281</v>
      </c>
      <c r="H484" s="180">
        <v>1</v>
      </c>
      <c r="I484" s="181"/>
      <c r="J484" s="181">
        <f>ROUND(I484*H484,2)</f>
        <v>0</v>
      </c>
      <c r="K484" s="178" t="s">
        <v>18</v>
      </c>
      <c r="L484" s="38"/>
      <c r="M484" s="182" t="s">
        <v>18</v>
      </c>
      <c r="N484" s="183" t="s">
        <v>40</v>
      </c>
      <c r="O484" s="184">
        <v>0</v>
      </c>
      <c r="P484" s="184">
        <f>O484*H484</f>
        <v>0</v>
      </c>
      <c r="Q484" s="184">
        <v>0</v>
      </c>
      <c r="R484" s="184">
        <f>Q484*H484</f>
        <v>0</v>
      </c>
      <c r="S484" s="184">
        <v>0</v>
      </c>
      <c r="T484" s="18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86" t="s">
        <v>186</v>
      </c>
      <c r="AT484" s="186" t="s">
        <v>181</v>
      </c>
      <c r="AU484" s="186" t="s">
        <v>76</v>
      </c>
      <c r="AY484" s="19" t="s">
        <v>179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76</v>
      </c>
      <c r="BK484" s="187">
        <f>ROUND(I484*H484,2)</f>
        <v>0</v>
      </c>
      <c r="BL484" s="19" t="s">
        <v>186</v>
      </c>
      <c r="BM484" s="186" t="s">
        <v>3141</v>
      </c>
    </row>
    <row r="485" spans="1:65" s="2" customFormat="1">
      <c r="A485" s="33"/>
      <c r="B485" s="34"/>
      <c r="C485" s="35"/>
      <c r="D485" s="188" t="s">
        <v>188</v>
      </c>
      <c r="E485" s="35"/>
      <c r="F485" s="189" t="s">
        <v>4733</v>
      </c>
      <c r="G485" s="35"/>
      <c r="H485" s="35"/>
      <c r="I485" s="35"/>
      <c r="J485" s="35"/>
      <c r="K485" s="35"/>
      <c r="L485" s="38"/>
      <c r="M485" s="190"/>
      <c r="N485" s="191"/>
      <c r="O485" s="63"/>
      <c r="P485" s="63"/>
      <c r="Q485" s="63"/>
      <c r="R485" s="63"/>
      <c r="S485" s="63"/>
      <c r="T485" s="64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T485" s="19" t="s">
        <v>188</v>
      </c>
      <c r="AU485" s="19" t="s">
        <v>76</v>
      </c>
    </row>
    <row r="486" spans="1:65" s="2" customFormat="1" ht="16.5" customHeight="1">
      <c r="A486" s="33"/>
      <c r="B486" s="34"/>
      <c r="C486" s="213" t="s">
        <v>1905</v>
      </c>
      <c r="D486" s="213" t="s">
        <v>286</v>
      </c>
      <c r="E486" s="214" t="s">
        <v>4734</v>
      </c>
      <c r="F486" s="215" t="s">
        <v>4735</v>
      </c>
      <c r="G486" s="216" t="s">
        <v>281</v>
      </c>
      <c r="H486" s="217">
        <v>1</v>
      </c>
      <c r="I486" s="218"/>
      <c r="J486" s="218">
        <f>ROUND(I486*H486,2)</f>
        <v>0</v>
      </c>
      <c r="K486" s="215" t="s">
        <v>18</v>
      </c>
      <c r="L486" s="219"/>
      <c r="M486" s="220" t="s">
        <v>18</v>
      </c>
      <c r="N486" s="221" t="s">
        <v>40</v>
      </c>
      <c r="O486" s="184">
        <v>0</v>
      </c>
      <c r="P486" s="184">
        <f>O486*H486</f>
        <v>0</v>
      </c>
      <c r="Q486" s="184">
        <v>0</v>
      </c>
      <c r="R486" s="184">
        <f>Q486*H486</f>
        <v>0</v>
      </c>
      <c r="S486" s="184">
        <v>0</v>
      </c>
      <c r="T486" s="185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86" t="s">
        <v>250</v>
      </c>
      <c r="AT486" s="186" t="s">
        <v>286</v>
      </c>
      <c r="AU486" s="186" t="s">
        <v>76</v>
      </c>
      <c r="AY486" s="19" t="s">
        <v>179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76</v>
      </c>
      <c r="BK486" s="187">
        <f>ROUND(I486*H486,2)</f>
        <v>0</v>
      </c>
      <c r="BL486" s="19" t="s">
        <v>186</v>
      </c>
      <c r="BM486" s="186" t="s">
        <v>3154</v>
      </c>
    </row>
    <row r="487" spans="1:65" s="2" customFormat="1">
      <c r="A487" s="33"/>
      <c r="B487" s="34"/>
      <c r="C487" s="35"/>
      <c r="D487" s="188" t="s">
        <v>188</v>
      </c>
      <c r="E487" s="35"/>
      <c r="F487" s="189" t="s">
        <v>4735</v>
      </c>
      <c r="G487" s="35"/>
      <c r="H487" s="35"/>
      <c r="I487" s="35"/>
      <c r="J487" s="35"/>
      <c r="K487" s="35"/>
      <c r="L487" s="38"/>
      <c r="M487" s="190"/>
      <c r="N487" s="191"/>
      <c r="O487" s="63"/>
      <c r="P487" s="63"/>
      <c r="Q487" s="63"/>
      <c r="R487" s="63"/>
      <c r="S487" s="63"/>
      <c r="T487" s="64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9" t="s">
        <v>188</v>
      </c>
      <c r="AU487" s="19" t="s">
        <v>76</v>
      </c>
    </row>
    <row r="488" spans="1:65" s="2" customFormat="1" ht="16.5" customHeight="1">
      <c r="A488" s="33"/>
      <c r="B488" s="34"/>
      <c r="C488" s="176" t="s">
        <v>1913</v>
      </c>
      <c r="D488" s="176" t="s">
        <v>181</v>
      </c>
      <c r="E488" s="177" t="s">
        <v>4736</v>
      </c>
      <c r="F488" s="178" t="s">
        <v>4616</v>
      </c>
      <c r="G488" s="179" t="s">
        <v>289</v>
      </c>
      <c r="H488" s="180">
        <v>62</v>
      </c>
      <c r="I488" s="181"/>
      <c r="J488" s="181">
        <f>ROUND(I488*H488,2)</f>
        <v>0</v>
      </c>
      <c r="K488" s="178" t="s">
        <v>18</v>
      </c>
      <c r="L488" s="38"/>
      <c r="M488" s="182" t="s">
        <v>18</v>
      </c>
      <c r="N488" s="183" t="s">
        <v>40</v>
      </c>
      <c r="O488" s="184">
        <v>0</v>
      </c>
      <c r="P488" s="184">
        <f>O488*H488</f>
        <v>0</v>
      </c>
      <c r="Q488" s="184">
        <v>0</v>
      </c>
      <c r="R488" s="184">
        <f>Q488*H488</f>
        <v>0</v>
      </c>
      <c r="S488" s="184">
        <v>0</v>
      </c>
      <c r="T488" s="185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86" t="s">
        <v>186</v>
      </c>
      <c r="AT488" s="186" t="s">
        <v>181</v>
      </c>
      <c r="AU488" s="186" t="s">
        <v>76</v>
      </c>
      <c r="AY488" s="19" t="s">
        <v>179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9" t="s">
        <v>76</v>
      </c>
      <c r="BK488" s="187">
        <f>ROUND(I488*H488,2)</f>
        <v>0</v>
      </c>
      <c r="BL488" s="19" t="s">
        <v>186</v>
      </c>
      <c r="BM488" s="186" t="s">
        <v>3185</v>
      </c>
    </row>
    <row r="489" spans="1:65" s="2" customFormat="1">
      <c r="A489" s="33"/>
      <c r="B489" s="34"/>
      <c r="C489" s="35"/>
      <c r="D489" s="188" t="s">
        <v>188</v>
      </c>
      <c r="E489" s="35"/>
      <c r="F489" s="189" t="s">
        <v>4616</v>
      </c>
      <c r="G489" s="35"/>
      <c r="H489" s="35"/>
      <c r="I489" s="35"/>
      <c r="J489" s="35"/>
      <c r="K489" s="35"/>
      <c r="L489" s="38"/>
      <c r="M489" s="190"/>
      <c r="N489" s="191"/>
      <c r="O489" s="63"/>
      <c r="P489" s="63"/>
      <c r="Q489" s="63"/>
      <c r="R489" s="63"/>
      <c r="S489" s="63"/>
      <c r="T489" s="64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9" t="s">
        <v>188</v>
      </c>
      <c r="AU489" s="19" t="s">
        <v>76</v>
      </c>
    </row>
    <row r="490" spans="1:65" s="2" customFormat="1" ht="37.9" customHeight="1">
      <c r="A490" s="33"/>
      <c r="B490" s="34"/>
      <c r="C490" s="213" t="s">
        <v>1920</v>
      </c>
      <c r="D490" s="213" t="s">
        <v>286</v>
      </c>
      <c r="E490" s="214" t="s">
        <v>4737</v>
      </c>
      <c r="F490" s="215" t="s">
        <v>4738</v>
      </c>
      <c r="G490" s="216" t="s">
        <v>289</v>
      </c>
      <c r="H490" s="217">
        <v>37</v>
      </c>
      <c r="I490" s="218"/>
      <c r="J490" s="218">
        <f>ROUND(I490*H490,2)</f>
        <v>0</v>
      </c>
      <c r="K490" s="215" t="s">
        <v>18</v>
      </c>
      <c r="L490" s="219"/>
      <c r="M490" s="220" t="s">
        <v>18</v>
      </c>
      <c r="N490" s="221" t="s">
        <v>40</v>
      </c>
      <c r="O490" s="184">
        <v>0</v>
      </c>
      <c r="P490" s="184">
        <f>O490*H490</f>
        <v>0</v>
      </c>
      <c r="Q490" s="184">
        <v>0</v>
      </c>
      <c r="R490" s="184">
        <f>Q490*H490</f>
        <v>0</v>
      </c>
      <c r="S490" s="184">
        <v>0</v>
      </c>
      <c r="T490" s="185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86" t="s">
        <v>250</v>
      </c>
      <c r="AT490" s="186" t="s">
        <v>286</v>
      </c>
      <c r="AU490" s="186" t="s">
        <v>76</v>
      </c>
      <c r="AY490" s="19" t="s">
        <v>179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9" t="s">
        <v>76</v>
      </c>
      <c r="BK490" s="187">
        <f>ROUND(I490*H490,2)</f>
        <v>0</v>
      </c>
      <c r="BL490" s="19" t="s">
        <v>186</v>
      </c>
      <c r="BM490" s="186" t="s">
        <v>3198</v>
      </c>
    </row>
    <row r="491" spans="1:65" s="2" customFormat="1" ht="19.5">
      <c r="A491" s="33"/>
      <c r="B491" s="34"/>
      <c r="C491" s="35"/>
      <c r="D491" s="188" t="s">
        <v>188</v>
      </c>
      <c r="E491" s="35"/>
      <c r="F491" s="189" t="s">
        <v>4738</v>
      </c>
      <c r="G491" s="35"/>
      <c r="H491" s="35"/>
      <c r="I491" s="35"/>
      <c r="J491" s="35"/>
      <c r="K491" s="35"/>
      <c r="L491" s="38"/>
      <c r="M491" s="190"/>
      <c r="N491" s="191"/>
      <c r="O491" s="63"/>
      <c r="P491" s="63"/>
      <c r="Q491" s="63"/>
      <c r="R491" s="63"/>
      <c r="S491" s="63"/>
      <c r="T491" s="64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9" t="s">
        <v>188</v>
      </c>
      <c r="AU491" s="19" t="s">
        <v>76</v>
      </c>
    </row>
    <row r="492" spans="1:65" s="2" customFormat="1" ht="33" customHeight="1">
      <c r="A492" s="33"/>
      <c r="B492" s="34"/>
      <c r="C492" s="213" t="s">
        <v>1930</v>
      </c>
      <c r="D492" s="213" t="s">
        <v>286</v>
      </c>
      <c r="E492" s="214" t="s">
        <v>4739</v>
      </c>
      <c r="F492" s="215" t="s">
        <v>4740</v>
      </c>
      <c r="G492" s="216" t="s">
        <v>289</v>
      </c>
      <c r="H492" s="217">
        <v>13</v>
      </c>
      <c r="I492" s="218"/>
      <c r="J492" s="218">
        <f>ROUND(I492*H492,2)</f>
        <v>0</v>
      </c>
      <c r="K492" s="215" t="s">
        <v>18</v>
      </c>
      <c r="L492" s="219"/>
      <c r="M492" s="220" t="s">
        <v>18</v>
      </c>
      <c r="N492" s="221" t="s">
        <v>40</v>
      </c>
      <c r="O492" s="184">
        <v>0</v>
      </c>
      <c r="P492" s="184">
        <f>O492*H492</f>
        <v>0</v>
      </c>
      <c r="Q492" s="184">
        <v>0</v>
      </c>
      <c r="R492" s="184">
        <f>Q492*H492</f>
        <v>0</v>
      </c>
      <c r="S492" s="184">
        <v>0</v>
      </c>
      <c r="T492" s="185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86" t="s">
        <v>250</v>
      </c>
      <c r="AT492" s="186" t="s">
        <v>286</v>
      </c>
      <c r="AU492" s="186" t="s">
        <v>76</v>
      </c>
      <c r="AY492" s="19" t="s">
        <v>179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19" t="s">
        <v>76</v>
      </c>
      <c r="BK492" s="187">
        <f>ROUND(I492*H492,2)</f>
        <v>0</v>
      </c>
      <c r="BL492" s="19" t="s">
        <v>186</v>
      </c>
      <c r="BM492" s="186" t="s">
        <v>3207</v>
      </c>
    </row>
    <row r="493" spans="1:65" s="2" customFormat="1" ht="19.5">
      <c r="A493" s="33"/>
      <c r="B493" s="34"/>
      <c r="C493" s="35"/>
      <c r="D493" s="188" t="s">
        <v>188</v>
      </c>
      <c r="E493" s="35"/>
      <c r="F493" s="189" t="s">
        <v>4740</v>
      </c>
      <c r="G493" s="35"/>
      <c r="H493" s="35"/>
      <c r="I493" s="35"/>
      <c r="J493" s="35"/>
      <c r="K493" s="35"/>
      <c r="L493" s="38"/>
      <c r="M493" s="190"/>
      <c r="N493" s="191"/>
      <c r="O493" s="63"/>
      <c r="P493" s="63"/>
      <c r="Q493" s="63"/>
      <c r="R493" s="63"/>
      <c r="S493" s="63"/>
      <c r="T493" s="64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9" t="s">
        <v>188</v>
      </c>
      <c r="AU493" s="19" t="s">
        <v>76</v>
      </c>
    </row>
    <row r="494" spans="1:65" s="2" customFormat="1" ht="33" customHeight="1">
      <c r="A494" s="33"/>
      <c r="B494" s="34"/>
      <c r="C494" s="213" t="s">
        <v>1937</v>
      </c>
      <c r="D494" s="213" t="s">
        <v>286</v>
      </c>
      <c r="E494" s="214" t="s">
        <v>4741</v>
      </c>
      <c r="F494" s="215" t="s">
        <v>4742</v>
      </c>
      <c r="G494" s="216" t="s">
        <v>289</v>
      </c>
      <c r="H494" s="217">
        <v>5</v>
      </c>
      <c r="I494" s="218"/>
      <c r="J494" s="218">
        <f>ROUND(I494*H494,2)</f>
        <v>0</v>
      </c>
      <c r="K494" s="215" t="s">
        <v>18</v>
      </c>
      <c r="L494" s="219"/>
      <c r="M494" s="220" t="s">
        <v>18</v>
      </c>
      <c r="N494" s="221" t="s">
        <v>40</v>
      </c>
      <c r="O494" s="184">
        <v>0</v>
      </c>
      <c r="P494" s="184">
        <f>O494*H494</f>
        <v>0</v>
      </c>
      <c r="Q494" s="184">
        <v>0</v>
      </c>
      <c r="R494" s="184">
        <f>Q494*H494</f>
        <v>0</v>
      </c>
      <c r="S494" s="184">
        <v>0</v>
      </c>
      <c r="T494" s="185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86" t="s">
        <v>250</v>
      </c>
      <c r="AT494" s="186" t="s">
        <v>286</v>
      </c>
      <c r="AU494" s="186" t="s">
        <v>76</v>
      </c>
      <c r="AY494" s="19" t="s">
        <v>179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76</v>
      </c>
      <c r="BK494" s="187">
        <f>ROUND(I494*H494,2)</f>
        <v>0</v>
      </c>
      <c r="BL494" s="19" t="s">
        <v>186</v>
      </c>
      <c r="BM494" s="186" t="s">
        <v>3216</v>
      </c>
    </row>
    <row r="495" spans="1:65" s="2" customFormat="1" ht="19.5">
      <c r="A495" s="33"/>
      <c r="B495" s="34"/>
      <c r="C495" s="35"/>
      <c r="D495" s="188" t="s">
        <v>188</v>
      </c>
      <c r="E495" s="35"/>
      <c r="F495" s="189" t="s">
        <v>4742</v>
      </c>
      <c r="G495" s="35"/>
      <c r="H495" s="35"/>
      <c r="I495" s="35"/>
      <c r="J495" s="35"/>
      <c r="K495" s="35"/>
      <c r="L495" s="38"/>
      <c r="M495" s="190"/>
      <c r="N495" s="191"/>
      <c r="O495" s="63"/>
      <c r="P495" s="63"/>
      <c r="Q495" s="63"/>
      <c r="R495" s="63"/>
      <c r="S495" s="63"/>
      <c r="T495" s="64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9" t="s">
        <v>188</v>
      </c>
      <c r="AU495" s="19" t="s">
        <v>76</v>
      </c>
    </row>
    <row r="496" spans="1:65" s="2" customFormat="1" ht="33" customHeight="1">
      <c r="A496" s="33"/>
      <c r="B496" s="34"/>
      <c r="C496" s="213" t="s">
        <v>1944</v>
      </c>
      <c r="D496" s="213" t="s">
        <v>286</v>
      </c>
      <c r="E496" s="214" t="s">
        <v>4743</v>
      </c>
      <c r="F496" s="215" t="s">
        <v>4744</v>
      </c>
      <c r="G496" s="216" t="s">
        <v>289</v>
      </c>
      <c r="H496" s="217">
        <v>7</v>
      </c>
      <c r="I496" s="218"/>
      <c r="J496" s="218">
        <f>ROUND(I496*H496,2)</f>
        <v>0</v>
      </c>
      <c r="K496" s="215" t="s">
        <v>18</v>
      </c>
      <c r="L496" s="219"/>
      <c r="M496" s="220" t="s">
        <v>18</v>
      </c>
      <c r="N496" s="221" t="s">
        <v>40</v>
      </c>
      <c r="O496" s="184">
        <v>0</v>
      </c>
      <c r="P496" s="184">
        <f>O496*H496</f>
        <v>0</v>
      </c>
      <c r="Q496" s="184">
        <v>0</v>
      </c>
      <c r="R496" s="184">
        <f>Q496*H496</f>
        <v>0</v>
      </c>
      <c r="S496" s="184">
        <v>0</v>
      </c>
      <c r="T496" s="185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86" t="s">
        <v>250</v>
      </c>
      <c r="AT496" s="186" t="s">
        <v>286</v>
      </c>
      <c r="AU496" s="186" t="s">
        <v>76</v>
      </c>
      <c r="AY496" s="19" t="s">
        <v>179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19" t="s">
        <v>76</v>
      </c>
      <c r="BK496" s="187">
        <f>ROUND(I496*H496,2)</f>
        <v>0</v>
      </c>
      <c r="BL496" s="19" t="s">
        <v>186</v>
      </c>
      <c r="BM496" s="186" t="s">
        <v>3227</v>
      </c>
    </row>
    <row r="497" spans="1:65" s="2" customFormat="1" ht="19.5">
      <c r="A497" s="33"/>
      <c r="B497" s="34"/>
      <c r="C497" s="35"/>
      <c r="D497" s="188" t="s">
        <v>188</v>
      </c>
      <c r="E497" s="35"/>
      <c r="F497" s="189" t="s">
        <v>4744</v>
      </c>
      <c r="G497" s="35"/>
      <c r="H497" s="35"/>
      <c r="I497" s="35"/>
      <c r="J497" s="35"/>
      <c r="K497" s="35"/>
      <c r="L497" s="38"/>
      <c r="M497" s="190"/>
      <c r="N497" s="191"/>
      <c r="O497" s="63"/>
      <c r="P497" s="63"/>
      <c r="Q497" s="63"/>
      <c r="R497" s="63"/>
      <c r="S497" s="63"/>
      <c r="T497" s="64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9" t="s">
        <v>188</v>
      </c>
      <c r="AU497" s="19" t="s">
        <v>76</v>
      </c>
    </row>
    <row r="498" spans="1:65" s="2" customFormat="1" ht="16.5" customHeight="1">
      <c r="A498" s="33"/>
      <c r="B498" s="34"/>
      <c r="C498" s="176" t="s">
        <v>1954</v>
      </c>
      <c r="D498" s="176" t="s">
        <v>181</v>
      </c>
      <c r="E498" s="177" t="s">
        <v>4745</v>
      </c>
      <c r="F498" s="178" t="s">
        <v>4616</v>
      </c>
      <c r="G498" s="179" t="s">
        <v>18</v>
      </c>
      <c r="H498" s="180">
        <v>204</v>
      </c>
      <c r="I498" s="181"/>
      <c r="J498" s="181">
        <f>ROUND(I498*H498,2)</f>
        <v>0</v>
      </c>
      <c r="K498" s="178" t="s">
        <v>18</v>
      </c>
      <c r="L498" s="38"/>
      <c r="M498" s="182" t="s">
        <v>18</v>
      </c>
      <c r="N498" s="183" t="s">
        <v>40</v>
      </c>
      <c r="O498" s="184">
        <v>0</v>
      </c>
      <c r="P498" s="184">
        <f>O498*H498</f>
        <v>0</v>
      </c>
      <c r="Q498" s="184">
        <v>0</v>
      </c>
      <c r="R498" s="184">
        <f>Q498*H498</f>
        <v>0</v>
      </c>
      <c r="S498" s="184">
        <v>0</v>
      </c>
      <c r="T498" s="185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86" t="s">
        <v>186</v>
      </c>
      <c r="AT498" s="186" t="s">
        <v>181</v>
      </c>
      <c r="AU498" s="186" t="s">
        <v>76</v>
      </c>
      <c r="AY498" s="19" t="s">
        <v>179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9" t="s">
        <v>76</v>
      </c>
      <c r="BK498" s="187">
        <f>ROUND(I498*H498,2)</f>
        <v>0</v>
      </c>
      <c r="BL498" s="19" t="s">
        <v>186</v>
      </c>
      <c r="BM498" s="186" t="s">
        <v>3241</v>
      </c>
    </row>
    <row r="499" spans="1:65" s="2" customFormat="1">
      <c r="A499" s="33"/>
      <c r="B499" s="34"/>
      <c r="C499" s="35"/>
      <c r="D499" s="188" t="s">
        <v>188</v>
      </c>
      <c r="E499" s="35"/>
      <c r="F499" s="189" t="s">
        <v>4616</v>
      </c>
      <c r="G499" s="35"/>
      <c r="H499" s="35"/>
      <c r="I499" s="35"/>
      <c r="J499" s="35"/>
      <c r="K499" s="35"/>
      <c r="L499" s="38"/>
      <c r="M499" s="190"/>
      <c r="N499" s="191"/>
      <c r="O499" s="63"/>
      <c r="P499" s="63"/>
      <c r="Q499" s="63"/>
      <c r="R499" s="63"/>
      <c r="S499" s="63"/>
      <c r="T499" s="64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9" t="s">
        <v>188</v>
      </c>
      <c r="AU499" s="19" t="s">
        <v>76</v>
      </c>
    </row>
    <row r="500" spans="1:65" s="2" customFormat="1" ht="37.9" customHeight="1">
      <c r="A500" s="33"/>
      <c r="B500" s="34"/>
      <c r="C500" s="213" t="s">
        <v>1962</v>
      </c>
      <c r="D500" s="213" t="s">
        <v>286</v>
      </c>
      <c r="E500" s="214" t="s">
        <v>4746</v>
      </c>
      <c r="F500" s="215" t="s">
        <v>4747</v>
      </c>
      <c r="G500" s="216" t="s">
        <v>289</v>
      </c>
      <c r="H500" s="217">
        <v>103</v>
      </c>
      <c r="I500" s="218"/>
      <c r="J500" s="218">
        <f>ROUND(I500*H500,2)</f>
        <v>0</v>
      </c>
      <c r="K500" s="215" t="s">
        <v>18</v>
      </c>
      <c r="L500" s="219"/>
      <c r="M500" s="220" t="s">
        <v>18</v>
      </c>
      <c r="N500" s="221" t="s">
        <v>40</v>
      </c>
      <c r="O500" s="184">
        <v>0</v>
      </c>
      <c r="P500" s="184">
        <f>O500*H500</f>
        <v>0</v>
      </c>
      <c r="Q500" s="184">
        <v>0</v>
      </c>
      <c r="R500" s="184">
        <f>Q500*H500</f>
        <v>0</v>
      </c>
      <c r="S500" s="184">
        <v>0</v>
      </c>
      <c r="T500" s="185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86" t="s">
        <v>250</v>
      </c>
      <c r="AT500" s="186" t="s">
        <v>286</v>
      </c>
      <c r="AU500" s="186" t="s">
        <v>76</v>
      </c>
      <c r="AY500" s="19" t="s">
        <v>179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76</v>
      </c>
      <c r="BK500" s="187">
        <f>ROUND(I500*H500,2)</f>
        <v>0</v>
      </c>
      <c r="BL500" s="19" t="s">
        <v>186</v>
      </c>
      <c r="BM500" s="186" t="s">
        <v>3255</v>
      </c>
    </row>
    <row r="501" spans="1:65" s="2" customFormat="1" ht="19.5">
      <c r="A501" s="33"/>
      <c r="B501" s="34"/>
      <c r="C501" s="35"/>
      <c r="D501" s="188" t="s">
        <v>188</v>
      </c>
      <c r="E501" s="35"/>
      <c r="F501" s="189" t="s">
        <v>4747</v>
      </c>
      <c r="G501" s="35"/>
      <c r="H501" s="35"/>
      <c r="I501" s="35"/>
      <c r="J501" s="35"/>
      <c r="K501" s="35"/>
      <c r="L501" s="38"/>
      <c r="M501" s="190"/>
      <c r="N501" s="191"/>
      <c r="O501" s="63"/>
      <c r="P501" s="63"/>
      <c r="Q501" s="63"/>
      <c r="R501" s="63"/>
      <c r="S501" s="63"/>
      <c r="T501" s="64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9" t="s">
        <v>188</v>
      </c>
      <c r="AU501" s="19" t="s">
        <v>76</v>
      </c>
    </row>
    <row r="502" spans="1:65" s="2" customFormat="1" ht="37.9" customHeight="1">
      <c r="A502" s="33"/>
      <c r="B502" s="34"/>
      <c r="C502" s="213" t="s">
        <v>1967</v>
      </c>
      <c r="D502" s="213" t="s">
        <v>286</v>
      </c>
      <c r="E502" s="214" t="s">
        <v>4748</v>
      </c>
      <c r="F502" s="215" t="s">
        <v>4749</v>
      </c>
      <c r="G502" s="216" t="s">
        <v>289</v>
      </c>
      <c r="H502" s="217">
        <v>37</v>
      </c>
      <c r="I502" s="218"/>
      <c r="J502" s="218">
        <f>ROUND(I502*H502,2)</f>
        <v>0</v>
      </c>
      <c r="K502" s="215" t="s">
        <v>18</v>
      </c>
      <c r="L502" s="219"/>
      <c r="M502" s="220" t="s">
        <v>18</v>
      </c>
      <c r="N502" s="221" t="s">
        <v>40</v>
      </c>
      <c r="O502" s="184">
        <v>0</v>
      </c>
      <c r="P502" s="184">
        <f>O502*H502</f>
        <v>0</v>
      </c>
      <c r="Q502" s="184">
        <v>0</v>
      </c>
      <c r="R502" s="184">
        <f>Q502*H502</f>
        <v>0</v>
      </c>
      <c r="S502" s="184">
        <v>0</v>
      </c>
      <c r="T502" s="185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86" t="s">
        <v>250</v>
      </c>
      <c r="AT502" s="186" t="s">
        <v>286</v>
      </c>
      <c r="AU502" s="186" t="s">
        <v>76</v>
      </c>
      <c r="AY502" s="19" t="s">
        <v>179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76</v>
      </c>
      <c r="BK502" s="187">
        <f>ROUND(I502*H502,2)</f>
        <v>0</v>
      </c>
      <c r="BL502" s="19" t="s">
        <v>186</v>
      </c>
      <c r="BM502" s="186" t="s">
        <v>3267</v>
      </c>
    </row>
    <row r="503" spans="1:65" s="2" customFormat="1" ht="19.5">
      <c r="A503" s="33"/>
      <c r="B503" s="34"/>
      <c r="C503" s="35"/>
      <c r="D503" s="188" t="s">
        <v>188</v>
      </c>
      <c r="E503" s="35"/>
      <c r="F503" s="189" t="s">
        <v>4749</v>
      </c>
      <c r="G503" s="35"/>
      <c r="H503" s="35"/>
      <c r="I503" s="35"/>
      <c r="J503" s="35"/>
      <c r="K503" s="35"/>
      <c r="L503" s="38"/>
      <c r="M503" s="190"/>
      <c r="N503" s="191"/>
      <c r="O503" s="63"/>
      <c r="P503" s="63"/>
      <c r="Q503" s="63"/>
      <c r="R503" s="63"/>
      <c r="S503" s="63"/>
      <c r="T503" s="64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9" t="s">
        <v>188</v>
      </c>
      <c r="AU503" s="19" t="s">
        <v>76</v>
      </c>
    </row>
    <row r="504" spans="1:65" s="2" customFormat="1" ht="33" customHeight="1">
      <c r="A504" s="33"/>
      <c r="B504" s="34"/>
      <c r="C504" s="213" t="s">
        <v>1978</v>
      </c>
      <c r="D504" s="213" t="s">
        <v>286</v>
      </c>
      <c r="E504" s="214" t="s">
        <v>4750</v>
      </c>
      <c r="F504" s="215" t="s">
        <v>4751</v>
      </c>
      <c r="G504" s="216" t="s">
        <v>289</v>
      </c>
      <c r="H504" s="217">
        <v>19</v>
      </c>
      <c r="I504" s="218"/>
      <c r="J504" s="218">
        <f>ROUND(I504*H504,2)</f>
        <v>0</v>
      </c>
      <c r="K504" s="215" t="s">
        <v>18</v>
      </c>
      <c r="L504" s="219"/>
      <c r="M504" s="220" t="s">
        <v>18</v>
      </c>
      <c r="N504" s="221" t="s">
        <v>40</v>
      </c>
      <c r="O504" s="184">
        <v>0</v>
      </c>
      <c r="P504" s="184">
        <f>O504*H504</f>
        <v>0</v>
      </c>
      <c r="Q504" s="184">
        <v>0</v>
      </c>
      <c r="R504" s="184">
        <f>Q504*H504</f>
        <v>0</v>
      </c>
      <c r="S504" s="184">
        <v>0</v>
      </c>
      <c r="T504" s="185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86" t="s">
        <v>250</v>
      </c>
      <c r="AT504" s="186" t="s">
        <v>286</v>
      </c>
      <c r="AU504" s="186" t="s">
        <v>76</v>
      </c>
      <c r="AY504" s="19" t="s">
        <v>179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76</v>
      </c>
      <c r="BK504" s="187">
        <f>ROUND(I504*H504,2)</f>
        <v>0</v>
      </c>
      <c r="BL504" s="19" t="s">
        <v>186</v>
      </c>
      <c r="BM504" s="186" t="s">
        <v>3278</v>
      </c>
    </row>
    <row r="505" spans="1:65" s="2" customFormat="1" ht="19.5">
      <c r="A505" s="33"/>
      <c r="B505" s="34"/>
      <c r="C505" s="35"/>
      <c r="D505" s="188" t="s">
        <v>188</v>
      </c>
      <c r="E505" s="35"/>
      <c r="F505" s="189" t="s">
        <v>4751</v>
      </c>
      <c r="G505" s="35"/>
      <c r="H505" s="35"/>
      <c r="I505" s="35"/>
      <c r="J505" s="35"/>
      <c r="K505" s="35"/>
      <c r="L505" s="38"/>
      <c r="M505" s="190"/>
      <c r="N505" s="191"/>
      <c r="O505" s="63"/>
      <c r="P505" s="63"/>
      <c r="Q505" s="63"/>
      <c r="R505" s="63"/>
      <c r="S505" s="63"/>
      <c r="T505" s="64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T505" s="19" t="s">
        <v>188</v>
      </c>
      <c r="AU505" s="19" t="s">
        <v>76</v>
      </c>
    </row>
    <row r="506" spans="1:65" s="2" customFormat="1" ht="33" customHeight="1">
      <c r="A506" s="33"/>
      <c r="B506" s="34"/>
      <c r="C506" s="213" t="s">
        <v>1981</v>
      </c>
      <c r="D506" s="213" t="s">
        <v>286</v>
      </c>
      <c r="E506" s="214" t="s">
        <v>4752</v>
      </c>
      <c r="F506" s="215" t="s">
        <v>4753</v>
      </c>
      <c r="G506" s="216" t="s">
        <v>289</v>
      </c>
      <c r="H506" s="217">
        <v>19</v>
      </c>
      <c r="I506" s="218"/>
      <c r="J506" s="218">
        <f>ROUND(I506*H506,2)</f>
        <v>0</v>
      </c>
      <c r="K506" s="215" t="s">
        <v>18</v>
      </c>
      <c r="L506" s="219"/>
      <c r="M506" s="220" t="s">
        <v>18</v>
      </c>
      <c r="N506" s="221" t="s">
        <v>40</v>
      </c>
      <c r="O506" s="184">
        <v>0</v>
      </c>
      <c r="P506" s="184">
        <f>O506*H506</f>
        <v>0</v>
      </c>
      <c r="Q506" s="184">
        <v>0</v>
      </c>
      <c r="R506" s="184">
        <f>Q506*H506</f>
        <v>0</v>
      </c>
      <c r="S506" s="184">
        <v>0</v>
      </c>
      <c r="T506" s="18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86" t="s">
        <v>250</v>
      </c>
      <c r="AT506" s="186" t="s">
        <v>286</v>
      </c>
      <c r="AU506" s="186" t="s">
        <v>76</v>
      </c>
      <c r="AY506" s="19" t="s">
        <v>179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76</v>
      </c>
      <c r="BK506" s="187">
        <f>ROUND(I506*H506,2)</f>
        <v>0</v>
      </c>
      <c r="BL506" s="19" t="s">
        <v>186</v>
      </c>
      <c r="BM506" s="186" t="s">
        <v>3311</v>
      </c>
    </row>
    <row r="507" spans="1:65" s="2" customFormat="1" ht="19.5">
      <c r="A507" s="33"/>
      <c r="B507" s="34"/>
      <c r="C507" s="35"/>
      <c r="D507" s="188" t="s">
        <v>188</v>
      </c>
      <c r="E507" s="35"/>
      <c r="F507" s="189" t="s">
        <v>4753</v>
      </c>
      <c r="G507" s="35"/>
      <c r="H507" s="35"/>
      <c r="I507" s="35"/>
      <c r="J507" s="35"/>
      <c r="K507" s="35"/>
      <c r="L507" s="38"/>
      <c r="M507" s="190"/>
      <c r="N507" s="191"/>
      <c r="O507" s="63"/>
      <c r="P507" s="63"/>
      <c r="Q507" s="63"/>
      <c r="R507" s="63"/>
      <c r="S507" s="63"/>
      <c r="T507" s="64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T507" s="19" t="s">
        <v>188</v>
      </c>
      <c r="AU507" s="19" t="s">
        <v>76</v>
      </c>
    </row>
    <row r="508" spans="1:65" s="2" customFormat="1" ht="33" customHeight="1">
      <c r="A508" s="33"/>
      <c r="B508" s="34"/>
      <c r="C508" s="213" t="s">
        <v>1990</v>
      </c>
      <c r="D508" s="213" t="s">
        <v>286</v>
      </c>
      <c r="E508" s="214" t="s">
        <v>4754</v>
      </c>
      <c r="F508" s="215" t="s">
        <v>4755</v>
      </c>
      <c r="G508" s="216" t="s">
        <v>289</v>
      </c>
      <c r="H508" s="217">
        <v>19</v>
      </c>
      <c r="I508" s="218"/>
      <c r="J508" s="218">
        <f>ROUND(I508*H508,2)</f>
        <v>0</v>
      </c>
      <c r="K508" s="215" t="s">
        <v>18</v>
      </c>
      <c r="L508" s="219"/>
      <c r="M508" s="220" t="s">
        <v>18</v>
      </c>
      <c r="N508" s="221" t="s">
        <v>40</v>
      </c>
      <c r="O508" s="184">
        <v>0</v>
      </c>
      <c r="P508" s="184">
        <f>O508*H508</f>
        <v>0</v>
      </c>
      <c r="Q508" s="184">
        <v>0</v>
      </c>
      <c r="R508" s="184">
        <f>Q508*H508</f>
        <v>0</v>
      </c>
      <c r="S508" s="184">
        <v>0</v>
      </c>
      <c r="T508" s="185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86" t="s">
        <v>250</v>
      </c>
      <c r="AT508" s="186" t="s">
        <v>286</v>
      </c>
      <c r="AU508" s="186" t="s">
        <v>76</v>
      </c>
      <c r="AY508" s="19" t="s">
        <v>179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9" t="s">
        <v>76</v>
      </c>
      <c r="BK508" s="187">
        <f>ROUND(I508*H508,2)</f>
        <v>0</v>
      </c>
      <c r="BL508" s="19" t="s">
        <v>186</v>
      </c>
      <c r="BM508" s="186" t="s">
        <v>3343</v>
      </c>
    </row>
    <row r="509" spans="1:65" s="2" customFormat="1" ht="19.5">
      <c r="A509" s="33"/>
      <c r="B509" s="34"/>
      <c r="C509" s="35"/>
      <c r="D509" s="188" t="s">
        <v>188</v>
      </c>
      <c r="E509" s="35"/>
      <c r="F509" s="189" t="s">
        <v>4755</v>
      </c>
      <c r="G509" s="35"/>
      <c r="H509" s="35"/>
      <c r="I509" s="35"/>
      <c r="J509" s="35"/>
      <c r="K509" s="35"/>
      <c r="L509" s="38"/>
      <c r="M509" s="190"/>
      <c r="N509" s="191"/>
      <c r="O509" s="63"/>
      <c r="P509" s="63"/>
      <c r="Q509" s="63"/>
      <c r="R509" s="63"/>
      <c r="S509" s="63"/>
      <c r="T509" s="64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9" t="s">
        <v>188</v>
      </c>
      <c r="AU509" s="19" t="s">
        <v>76</v>
      </c>
    </row>
    <row r="510" spans="1:65" s="2" customFormat="1" ht="33" customHeight="1">
      <c r="A510" s="33"/>
      <c r="B510" s="34"/>
      <c r="C510" s="213" t="s">
        <v>1995</v>
      </c>
      <c r="D510" s="213" t="s">
        <v>286</v>
      </c>
      <c r="E510" s="214" t="s">
        <v>4756</v>
      </c>
      <c r="F510" s="215" t="s">
        <v>4757</v>
      </c>
      <c r="G510" s="216" t="s">
        <v>289</v>
      </c>
      <c r="H510" s="217">
        <v>7</v>
      </c>
      <c r="I510" s="218"/>
      <c r="J510" s="218">
        <f>ROUND(I510*H510,2)</f>
        <v>0</v>
      </c>
      <c r="K510" s="215" t="s">
        <v>18</v>
      </c>
      <c r="L510" s="219"/>
      <c r="M510" s="220" t="s">
        <v>18</v>
      </c>
      <c r="N510" s="221" t="s">
        <v>40</v>
      </c>
      <c r="O510" s="184">
        <v>0</v>
      </c>
      <c r="P510" s="184">
        <f>O510*H510</f>
        <v>0</v>
      </c>
      <c r="Q510" s="184">
        <v>0</v>
      </c>
      <c r="R510" s="184">
        <f>Q510*H510</f>
        <v>0</v>
      </c>
      <c r="S510" s="184">
        <v>0</v>
      </c>
      <c r="T510" s="185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86" t="s">
        <v>250</v>
      </c>
      <c r="AT510" s="186" t="s">
        <v>286</v>
      </c>
      <c r="AU510" s="186" t="s">
        <v>76</v>
      </c>
      <c r="AY510" s="19" t="s">
        <v>179</v>
      </c>
      <c r="BE510" s="187">
        <f>IF(N510="základní",J510,0)</f>
        <v>0</v>
      </c>
      <c r="BF510" s="187">
        <f>IF(N510="snížená",J510,0)</f>
        <v>0</v>
      </c>
      <c r="BG510" s="187">
        <f>IF(N510="zákl. přenesená",J510,0)</f>
        <v>0</v>
      </c>
      <c r="BH510" s="187">
        <f>IF(N510="sníž. přenesená",J510,0)</f>
        <v>0</v>
      </c>
      <c r="BI510" s="187">
        <f>IF(N510="nulová",J510,0)</f>
        <v>0</v>
      </c>
      <c r="BJ510" s="19" t="s">
        <v>76</v>
      </c>
      <c r="BK510" s="187">
        <f>ROUND(I510*H510,2)</f>
        <v>0</v>
      </c>
      <c r="BL510" s="19" t="s">
        <v>186</v>
      </c>
      <c r="BM510" s="186" t="s">
        <v>3375</v>
      </c>
    </row>
    <row r="511" spans="1:65" s="2" customFormat="1" ht="19.5">
      <c r="A511" s="33"/>
      <c r="B511" s="34"/>
      <c r="C511" s="35"/>
      <c r="D511" s="188" t="s">
        <v>188</v>
      </c>
      <c r="E511" s="35"/>
      <c r="F511" s="189" t="s">
        <v>4757</v>
      </c>
      <c r="G511" s="35"/>
      <c r="H511" s="35"/>
      <c r="I511" s="35"/>
      <c r="J511" s="35"/>
      <c r="K511" s="35"/>
      <c r="L511" s="38"/>
      <c r="M511" s="190"/>
      <c r="N511" s="191"/>
      <c r="O511" s="63"/>
      <c r="P511" s="63"/>
      <c r="Q511" s="63"/>
      <c r="R511" s="63"/>
      <c r="S511" s="63"/>
      <c r="T511" s="64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T511" s="19" t="s">
        <v>188</v>
      </c>
      <c r="AU511" s="19" t="s">
        <v>76</v>
      </c>
    </row>
    <row r="512" spans="1:65" s="2" customFormat="1" ht="16.5" customHeight="1">
      <c r="A512" s="33"/>
      <c r="B512" s="34"/>
      <c r="C512" s="176" t="s">
        <v>2008</v>
      </c>
      <c r="D512" s="176" t="s">
        <v>181</v>
      </c>
      <c r="E512" s="177" t="s">
        <v>4758</v>
      </c>
      <c r="F512" s="178" t="s">
        <v>4616</v>
      </c>
      <c r="G512" s="179" t="s">
        <v>289</v>
      </c>
      <c r="H512" s="180">
        <v>45</v>
      </c>
      <c r="I512" s="181"/>
      <c r="J512" s="181">
        <f>ROUND(I512*H512,2)</f>
        <v>0</v>
      </c>
      <c r="K512" s="178" t="s">
        <v>18</v>
      </c>
      <c r="L512" s="38"/>
      <c r="M512" s="182" t="s">
        <v>18</v>
      </c>
      <c r="N512" s="183" t="s">
        <v>40</v>
      </c>
      <c r="O512" s="184">
        <v>0</v>
      </c>
      <c r="P512" s="184">
        <f>O512*H512</f>
        <v>0</v>
      </c>
      <c r="Q512" s="184">
        <v>0</v>
      </c>
      <c r="R512" s="184">
        <f>Q512*H512</f>
        <v>0</v>
      </c>
      <c r="S512" s="184">
        <v>0</v>
      </c>
      <c r="T512" s="185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86" t="s">
        <v>186</v>
      </c>
      <c r="AT512" s="186" t="s">
        <v>181</v>
      </c>
      <c r="AU512" s="186" t="s">
        <v>76</v>
      </c>
      <c r="AY512" s="19" t="s">
        <v>179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9" t="s">
        <v>76</v>
      </c>
      <c r="BK512" s="187">
        <f>ROUND(I512*H512,2)</f>
        <v>0</v>
      </c>
      <c r="BL512" s="19" t="s">
        <v>186</v>
      </c>
      <c r="BM512" s="186" t="s">
        <v>3412</v>
      </c>
    </row>
    <row r="513" spans="1:65" s="2" customFormat="1">
      <c r="A513" s="33"/>
      <c r="B513" s="34"/>
      <c r="C513" s="35"/>
      <c r="D513" s="188" t="s">
        <v>188</v>
      </c>
      <c r="E513" s="35"/>
      <c r="F513" s="189" t="s">
        <v>4616</v>
      </c>
      <c r="G513" s="35"/>
      <c r="H513" s="35"/>
      <c r="I513" s="35"/>
      <c r="J513" s="35"/>
      <c r="K513" s="35"/>
      <c r="L513" s="38"/>
      <c r="M513" s="190"/>
      <c r="N513" s="191"/>
      <c r="O513" s="63"/>
      <c r="P513" s="63"/>
      <c r="Q513" s="63"/>
      <c r="R513" s="63"/>
      <c r="S513" s="63"/>
      <c r="T513" s="64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T513" s="19" t="s">
        <v>188</v>
      </c>
      <c r="AU513" s="19" t="s">
        <v>76</v>
      </c>
    </row>
    <row r="514" spans="1:65" s="2" customFormat="1" ht="37.9" customHeight="1">
      <c r="A514" s="33"/>
      <c r="B514" s="34"/>
      <c r="C514" s="213" t="s">
        <v>2014</v>
      </c>
      <c r="D514" s="213" t="s">
        <v>286</v>
      </c>
      <c r="E514" s="214" t="s">
        <v>4759</v>
      </c>
      <c r="F514" s="215" t="s">
        <v>4760</v>
      </c>
      <c r="G514" s="216" t="s">
        <v>289</v>
      </c>
      <c r="H514" s="217">
        <v>30</v>
      </c>
      <c r="I514" s="218"/>
      <c r="J514" s="218">
        <f>ROUND(I514*H514,2)</f>
        <v>0</v>
      </c>
      <c r="K514" s="215" t="s">
        <v>18</v>
      </c>
      <c r="L514" s="219"/>
      <c r="M514" s="220" t="s">
        <v>18</v>
      </c>
      <c r="N514" s="221" t="s">
        <v>40</v>
      </c>
      <c r="O514" s="184">
        <v>0</v>
      </c>
      <c r="P514" s="184">
        <f>O514*H514</f>
        <v>0</v>
      </c>
      <c r="Q514" s="184">
        <v>0</v>
      </c>
      <c r="R514" s="184">
        <f>Q514*H514</f>
        <v>0</v>
      </c>
      <c r="S514" s="184">
        <v>0</v>
      </c>
      <c r="T514" s="185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86" t="s">
        <v>250</v>
      </c>
      <c r="AT514" s="186" t="s">
        <v>286</v>
      </c>
      <c r="AU514" s="186" t="s">
        <v>76</v>
      </c>
      <c r="AY514" s="19" t="s">
        <v>179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76</v>
      </c>
      <c r="BK514" s="187">
        <f>ROUND(I514*H514,2)</f>
        <v>0</v>
      </c>
      <c r="BL514" s="19" t="s">
        <v>186</v>
      </c>
      <c r="BM514" s="186" t="s">
        <v>3443</v>
      </c>
    </row>
    <row r="515" spans="1:65" s="2" customFormat="1" ht="19.5">
      <c r="A515" s="33"/>
      <c r="B515" s="34"/>
      <c r="C515" s="35"/>
      <c r="D515" s="188" t="s">
        <v>188</v>
      </c>
      <c r="E515" s="35"/>
      <c r="F515" s="189" t="s">
        <v>4760</v>
      </c>
      <c r="G515" s="35"/>
      <c r="H515" s="35"/>
      <c r="I515" s="35"/>
      <c r="J515" s="35"/>
      <c r="K515" s="35"/>
      <c r="L515" s="38"/>
      <c r="M515" s="190"/>
      <c r="N515" s="191"/>
      <c r="O515" s="63"/>
      <c r="P515" s="63"/>
      <c r="Q515" s="63"/>
      <c r="R515" s="63"/>
      <c r="S515" s="63"/>
      <c r="T515" s="64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T515" s="19" t="s">
        <v>188</v>
      </c>
      <c r="AU515" s="19" t="s">
        <v>76</v>
      </c>
    </row>
    <row r="516" spans="1:65" s="2" customFormat="1" ht="33" customHeight="1">
      <c r="A516" s="33"/>
      <c r="B516" s="34"/>
      <c r="C516" s="213" t="s">
        <v>2017</v>
      </c>
      <c r="D516" s="213" t="s">
        <v>286</v>
      </c>
      <c r="E516" s="214" t="s">
        <v>4761</v>
      </c>
      <c r="F516" s="215" t="s">
        <v>4762</v>
      </c>
      <c r="G516" s="216" t="s">
        <v>289</v>
      </c>
      <c r="H516" s="217">
        <v>15</v>
      </c>
      <c r="I516" s="218"/>
      <c r="J516" s="218">
        <f>ROUND(I516*H516,2)</f>
        <v>0</v>
      </c>
      <c r="K516" s="215" t="s">
        <v>18</v>
      </c>
      <c r="L516" s="219"/>
      <c r="M516" s="220" t="s">
        <v>18</v>
      </c>
      <c r="N516" s="221" t="s">
        <v>40</v>
      </c>
      <c r="O516" s="184">
        <v>0</v>
      </c>
      <c r="P516" s="184">
        <f>O516*H516</f>
        <v>0</v>
      </c>
      <c r="Q516" s="184">
        <v>0</v>
      </c>
      <c r="R516" s="184">
        <f>Q516*H516</f>
        <v>0</v>
      </c>
      <c r="S516" s="184">
        <v>0</v>
      </c>
      <c r="T516" s="185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86" t="s">
        <v>250</v>
      </c>
      <c r="AT516" s="186" t="s">
        <v>286</v>
      </c>
      <c r="AU516" s="186" t="s">
        <v>76</v>
      </c>
      <c r="AY516" s="19" t="s">
        <v>179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76</v>
      </c>
      <c r="BK516" s="187">
        <f>ROUND(I516*H516,2)</f>
        <v>0</v>
      </c>
      <c r="BL516" s="19" t="s">
        <v>186</v>
      </c>
      <c r="BM516" s="186" t="s">
        <v>3482</v>
      </c>
    </row>
    <row r="517" spans="1:65" s="2" customFormat="1" ht="19.5">
      <c r="A517" s="33"/>
      <c r="B517" s="34"/>
      <c r="C517" s="35"/>
      <c r="D517" s="188" t="s">
        <v>188</v>
      </c>
      <c r="E517" s="35"/>
      <c r="F517" s="189" t="s">
        <v>4762</v>
      </c>
      <c r="G517" s="35"/>
      <c r="H517" s="35"/>
      <c r="I517" s="35"/>
      <c r="J517" s="35"/>
      <c r="K517" s="35"/>
      <c r="L517" s="38"/>
      <c r="M517" s="190"/>
      <c r="N517" s="191"/>
      <c r="O517" s="63"/>
      <c r="P517" s="63"/>
      <c r="Q517" s="63"/>
      <c r="R517" s="63"/>
      <c r="S517" s="63"/>
      <c r="T517" s="64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T517" s="19" t="s">
        <v>188</v>
      </c>
      <c r="AU517" s="19" t="s">
        <v>76</v>
      </c>
    </row>
    <row r="518" spans="1:65" s="2" customFormat="1" ht="16.5" customHeight="1">
      <c r="A518" s="33"/>
      <c r="B518" s="34"/>
      <c r="C518" s="176" t="s">
        <v>2024</v>
      </c>
      <c r="D518" s="176" t="s">
        <v>181</v>
      </c>
      <c r="E518" s="177" t="s">
        <v>4763</v>
      </c>
      <c r="F518" s="178" t="s">
        <v>4694</v>
      </c>
      <c r="G518" s="179" t="s">
        <v>281</v>
      </c>
      <c r="H518" s="180">
        <v>129</v>
      </c>
      <c r="I518" s="181"/>
      <c r="J518" s="181">
        <f>ROUND(I518*H518,2)</f>
        <v>0</v>
      </c>
      <c r="K518" s="178" t="s">
        <v>18</v>
      </c>
      <c r="L518" s="38"/>
      <c r="M518" s="182" t="s">
        <v>18</v>
      </c>
      <c r="N518" s="183" t="s">
        <v>40</v>
      </c>
      <c r="O518" s="184">
        <v>0</v>
      </c>
      <c r="P518" s="184">
        <f>O518*H518</f>
        <v>0</v>
      </c>
      <c r="Q518" s="184">
        <v>0</v>
      </c>
      <c r="R518" s="184">
        <f>Q518*H518</f>
        <v>0</v>
      </c>
      <c r="S518" s="184">
        <v>0</v>
      </c>
      <c r="T518" s="185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86" t="s">
        <v>186</v>
      </c>
      <c r="AT518" s="186" t="s">
        <v>181</v>
      </c>
      <c r="AU518" s="186" t="s">
        <v>76</v>
      </c>
      <c r="AY518" s="19" t="s">
        <v>179</v>
      </c>
      <c r="BE518" s="187">
        <f>IF(N518="základní",J518,0)</f>
        <v>0</v>
      </c>
      <c r="BF518" s="187">
        <f>IF(N518="snížená",J518,0)</f>
        <v>0</v>
      </c>
      <c r="BG518" s="187">
        <f>IF(N518="zákl. přenesená",J518,0)</f>
        <v>0</v>
      </c>
      <c r="BH518" s="187">
        <f>IF(N518="sníž. přenesená",J518,0)</f>
        <v>0</v>
      </c>
      <c r="BI518" s="187">
        <f>IF(N518="nulová",J518,0)</f>
        <v>0</v>
      </c>
      <c r="BJ518" s="19" t="s">
        <v>76</v>
      </c>
      <c r="BK518" s="187">
        <f>ROUND(I518*H518,2)</f>
        <v>0</v>
      </c>
      <c r="BL518" s="19" t="s">
        <v>186</v>
      </c>
      <c r="BM518" s="186" t="s">
        <v>3515</v>
      </c>
    </row>
    <row r="519" spans="1:65" s="2" customFormat="1">
      <c r="A519" s="33"/>
      <c r="B519" s="34"/>
      <c r="C519" s="35"/>
      <c r="D519" s="188" t="s">
        <v>188</v>
      </c>
      <c r="E519" s="35"/>
      <c r="F519" s="189" t="s">
        <v>4694</v>
      </c>
      <c r="G519" s="35"/>
      <c r="H519" s="35"/>
      <c r="I519" s="35"/>
      <c r="J519" s="35"/>
      <c r="K519" s="35"/>
      <c r="L519" s="38"/>
      <c r="M519" s="190"/>
      <c r="N519" s="191"/>
      <c r="O519" s="63"/>
      <c r="P519" s="63"/>
      <c r="Q519" s="63"/>
      <c r="R519" s="63"/>
      <c r="S519" s="63"/>
      <c r="T519" s="64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9" t="s">
        <v>188</v>
      </c>
      <c r="AU519" s="19" t="s">
        <v>76</v>
      </c>
    </row>
    <row r="520" spans="1:65" s="2" customFormat="1" ht="16.5" customHeight="1">
      <c r="A520" s="33"/>
      <c r="B520" s="34"/>
      <c r="C520" s="213" t="s">
        <v>2029</v>
      </c>
      <c r="D520" s="213" t="s">
        <v>286</v>
      </c>
      <c r="E520" s="214" t="s">
        <v>4764</v>
      </c>
      <c r="F520" s="215" t="s">
        <v>4765</v>
      </c>
      <c r="G520" s="216" t="s">
        <v>281</v>
      </c>
      <c r="H520" s="217">
        <v>44</v>
      </c>
      <c r="I520" s="218"/>
      <c r="J520" s="218">
        <f>ROUND(I520*H520,2)</f>
        <v>0</v>
      </c>
      <c r="K520" s="215" t="s">
        <v>18</v>
      </c>
      <c r="L520" s="219"/>
      <c r="M520" s="220" t="s">
        <v>18</v>
      </c>
      <c r="N520" s="221" t="s">
        <v>40</v>
      </c>
      <c r="O520" s="184">
        <v>0</v>
      </c>
      <c r="P520" s="184">
        <f>O520*H520</f>
        <v>0</v>
      </c>
      <c r="Q520" s="184">
        <v>0</v>
      </c>
      <c r="R520" s="184">
        <f>Q520*H520</f>
        <v>0</v>
      </c>
      <c r="S520" s="184">
        <v>0</v>
      </c>
      <c r="T520" s="18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86" t="s">
        <v>250</v>
      </c>
      <c r="AT520" s="186" t="s">
        <v>286</v>
      </c>
      <c r="AU520" s="186" t="s">
        <v>76</v>
      </c>
      <c r="AY520" s="19" t="s">
        <v>179</v>
      </c>
      <c r="BE520" s="187">
        <f>IF(N520="základní",J520,0)</f>
        <v>0</v>
      </c>
      <c r="BF520" s="187">
        <f>IF(N520="snížená",J520,0)</f>
        <v>0</v>
      </c>
      <c r="BG520" s="187">
        <f>IF(N520="zákl. přenesená",J520,0)</f>
        <v>0</v>
      </c>
      <c r="BH520" s="187">
        <f>IF(N520="sníž. přenesená",J520,0)</f>
        <v>0</v>
      </c>
      <c r="BI520" s="187">
        <f>IF(N520="nulová",J520,0)</f>
        <v>0</v>
      </c>
      <c r="BJ520" s="19" t="s">
        <v>76</v>
      </c>
      <c r="BK520" s="187">
        <f>ROUND(I520*H520,2)</f>
        <v>0</v>
      </c>
      <c r="BL520" s="19" t="s">
        <v>186</v>
      </c>
      <c r="BM520" s="186" t="s">
        <v>3534</v>
      </c>
    </row>
    <row r="521" spans="1:65" s="2" customFormat="1">
      <c r="A521" s="33"/>
      <c r="B521" s="34"/>
      <c r="C521" s="35"/>
      <c r="D521" s="188" t="s">
        <v>188</v>
      </c>
      <c r="E521" s="35"/>
      <c r="F521" s="189" t="s">
        <v>4765</v>
      </c>
      <c r="G521" s="35"/>
      <c r="H521" s="35"/>
      <c r="I521" s="35"/>
      <c r="J521" s="35"/>
      <c r="K521" s="35"/>
      <c r="L521" s="38"/>
      <c r="M521" s="190"/>
      <c r="N521" s="191"/>
      <c r="O521" s="63"/>
      <c r="P521" s="63"/>
      <c r="Q521" s="63"/>
      <c r="R521" s="63"/>
      <c r="S521" s="63"/>
      <c r="T521" s="64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T521" s="19" t="s">
        <v>188</v>
      </c>
      <c r="AU521" s="19" t="s">
        <v>76</v>
      </c>
    </row>
    <row r="522" spans="1:65" s="2" customFormat="1" ht="16.5" customHeight="1">
      <c r="A522" s="33"/>
      <c r="B522" s="34"/>
      <c r="C522" s="213" t="s">
        <v>2038</v>
      </c>
      <c r="D522" s="213" t="s">
        <v>286</v>
      </c>
      <c r="E522" s="214" t="s">
        <v>4766</v>
      </c>
      <c r="F522" s="215" t="s">
        <v>4767</v>
      </c>
      <c r="G522" s="216" t="s">
        <v>281</v>
      </c>
      <c r="H522" s="217">
        <v>25</v>
      </c>
      <c r="I522" s="218"/>
      <c r="J522" s="218">
        <f>ROUND(I522*H522,2)</f>
        <v>0</v>
      </c>
      <c r="K522" s="215" t="s">
        <v>18</v>
      </c>
      <c r="L522" s="219"/>
      <c r="M522" s="220" t="s">
        <v>18</v>
      </c>
      <c r="N522" s="221" t="s">
        <v>40</v>
      </c>
      <c r="O522" s="184">
        <v>0</v>
      </c>
      <c r="P522" s="184">
        <f>O522*H522</f>
        <v>0</v>
      </c>
      <c r="Q522" s="184">
        <v>0</v>
      </c>
      <c r="R522" s="184">
        <f>Q522*H522</f>
        <v>0</v>
      </c>
      <c r="S522" s="184">
        <v>0</v>
      </c>
      <c r="T522" s="185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86" t="s">
        <v>250</v>
      </c>
      <c r="AT522" s="186" t="s">
        <v>286</v>
      </c>
      <c r="AU522" s="186" t="s">
        <v>76</v>
      </c>
      <c r="AY522" s="19" t="s">
        <v>179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76</v>
      </c>
      <c r="BK522" s="187">
        <f>ROUND(I522*H522,2)</f>
        <v>0</v>
      </c>
      <c r="BL522" s="19" t="s">
        <v>186</v>
      </c>
      <c r="BM522" s="186" t="s">
        <v>3547</v>
      </c>
    </row>
    <row r="523" spans="1:65" s="2" customFormat="1">
      <c r="A523" s="33"/>
      <c r="B523" s="34"/>
      <c r="C523" s="35"/>
      <c r="D523" s="188" t="s">
        <v>188</v>
      </c>
      <c r="E523" s="35"/>
      <c r="F523" s="189" t="s">
        <v>4767</v>
      </c>
      <c r="G523" s="35"/>
      <c r="H523" s="35"/>
      <c r="I523" s="35"/>
      <c r="J523" s="35"/>
      <c r="K523" s="35"/>
      <c r="L523" s="38"/>
      <c r="M523" s="190"/>
      <c r="N523" s="191"/>
      <c r="O523" s="63"/>
      <c r="P523" s="63"/>
      <c r="Q523" s="63"/>
      <c r="R523" s="63"/>
      <c r="S523" s="63"/>
      <c r="T523" s="64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19" t="s">
        <v>188</v>
      </c>
      <c r="AU523" s="19" t="s">
        <v>76</v>
      </c>
    </row>
    <row r="524" spans="1:65" s="2" customFormat="1" ht="16.5" customHeight="1">
      <c r="A524" s="33"/>
      <c r="B524" s="34"/>
      <c r="C524" s="213" t="s">
        <v>2043</v>
      </c>
      <c r="D524" s="213" t="s">
        <v>286</v>
      </c>
      <c r="E524" s="214" t="s">
        <v>4768</v>
      </c>
      <c r="F524" s="215" t="s">
        <v>4769</v>
      </c>
      <c r="G524" s="216" t="s">
        <v>281</v>
      </c>
      <c r="H524" s="217">
        <v>60</v>
      </c>
      <c r="I524" s="218"/>
      <c r="J524" s="218">
        <f>ROUND(I524*H524,2)</f>
        <v>0</v>
      </c>
      <c r="K524" s="215" t="s">
        <v>18</v>
      </c>
      <c r="L524" s="219"/>
      <c r="M524" s="220" t="s">
        <v>18</v>
      </c>
      <c r="N524" s="221" t="s">
        <v>40</v>
      </c>
      <c r="O524" s="184">
        <v>0</v>
      </c>
      <c r="P524" s="184">
        <f>O524*H524</f>
        <v>0</v>
      </c>
      <c r="Q524" s="184">
        <v>0</v>
      </c>
      <c r="R524" s="184">
        <f>Q524*H524</f>
        <v>0</v>
      </c>
      <c r="S524" s="184">
        <v>0</v>
      </c>
      <c r="T524" s="185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86" t="s">
        <v>250</v>
      </c>
      <c r="AT524" s="186" t="s">
        <v>286</v>
      </c>
      <c r="AU524" s="186" t="s">
        <v>76</v>
      </c>
      <c r="AY524" s="19" t="s">
        <v>179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9" t="s">
        <v>76</v>
      </c>
      <c r="BK524" s="187">
        <f>ROUND(I524*H524,2)</f>
        <v>0</v>
      </c>
      <c r="BL524" s="19" t="s">
        <v>186</v>
      </c>
      <c r="BM524" s="186" t="s">
        <v>3575</v>
      </c>
    </row>
    <row r="525" spans="1:65" s="2" customFormat="1">
      <c r="A525" s="33"/>
      <c r="B525" s="34"/>
      <c r="C525" s="35"/>
      <c r="D525" s="188" t="s">
        <v>188</v>
      </c>
      <c r="E525" s="35"/>
      <c r="F525" s="189" t="s">
        <v>4769</v>
      </c>
      <c r="G525" s="35"/>
      <c r="H525" s="35"/>
      <c r="I525" s="35"/>
      <c r="J525" s="35"/>
      <c r="K525" s="35"/>
      <c r="L525" s="38"/>
      <c r="M525" s="190"/>
      <c r="N525" s="191"/>
      <c r="O525" s="63"/>
      <c r="P525" s="63"/>
      <c r="Q525" s="63"/>
      <c r="R525" s="63"/>
      <c r="S525" s="63"/>
      <c r="T525" s="64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T525" s="19" t="s">
        <v>188</v>
      </c>
      <c r="AU525" s="19" t="s">
        <v>76</v>
      </c>
    </row>
    <row r="526" spans="1:65" s="2" customFormat="1" ht="16.5" customHeight="1">
      <c r="A526" s="33"/>
      <c r="B526" s="34"/>
      <c r="C526" s="176" t="s">
        <v>2052</v>
      </c>
      <c r="D526" s="176" t="s">
        <v>181</v>
      </c>
      <c r="E526" s="177" t="s">
        <v>4770</v>
      </c>
      <c r="F526" s="178" t="s">
        <v>4771</v>
      </c>
      <c r="G526" s="179" t="s">
        <v>289</v>
      </c>
      <c r="H526" s="180">
        <v>50</v>
      </c>
      <c r="I526" s="181"/>
      <c r="J526" s="181">
        <f>ROUND(I526*H526,2)</f>
        <v>0</v>
      </c>
      <c r="K526" s="178" t="s">
        <v>18</v>
      </c>
      <c r="L526" s="38"/>
      <c r="M526" s="182" t="s">
        <v>18</v>
      </c>
      <c r="N526" s="183" t="s">
        <v>40</v>
      </c>
      <c r="O526" s="184">
        <v>0</v>
      </c>
      <c r="P526" s="184">
        <f>O526*H526</f>
        <v>0</v>
      </c>
      <c r="Q526" s="184">
        <v>0</v>
      </c>
      <c r="R526" s="184">
        <f>Q526*H526</f>
        <v>0</v>
      </c>
      <c r="S526" s="184">
        <v>0</v>
      </c>
      <c r="T526" s="185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86" t="s">
        <v>186</v>
      </c>
      <c r="AT526" s="186" t="s">
        <v>181</v>
      </c>
      <c r="AU526" s="186" t="s">
        <v>76</v>
      </c>
      <c r="AY526" s="19" t="s">
        <v>179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9" t="s">
        <v>76</v>
      </c>
      <c r="BK526" s="187">
        <f>ROUND(I526*H526,2)</f>
        <v>0</v>
      </c>
      <c r="BL526" s="19" t="s">
        <v>186</v>
      </c>
      <c r="BM526" s="186" t="s">
        <v>3590</v>
      </c>
    </row>
    <row r="527" spans="1:65" s="2" customFormat="1">
      <c r="A527" s="33"/>
      <c r="B527" s="34"/>
      <c r="C527" s="35"/>
      <c r="D527" s="188" t="s">
        <v>188</v>
      </c>
      <c r="E527" s="35"/>
      <c r="F527" s="189" t="s">
        <v>4771</v>
      </c>
      <c r="G527" s="35"/>
      <c r="H527" s="35"/>
      <c r="I527" s="35"/>
      <c r="J527" s="35"/>
      <c r="K527" s="35"/>
      <c r="L527" s="38"/>
      <c r="M527" s="190"/>
      <c r="N527" s="191"/>
      <c r="O527" s="63"/>
      <c r="P527" s="63"/>
      <c r="Q527" s="63"/>
      <c r="R527" s="63"/>
      <c r="S527" s="63"/>
      <c r="T527" s="64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9" t="s">
        <v>188</v>
      </c>
      <c r="AU527" s="19" t="s">
        <v>76</v>
      </c>
    </row>
    <row r="528" spans="1:65" s="2" customFormat="1" ht="16.5" customHeight="1">
      <c r="A528" s="33"/>
      <c r="B528" s="34"/>
      <c r="C528" s="213" t="s">
        <v>2056</v>
      </c>
      <c r="D528" s="213" t="s">
        <v>286</v>
      </c>
      <c r="E528" s="214" t="s">
        <v>4772</v>
      </c>
      <c r="F528" s="215" t="s">
        <v>4773</v>
      </c>
      <c r="G528" s="216" t="s">
        <v>289</v>
      </c>
      <c r="H528" s="217">
        <v>16</v>
      </c>
      <c r="I528" s="218"/>
      <c r="J528" s="218">
        <f>ROUND(I528*H528,2)</f>
        <v>0</v>
      </c>
      <c r="K528" s="215" t="s">
        <v>18</v>
      </c>
      <c r="L528" s="219"/>
      <c r="M528" s="220" t="s">
        <v>18</v>
      </c>
      <c r="N528" s="221" t="s">
        <v>40</v>
      </c>
      <c r="O528" s="184">
        <v>0</v>
      </c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86" t="s">
        <v>250</v>
      </c>
      <c r="AT528" s="186" t="s">
        <v>286</v>
      </c>
      <c r="AU528" s="186" t="s">
        <v>76</v>
      </c>
      <c r="AY528" s="19" t="s">
        <v>179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76</v>
      </c>
      <c r="BK528" s="187">
        <f>ROUND(I528*H528,2)</f>
        <v>0</v>
      </c>
      <c r="BL528" s="19" t="s">
        <v>186</v>
      </c>
      <c r="BM528" s="186" t="s">
        <v>3599</v>
      </c>
    </row>
    <row r="529" spans="1:65" s="2" customFormat="1">
      <c r="A529" s="33"/>
      <c r="B529" s="34"/>
      <c r="C529" s="35"/>
      <c r="D529" s="188" t="s">
        <v>188</v>
      </c>
      <c r="E529" s="35"/>
      <c r="F529" s="189" t="s">
        <v>4773</v>
      </c>
      <c r="G529" s="35"/>
      <c r="H529" s="35"/>
      <c r="I529" s="35"/>
      <c r="J529" s="35"/>
      <c r="K529" s="35"/>
      <c r="L529" s="38"/>
      <c r="M529" s="190"/>
      <c r="N529" s="191"/>
      <c r="O529" s="63"/>
      <c r="P529" s="63"/>
      <c r="Q529" s="63"/>
      <c r="R529" s="63"/>
      <c r="S529" s="63"/>
      <c r="T529" s="64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T529" s="19" t="s">
        <v>188</v>
      </c>
      <c r="AU529" s="19" t="s">
        <v>76</v>
      </c>
    </row>
    <row r="530" spans="1:65" s="2" customFormat="1" ht="16.5" customHeight="1">
      <c r="A530" s="33"/>
      <c r="B530" s="34"/>
      <c r="C530" s="213" t="s">
        <v>2080</v>
      </c>
      <c r="D530" s="213" t="s">
        <v>286</v>
      </c>
      <c r="E530" s="214" t="s">
        <v>4774</v>
      </c>
      <c r="F530" s="215" t="s">
        <v>4712</v>
      </c>
      <c r="G530" s="216" t="s">
        <v>281</v>
      </c>
      <c r="H530" s="217">
        <v>16</v>
      </c>
      <c r="I530" s="218"/>
      <c r="J530" s="218">
        <f>ROUND(I530*H530,2)</f>
        <v>0</v>
      </c>
      <c r="K530" s="215" t="s">
        <v>18</v>
      </c>
      <c r="L530" s="219"/>
      <c r="M530" s="220" t="s">
        <v>18</v>
      </c>
      <c r="N530" s="221" t="s">
        <v>40</v>
      </c>
      <c r="O530" s="184">
        <v>0</v>
      </c>
      <c r="P530" s="184">
        <f>O530*H530</f>
        <v>0</v>
      </c>
      <c r="Q530" s="184">
        <v>0</v>
      </c>
      <c r="R530" s="184">
        <f>Q530*H530</f>
        <v>0</v>
      </c>
      <c r="S530" s="184">
        <v>0</v>
      </c>
      <c r="T530" s="185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86" t="s">
        <v>250</v>
      </c>
      <c r="AT530" s="186" t="s">
        <v>286</v>
      </c>
      <c r="AU530" s="186" t="s">
        <v>76</v>
      </c>
      <c r="AY530" s="19" t="s">
        <v>179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76</v>
      </c>
      <c r="BK530" s="187">
        <f>ROUND(I530*H530,2)</f>
        <v>0</v>
      </c>
      <c r="BL530" s="19" t="s">
        <v>186</v>
      </c>
      <c r="BM530" s="186" t="s">
        <v>3611</v>
      </c>
    </row>
    <row r="531" spans="1:65" s="2" customFormat="1">
      <c r="A531" s="33"/>
      <c r="B531" s="34"/>
      <c r="C531" s="35"/>
      <c r="D531" s="188" t="s">
        <v>188</v>
      </c>
      <c r="E531" s="35"/>
      <c r="F531" s="189" t="s">
        <v>4712</v>
      </c>
      <c r="G531" s="35"/>
      <c r="H531" s="35"/>
      <c r="I531" s="35"/>
      <c r="J531" s="35"/>
      <c r="K531" s="35"/>
      <c r="L531" s="38"/>
      <c r="M531" s="190"/>
      <c r="N531" s="191"/>
      <c r="O531" s="63"/>
      <c r="P531" s="63"/>
      <c r="Q531" s="63"/>
      <c r="R531" s="63"/>
      <c r="S531" s="63"/>
      <c r="T531" s="64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9" t="s">
        <v>188</v>
      </c>
      <c r="AU531" s="19" t="s">
        <v>76</v>
      </c>
    </row>
    <row r="532" spans="1:65" s="2" customFormat="1" ht="16.5" customHeight="1">
      <c r="A532" s="33"/>
      <c r="B532" s="34"/>
      <c r="C532" s="213" t="s">
        <v>2085</v>
      </c>
      <c r="D532" s="213" t="s">
        <v>286</v>
      </c>
      <c r="E532" s="214" t="s">
        <v>4775</v>
      </c>
      <c r="F532" s="215" t="s">
        <v>4718</v>
      </c>
      <c r="G532" s="216" t="s">
        <v>281</v>
      </c>
      <c r="H532" s="217">
        <v>18</v>
      </c>
      <c r="I532" s="218"/>
      <c r="J532" s="218">
        <f>ROUND(I532*H532,2)</f>
        <v>0</v>
      </c>
      <c r="K532" s="215" t="s">
        <v>18</v>
      </c>
      <c r="L532" s="219"/>
      <c r="M532" s="220" t="s">
        <v>18</v>
      </c>
      <c r="N532" s="221" t="s">
        <v>40</v>
      </c>
      <c r="O532" s="184">
        <v>0</v>
      </c>
      <c r="P532" s="184">
        <f>O532*H532</f>
        <v>0</v>
      </c>
      <c r="Q532" s="184">
        <v>0</v>
      </c>
      <c r="R532" s="184">
        <f>Q532*H532</f>
        <v>0</v>
      </c>
      <c r="S532" s="184">
        <v>0</v>
      </c>
      <c r="T532" s="185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86" t="s">
        <v>250</v>
      </c>
      <c r="AT532" s="186" t="s">
        <v>286</v>
      </c>
      <c r="AU532" s="186" t="s">
        <v>76</v>
      </c>
      <c r="AY532" s="19" t="s">
        <v>179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9" t="s">
        <v>76</v>
      </c>
      <c r="BK532" s="187">
        <f>ROUND(I532*H532,2)</f>
        <v>0</v>
      </c>
      <c r="BL532" s="19" t="s">
        <v>186</v>
      </c>
      <c r="BM532" s="186" t="s">
        <v>3626</v>
      </c>
    </row>
    <row r="533" spans="1:65" s="2" customFormat="1">
      <c r="A533" s="33"/>
      <c r="B533" s="34"/>
      <c r="C533" s="35"/>
      <c r="D533" s="188" t="s">
        <v>188</v>
      </c>
      <c r="E533" s="35"/>
      <c r="F533" s="189" t="s">
        <v>4718</v>
      </c>
      <c r="G533" s="35"/>
      <c r="H533" s="35"/>
      <c r="I533" s="35"/>
      <c r="J533" s="35"/>
      <c r="K533" s="35"/>
      <c r="L533" s="38"/>
      <c r="M533" s="190"/>
      <c r="N533" s="191"/>
      <c r="O533" s="63"/>
      <c r="P533" s="63"/>
      <c r="Q533" s="63"/>
      <c r="R533" s="63"/>
      <c r="S533" s="63"/>
      <c r="T533" s="64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19" t="s">
        <v>188</v>
      </c>
      <c r="AU533" s="19" t="s">
        <v>76</v>
      </c>
    </row>
    <row r="534" spans="1:65" s="2" customFormat="1" ht="16.5" customHeight="1">
      <c r="A534" s="33"/>
      <c r="B534" s="34"/>
      <c r="C534" s="176" t="s">
        <v>2093</v>
      </c>
      <c r="D534" s="176" t="s">
        <v>181</v>
      </c>
      <c r="E534" s="177" t="s">
        <v>4776</v>
      </c>
      <c r="F534" s="178" t="s">
        <v>4720</v>
      </c>
      <c r="G534" s="179" t="s">
        <v>281</v>
      </c>
      <c r="H534" s="180">
        <v>2</v>
      </c>
      <c r="I534" s="181"/>
      <c r="J534" s="181">
        <f>ROUND(I534*H534,2)</f>
        <v>0</v>
      </c>
      <c r="K534" s="178" t="s">
        <v>18</v>
      </c>
      <c r="L534" s="38"/>
      <c r="M534" s="182" t="s">
        <v>18</v>
      </c>
      <c r="N534" s="183" t="s">
        <v>40</v>
      </c>
      <c r="O534" s="184">
        <v>0</v>
      </c>
      <c r="P534" s="184">
        <f>O534*H534</f>
        <v>0</v>
      </c>
      <c r="Q534" s="184">
        <v>0</v>
      </c>
      <c r="R534" s="184">
        <f>Q534*H534</f>
        <v>0</v>
      </c>
      <c r="S534" s="184">
        <v>0</v>
      </c>
      <c r="T534" s="185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86" t="s">
        <v>186</v>
      </c>
      <c r="AT534" s="186" t="s">
        <v>181</v>
      </c>
      <c r="AU534" s="186" t="s">
        <v>76</v>
      </c>
      <c r="AY534" s="19" t="s">
        <v>179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76</v>
      </c>
      <c r="BK534" s="187">
        <f>ROUND(I534*H534,2)</f>
        <v>0</v>
      </c>
      <c r="BL534" s="19" t="s">
        <v>186</v>
      </c>
      <c r="BM534" s="186" t="s">
        <v>3635</v>
      </c>
    </row>
    <row r="535" spans="1:65" s="2" customFormat="1">
      <c r="A535" s="33"/>
      <c r="B535" s="34"/>
      <c r="C535" s="35"/>
      <c r="D535" s="188" t="s">
        <v>188</v>
      </c>
      <c r="E535" s="35"/>
      <c r="F535" s="189" t="s">
        <v>4720</v>
      </c>
      <c r="G535" s="35"/>
      <c r="H535" s="35"/>
      <c r="I535" s="35"/>
      <c r="J535" s="35"/>
      <c r="K535" s="35"/>
      <c r="L535" s="38"/>
      <c r="M535" s="190"/>
      <c r="N535" s="191"/>
      <c r="O535" s="63"/>
      <c r="P535" s="63"/>
      <c r="Q535" s="63"/>
      <c r="R535" s="63"/>
      <c r="S535" s="63"/>
      <c r="T535" s="64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9" t="s">
        <v>188</v>
      </c>
      <c r="AU535" s="19" t="s">
        <v>76</v>
      </c>
    </row>
    <row r="536" spans="1:65" s="2" customFormat="1" ht="16.5" customHeight="1">
      <c r="A536" s="33"/>
      <c r="B536" s="34"/>
      <c r="C536" s="213" t="s">
        <v>2099</v>
      </c>
      <c r="D536" s="213" t="s">
        <v>286</v>
      </c>
      <c r="E536" s="214" t="s">
        <v>4777</v>
      </c>
      <c r="F536" s="215" t="s">
        <v>4722</v>
      </c>
      <c r="G536" s="216" t="s">
        <v>281</v>
      </c>
      <c r="H536" s="217">
        <v>2</v>
      </c>
      <c r="I536" s="218"/>
      <c r="J536" s="218">
        <f>ROUND(I536*H536,2)</f>
        <v>0</v>
      </c>
      <c r="K536" s="215" t="s">
        <v>18</v>
      </c>
      <c r="L536" s="219"/>
      <c r="M536" s="220" t="s">
        <v>18</v>
      </c>
      <c r="N536" s="221" t="s">
        <v>40</v>
      </c>
      <c r="O536" s="184">
        <v>0</v>
      </c>
      <c r="P536" s="184">
        <f>O536*H536</f>
        <v>0</v>
      </c>
      <c r="Q536" s="184">
        <v>0</v>
      </c>
      <c r="R536" s="184">
        <f>Q536*H536</f>
        <v>0</v>
      </c>
      <c r="S536" s="184">
        <v>0</v>
      </c>
      <c r="T536" s="185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86" t="s">
        <v>250</v>
      </c>
      <c r="AT536" s="186" t="s">
        <v>286</v>
      </c>
      <c r="AU536" s="186" t="s">
        <v>76</v>
      </c>
      <c r="AY536" s="19" t="s">
        <v>179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9" t="s">
        <v>76</v>
      </c>
      <c r="BK536" s="187">
        <f>ROUND(I536*H536,2)</f>
        <v>0</v>
      </c>
      <c r="BL536" s="19" t="s">
        <v>186</v>
      </c>
      <c r="BM536" s="186" t="s">
        <v>3643</v>
      </c>
    </row>
    <row r="537" spans="1:65" s="2" customFormat="1">
      <c r="A537" s="33"/>
      <c r="B537" s="34"/>
      <c r="C537" s="35"/>
      <c r="D537" s="188" t="s">
        <v>188</v>
      </c>
      <c r="E537" s="35"/>
      <c r="F537" s="189" t="s">
        <v>4722</v>
      </c>
      <c r="G537" s="35"/>
      <c r="H537" s="35"/>
      <c r="I537" s="35"/>
      <c r="J537" s="35"/>
      <c r="K537" s="35"/>
      <c r="L537" s="38"/>
      <c r="M537" s="190"/>
      <c r="N537" s="191"/>
      <c r="O537" s="63"/>
      <c r="P537" s="63"/>
      <c r="Q537" s="63"/>
      <c r="R537" s="63"/>
      <c r="S537" s="63"/>
      <c r="T537" s="64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9" t="s">
        <v>188</v>
      </c>
      <c r="AU537" s="19" t="s">
        <v>76</v>
      </c>
    </row>
    <row r="538" spans="1:65" s="2" customFormat="1" ht="16.5" customHeight="1">
      <c r="A538" s="33"/>
      <c r="B538" s="34"/>
      <c r="C538" s="176" t="s">
        <v>2104</v>
      </c>
      <c r="D538" s="176" t="s">
        <v>181</v>
      </c>
      <c r="E538" s="177" t="s">
        <v>4778</v>
      </c>
      <c r="F538" s="178" t="s">
        <v>4706</v>
      </c>
      <c r="G538" s="179" t="s">
        <v>281</v>
      </c>
      <c r="H538" s="180">
        <v>4</v>
      </c>
      <c r="I538" s="181"/>
      <c r="J538" s="181">
        <f>ROUND(I538*H538,2)</f>
        <v>0</v>
      </c>
      <c r="K538" s="178" t="s">
        <v>18</v>
      </c>
      <c r="L538" s="38"/>
      <c r="M538" s="182" t="s">
        <v>18</v>
      </c>
      <c r="N538" s="183" t="s">
        <v>40</v>
      </c>
      <c r="O538" s="184">
        <v>0</v>
      </c>
      <c r="P538" s="184">
        <f>O538*H538</f>
        <v>0</v>
      </c>
      <c r="Q538" s="184">
        <v>0</v>
      </c>
      <c r="R538" s="184">
        <f>Q538*H538</f>
        <v>0</v>
      </c>
      <c r="S538" s="184">
        <v>0</v>
      </c>
      <c r="T538" s="185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86" t="s">
        <v>186</v>
      </c>
      <c r="AT538" s="186" t="s">
        <v>181</v>
      </c>
      <c r="AU538" s="186" t="s">
        <v>76</v>
      </c>
      <c r="AY538" s="19" t="s">
        <v>179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76</v>
      </c>
      <c r="BK538" s="187">
        <f>ROUND(I538*H538,2)</f>
        <v>0</v>
      </c>
      <c r="BL538" s="19" t="s">
        <v>186</v>
      </c>
      <c r="BM538" s="186" t="s">
        <v>3652</v>
      </c>
    </row>
    <row r="539" spans="1:65" s="2" customFormat="1">
      <c r="A539" s="33"/>
      <c r="B539" s="34"/>
      <c r="C539" s="35"/>
      <c r="D539" s="188" t="s">
        <v>188</v>
      </c>
      <c r="E539" s="35"/>
      <c r="F539" s="189" t="s">
        <v>4706</v>
      </c>
      <c r="G539" s="35"/>
      <c r="H539" s="35"/>
      <c r="I539" s="35"/>
      <c r="J539" s="35"/>
      <c r="K539" s="35"/>
      <c r="L539" s="38"/>
      <c r="M539" s="190"/>
      <c r="N539" s="191"/>
      <c r="O539" s="63"/>
      <c r="P539" s="63"/>
      <c r="Q539" s="63"/>
      <c r="R539" s="63"/>
      <c r="S539" s="63"/>
      <c r="T539" s="64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T539" s="19" t="s">
        <v>188</v>
      </c>
      <c r="AU539" s="19" t="s">
        <v>76</v>
      </c>
    </row>
    <row r="540" spans="1:65" s="2" customFormat="1" ht="16.5" customHeight="1">
      <c r="A540" s="33"/>
      <c r="B540" s="34"/>
      <c r="C540" s="213" t="s">
        <v>2110</v>
      </c>
      <c r="D540" s="213" t="s">
        <v>286</v>
      </c>
      <c r="E540" s="214" t="s">
        <v>4779</v>
      </c>
      <c r="F540" s="215" t="s">
        <v>4725</v>
      </c>
      <c r="G540" s="216" t="s">
        <v>289</v>
      </c>
      <c r="H540" s="217">
        <v>4</v>
      </c>
      <c r="I540" s="218"/>
      <c r="J540" s="218">
        <f>ROUND(I540*H540,2)</f>
        <v>0</v>
      </c>
      <c r="K540" s="215" t="s">
        <v>18</v>
      </c>
      <c r="L540" s="219"/>
      <c r="M540" s="220" t="s">
        <v>18</v>
      </c>
      <c r="N540" s="221" t="s">
        <v>40</v>
      </c>
      <c r="O540" s="184">
        <v>0</v>
      </c>
      <c r="P540" s="184">
        <f>O540*H540</f>
        <v>0</v>
      </c>
      <c r="Q540" s="184">
        <v>0</v>
      </c>
      <c r="R540" s="184">
        <f>Q540*H540</f>
        <v>0</v>
      </c>
      <c r="S540" s="184">
        <v>0</v>
      </c>
      <c r="T540" s="185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86" t="s">
        <v>250</v>
      </c>
      <c r="AT540" s="186" t="s">
        <v>286</v>
      </c>
      <c r="AU540" s="186" t="s">
        <v>76</v>
      </c>
      <c r="AY540" s="19" t="s">
        <v>179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76</v>
      </c>
      <c r="BK540" s="187">
        <f>ROUND(I540*H540,2)</f>
        <v>0</v>
      </c>
      <c r="BL540" s="19" t="s">
        <v>186</v>
      </c>
      <c r="BM540" s="186" t="s">
        <v>3660</v>
      </c>
    </row>
    <row r="541" spans="1:65" s="2" customFormat="1">
      <c r="A541" s="33"/>
      <c r="B541" s="34"/>
      <c r="C541" s="35"/>
      <c r="D541" s="188" t="s">
        <v>188</v>
      </c>
      <c r="E541" s="35"/>
      <c r="F541" s="189" t="s">
        <v>4725</v>
      </c>
      <c r="G541" s="35"/>
      <c r="H541" s="35"/>
      <c r="I541" s="35"/>
      <c r="J541" s="35"/>
      <c r="K541" s="35"/>
      <c r="L541" s="38"/>
      <c r="M541" s="190"/>
      <c r="N541" s="191"/>
      <c r="O541" s="63"/>
      <c r="P541" s="63"/>
      <c r="Q541" s="63"/>
      <c r="R541" s="63"/>
      <c r="S541" s="63"/>
      <c r="T541" s="64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T541" s="19" t="s">
        <v>188</v>
      </c>
      <c r="AU541" s="19" t="s">
        <v>76</v>
      </c>
    </row>
    <row r="542" spans="1:65" s="2" customFormat="1" ht="16.5" customHeight="1">
      <c r="A542" s="33"/>
      <c r="B542" s="34"/>
      <c r="C542" s="176" t="s">
        <v>2115</v>
      </c>
      <c r="D542" s="176" t="s">
        <v>181</v>
      </c>
      <c r="E542" s="177" t="s">
        <v>4780</v>
      </c>
      <c r="F542" s="178" t="s">
        <v>4727</v>
      </c>
      <c r="G542" s="179" t="s">
        <v>281</v>
      </c>
      <c r="H542" s="180">
        <v>1</v>
      </c>
      <c r="I542" s="181"/>
      <c r="J542" s="181">
        <f>ROUND(I542*H542,2)</f>
        <v>0</v>
      </c>
      <c r="K542" s="178" t="s">
        <v>18</v>
      </c>
      <c r="L542" s="38"/>
      <c r="M542" s="182" t="s">
        <v>18</v>
      </c>
      <c r="N542" s="183" t="s">
        <v>40</v>
      </c>
      <c r="O542" s="184">
        <v>0</v>
      </c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86" t="s">
        <v>186</v>
      </c>
      <c r="AT542" s="186" t="s">
        <v>181</v>
      </c>
      <c r="AU542" s="186" t="s">
        <v>76</v>
      </c>
      <c r="AY542" s="19" t="s">
        <v>179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76</v>
      </c>
      <c r="BK542" s="187">
        <f>ROUND(I542*H542,2)</f>
        <v>0</v>
      </c>
      <c r="BL542" s="19" t="s">
        <v>186</v>
      </c>
      <c r="BM542" s="186" t="s">
        <v>3668</v>
      </c>
    </row>
    <row r="543" spans="1:65" s="2" customFormat="1">
      <c r="A543" s="33"/>
      <c r="B543" s="34"/>
      <c r="C543" s="35"/>
      <c r="D543" s="188" t="s">
        <v>188</v>
      </c>
      <c r="E543" s="35"/>
      <c r="F543" s="189" t="s">
        <v>4727</v>
      </c>
      <c r="G543" s="35"/>
      <c r="H543" s="35"/>
      <c r="I543" s="35"/>
      <c r="J543" s="35"/>
      <c r="K543" s="35"/>
      <c r="L543" s="38"/>
      <c r="M543" s="190"/>
      <c r="N543" s="191"/>
      <c r="O543" s="63"/>
      <c r="P543" s="63"/>
      <c r="Q543" s="63"/>
      <c r="R543" s="63"/>
      <c r="S543" s="63"/>
      <c r="T543" s="64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9" t="s">
        <v>188</v>
      </c>
      <c r="AU543" s="19" t="s">
        <v>76</v>
      </c>
    </row>
    <row r="544" spans="1:65" s="2" customFormat="1" ht="16.5" customHeight="1">
      <c r="A544" s="33"/>
      <c r="B544" s="34"/>
      <c r="C544" s="213" t="s">
        <v>2119</v>
      </c>
      <c r="D544" s="213" t="s">
        <v>286</v>
      </c>
      <c r="E544" s="214" t="s">
        <v>4781</v>
      </c>
      <c r="F544" s="215" t="s">
        <v>4729</v>
      </c>
      <c r="G544" s="216" t="s">
        <v>281</v>
      </c>
      <c r="H544" s="217">
        <v>1</v>
      </c>
      <c r="I544" s="218"/>
      <c r="J544" s="218">
        <f>ROUND(I544*H544,2)</f>
        <v>0</v>
      </c>
      <c r="K544" s="215" t="s">
        <v>18</v>
      </c>
      <c r="L544" s="219"/>
      <c r="M544" s="220" t="s">
        <v>18</v>
      </c>
      <c r="N544" s="221" t="s">
        <v>40</v>
      </c>
      <c r="O544" s="184">
        <v>0</v>
      </c>
      <c r="P544" s="184">
        <f>O544*H544</f>
        <v>0</v>
      </c>
      <c r="Q544" s="184">
        <v>0</v>
      </c>
      <c r="R544" s="184">
        <f>Q544*H544</f>
        <v>0</v>
      </c>
      <c r="S544" s="184">
        <v>0</v>
      </c>
      <c r="T544" s="185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86" t="s">
        <v>250</v>
      </c>
      <c r="AT544" s="186" t="s">
        <v>286</v>
      </c>
      <c r="AU544" s="186" t="s">
        <v>76</v>
      </c>
      <c r="AY544" s="19" t="s">
        <v>179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76</v>
      </c>
      <c r="BK544" s="187">
        <f>ROUND(I544*H544,2)</f>
        <v>0</v>
      </c>
      <c r="BL544" s="19" t="s">
        <v>186</v>
      </c>
      <c r="BM544" s="186" t="s">
        <v>3676</v>
      </c>
    </row>
    <row r="545" spans="1:65" s="2" customFormat="1">
      <c r="A545" s="33"/>
      <c r="B545" s="34"/>
      <c r="C545" s="35"/>
      <c r="D545" s="188" t="s">
        <v>188</v>
      </c>
      <c r="E545" s="35"/>
      <c r="F545" s="189" t="s">
        <v>4729</v>
      </c>
      <c r="G545" s="35"/>
      <c r="H545" s="35"/>
      <c r="I545" s="35"/>
      <c r="J545" s="35"/>
      <c r="K545" s="35"/>
      <c r="L545" s="38"/>
      <c r="M545" s="190"/>
      <c r="N545" s="191"/>
      <c r="O545" s="63"/>
      <c r="P545" s="63"/>
      <c r="Q545" s="63"/>
      <c r="R545" s="63"/>
      <c r="S545" s="63"/>
      <c r="T545" s="64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19" t="s">
        <v>188</v>
      </c>
      <c r="AU545" s="19" t="s">
        <v>76</v>
      </c>
    </row>
    <row r="546" spans="1:65" s="2" customFormat="1" ht="16.5" customHeight="1">
      <c r="A546" s="33"/>
      <c r="B546" s="34"/>
      <c r="C546" s="176" t="s">
        <v>2128</v>
      </c>
      <c r="D546" s="176" t="s">
        <v>181</v>
      </c>
      <c r="E546" s="177" t="s">
        <v>4782</v>
      </c>
      <c r="F546" s="178" t="s">
        <v>4733</v>
      </c>
      <c r="G546" s="179" t="s">
        <v>281</v>
      </c>
      <c r="H546" s="180">
        <v>1</v>
      </c>
      <c r="I546" s="181"/>
      <c r="J546" s="181">
        <f>ROUND(I546*H546,2)</f>
        <v>0</v>
      </c>
      <c r="K546" s="178" t="s">
        <v>18</v>
      </c>
      <c r="L546" s="38"/>
      <c r="M546" s="182" t="s">
        <v>18</v>
      </c>
      <c r="N546" s="183" t="s">
        <v>40</v>
      </c>
      <c r="O546" s="184">
        <v>0</v>
      </c>
      <c r="P546" s="184">
        <f>O546*H546</f>
        <v>0</v>
      </c>
      <c r="Q546" s="184">
        <v>0</v>
      </c>
      <c r="R546" s="184">
        <f>Q546*H546</f>
        <v>0</v>
      </c>
      <c r="S546" s="184">
        <v>0</v>
      </c>
      <c r="T546" s="185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86" t="s">
        <v>186</v>
      </c>
      <c r="AT546" s="186" t="s">
        <v>181</v>
      </c>
      <c r="AU546" s="186" t="s">
        <v>76</v>
      </c>
      <c r="AY546" s="19" t="s">
        <v>179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76</v>
      </c>
      <c r="BK546" s="187">
        <f>ROUND(I546*H546,2)</f>
        <v>0</v>
      </c>
      <c r="BL546" s="19" t="s">
        <v>186</v>
      </c>
      <c r="BM546" s="186" t="s">
        <v>3684</v>
      </c>
    </row>
    <row r="547" spans="1:65" s="2" customFormat="1">
      <c r="A547" s="33"/>
      <c r="B547" s="34"/>
      <c r="C547" s="35"/>
      <c r="D547" s="188" t="s">
        <v>188</v>
      </c>
      <c r="E547" s="35"/>
      <c r="F547" s="189" t="s">
        <v>4733</v>
      </c>
      <c r="G547" s="35"/>
      <c r="H547" s="35"/>
      <c r="I547" s="35"/>
      <c r="J547" s="35"/>
      <c r="K547" s="35"/>
      <c r="L547" s="38"/>
      <c r="M547" s="190"/>
      <c r="N547" s="191"/>
      <c r="O547" s="63"/>
      <c r="P547" s="63"/>
      <c r="Q547" s="63"/>
      <c r="R547" s="63"/>
      <c r="S547" s="63"/>
      <c r="T547" s="64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9" t="s">
        <v>188</v>
      </c>
      <c r="AU547" s="19" t="s">
        <v>76</v>
      </c>
    </row>
    <row r="548" spans="1:65" s="2" customFormat="1" ht="16.5" customHeight="1">
      <c r="A548" s="33"/>
      <c r="B548" s="34"/>
      <c r="C548" s="213" t="s">
        <v>2133</v>
      </c>
      <c r="D548" s="213" t="s">
        <v>286</v>
      </c>
      <c r="E548" s="214" t="s">
        <v>4783</v>
      </c>
      <c r="F548" s="215" t="s">
        <v>4735</v>
      </c>
      <c r="G548" s="216" t="s">
        <v>281</v>
      </c>
      <c r="H548" s="217">
        <v>1</v>
      </c>
      <c r="I548" s="218"/>
      <c r="J548" s="218">
        <f>ROUND(I548*H548,2)</f>
        <v>0</v>
      </c>
      <c r="K548" s="215" t="s">
        <v>18</v>
      </c>
      <c r="L548" s="219"/>
      <c r="M548" s="220" t="s">
        <v>18</v>
      </c>
      <c r="N548" s="221" t="s">
        <v>40</v>
      </c>
      <c r="O548" s="184">
        <v>0</v>
      </c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86" t="s">
        <v>250</v>
      </c>
      <c r="AT548" s="186" t="s">
        <v>286</v>
      </c>
      <c r="AU548" s="186" t="s">
        <v>76</v>
      </c>
      <c r="AY548" s="19" t="s">
        <v>179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76</v>
      </c>
      <c r="BK548" s="187">
        <f>ROUND(I548*H548,2)</f>
        <v>0</v>
      </c>
      <c r="BL548" s="19" t="s">
        <v>186</v>
      </c>
      <c r="BM548" s="186" t="s">
        <v>3692</v>
      </c>
    </row>
    <row r="549" spans="1:65" s="2" customFormat="1">
      <c r="A549" s="33"/>
      <c r="B549" s="34"/>
      <c r="C549" s="35"/>
      <c r="D549" s="188" t="s">
        <v>188</v>
      </c>
      <c r="E549" s="35"/>
      <c r="F549" s="189" t="s">
        <v>4735</v>
      </c>
      <c r="G549" s="35"/>
      <c r="H549" s="35"/>
      <c r="I549" s="35"/>
      <c r="J549" s="35"/>
      <c r="K549" s="35"/>
      <c r="L549" s="38"/>
      <c r="M549" s="190"/>
      <c r="N549" s="191"/>
      <c r="O549" s="63"/>
      <c r="P549" s="63"/>
      <c r="Q549" s="63"/>
      <c r="R549" s="63"/>
      <c r="S549" s="63"/>
      <c r="T549" s="64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9" t="s">
        <v>188</v>
      </c>
      <c r="AU549" s="19" t="s">
        <v>76</v>
      </c>
    </row>
    <row r="550" spans="1:65" s="2" customFormat="1" ht="16.5" customHeight="1">
      <c r="A550" s="33"/>
      <c r="B550" s="34"/>
      <c r="C550" s="176" t="s">
        <v>2140</v>
      </c>
      <c r="D550" s="176" t="s">
        <v>181</v>
      </c>
      <c r="E550" s="177" t="s">
        <v>4784</v>
      </c>
      <c r="F550" s="178" t="s">
        <v>4785</v>
      </c>
      <c r="G550" s="179" t="s">
        <v>281</v>
      </c>
      <c r="H550" s="180">
        <v>32</v>
      </c>
      <c r="I550" s="181"/>
      <c r="J550" s="181">
        <f>ROUND(I550*H550,2)</f>
        <v>0</v>
      </c>
      <c r="K550" s="178" t="s">
        <v>18</v>
      </c>
      <c r="L550" s="38"/>
      <c r="M550" s="182" t="s">
        <v>18</v>
      </c>
      <c r="N550" s="183" t="s">
        <v>40</v>
      </c>
      <c r="O550" s="184">
        <v>0</v>
      </c>
      <c r="P550" s="184">
        <f>O550*H550</f>
        <v>0</v>
      </c>
      <c r="Q550" s="184">
        <v>0</v>
      </c>
      <c r="R550" s="184">
        <f>Q550*H550</f>
        <v>0</v>
      </c>
      <c r="S550" s="184">
        <v>0</v>
      </c>
      <c r="T550" s="185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86" t="s">
        <v>186</v>
      </c>
      <c r="AT550" s="186" t="s">
        <v>181</v>
      </c>
      <c r="AU550" s="186" t="s">
        <v>76</v>
      </c>
      <c r="AY550" s="19" t="s">
        <v>179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76</v>
      </c>
      <c r="BK550" s="187">
        <f>ROUND(I550*H550,2)</f>
        <v>0</v>
      </c>
      <c r="BL550" s="19" t="s">
        <v>186</v>
      </c>
      <c r="BM550" s="186" t="s">
        <v>4786</v>
      </c>
    </row>
    <row r="551" spans="1:65" s="2" customFormat="1">
      <c r="A551" s="33"/>
      <c r="B551" s="34"/>
      <c r="C551" s="35"/>
      <c r="D551" s="188" t="s">
        <v>188</v>
      </c>
      <c r="E551" s="35"/>
      <c r="F551" s="189" t="s">
        <v>4785</v>
      </c>
      <c r="G551" s="35"/>
      <c r="H551" s="35"/>
      <c r="I551" s="35"/>
      <c r="J551" s="35"/>
      <c r="K551" s="35"/>
      <c r="L551" s="38"/>
      <c r="M551" s="190"/>
      <c r="N551" s="191"/>
      <c r="O551" s="63"/>
      <c r="P551" s="63"/>
      <c r="Q551" s="63"/>
      <c r="R551" s="63"/>
      <c r="S551" s="63"/>
      <c r="T551" s="64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T551" s="19" t="s">
        <v>188</v>
      </c>
      <c r="AU551" s="19" t="s">
        <v>76</v>
      </c>
    </row>
    <row r="552" spans="1:65" s="2" customFormat="1" ht="16.5" customHeight="1">
      <c r="A552" s="33"/>
      <c r="B552" s="34"/>
      <c r="C552" s="176" t="s">
        <v>2145</v>
      </c>
      <c r="D552" s="176" t="s">
        <v>181</v>
      </c>
      <c r="E552" s="177" t="s">
        <v>4787</v>
      </c>
      <c r="F552" s="178" t="s">
        <v>4788</v>
      </c>
      <c r="G552" s="179" t="s">
        <v>281</v>
      </c>
      <c r="H552" s="180">
        <v>64</v>
      </c>
      <c r="I552" s="181"/>
      <c r="J552" s="181">
        <f>ROUND(I552*H552,2)</f>
        <v>0</v>
      </c>
      <c r="K552" s="178" t="s">
        <v>18</v>
      </c>
      <c r="L552" s="38"/>
      <c r="M552" s="182" t="s">
        <v>18</v>
      </c>
      <c r="N552" s="183" t="s">
        <v>40</v>
      </c>
      <c r="O552" s="184">
        <v>0</v>
      </c>
      <c r="P552" s="184">
        <f>O552*H552</f>
        <v>0</v>
      </c>
      <c r="Q552" s="184">
        <v>0</v>
      </c>
      <c r="R552" s="184">
        <f>Q552*H552</f>
        <v>0</v>
      </c>
      <c r="S552" s="184">
        <v>0</v>
      </c>
      <c r="T552" s="185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86" t="s">
        <v>186</v>
      </c>
      <c r="AT552" s="186" t="s">
        <v>181</v>
      </c>
      <c r="AU552" s="186" t="s">
        <v>76</v>
      </c>
      <c r="AY552" s="19" t="s">
        <v>179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76</v>
      </c>
      <c r="BK552" s="187">
        <f>ROUND(I552*H552,2)</f>
        <v>0</v>
      </c>
      <c r="BL552" s="19" t="s">
        <v>186</v>
      </c>
      <c r="BM552" s="186" t="s">
        <v>4789</v>
      </c>
    </row>
    <row r="553" spans="1:65" s="2" customFormat="1">
      <c r="A553" s="33"/>
      <c r="B553" s="34"/>
      <c r="C553" s="35"/>
      <c r="D553" s="188" t="s">
        <v>188</v>
      </c>
      <c r="E553" s="35"/>
      <c r="F553" s="189" t="s">
        <v>4788</v>
      </c>
      <c r="G553" s="35"/>
      <c r="H553" s="35"/>
      <c r="I553" s="35"/>
      <c r="J553" s="35"/>
      <c r="K553" s="35"/>
      <c r="L553" s="38"/>
      <c r="M553" s="190"/>
      <c r="N553" s="191"/>
      <c r="O553" s="63"/>
      <c r="P553" s="63"/>
      <c r="Q553" s="63"/>
      <c r="R553" s="63"/>
      <c r="S553" s="63"/>
      <c r="T553" s="64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9" t="s">
        <v>188</v>
      </c>
      <c r="AU553" s="19" t="s">
        <v>76</v>
      </c>
    </row>
    <row r="554" spans="1:65" s="2" customFormat="1" ht="16.5" customHeight="1">
      <c r="A554" s="33"/>
      <c r="B554" s="34"/>
      <c r="C554" s="176" t="s">
        <v>2151</v>
      </c>
      <c r="D554" s="176" t="s">
        <v>181</v>
      </c>
      <c r="E554" s="177" t="s">
        <v>4790</v>
      </c>
      <c r="F554" s="178" t="s">
        <v>4791</v>
      </c>
      <c r="G554" s="179" t="s">
        <v>281</v>
      </c>
      <c r="H554" s="180">
        <v>6</v>
      </c>
      <c r="I554" s="181"/>
      <c r="J554" s="181">
        <f>ROUND(I554*H554,2)</f>
        <v>0</v>
      </c>
      <c r="K554" s="178" t="s">
        <v>18</v>
      </c>
      <c r="L554" s="38"/>
      <c r="M554" s="182" t="s">
        <v>18</v>
      </c>
      <c r="N554" s="183" t="s">
        <v>40</v>
      </c>
      <c r="O554" s="184">
        <v>0</v>
      </c>
      <c r="P554" s="184">
        <f>O554*H554</f>
        <v>0</v>
      </c>
      <c r="Q554" s="184">
        <v>0</v>
      </c>
      <c r="R554" s="184">
        <f>Q554*H554</f>
        <v>0</v>
      </c>
      <c r="S554" s="184">
        <v>0</v>
      </c>
      <c r="T554" s="185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86" t="s">
        <v>186</v>
      </c>
      <c r="AT554" s="186" t="s">
        <v>181</v>
      </c>
      <c r="AU554" s="186" t="s">
        <v>76</v>
      </c>
      <c r="AY554" s="19" t="s">
        <v>179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19" t="s">
        <v>76</v>
      </c>
      <c r="BK554" s="187">
        <f>ROUND(I554*H554,2)</f>
        <v>0</v>
      </c>
      <c r="BL554" s="19" t="s">
        <v>186</v>
      </c>
      <c r="BM554" s="186" t="s">
        <v>4792</v>
      </c>
    </row>
    <row r="555" spans="1:65" s="2" customFormat="1">
      <c r="A555" s="33"/>
      <c r="B555" s="34"/>
      <c r="C555" s="35"/>
      <c r="D555" s="188" t="s">
        <v>188</v>
      </c>
      <c r="E555" s="35"/>
      <c r="F555" s="189" t="s">
        <v>4791</v>
      </c>
      <c r="G555" s="35"/>
      <c r="H555" s="35"/>
      <c r="I555" s="35"/>
      <c r="J555" s="35"/>
      <c r="K555" s="35"/>
      <c r="L555" s="38"/>
      <c r="M555" s="190"/>
      <c r="N555" s="191"/>
      <c r="O555" s="63"/>
      <c r="P555" s="63"/>
      <c r="Q555" s="63"/>
      <c r="R555" s="63"/>
      <c r="S555" s="63"/>
      <c r="T555" s="64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T555" s="19" t="s">
        <v>188</v>
      </c>
      <c r="AU555" s="19" t="s">
        <v>76</v>
      </c>
    </row>
    <row r="556" spans="1:65" s="2" customFormat="1" ht="16.5" customHeight="1">
      <c r="A556" s="33"/>
      <c r="B556" s="34"/>
      <c r="C556" s="176" t="s">
        <v>2155</v>
      </c>
      <c r="D556" s="176" t="s">
        <v>181</v>
      </c>
      <c r="E556" s="177" t="s">
        <v>4793</v>
      </c>
      <c r="F556" s="178" t="s">
        <v>4794</v>
      </c>
      <c r="G556" s="179" t="s">
        <v>281</v>
      </c>
      <c r="H556" s="180">
        <v>8</v>
      </c>
      <c r="I556" s="181"/>
      <c r="J556" s="181">
        <f>ROUND(I556*H556,2)</f>
        <v>0</v>
      </c>
      <c r="K556" s="178" t="s">
        <v>18</v>
      </c>
      <c r="L556" s="38"/>
      <c r="M556" s="182" t="s">
        <v>18</v>
      </c>
      <c r="N556" s="183" t="s">
        <v>40</v>
      </c>
      <c r="O556" s="184">
        <v>0</v>
      </c>
      <c r="P556" s="184">
        <f>O556*H556</f>
        <v>0</v>
      </c>
      <c r="Q556" s="184">
        <v>0</v>
      </c>
      <c r="R556" s="184">
        <f>Q556*H556</f>
        <v>0</v>
      </c>
      <c r="S556" s="184">
        <v>0</v>
      </c>
      <c r="T556" s="185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86" t="s">
        <v>186</v>
      </c>
      <c r="AT556" s="186" t="s">
        <v>181</v>
      </c>
      <c r="AU556" s="186" t="s">
        <v>76</v>
      </c>
      <c r="AY556" s="19" t="s">
        <v>179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9" t="s">
        <v>76</v>
      </c>
      <c r="BK556" s="187">
        <f>ROUND(I556*H556,2)</f>
        <v>0</v>
      </c>
      <c r="BL556" s="19" t="s">
        <v>186</v>
      </c>
      <c r="BM556" s="186" t="s">
        <v>4795</v>
      </c>
    </row>
    <row r="557" spans="1:65" s="2" customFormat="1">
      <c r="A557" s="33"/>
      <c r="B557" s="34"/>
      <c r="C557" s="35"/>
      <c r="D557" s="188" t="s">
        <v>188</v>
      </c>
      <c r="E557" s="35"/>
      <c r="F557" s="189" t="s">
        <v>4794</v>
      </c>
      <c r="G557" s="35"/>
      <c r="H557" s="35"/>
      <c r="I557" s="35"/>
      <c r="J557" s="35"/>
      <c r="K557" s="35"/>
      <c r="L557" s="38"/>
      <c r="M557" s="190"/>
      <c r="N557" s="191"/>
      <c r="O557" s="63"/>
      <c r="P557" s="63"/>
      <c r="Q557" s="63"/>
      <c r="R557" s="63"/>
      <c r="S557" s="63"/>
      <c r="T557" s="64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9" t="s">
        <v>188</v>
      </c>
      <c r="AU557" s="19" t="s">
        <v>76</v>
      </c>
    </row>
    <row r="558" spans="1:65" s="2" customFormat="1" ht="16.5" customHeight="1">
      <c r="A558" s="33"/>
      <c r="B558" s="34"/>
      <c r="C558" s="176" t="s">
        <v>2161</v>
      </c>
      <c r="D558" s="176" t="s">
        <v>181</v>
      </c>
      <c r="E558" s="177" t="s">
        <v>4796</v>
      </c>
      <c r="F558" s="178" t="s">
        <v>4797</v>
      </c>
      <c r="G558" s="179" t="s">
        <v>281</v>
      </c>
      <c r="H558" s="180">
        <v>4</v>
      </c>
      <c r="I558" s="181"/>
      <c r="J558" s="181">
        <f>ROUND(I558*H558,2)</f>
        <v>0</v>
      </c>
      <c r="K558" s="178" t="s">
        <v>18</v>
      </c>
      <c r="L558" s="38"/>
      <c r="M558" s="182" t="s">
        <v>18</v>
      </c>
      <c r="N558" s="183" t="s">
        <v>40</v>
      </c>
      <c r="O558" s="184">
        <v>0</v>
      </c>
      <c r="P558" s="184">
        <f>O558*H558</f>
        <v>0</v>
      </c>
      <c r="Q558" s="184">
        <v>0</v>
      </c>
      <c r="R558" s="184">
        <f>Q558*H558</f>
        <v>0</v>
      </c>
      <c r="S558" s="184">
        <v>0</v>
      </c>
      <c r="T558" s="185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86" t="s">
        <v>186</v>
      </c>
      <c r="AT558" s="186" t="s">
        <v>181</v>
      </c>
      <c r="AU558" s="186" t="s">
        <v>76</v>
      </c>
      <c r="AY558" s="19" t="s">
        <v>179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9" t="s">
        <v>76</v>
      </c>
      <c r="BK558" s="187">
        <f>ROUND(I558*H558,2)</f>
        <v>0</v>
      </c>
      <c r="BL558" s="19" t="s">
        <v>186</v>
      </c>
      <c r="BM558" s="186" t="s">
        <v>4798</v>
      </c>
    </row>
    <row r="559" spans="1:65" s="2" customFormat="1">
      <c r="A559" s="33"/>
      <c r="B559" s="34"/>
      <c r="C559" s="35"/>
      <c r="D559" s="188" t="s">
        <v>188</v>
      </c>
      <c r="E559" s="35"/>
      <c r="F559" s="189" t="s">
        <v>4797</v>
      </c>
      <c r="G559" s="35"/>
      <c r="H559" s="35"/>
      <c r="I559" s="35"/>
      <c r="J559" s="35"/>
      <c r="K559" s="35"/>
      <c r="L559" s="38"/>
      <c r="M559" s="190"/>
      <c r="N559" s="191"/>
      <c r="O559" s="63"/>
      <c r="P559" s="63"/>
      <c r="Q559" s="63"/>
      <c r="R559" s="63"/>
      <c r="S559" s="63"/>
      <c r="T559" s="64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T559" s="19" t="s">
        <v>188</v>
      </c>
      <c r="AU559" s="19" t="s">
        <v>76</v>
      </c>
    </row>
    <row r="560" spans="1:65" s="2" customFormat="1" ht="16.5" customHeight="1">
      <c r="A560" s="33"/>
      <c r="B560" s="34"/>
      <c r="C560" s="176" t="s">
        <v>2163</v>
      </c>
      <c r="D560" s="176" t="s">
        <v>181</v>
      </c>
      <c r="E560" s="177" t="s">
        <v>4799</v>
      </c>
      <c r="F560" s="178" t="s">
        <v>4800</v>
      </c>
      <c r="G560" s="179" t="s">
        <v>281</v>
      </c>
      <c r="H560" s="180">
        <v>4</v>
      </c>
      <c r="I560" s="181"/>
      <c r="J560" s="181">
        <f>ROUND(I560*H560,2)</f>
        <v>0</v>
      </c>
      <c r="K560" s="178" t="s">
        <v>18</v>
      </c>
      <c r="L560" s="38"/>
      <c r="M560" s="182" t="s">
        <v>18</v>
      </c>
      <c r="N560" s="183" t="s">
        <v>40</v>
      </c>
      <c r="O560" s="184">
        <v>0</v>
      </c>
      <c r="P560" s="184">
        <f>O560*H560</f>
        <v>0</v>
      </c>
      <c r="Q560" s="184">
        <v>0</v>
      </c>
      <c r="R560" s="184">
        <f>Q560*H560</f>
        <v>0</v>
      </c>
      <c r="S560" s="184">
        <v>0</v>
      </c>
      <c r="T560" s="185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86" t="s">
        <v>186</v>
      </c>
      <c r="AT560" s="186" t="s">
        <v>181</v>
      </c>
      <c r="AU560" s="186" t="s">
        <v>76</v>
      </c>
      <c r="AY560" s="19" t="s">
        <v>179</v>
      </c>
      <c r="BE560" s="187">
        <f>IF(N560="základní",J560,0)</f>
        <v>0</v>
      </c>
      <c r="BF560" s="187">
        <f>IF(N560="snížená",J560,0)</f>
        <v>0</v>
      </c>
      <c r="BG560" s="187">
        <f>IF(N560="zákl. přenesená",J560,0)</f>
        <v>0</v>
      </c>
      <c r="BH560" s="187">
        <f>IF(N560="sníž. přenesená",J560,0)</f>
        <v>0</v>
      </c>
      <c r="BI560" s="187">
        <f>IF(N560="nulová",J560,0)</f>
        <v>0</v>
      </c>
      <c r="BJ560" s="19" t="s">
        <v>76</v>
      </c>
      <c r="BK560" s="187">
        <f>ROUND(I560*H560,2)</f>
        <v>0</v>
      </c>
      <c r="BL560" s="19" t="s">
        <v>186</v>
      </c>
      <c r="BM560" s="186" t="s">
        <v>4801</v>
      </c>
    </row>
    <row r="561" spans="1:65" s="2" customFormat="1">
      <c r="A561" s="33"/>
      <c r="B561" s="34"/>
      <c r="C561" s="35"/>
      <c r="D561" s="188" t="s">
        <v>188</v>
      </c>
      <c r="E561" s="35"/>
      <c r="F561" s="189" t="s">
        <v>4800</v>
      </c>
      <c r="G561" s="35"/>
      <c r="H561" s="35"/>
      <c r="I561" s="35"/>
      <c r="J561" s="35"/>
      <c r="K561" s="35"/>
      <c r="L561" s="38"/>
      <c r="M561" s="190"/>
      <c r="N561" s="191"/>
      <c r="O561" s="63"/>
      <c r="P561" s="63"/>
      <c r="Q561" s="63"/>
      <c r="R561" s="63"/>
      <c r="S561" s="63"/>
      <c r="T561" s="64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T561" s="19" t="s">
        <v>188</v>
      </c>
      <c r="AU561" s="19" t="s">
        <v>76</v>
      </c>
    </row>
    <row r="562" spans="1:65" s="2" customFormat="1" ht="16.5" customHeight="1">
      <c r="A562" s="33"/>
      <c r="B562" s="34"/>
      <c r="C562" s="176" t="s">
        <v>2171</v>
      </c>
      <c r="D562" s="176" t="s">
        <v>181</v>
      </c>
      <c r="E562" s="177" t="s">
        <v>4802</v>
      </c>
      <c r="F562" s="178" t="s">
        <v>4803</v>
      </c>
      <c r="G562" s="179" t="s">
        <v>281</v>
      </c>
      <c r="H562" s="180">
        <v>6</v>
      </c>
      <c r="I562" s="181"/>
      <c r="J562" s="181">
        <f>ROUND(I562*H562,2)</f>
        <v>0</v>
      </c>
      <c r="K562" s="178" t="s">
        <v>18</v>
      </c>
      <c r="L562" s="38"/>
      <c r="M562" s="182" t="s">
        <v>18</v>
      </c>
      <c r="N562" s="183" t="s">
        <v>40</v>
      </c>
      <c r="O562" s="184">
        <v>0</v>
      </c>
      <c r="P562" s="184">
        <f>O562*H562</f>
        <v>0</v>
      </c>
      <c r="Q562" s="184">
        <v>0</v>
      </c>
      <c r="R562" s="184">
        <f>Q562*H562</f>
        <v>0</v>
      </c>
      <c r="S562" s="184">
        <v>0</v>
      </c>
      <c r="T562" s="185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86" t="s">
        <v>186</v>
      </c>
      <c r="AT562" s="186" t="s">
        <v>181</v>
      </c>
      <c r="AU562" s="186" t="s">
        <v>76</v>
      </c>
      <c r="AY562" s="19" t="s">
        <v>179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76</v>
      </c>
      <c r="BK562" s="187">
        <f>ROUND(I562*H562,2)</f>
        <v>0</v>
      </c>
      <c r="BL562" s="19" t="s">
        <v>186</v>
      </c>
      <c r="BM562" s="186" t="s">
        <v>4804</v>
      </c>
    </row>
    <row r="563" spans="1:65" s="2" customFormat="1">
      <c r="A563" s="33"/>
      <c r="B563" s="34"/>
      <c r="C563" s="35"/>
      <c r="D563" s="188" t="s">
        <v>188</v>
      </c>
      <c r="E563" s="35"/>
      <c r="F563" s="189" t="s">
        <v>4803</v>
      </c>
      <c r="G563" s="35"/>
      <c r="H563" s="35"/>
      <c r="I563" s="35"/>
      <c r="J563" s="35"/>
      <c r="K563" s="35"/>
      <c r="L563" s="38"/>
      <c r="M563" s="190"/>
      <c r="N563" s="191"/>
      <c r="O563" s="63"/>
      <c r="P563" s="63"/>
      <c r="Q563" s="63"/>
      <c r="R563" s="63"/>
      <c r="S563" s="63"/>
      <c r="T563" s="64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T563" s="19" t="s">
        <v>188</v>
      </c>
      <c r="AU563" s="19" t="s">
        <v>76</v>
      </c>
    </row>
    <row r="564" spans="1:65" s="2" customFormat="1" ht="16.5" customHeight="1">
      <c r="A564" s="33"/>
      <c r="B564" s="34"/>
      <c r="C564" s="176" t="s">
        <v>2177</v>
      </c>
      <c r="D564" s="176" t="s">
        <v>181</v>
      </c>
      <c r="E564" s="177" t="s">
        <v>4805</v>
      </c>
      <c r="F564" s="178" t="s">
        <v>4806</v>
      </c>
      <c r="G564" s="179" t="s">
        <v>281</v>
      </c>
      <c r="H564" s="180">
        <v>2</v>
      </c>
      <c r="I564" s="181"/>
      <c r="J564" s="181">
        <f>ROUND(I564*H564,2)</f>
        <v>0</v>
      </c>
      <c r="K564" s="178" t="s">
        <v>18</v>
      </c>
      <c r="L564" s="38"/>
      <c r="M564" s="182" t="s">
        <v>18</v>
      </c>
      <c r="N564" s="183" t="s">
        <v>40</v>
      </c>
      <c r="O564" s="184">
        <v>0</v>
      </c>
      <c r="P564" s="184">
        <f>O564*H564</f>
        <v>0</v>
      </c>
      <c r="Q564" s="184">
        <v>0</v>
      </c>
      <c r="R564" s="184">
        <f>Q564*H564</f>
        <v>0</v>
      </c>
      <c r="S564" s="184">
        <v>0</v>
      </c>
      <c r="T564" s="185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86" t="s">
        <v>186</v>
      </c>
      <c r="AT564" s="186" t="s">
        <v>181</v>
      </c>
      <c r="AU564" s="186" t="s">
        <v>76</v>
      </c>
      <c r="AY564" s="19" t="s">
        <v>179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76</v>
      </c>
      <c r="BK564" s="187">
        <f>ROUND(I564*H564,2)</f>
        <v>0</v>
      </c>
      <c r="BL564" s="19" t="s">
        <v>186</v>
      </c>
      <c r="BM564" s="186" t="s">
        <v>4807</v>
      </c>
    </row>
    <row r="565" spans="1:65" s="2" customFormat="1">
      <c r="A565" s="33"/>
      <c r="B565" s="34"/>
      <c r="C565" s="35"/>
      <c r="D565" s="188" t="s">
        <v>188</v>
      </c>
      <c r="E565" s="35"/>
      <c r="F565" s="189" t="s">
        <v>4806</v>
      </c>
      <c r="G565" s="35"/>
      <c r="H565" s="35"/>
      <c r="I565" s="35"/>
      <c r="J565" s="35"/>
      <c r="K565" s="35"/>
      <c r="L565" s="38"/>
      <c r="M565" s="190"/>
      <c r="N565" s="191"/>
      <c r="O565" s="63"/>
      <c r="P565" s="63"/>
      <c r="Q565" s="63"/>
      <c r="R565" s="63"/>
      <c r="S565" s="63"/>
      <c r="T565" s="64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T565" s="19" t="s">
        <v>188</v>
      </c>
      <c r="AU565" s="19" t="s">
        <v>76</v>
      </c>
    </row>
    <row r="566" spans="1:65" s="2" customFormat="1" ht="16.5" customHeight="1">
      <c r="A566" s="33"/>
      <c r="B566" s="34"/>
      <c r="C566" s="176" t="s">
        <v>2181</v>
      </c>
      <c r="D566" s="176" t="s">
        <v>181</v>
      </c>
      <c r="E566" s="177" t="s">
        <v>4808</v>
      </c>
      <c r="F566" s="178" t="s">
        <v>4809</v>
      </c>
      <c r="G566" s="179" t="s">
        <v>281</v>
      </c>
      <c r="H566" s="180">
        <v>2</v>
      </c>
      <c r="I566" s="181"/>
      <c r="J566" s="181">
        <f>ROUND(I566*H566,2)</f>
        <v>0</v>
      </c>
      <c r="K566" s="178" t="s">
        <v>18</v>
      </c>
      <c r="L566" s="38"/>
      <c r="M566" s="182" t="s">
        <v>18</v>
      </c>
      <c r="N566" s="183" t="s">
        <v>40</v>
      </c>
      <c r="O566" s="184">
        <v>0</v>
      </c>
      <c r="P566" s="184">
        <f>O566*H566</f>
        <v>0</v>
      </c>
      <c r="Q566" s="184">
        <v>0</v>
      </c>
      <c r="R566" s="184">
        <f>Q566*H566</f>
        <v>0</v>
      </c>
      <c r="S566" s="184">
        <v>0</v>
      </c>
      <c r="T566" s="185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86" t="s">
        <v>186</v>
      </c>
      <c r="AT566" s="186" t="s">
        <v>181</v>
      </c>
      <c r="AU566" s="186" t="s">
        <v>76</v>
      </c>
      <c r="AY566" s="19" t="s">
        <v>179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76</v>
      </c>
      <c r="BK566" s="187">
        <f>ROUND(I566*H566,2)</f>
        <v>0</v>
      </c>
      <c r="BL566" s="19" t="s">
        <v>186</v>
      </c>
      <c r="BM566" s="186" t="s">
        <v>4810</v>
      </c>
    </row>
    <row r="567" spans="1:65" s="2" customFormat="1">
      <c r="A567" s="33"/>
      <c r="B567" s="34"/>
      <c r="C567" s="35"/>
      <c r="D567" s="188" t="s">
        <v>188</v>
      </c>
      <c r="E567" s="35"/>
      <c r="F567" s="189" t="s">
        <v>4809</v>
      </c>
      <c r="G567" s="35"/>
      <c r="H567" s="35"/>
      <c r="I567" s="35"/>
      <c r="J567" s="35"/>
      <c r="K567" s="35"/>
      <c r="L567" s="38"/>
      <c r="M567" s="190"/>
      <c r="N567" s="191"/>
      <c r="O567" s="63"/>
      <c r="P567" s="63"/>
      <c r="Q567" s="63"/>
      <c r="R567" s="63"/>
      <c r="S567" s="63"/>
      <c r="T567" s="64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T567" s="19" t="s">
        <v>188</v>
      </c>
      <c r="AU567" s="19" t="s">
        <v>76</v>
      </c>
    </row>
    <row r="568" spans="1:65" s="2" customFormat="1" ht="16.5" customHeight="1">
      <c r="A568" s="33"/>
      <c r="B568" s="34"/>
      <c r="C568" s="176" t="s">
        <v>2189</v>
      </c>
      <c r="D568" s="176" t="s">
        <v>181</v>
      </c>
      <c r="E568" s="177" t="s">
        <v>4811</v>
      </c>
      <c r="F568" s="178" t="s">
        <v>4812</v>
      </c>
      <c r="G568" s="179" t="s">
        <v>281</v>
      </c>
      <c r="H568" s="180">
        <v>249</v>
      </c>
      <c r="I568" s="181"/>
      <c r="J568" s="181">
        <f>ROUND(I568*H568,2)</f>
        <v>0</v>
      </c>
      <c r="K568" s="178" t="s">
        <v>18</v>
      </c>
      <c r="L568" s="38"/>
      <c r="M568" s="182" t="s">
        <v>18</v>
      </c>
      <c r="N568" s="183" t="s">
        <v>40</v>
      </c>
      <c r="O568" s="184">
        <v>0</v>
      </c>
      <c r="P568" s="184">
        <f>O568*H568</f>
        <v>0</v>
      </c>
      <c r="Q568" s="184">
        <v>0</v>
      </c>
      <c r="R568" s="184">
        <f>Q568*H568</f>
        <v>0</v>
      </c>
      <c r="S568" s="184">
        <v>0</v>
      </c>
      <c r="T568" s="185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86" t="s">
        <v>186</v>
      </c>
      <c r="AT568" s="186" t="s">
        <v>181</v>
      </c>
      <c r="AU568" s="186" t="s">
        <v>76</v>
      </c>
      <c r="AY568" s="19" t="s">
        <v>179</v>
      </c>
      <c r="BE568" s="187">
        <f>IF(N568="základní",J568,0)</f>
        <v>0</v>
      </c>
      <c r="BF568" s="187">
        <f>IF(N568="snížená",J568,0)</f>
        <v>0</v>
      </c>
      <c r="BG568" s="187">
        <f>IF(N568="zákl. přenesená",J568,0)</f>
        <v>0</v>
      </c>
      <c r="BH568" s="187">
        <f>IF(N568="sníž. přenesená",J568,0)</f>
        <v>0</v>
      </c>
      <c r="BI568" s="187">
        <f>IF(N568="nulová",J568,0)</f>
        <v>0</v>
      </c>
      <c r="BJ568" s="19" t="s">
        <v>76</v>
      </c>
      <c r="BK568" s="187">
        <f>ROUND(I568*H568,2)</f>
        <v>0</v>
      </c>
      <c r="BL568" s="19" t="s">
        <v>186</v>
      </c>
      <c r="BM568" s="186" t="s">
        <v>4813</v>
      </c>
    </row>
    <row r="569" spans="1:65" s="2" customFormat="1">
      <c r="A569" s="33"/>
      <c r="B569" s="34"/>
      <c r="C569" s="35"/>
      <c r="D569" s="188" t="s">
        <v>188</v>
      </c>
      <c r="E569" s="35"/>
      <c r="F569" s="189" t="s">
        <v>4812</v>
      </c>
      <c r="G569" s="35"/>
      <c r="H569" s="35"/>
      <c r="I569" s="35"/>
      <c r="J569" s="35"/>
      <c r="K569" s="35"/>
      <c r="L569" s="38"/>
      <c r="M569" s="190"/>
      <c r="N569" s="191"/>
      <c r="O569" s="63"/>
      <c r="P569" s="63"/>
      <c r="Q569" s="63"/>
      <c r="R569" s="63"/>
      <c r="S569" s="63"/>
      <c r="T569" s="64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19" t="s">
        <v>188</v>
      </c>
      <c r="AU569" s="19" t="s">
        <v>76</v>
      </c>
    </row>
    <row r="570" spans="1:65" s="2" customFormat="1" ht="21.75" customHeight="1">
      <c r="A570" s="33"/>
      <c r="B570" s="34"/>
      <c r="C570" s="213" t="s">
        <v>2196</v>
      </c>
      <c r="D570" s="213" t="s">
        <v>286</v>
      </c>
      <c r="E570" s="214" t="s">
        <v>4814</v>
      </c>
      <c r="F570" s="215" t="s">
        <v>4815</v>
      </c>
      <c r="G570" s="216" t="s">
        <v>281</v>
      </c>
      <c r="H570" s="217">
        <v>103</v>
      </c>
      <c r="I570" s="218"/>
      <c r="J570" s="218">
        <f>ROUND(I570*H570,2)</f>
        <v>0</v>
      </c>
      <c r="K570" s="215" t="s">
        <v>18</v>
      </c>
      <c r="L570" s="219"/>
      <c r="M570" s="220" t="s">
        <v>18</v>
      </c>
      <c r="N570" s="221" t="s">
        <v>40</v>
      </c>
      <c r="O570" s="184">
        <v>0</v>
      </c>
      <c r="P570" s="184">
        <f>O570*H570</f>
        <v>0</v>
      </c>
      <c r="Q570" s="184">
        <v>0</v>
      </c>
      <c r="R570" s="184">
        <f>Q570*H570</f>
        <v>0</v>
      </c>
      <c r="S570" s="184">
        <v>0</v>
      </c>
      <c r="T570" s="185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86" t="s">
        <v>250</v>
      </c>
      <c r="AT570" s="186" t="s">
        <v>286</v>
      </c>
      <c r="AU570" s="186" t="s">
        <v>76</v>
      </c>
      <c r="AY570" s="19" t="s">
        <v>179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76</v>
      </c>
      <c r="BK570" s="187">
        <f>ROUND(I570*H570,2)</f>
        <v>0</v>
      </c>
      <c r="BL570" s="19" t="s">
        <v>186</v>
      </c>
      <c r="BM570" s="186" t="s">
        <v>4816</v>
      </c>
    </row>
    <row r="571" spans="1:65" s="2" customFormat="1">
      <c r="A571" s="33"/>
      <c r="B571" s="34"/>
      <c r="C571" s="35"/>
      <c r="D571" s="188" t="s">
        <v>188</v>
      </c>
      <c r="E571" s="35"/>
      <c r="F571" s="189" t="s">
        <v>4815</v>
      </c>
      <c r="G571" s="35"/>
      <c r="H571" s="35"/>
      <c r="I571" s="35"/>
      <c r="J571" s="35"/>
      <c r="K571" s="35"/>
      <c r="L571" s="38"/>
      <c r="M571" s="190"/>
      <c r="N571" s="191"/>
      <c r="O571" s="63"/>
      <c r="P571" s="63"/>
      <c r="Q571" s="63"/>
      <c r="R571" s="63"/>
      <c r="S571" s="63"/>
      <c r="T571" s="64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T571" s="19" t="s">
        <v>188</v>
      </c>
      <c r="AU571" s="19" t="s">
        <v>76</v>
      </c>
    </row>
    <row r="572" spans="1:65" s="2" customFormat="1" ht="24.2" customHeight="1">
      <c r="A572" s="33"/>
      <c r="B572" s="34"/>
      <c r="C572" s="213" t="s">
        <v>2202</v>
      </c>
      <c r="D572" s="213" t="s">
        <v>286</v>
      </c>
      <c r="E572" s="214" t="s">
        <v>4817</v>
      </c>
      <c r="F572" s="215" t="s">
        <v>4818</v>
      </c>
      <c r="G572" s="216" t="s">
        <v>281</v>
      </c>
      <c r="H572" s="217">
        <v>87</v>
      </c>
      <c r="I572" s="218"/>
      <c r="J572" s="218">
        <f>ROUND(I572*H572,2)</f>
        <v>0</v>
      </c>
      <c r="K572" s="215" t="s">
        <v>18</v>
      </c>
      <c r="L572" s="219"/>
      <c r="M572" s="220" t="s">
        <v>18</v>
      </c>
      <c r="N572" s="221" t="s">
        <v>40</v>
      </c>
      <c r="O572" s="184">
        <v>0</v>
      </c>
      <c r="P572" s="184">
        <f>O572*H572</f>
        <v>0</v>
      </c>
      <c r="Q572" s="184">
        <v>0</v>
      </c>
      <c r="R572" s="184">
        <f>Q572*H572</f>
        <v>0</v>
      </c>
      <c r="S572" s="184">
        <v>0</v>
      </c>
      <c r="T572" s="185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86" t="s">
        <v>250</v>
      </c>
      <c r="AT572" s="186" t="s">
        <v>286</v>
      </c>
      <c r="AU572" s="186" t="s">
        <v>76</v>
      </c>
      <c r="AY572" s="19" t="s">
        <v>179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9" t="s">
        <v>76</v>
      </c>
      <c r="BK572" s="187">
        <f>ROUND(I572*H572,2)</f>
        <v>0</v>
      </c>
      <c r="BL572" s="19" t="s">
        <v>186</v>
      </c>
      <c r="BM572" s="186" t="s">
        <v>4819</v>
      </c>
    </row>
    <row r="573" spans="1:65" s="2" customFormat="1">
      <c r="A573" s="33"/>
      <c r="B573" s="34"/>
      <c r="C573" s="35"/>
      <c r="D573" s="188" t="s">
        <v>188</v>
      </c>
      <c r="E573" s="35"/>
      <c r="F573" s="189" t="s">
        <v>4818</v>
      </c>
      <c r="G573" s="35"/>
      <c r="H573" s="35"/>
      <c r="I573" s="35"/>
      <c r="J573" s="35"/>
      <c r="K573" s="35"/>
      <c r="L573" s="38"/>
      <c r="M573" s="190"/>
      <c r="N573" s="191"/>
      <c r="O573" s="63"/>
      <c r="P573" s="63"/>
      <c r="Q573" s="63"/>
      <c r="R573" s="63"/>
      <c r="S573" s="63"/>
      <c r="T573" s="64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T573" s="19" t="s">
        <v>188</v>
      </c>
      <c r="AU573" s="19" t="s">
        <v>76</v>
      </c>
    </row>
    <row r="574" spans="1:65" s="2" customFormat="1" ht="16.5" customHeight="1">
      <c r="A574" s="33"/>
      <c r="B574" s="34"/>
      <c r="C574" s="213" t="s">
        <v>2209</v>
      </c>
      <c r="D574" s="213" t="s">
        <v>286</v>
      </c>
      <c r="E574" s="214" t="s">
        <v>4820</v>
      </c>
      <c r="F574" s="215" t="s">
        <v>4821</v>
      </c>
      <c r="G574" s="216" t="s">
        <v>281</v>
      </c>
      <c r="H574" s="217">
        <v>34</v>
      </c>
      <c r="I574" s="218"/>
      <c r="J574" s="218">
        <f>ROUND(I574*H574,2)</f>
        <v>0</v>
      </c>
      <c r="K574" s="215" t="s">
        <v>18</v>
      </c>
      <c r="L574" s="219"/>
      <c r="M574" s="220" t="s">
        <v>18</v>
      </c>
      <c r="N574" s="221" t="s">
        <v>40</v>
      </c>
      <c r="O574" s="184">
        <v>0</v>
      </c>
      <c r="P574" s="184">
        <f>O574*H574</f>
        <v>0</v>
      </c>
      <c r="Q574" s="184">
        <v>0</v>
      </c>
      <c r="R574" s="184">
        <f>Q574*H574</f>
        <v>0</v>
      </c>
      <c r="S574" s="184">
        <v>0</v>
      </c>
      <c r="T574" s="18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86" t="s">
        <v>250</v>
      </c>
      <c r="AT574" s="186" t="s">
        <v>286</v>
      </c>
      <c r="AU574" s="186" t="s">
        <v>76</v>
      </c>
      <c r="AY574" s="19" t="s">
        <v>179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9" t="s">
        <v>76</v>
      </c>
      <c r="BK574" s="187">
        <f>ROUND(I574*H574,2)</f>
        <v>0</v>
      </c>
      <c r="BL574" s="19" t="s">
        <v>186</v>
      </c>
      <c r="BM574" s="186" t="s">
        <v>4822</v>
      </c>
    </row>
    <row r="575" spans="1:65" s="2" customFormat="1">
      <c r="A575" s="33"/>
      <c r="B575" s="34"/>
      <c r="C575" s="35"/>
      <c r="D575" s="188" t="s">
        <v>188</v>
      </c>
      <c r="E575" s="35"/>
      <c r="F575" s="189" t="s">
        <v>4821</v>
      </c>
      <c r="G575" s="35"/>
      <c r="H575" s="35"/>
      <c r="I575" s="35"/>
      <c r="J575" s="35"/>
      <c r="K575" s="35"/>
      <c r="L575" s="38"/>
      <c r="M575" s="190"/>
      <c r="N575" s="191"/>
      <c r="O575" s="63"/>
      <c r="P575" s="63"/>
      <c r="Q575" s="63"/>
      <c r="R575" s="63"/>
      <c r="S575" s="63"/>
      <c r="T575" s="64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T575" s="19" t="s">
        <v>188</v>
      </c>
      <c r="AU575" s="19" t="s">
        <v>76</v>
      </c>
    </row>
    <row r="576" spans="1:65" s="2" customFormat="1" ht="16.5" customHeight="1">
      <c r="A576" s="33"/>
      <c r="B576" s="34"/>
      <c r="C576" s="213" t="s">
        <v>2216</v>
      </c>
      <c r="D576" s="213" t="s">
        <v>286</v>
      </c>
      <c r="E576" s="214" t="s">
        <v>4823</v>
      </c>
      <c r="F576" s="215" t="s">
        <v>4824</v>
      </c>
      <c r="G576" s="216" t="s">
        <v>281</v>
      </c>
      <c r="H576" s="217">
        <v>21</v>
      </c>
      <c r="I576" s="218"/>
      <c r="J576" s="218">
        <f>ROUND(I576*H576,2)</f>
        <v>0</v>
      </c>
      <c r="K576" s="215" t="s">
        <v>18</v>
      </c>
      <c r="L576" s="219"/>
      <c r="M576" s="220" t="s">
        <v>18</v>
      </c>
      <c r="N576" s="221" t="s">
        <v>40</v>
      </c>
      <c r="O576" s="184">
        <v>0</v>
      </c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86" t="s">
        <v>250</v>
      </c>
      <c r="AT576" s="186" t="s">
        <v>286</v>
      </c>
      <c r="AU576" s="186" t="s">
        <v>76</v>
      </c>
      <c r="AY576" s="19" t="s">
        <v>179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76</v>
      </c>
      <c r="BK576" s="187">
        <f>ROUND(I576*H576,2)</f>
        <v>0</v>
      </c>
      <c r="BL576" s="19" t="s">
        <v>186</v>
      </c>
      <c r="BM576" s="186" t="s">
        <v>4825</v>
      </c>
    </row>
    <row r="577" spans="1:65" s="2" customFormat="1">
      <c r="A577" s="33"/>
      <c r="B577" s="34"/>
      <c r="C577" s="35"/>
      <c r="D577" s="188" t="s">
        <v>188</v>
      </c>
      <c r="E577" s="35"/>
      <c r="F577" s="189" t="s">
        <v>4824</v>
      </c>
      <c r="G577" s="35"/>
      <c r="H577" s="35"/>
      <c r="I577" s="35"/>
      <c r="J577" s="35"/>
      <c r="K577" s="35"/>
      <c r="L577" s="38"/>
      <c r="M577" s="190"/>
      <c r="N577" s="191"/>
      <c r="O577" s="63"/>
      <c r="P577" s="63"/>
      <c r="Q577" s="63"/>
      <c r="R577" s="63"/>
      <c r="S577" s="63"/>
      <c r="T577" s="64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T577" s="19" t="s">
        <v>188</v>
      </c>
      <c r="AU577" s="19" t="s">
        <v>76</v>
      </c>
    </row>
    <row r="578" spans="1:65" s="2" customFormat="1" ht="16.5" customHeight="1">
      <c r="A578" s="33"/>
      <c r="B578" s="34"/>
      <c r="C578" s="213" t="s">
        <v>2227</v>
      </c>
      <c r="D578" s="213" t="s">
        <v>286</v>
      </c>
      <c r="E578" s="214" t="s">
        <v>4826</v>
      </c>
      <c r="F578" s="215" t="s">
        <v>4827</v>
      </c>
      <c r="G578" s="216" t="s">
        <v>281</v>
      </c>
      <c r="H578" s="217">
        <v>3</v>
      </c>
      <c r="I578" s="218"/>
      <c r="J578" s="218">
        <f>ROUND(I578*H578,2)</f>
        <v>0</v>
      </c>
      <c r="K578" s="215" t="s">
        <v>18</v>
      </c>
      <c r="L578" s="219"/>
      <c r="M578" s="220" t="s">
        <v>18</v>
      </c>
      <c r="N578" s="221" t="s">
        <v>40</v>
      </c>
      <c r="O578" s="184">
        <v>0</v>
      </c>
      <c r="P578" s="184">
        <f>O578*H578</f>
        <v>0</v>
      </c>
      <c r="Q578" s="184">
        <v>0</v>
      </c>
      <c r="R578" s="184">
        <f>Q578*H578</f>
        <v>0</v>
      </c>
      <c r="S578" s="184">
        <v>0</v>
      </c>
      <c r="T578" s="185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86" t="s">
        <v>250</v>
      </c>
      <c r="AT578" s="186" t="s">
        <v>286</v>
      </c>
      <c r="AU578" s="186" t="s">
        <v>76</v>
      </c>
      <c r="AY578" s="19" t="s">
        <v>179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19" t="s">
        <v>76</v>
      </c>
      <c r="BK578" s="187">
        <f>ROUND(I578*H578,2)</f>
        <v>0</v>
      </c>
      <c r="BL578" s="19" t="s">
        <v>186</v>
      </c>
      <c r="BM578" s="186" t="s">
        <v>4828</v>
      </c>
    </row>
    <row r="579" spans="1:65" s="2" customFormat="1">
      <c r="A579" s="33"/>
      <c r="B579" s="34"/>
      <c r="C579" s="35"/>
      <c r="D579" s="188" t="s">
        <v>188</v>
      </c>
      <c r="E579" s="35"/>
      <c r="F579" s="189" t="s">
        <v>4827</v>
      </c>
      <c r="G579" s="35"/>
      <c r="H579" s="35"/>
      <c r="I579" s="35"/>
      <c r="J579" s="35"/>
      <c r="K579" s="35"/>
      <c r="L579" s="38"/>
      <c r="M579" s="190"/>
      <c r="N579" s="191"/>
      <c r="O579" s="63"/>
      <c r="P579" s="63"/>
      <c r="Q579" s="63"/>
      <c r="R579" s="63"/>
      <c r="S579" s="63"/>
      <c r="T579" s="64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T579" s="19" t="s">
        <v>188</v>
      </c>
      <c r="AU579" s="19" t="s">
        <v>76</v>
      </c>
    </row>
    <row r="580" spans="1:65" s="2" customFormat="1" ht="16.5" customHeight="1">
      <c r="A580" s="33"/>
      <c r="B580" s="34"/>
      <c r="C580" s="213" t="s">
        <v>2236</v>
      </c>
      <c r="D580" s="213" t="s">
        <v>286</v>
      </c>
      <c r="E580" s="214" t="s">
        <v>4829</v>
      </c>
      <c r="F580" s="215" t="s">
        <v>4830</v>
      </c>
      <c r="G580" s="216" t="s">
        <v>281</v>
      </c>
      <c r="H580" s="217">
        <v>1</v>
      </c>
      <c r="I580" s="218"/>
      <c r="J580" s="218">
        <f>ROUND(I580*H580,2)</f>
        <v>0</v>
      </c>
      <c r="K580" s="215" t="s">
        <v>18</v>
      </c>
      <c r="L580" s="219"/>
      <c r="M580" s="220" t="s">
        <v>18</v>
      </c>
      <c r="N580" s="221" t="s">
        <v>40</v>
      </c>
      <c r="O580" s="184">
        <v>0</v>
      </c>
      <c r="P580" s="184">
        <f>O580*H580</f>
        <v>0</v>
      </c>
      <c r="Q580" s="184">
        <v>0</v>
      </c>
      <c r="R580" s="184">
        <f>Q580*H580</f>
        <v>0</v>
      </c>
      <c r="S580" s="184">
        <v>0</v>
      </c>
      <c r="T580" s="185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86" t="s">
        <v>250</v>
      </c>
      <c r="AT580" s="186" t="s">
        <v>286</v>
      </c>
      <c r="AU580" s="186" t="s">
        <v>76</v>
      </c>
      <c r="AY580" s="19" t="s">
        <v>179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76</v>
      </c>
      <c r="BK580" s="187">
        <f>ROUND(I580*H580,2)</f>
        <v>0</v>
      </c>
      <c r="BL580" s="19" t="s">
        <v>186</v>
      </c>
      <c r="BM580" s="186" t="s">
        <v>4831</v>
      </c>
    </row>
    <row r="581" spans="1:65" s="2" customFormat="1">
      <c r="A581" s="33"/>
      <c r="B581" s="34"/>
      <c r="C581" s="35"/>
      <c r="D581" s="188" t="s">
        <v>188</v>
      </c>
      <c r="E581" s="35"/>
      <c r="F581" s="189" t="s">
        <v>4830</v>
      </c>
      <c r="G581" s="35"/>
      <c r="H581" s="35"/>
      <c r="I581" s="35"/>
      <c r="J581" s="35"/>
      <c r="K581" s="35"/>
      <c r="L581" s="38"/>
      <c r="M581" s="190"/>
      <c r="N581" s="191"/>
      <c r="O581" s="63"/>
      <c r="P581" s="63"/>
      <c r="Q581" s="63"/>
      <c r="R581" s="63"/>
      <c r="S581" s="63"/>
      <c r="T581" s="64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9" t="s">
        <v>188</v>
      </c>
      <c r="AU581" s="19" t="s">
        <v>76</v>
      </c>
    </row>
    <row r="582" spans="1:65" s="2" customFormat="1" ht="16.5" customHeight="1">
      <c r="A582" s="33"/>
      <c r="B582" s="34"/>
      <c r="C582" s="176" t="s">
        <v>2243</v>
      </c>
      <c r="D582" s="176" t="s">
        <v>181</v>
      </c>
      <c r="E582" s="177" t="s">
        <v>4832</v>
      </c>
      <c r="F582" s="178" t="s">
        <v>4833</v>
      </c>
      <c r="G582" s="179" t="s">
        <v>281</v>
      </c>
      <c r="H582" s="180">
        <v>83</v>
      </c>
      <c r="I582" s="181"/>
      <c r="J582" s="181">
        <f>ROUND(I582*H582,2)</f>
        <v>0</v>
      </c>
      <c r="K582" s="178" t="s">
        <v>18</v>
      </c>
      <c r="L582" s="38"/>
      <c r="M582" s="182" t="s">
        <v>18</v>
      </c>
      <c r="N582" s="183" t="s">
        <v>40</v>
      </c>
      <c r="O582" s="184">
        <v>0</v>
      </c>
      <c r="P582" s="184">
        <f>O582*H582</f>
        <v>0</v>
      </c>
      <c r="Q582" s="184">
        <v>0</v>
      </c>
      <c r="R582" s="184">
        <f>Q582*H582</f>
        <v>0</v>
      </c>
      <c r="S582" s="184">
        <v>0</v>
      </c>
      <c r="T582" s="185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86" t="s">
        <v>186</v>
      </c>
      <c r="AT582" s="186" t="s">
        <v>181</v>
      </c>
      <c r="AU582" s="186" t="s">
        <v>76</v>
      </c>
      <c r="AY582" s="19" t="s">
        <v>179</v>
      </c>
      <c r="BE582" s="187">
        <f>IF(N582="základní",J582,0)</f>
        <v>0</v>
      </c>
      <c r="BF582" s="187">
        <f>IF(N582="snížená",J582,0)</f>
        <v>0</v>
      </c>
      <c r="BG582" s="187">
        <f>IF(N582="zákl. přenesená",J582,0)</f>
        <v>0</v>
      </c>
      <c r="BH582" s="187">
        <f>IF(N582="sníž. přenesená",J582,0)</f>
        <v>0</v>
      </c>
      <c r="BI582" s="187">
        <f>IF(N582="nulová",J582,0)</f>
        <v>0</v>
      </c>
      <c r="BJ582" s="19" t="s">
        <v>76</v>
      </c>
      <c r="BK582" s="187">
        <f>ROUND(I582*H582,2)</f>
        <v>0</v>
      </c>
      <c r="BL582" s="19" t="s">
        <v>186</v>
      </c>
      <c r="BM582" s="186" t="s">
        <v>4834</v>
      </c>
    </row>
    <row r="583" spans="1:65" s="2" customFormat="1">
      <c r="A583" s="33"/>
      <c r="B583" s="34"/>
      <c r="C583" s="35"/>
      <c r="D583" s="188" t="s">
        <v>188</v>
      </c>
      <c r="E583" s="35"/>
      <c r="F583" s="189" t="s">
        <v>4833</v>
      </c>
      <c r="G583" s="35"/>
      <c r="H583" s="35"/>
      <c r="I583" s="35"/>
      <c r="J583" s="35"/>
      <c r="K583" s="35"/>
      <c r="L583" s="38"/>
      <c r="M583" s="190"/>
      <c r="N583" s="191"/>
      <c r="O583" s="63"/>
      <c r="P583" s="63"/>
      <c r="Q583" s="63"/>
      <c r="R583" s="63"/>
      <c r="S583" s="63"/>
      <c r="T583" s="64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T583" s="19" t="s">
        <v>188</v>
      </c>
      <c r="AU583" s="19" t="s">
        <v>76</v>
      </c>
    </row>
    <row r="584" spans="1:65" s="2" customFormat="1" ht="21.75" customHeight="1">
      <c r="A584" s="33"/>
      <c r="B584" s="34"/>
      <c r="C584" s="213" t="s">
        <v>2248</v>
      </c>
      <c r="D584" s="213" t="s">
        <v>286</v>
      </c>
      <c r="E584" s="214" t="s">
        <v>4835</v>
      </c>
      <c r="F584" s="215" t="s">
        <v>4836</v>
      </c>
      <c r="G584" s="216" t="s">
        <v>281</v>
      </c>
      <c r="H584" s="217">
        <v>27</v>
      </c>
      <c r="I584" s="218"/>
      <c r="J584" s="218">
        <f>ROUND(I584*H584,2)</f>
        <v>0</v>
      </c>
      <c r="K584" s="215" t="s">
        <v>18</v>
      </c>
      <c r="L584" s="219"/>
      <c r="M584" s="220" t="s">
        <v>18</v>
      </c>
      <c r="N584" s="221" t="s">
        <v>40</v>
      </c>
      <c r="O584" s="184">
        <v>0</v>
      </c>
      <c r="P584" s="184">
        <f>O584*H584</f>
        <v>0</v>
      </c>
      <c r="Q584" s="184">
        <v>0</v>
      </c>
      <c r="R584" s="184">
        <f>Q584*H584</f>
        <v>0</v>
      </c>
      <c r="S584" s="184">
        <v>0</v>
      </c>
      <c r="T584" s="185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86" t="s">
        <v>250</v>
      </c>
      <c r="AT584" s="186" t="s">
        <v>286</v>
      </c>
      <c r="AU584" s="186" t="s">
        <v>76</v>
      </c>
      <c r="AY584" s="19" t="s">
        <v>179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76</v>
      </c>
      <c r="BK584" s="187">
        <f>ROUND(I584*H584,2)</f>
        <v>0</v>
      </c>
      <c r="BL584" s="19" t="s">
        <v>186</v>
      </c>
      <c r="BM584" s="186" t="s">
        <v>4837</v>
      </c>
    </row>
    <row r="585" spans="1:65" s="2" customFormat="1">
      <c r="A585" s="33"/>
      <c r="B585" s="34"/>
      <c r="C585" s="35"/>
      <c r="D585" s="188" t="s">
        <v>188</v>
      </c>
      <c r="E585" s="35"/>
      <c r="F585" s="189" t="s">
        <v>4836</v>
      </c>
      <c r="G585" s="35"/>
      <c r="H585" s="35"/>
      <c r="I585" s="35"/>
      <c r="J585" s="35"/>
      <c r="K585" s="35"/>
      <c r="L585" s="38"/>
      <c r="M585" s="190"/>
      <c r="N585" s="191"/>
      <c r="O585" s="63"/>
      <c r="P585" s="63"/>
      <c r="Q585" s="63"/>
      <c r="R585" s="63"/>
      <c r="S585" s="63"/>
      <c r="T585" s="64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T585" s="19" t="s">
        <v>188</v>
      </c>
      <c r="AU585" s="19" t="s">
        <v>76</v>
      </c>
    </row>
    <row r="586" spans="1:65" s="2" customFormat="1" ht="21.75" customHeight="1">
      <c r="A586" s="33"/>
      <c r="B586" s="34"/>
      <c r="C586" s="213" t="s">
        <v>2255</v>
      </c>
      <c r="D586" s="213" t="s">
        <v>286</v>
      </c>
      <c r="E586" s="214" t="s">
        <v>4838</v>
      </c>
      <c r="F586" s="215" t="s">
        <v>4839</v>
      </c>
      <c r="G586" s="216" t="s">
        <v>281</v>
      </c>
      <c r="H586" s="217">
        <v>15</v>
      </c>
      <c r="I586" s="218"/>
      <c r="J586" s="218">
        <f>ROUND(I586*H586,2)</f>
        <v>0</v>
      </c>
      <c r="K586" s="215" t="s">
        <v>18</v>
      </c>
      <c r="L586" s="219"/>
      <c r="M586" s="220" t="s">
        <v>18</v>
      </c>
      <c r="N586" s="221" t="s">
        <v>40</v>
      </c>
      <c r="O586" s="184">
        <v>0</v>
      </c>
      <c r="P586" s="184">
        <f>O586*H586</f>
        <v>0</v>
      </c>
      <c r="Q586" s="184">
        <v>0</v>
      </c>
      <c r="R586" s="184">
        <f>Q586*H586</f>
        <v>0</v>
      </c>
      <c r="S586" s="184">
        <v>0</v>
      </c>
      <c r="T586" s="185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86" t="s">
        <v>250</v>
      </c>
      <c r="AT586" s="186" t="s">
        <v>286</v>
      </c>
      <c r="AU586" s="186" t="s">
        <v>76</v>
      </c>
      <c r="AY586" s="19" t="s">
        <v>179</v>
      </c>
      <c r="BE586" s="187">
        <f>IF(N586="základní",J586,0)</f>
        <v>0</v>
      </c>
      <c r="BF586" s="187">
        <f>IF(N586="snížená",J586,0)</f>
        <v>0</v>
      </c>
      <c r="BG586" s="187">
        <f>IF(N586="zákl. přenesená",J586,0)</f>
        <v>0</v>
      </c>
      <c r="BH586" s="187">
        <f>IF(N586="sníž. přenesená",J586,0)</f>
        <v>0</v>
      </c>
      <c r="BI586" s="187">
        <f>IF(N586="nulová",J586,0)</f>
        <v>0</v>
      </c>
      <c r="BJ586" s="19" t="s">
        <v>76</v>
      </c>
      <c r="BK586" s="187">
        <f>ROUND(I586*H586,2)</f>
        <v>0</v>
      </c>
      <c r="BL586" s="19" t="s">
        <v>186</v>
      </c>
      <c r="BM586" s="186" t="s">
        <v>4840</v>
      </c>
    </row>
    <row r="587" spans="1:65" s="2" customFormat="1">
      <c r="A587" s="33"/>
      <c r="B587" s="34"/>
      <c r="C587" s="35"/>
      <c r="D587" s="188" t="s">
        <v>188</v>
      </c>
      <c r="E587" s="35"/>
      <c r="F587" s="189" t="s">
        <v>4839</v>
      </c>
      <c r="G587" s="35"/>
      <c r="H587" s="35"/>
      <c r="I587" s="35"/>
      <c r="J587" s="35"/>
      <c r="K587" s="35"/>
      <c r="L587" s="38"/>
      <c r="M587" s="190"/>
      <c r="N587" s="191"/>
      <c r="O587" s="63"/>
      <c r="P587" s="63"/>
      <c r="Q587" s="63"/>
      <c r="R587" s="63"/>
      <c r="S587" s="63"/>
      <c r="T587" s="64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19" t="s">
        <v>188</v>
      </c>
      <c r="AU587" s="19" t="s">
        <v>76</v>
      </c>
    </row>
    <row r="588" spans="1:65" s="2" customFormat="1" ht="16.5" customHeight="1">
      <c r="A588" s="33"/>
      <c r="B588" s="34"/>
      <c r="C588" s="213" t="s">
        <v>2261</v>
      </c>
      <c r="D588" s="213" t="s">
        <v>286</v>
      </c>
      <c r="E588" s="214" t="s">
        <v>4841</v>
      </c>
      <c r="F588" s="215" t="s">
        <v>4842</v>
      </c>
      <c r="G588" s="216" t="s">
        <v>281</v>
      </c>
      <c r="H588" s="217">
        <v>15</v>
      </c>
      <c r="I588" s="218"/>
      <c r="J588" s="218">
        <f>ROUND(I588*H588,2)</f>
        <v>0</v>
      </c>
      <c r="K588" s="215" t="s">
        <v>18</v>
      </c>
      <c r="L588" s="219"/>
      <c r="M588" s="220" t="s">
        <v>18</v>
      </c>
      <c r="N588" s="221" t="s">
        <v>40</v>
      </c>
      <c r="O588" s="184">
        <v>0</v>
      </c>
      <c r="P588" s="184">
        <f>O588*H588</f>
        <v>0</v>
      </c>
      <c r="Q588" s="184">
        <v>0</v>
      </c>
      <c r="R588" s="184">
        <f>Q588*H588</f>
        <v>0</v>
      </c>
      <c r="S588" s="184">
        <v>0</v>
      </c>
      <c r="T588" s="185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86" t="s">
        <v>250</v>
      </c>
      <c r="AT588" s="186" t="s">
        <v>286</v>
      </c>
      <c r="AU588" s="186" t="s">
        <v>76</v>
      </c>
      <c r="AY588" s="19" t="s">
        <v>179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76</v>
      </c>
      <c r="BK588" s="187">
        <f>ROUND(I588*H588,2)</f>
        <v>0</v>
      </c>
      <c r="BL588" s="19" t="s">
        <v>186</v>
      </c>
      <c r="BM588" s="186" t="s">
        <v>4843</v>
      </c>
    </row>
    <row r="589" spans="1:65" s="2" customFormat="1">
      <c r="A589" s="33"/>
      <c r="B589" s="34"/>
      <c r="C589" s="35"/>
      <c r="D589" s="188" t="s">
        <v>188</v>
      </c>
      <c r="E589" s="35"/>
      <c r="F589" s="189" t="s">
        <v>4842</v>
      </c>
      <c r="G589" s="35"/>
      <c r="H589" s="35"/>
      <c r="I589" s="35"/>
      <c r="J589" s="35"/>
      <c r="K589" s="35"/>
      <c r="L589" s="38"/>
      <c r="M589" s="190"/>
      <c r="N589" s="191"/>
      <c r="O589" s="63"/>
      <c r="P589" s="63"/>
      <c r="Q589" s="63"/>
      <c r="R589" s="63"/>
      <c r="S589" s="63"/>
      <c r="T589" s="64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T589" s="19" t="s">
        <v>188</v>
      </c>
      <c r="AU589" s="19" t="s">
        <v>76</v>
      </c>
    </row>
    <row r="590" spans="1:65" s="2" customFormat="1" ht="21.75" customHeight="1">
      <c r="A590" s="33"/>
      <c r="B590" s="34"/>
      <c r="C590" s="213" t="s">
        <v>2267</v>
      </c>
      <c r="D590" s="213" t="s">
        <v>286</v>
      </c>
      <c r="E590" s="214" t="s">
        <v>4844</v>
      </c>
      <c r="F590" s="215" t="s">
        <v>4845</v>
      </c>
      <c r="G590" s="216" t="s">
        <v>281</v>
      </c>
      <c r="H590" s="217">
        <v>8</v>
      </c>
      <c r="I590" s="218"/>
      <c r="J590" s="218">
        <f>ROUND(I590*H590,2)</f>
        <v>0</v>
      </c>
      <c r="K590" s="215" t="s">
        <v>18</v>
      </c>
      <c r="L590" s="219"/>
      <c r="M590" s="220" t="s">
        <v>18</v>
      </c>
      <c r="N590" s="221" t="s">
        <v>40</v>
      </c>
      <c r="O590" s="184">
        <v>0</v>
      </c>
      <c r="P590" s="184">
        <f>O590*H590</f>
        <v>0</v>
      </c>
      <c r="Q590" s="184">
        <v>0</v>
      </c>
      <c r="R590" s="184">
        <f>Q590*H590</f>
        <v>0</v>
      </c>
      <c r="S590" s="184">
        <v>0</v>
      </c>
      <c r="T590" s="185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86" t="s">
        <v>250</v>
      </c>
      <c r="AT590" s="186" t="s">
        <v>286</v>
      </c>
      <c r="AU590" s="186" t="s">
        <v>76</v>
      </c>
      <c r="AY590" s="19" t="s">
        <v>179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9" t="s">
        <v>76</v>
      </c>
      <c r="BK590" s="187">
        <f>ROUND(I590*H590,2)</f>
        <v>0</v>
      </c>
      <c r="BL590" s="19" t="s">
        <v>186</v>
      </c>
      <c r="BM590" s="186" t="s">
        <v>4846</v>
      </c>
    </row>
    <row r="591" spans="1:65" s="2" customFormat="1">
      <c r="A591" s="33"/>
      <c r="B591" s="34"/>
      <c r="C591" s="35"/>
      <c r="D591" s="188" t="s">
        <v>188</v>
      </c>
      <c r="E591" s="35"/>
      <c r="F591" s="189" t="s">
        <v>4845</v>
      </c>
      <c r="G591" s="35"/>
      <c r="H591" s="35"/>
      <c r="I591" s="35"/>
      <c r="J591" s="35"/>
      <c r="K591" s="35"/>
      <c r="L591" s="38"/>
      <c r="M591" s="190"/>
      <c r="N591" s="191"/>
      <c r="O591" s="63"/>
      <c r="P591" s="63"/>
      <c r="Q591" s="63"/>
      <c r="R591" s="63"/>
      <c r="S591" s="63"/>
      <c r="T591" s="64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T591" s="19" t="s">
        <v>188</v>
      </c>
      <c r="AU591" s="19" t="s">
        <v>76</v>
      </c>
    </row>
    <row r="592" spans="1:65" s="2" customFormat="1" ht="24.2" customHeight="1">
      <c r="A592" s="33"/>
      <c r="B592" s="34"/>
      <c r="C592" s="213" t="s">
        <v>2276</v>
      </c>
      <c r="D592" s="213" t="s">
        <v>286</v>
      </c>
      <c r="E592" s="214" t="s">
        <v>4847</v>
      </c>
      <c r="F592" s="215" t="s">
        <v>4848</v>
      </c>
      <c r="G592" s="216" t="s">
        <v>281</v>
      </c>
      <c r="H592" s="217">
        <v>18</v>
      </c>
      <c r="I592" s="218"/>
      <c r="J592" s="218">
        <f>ROUND(I592*H592,2)</f>
        <v>0</v>
      </c>
      <c r="K592" s="215" t="s">
        <v>18</v>
      </c>
      <c r="L592" s="219"/>
      <c r="M592" s="220" t="s">
        <v>18</v>
      </c>
      <c r="N592" s="221" t="s">
        <v>40</v>
      </c>
      <c r="O592" s="184">
        <v>0</v>
      </c>
      <c r="P592" s="184">
        <f>O592*H592</f>
        <v>0</v>
      </c>
      <c r="Q592" s="184">
        <v>0</v>
      </c>
      <c r="R592" s="184">
        <f>Q592*H592</f>
        <v>0</v>
      </c>
      <c r="S592" s="184">
        <v>0</v>
      </c>
      <c r="T592" s="185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86" t="s">
        <v>250</v>
      </c>
      <c r="AT592" s="186" t="s">
        <v>286</v>
      </c>
      <c r="AU592" s="186" t="s">
        <v>76</v>
      </c>
      <c r="AY592" s="19" t="s">
        <v>179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76</v>
      </c>
      <c r="BK592" s="187">
        <f>ROUND(I592*H592,2)</f>
        <v>0</v>
      </c>
      <c r="BL592" s="19" t="s">
        <v>186</v>
      </c>
      <c r="BM592" s="186" t="s">
        <v>4849</v>
      </c>
    </row>
    <row r="593" spans="1:65" s="2" customFormat="1">
      <c r="A593" s="33"/>
      <c r="B593" s="34"/>
      <c r="C593" s="35"/>
      <c r="D593" s="188" t="s">
        <v>188</v>
      </c>
      <c r="E593" s="35"/>
      <c r="F593" s="189" t="s">
        <v>4848</v>
      </c>
      <c r="G593" s="35"/>
      <c r="H593" s="35"/>
      <c r="I593" s="35"/>
      <c r="J593" s="35"/>
      <c r="K593" s="35"/>
      <c r="L593" s="38"/>
      <c r="M593" s="190"/>
      <c r="N593" s="191"/>
      <c r="O593" s="63"/>
      <c r="P593" s="63"/>
      <c r="Q593" s="63"/>
      <c r="R593" s="63"/>
      <c r="S593" s="63"/>
      <c r="T593" s="64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T593" s="19" t="s">
        <v>188</v>
      </c>
      <c r="AU593" s="19" t="s">
        <v>76</v>
      </c>
    </row>
    <row r="594" spans="1:65" s="2" customFormat="1" ht="16.5" customHeight="1">
      <c r="A594" s="33"/>
      <c r="B594" s="34"/>
      <c r="C594" s="176" t="s">
        <v>2283</v>
      </c>
      <c r="D594" s="176" t="s">
        <v>181</v>
      </c>
      <c r="E594" s="177" t="s">
        <v>4850</v>
      </c>
      <c r="F594" s="178" t="s">
        <v>4851</v>
      </c>
      <c r="G594" s="179" t="s">
        <v>281</v>
      </c>
      <c r="H594" s="180">
        <v>2375</v>
      </c>
      <c r="I594" s="181"/>
      <c r="J594" s="181">
        <f>ROUND(I594*H594,2)</f>
        <v>0</v>
      </c>
      <c r="K594" s="178" t="s">
        <v>18</v>
      </c>
      <c r="L594" s="38"/>
      <c r="M594" s="182" t="s">
        <v>18</v>
      </c>
      <c r="N594" s="183" t="s">
        <v>40</v>
      </c>
      <c r="O594" s="184">
        <v>0</v>
      </c>
      <c r="P594" s="184">
        <f>O594*H594</f>
        <v>0</v>
      </c>
      <c r="Q594" s="184">
        <v>0</v>
      </c>
      <c r="R594" s="184">
        <f>Q594*H594</f>
        <v>0</v>
      </c>
      <c r="S594" s="184">
        <v>0</v>
      </c>
      <c r="T594" s="185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86" t="s">
        <v>186</v>
      </c>
      <c r="AT594" s="186" t="s">
        <v>181</v>
      </c>
      <c r="AU594" s="186" t="s">
        <v>76</v>
      </c>
      <c r="AY594" s="19" t="s">
        <v>179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76</v>
      </c>
      <c r="BK594" s="187">
        <f>ROUND(I594*H594,2)</f>
        <v>0</v>
      </c>
      <c r="BL594" s="19" t="s">
        <v>186</v>
      </c>
      <c r="BM594" s="186" t="s">
        <v>4852</v>
      </c>
    </row>
    <row r="595" spans="1:65" s="2" customFormat="1">
      <c r="A595" s="33"/>
      <c r="B595" s="34"/>
      <c r="C595" s="35"/>
      <c r="D595" s="188" t="s">
        <v>188</v>
      </c>
      <c r="E595" s="35"/>
      <c r="F595" s="189" t="s">
        <v>4851</v>
      </c>
      <c r="G595" s="35"/>
      <c r="H595" s="35"/>
      <c r="I595" s="35"/>
      <c r="J595" s="35"/>
      <c r="K595" s="35"/>
      <c r="L595" s="38"/>
      <c r="M595" s="190"/>
      <c r="N595" s="191"/>
      <c r="O595" s="63"/>
      <c r="P595" s="63"/>
      <c r="Q595" s="63"/>
      <c r="R595" s="63"/>
      <c r="S595" s="63"/>
      <c r="T595" s="64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T595" s="19" t="s">
        <v>188</v>
      </c>
      <c r="AU595" s="19" t="s">
        <v>76</v>
      </c>
    </row>
    <row r="596" spans="1:65" s="2" customFormat="1" ht="16.5" customHeight="1">
      <c r="A596" s="33"/>
      <c r="B596" s="34"/>
      <c r="C596" s="213" t="s">
        <v>2290</v>
      </c>
      <c r="D596" s="213" t="s">
        <v>286</v>
      </c>
      <c r="E596" s="214" t="s">
        <v>4853</v>
      </c>
      <c r="F596" s="215" t="s">
        <v>4854</v>
      </c>
      <c r="G596" s="216" t="s">
        <v>281</v>
      </c>
      <c r="H596" s="217">
        <v>240</v>
      </c>
      <c r="I596" s="218"/>
      <c r="J596" s="218">
        <f>ROUND(I596*H596,2)</f>
        <v>0</v>
      </c>
      <c r="K596" s="215" t="s">
        <v>18</v>
      </c>
      <c r="L596" s="219"/>
      <c r="M596" s="220" t="s">
        <v>18</v>
      </c>
      <c r="N596" s="221" t="s">
        <v>40</v>
      </c>
      <c r="O596" s="184">
        <v>0</v>
      </c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86" t="s">
        <v>250</v>
      </c>
      <c r="AT596" s="186" t="s">
        <v>286</v>
      </c>
      <c r="AU596" s="186" t="s">
        <v>76</v>
      </c>
      <c r="AY596" s="19" t="s">
        <v>179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76</v>
      </c>
      <c r="BK596" s="187">
        <f>ROUND(I596*H596,2)</f>
        <v>0</v>
      </c>
      <c r="BL596" s="19" t="s">
        <v>186</v>
      </c>
      <c r="BM596" s="186" t="s">
        <v>4855</v>
      </c>
    </row>
    <row r="597" spans="1:65" s="2" customFormat="1">
      <c r="A597" s="33"/>
      <c r="B597" s="34"/>
      <c r="C597" s="35"/>
      <c r="D597" s="188" t="s">
        <v>188</v>
      </c>
      <c r="E597" s="35"/>
      <c r="F597" s="189" t="s">
        <v>4854</v>
      </c>
      <c r="G597" s="35"/>
      <c r="H597" s="35"/>
      <c r="I597" s="35"/>
      <c r="J597" s="35"/>
      <c r="K597" s="35"/>
      <c r="L597" s="38"/>
      <c r="M597" s="190"/>
      <c r="N597" s="191"/>
      <c r="O597" s="63"/>
      <c r="P597" s="63"/>
      <c r="Q597" s="63"/>
      <c r="R597" s="63"/>
      <c r="S597" s="63"/>
      <c r="T597" s="64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T597" s="19" t="s">
        <v>188</v>
      </c>
      <c r="AU597" s="19" t="s">
        <v>76</v>
      </c>
    </row>
    <row r="598" spans="1:65" s="2" customFormat="1" ht="16.5" customHeight="1">
      <c r="A598" s="33"/>
      <c r="B598" s="34"/>
      <c r="C598" s="213" t="s">
        <v>2295</v>
      </c>
      <c r="D598" s="213" t="s">
        <v>286</v>
      </c>
      <c r="E598" s="214" t="s">
        <v>4856</v>
      </c>
      <c r="F598" s="215" t="s">
        <v>4857</v>
      </c>
      <c r="G598" s="216" t="s">
        <v>281</v>
      </c>
      <c r="H598" s="217">
        <v>1680</v>
      </c>
      <c r="I598" s="218"/>
      <c r="J598" s="218">
        <f>ROUND(I598*H598,2)</f>
        <v>0</v>
      </c>
      <c r="K598" s="215" t="s">
        <v>18</v>
      </c>
      <c r="L598" s="219"/>
      <c r="M598" s="220" t="s">
        <v>18</v>
      </c>
      <c r="N598" s="221" t="s">
        <v>40</v>
      </c>
      <c r="O598" s="184">
        <v>0</v>
      </c>
      <c r="P598" s="184">
        <f>O598*H598</f>
        <v>0</v>
      </c>
      <c r="Q598" s="184">
        <v>0</v>
      </c>
      <c r="R598" s="184">
        <f>Q598*H598</f>
        <v>0</v>
      </c>
      <c r="S598" s="184">
        <v>0</v>
      </c>
      <c r="T598" s="185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86" t="s">
        <v>250</v>
      </c>
      <c r="AT598" s="186" t="s">
        <v>286</v>
      </c>
      <c r="AU598" s="186" t="s">
        <v>76</v>
      </c>
      <c r="AY598" s="19" t="s">
        <v>179</v>
      </c>
      <c r="BE598" s="187">
        <f>IF(N598="základní",J598,0)</f>
        <v>0</v>
      </c>
      <c r="BF598" s="187">
        <f>IF(N598="snížená",J598,0)</f>
        <v>0</v>
      </c>
      <c r="BG598" s="187">
        <f>IF(N598="zákl. přenesená",J598,0)</f>
        <v>0</v>
      </c>
      <c r="BH598" s="187">
        <f>IF(N598="sníž. přenesená",J598,0)</f>
        <v>0</v>
      </c>
      <c r="BI598" s="187">
        <f>IF(N598="nulová",J598,0)</f>
        <v>0</v>
      </c>
      <c r="BJ598" s="19" t="s">
        <v>76</v>
      </c>
      <c r="BK598" s="187">
        <f>ROUND(I598*H598,2)</f>
        <v>0</v>
      </c>
      <c r="BL598" s="19" t="s">
        <v>186</v>
      </c>
      <c r="BM598" s="186" t="s">
        <v>4858</v>
      </c>
    </row>
    <row r="599" spans="1:65" s="2" customFormat="1">
      <c r="A599" s="33"/>
      <c r="B599" s="34"/>
      <c r="C599" s="35"/>
      <c r="D599" s="188" t="s">
        <v>188</v>
      </c>
      <c r="E599" s="35"/>
      <c r="F599" s="189" t="s">
        <v>4857</v>
      </c>
      <c r="G599" s="35"/>
      <c r="H599" s="35"/>
      <c r="I599" s="35"/>
      <c r="J599" s="35"/>
      <c r="K599" s="35"/>
      <c r="L599" s="38"/>
      <c r="M599" s="190"/>
      <c r="N599" s="191"/>
      <c r="O599" s="63"/>
      <c r="P599" s="63"/>
      <c r="Q599" s="63"/>
      <c r="R599" s="63"/>
      <c r="S599" s="63"/>
      <c r="T599" s="64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T599" s="19" t="s">
        <v>188</v>
      </c>
      <c r="AU599" s="19" t="s">
        <v>76</v>
      </c>
    </row>
    <row r="600" spans="1:65" s="2" customFormat="1" ht="16.5" customHeight="1">
      <c r="A600" s="33"/>
      <c r="B600" s="34"/>
      <c r="C600" s="213" t="s">
        <v>2302</v>
      </c>
      <c r="D600" s="213" t="s">
        <v>286</v>
      </c>
      <c r="E600" s="214" t="s">
        <v>4859</v>
      </c>
      <c r="F600" s="215" t="s">
        <v>4860</v>
      </c>
      <c r="G600" s="216" t="s">
        <v>281</v>
      </c>
      <c r="H600" s="217">
        <v>220</v>
      </c>
      <c r="I600" s="218"/>
      <c r="J600" s="218">
        <f>ROUND(I600*H600,2)</f>
        <v>0</v>
      </c>
      <c r="K600" s="215" t="s">
        <v>18</v>
      </c>
      <c r="L600" s="219"/>
      <c r="M600" s="220" t="s">
        <v>18</v>
      </c>
      <c r="N600" s="221" t="s">
        <v>40</v>
      </c>
      <c r="O600" s="184">
        <v>0</v>
      </c>
      <c r="P600" s="184">
        <f>O600*H600</f>
        <v>0</v>
      </c>
      <c r="Q600" s="184">
        <v>0</v>
      </c>
      <c r="R600" s="184">
        <f>Q600*H600</f>
        <v>0</v>
      </c>
      <c r="S600" s="184">
        <v>0</v>
      </c>
      <c r="T600" s="185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86" t="s">
        <v>250</v>
      </c>
      <c r="AT600" s="186" t="s">
        <v>286</v>
      </c>
      <c r="AU600" s="186" t="s">
        <v>76</v>
      </c>
      <c r="AY600" s="19" t="s">
        <v>179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76</v>
      </c>
      <c r="BK600" s="187">
        <f>ROUND(I600*H600,2)</f>
        <v>0</v>
      </c>
      <c r="BL600" s="19" t="s">
        <v>186</v>
      </c>
      <c r="BM600" s="186" t="s">
        <v>4861</v>
      </c>
    </row>
    <row r="601" spans="1:65" s="2" customFormat="1">
      <c r="A601" s="33"/>
      <c r="B601" s="34"/>
      <c r="C601" s="35"/>
      <c r="D601" s="188" t="s">
        <v>188</v>
      </c>
      <c r="E601" s="35"/>
      <c r="F601" s="189" t="s">
        <v>4860</v>
      </c>
      <c r="G601" s="35"/>
      <c r="H601" s="35"/>
      <c r="I601" s="35"/>
      <c r="J601" s="35"/>
      <c r="K601" s="35"/>
      <c r="L601" s="38"/>
      <c r="M601" s="190"/>
      <c r="N601" s="191"/>
      <c r="O601" s="63"/>
      <c r="P601" s="63"/>
      <c r="Q601" s="63"/>
      <c r="R601" s="63"/>
      <c r="S601" s="63"/>
      <c r="T601" s="64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T601" s="19" t="s">
        <v>188</v>
      </c>
      <c r="AU601" s="19" t="s">
        <v>76</v>
      </c>
    </row>
    <row r="602" spans="1:65" s="2" customFormat="1" ht="16.5" customHeight="1">
      <c r="A602" s="33"/>
      <c r="B602" s="34"/>
      <c r="C602" s="213" t="s">
        <v>2311</v>
      </c>
      <c r="D602" s="213" t="s">
        <v>286</v>
      </c>
      <c r="E602" s="214" t="s">
        <v>4862</v>
      </c>
      <c r="F602" s="215" t="s">
        <v>4863</v>
      </c>
      <c r="G602" s="216" t="s">
        <v>281</v>
      </c>
      <c r="H602" s="217">
        <v>235</v>
      </c>
      <c r="I602" s="218"/>
      <c r="J602" s="218">
        <f>ROUND(I602*H602,2)</f>
        <v>0</v>
      </c>
      <c r="K602" s="215" t="s">
        <v>18</v>
      </c>
      <c r="L602" s="219"/>
      <c r="M602" s="220" t="s">
        <v>18</v>
      </c>
      <c r="N602" s="221" t="s">
        <v>40</v>
      </c>
      <c r="O602" s="184">
        <v>0</v>
      </c>
      <c r="P602" s="184">
        <f>O602*H602</f>
        <v>0</v>
      </c>
      <c r="Q602" s="184">
        <v>0</v>
      </c>
      <c r="R602" s="184">
        <f>Q602*H602</f>
        <v>0</v>
      </c>
      <c r="S602" s="184">
        <v>0</v>
      </c>
      <c r="T602" s="185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86" t="s">
        <v>250</v>
      </c>
      <c r="AT602" s="186" t="s">
        <v>286</v>
      </c>
      <c r="AU602" s="186" t="s">
        <v>76</v>
      </c>
      <c r="AY602" s="19" t="s">
        <v>179</v>
      </c>
      <c r="BE602" s="187">
        <f>IF(N602="základní",J602,0)</f>
        <v>0</v>
      </c>
      <c r="BF602" s="187">
        <f>IF(N602="snížená",J602,0)</f>
        <v>0</v>
      </c>
      <c r="BG602" s="187">
        <f>IF(N602="zákl. přenesená",J602,0)</f>
        <v>0</v>
      </c>
      <c r="BH602" s="187">
        <f>IF(N602="sníž. přenesená",J602,0)</f>
        <v>0</v>
      </c>
      <c r="BI602" s="187">
        <f>IF(N602="nulová",J602,0)</f>
        <v>0</v>
      </c>
      <c r="BJ602" s="19" t="s">
        <v>76</v>
      </c>
      <c r="BK602" s="187">
        <f>ROUND(I602*H602,2)</f>
        <v>0</v>
      </c>
      <c r="BL602" s="19" t="s">
        <v>186</v>
      </c>
      <c r="BM602" s="186" t="s">
        <v>4864</v>
      </c>
    </row>
    <row r="603" spans="1:65" s="2" customFormat="1">
      <c r="A603" s="33"/>
      <c r="B603" s="34"/>
      <c r="C603" s="35"/>
      <c r="D603" s="188" t="s">
        <v>188</v>
      </c>
      <c r="E603" s="35"/>
      <c r="F603" s="189" t="s">
        <v>4863</v>
      </c>
      <c r="G603" s="35"/>
      <c r="H603" s="35"/>
      <c r="I603" s="35"/>
      <c r="J603" s="35"/>
      <c r="K603" s="35"/>
      <c r="L603" s="38"/>
      <c r="M603" s="190"/>
      <c r="N603" s="191"/>
      <c r="O603" s="63"/>
      <c r="P603" s="63"/>
      <c r="Q603" s="63"/>
      <c r="R603" s="63"/>
      <c r="S603" s="63"/>
      <c r="T603" s="64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T603" s="19" t="s">
        <v>188</v>
      </c>
      <c r="AU603" s="19" t="s">
        <v>76</v>
      </c>
    </row>
    <row r="604" spans="1:65" s="2" customFormat="1" ht="16.5" customHeight="1">
      <c r="A604" s="33"/>
      <c r="B604" s="34"/>
      <c r="C604" s="176" t="s">
        <v>2317</v>
      </c>
      <c r="D604" s="176" t="s">
        <v>181</v>
      </c>
      <c r="E604" s="177" t="s">
        <v>4865</v>
      </c>
      <c r="F604" s="178" t="s">
        <v>4866</v>
      </c>
      <c r="G604" s="179" t="s">
        <v>281</v>
      </c>
      <c r="H604" s="180">
        <v>9</v>
      </c>
      <c r="I604" s="181"/>
      <c r="J604" s="181">
        <f>ROUND(I604*H604,2)</f>
        <v>0</v>
      </c>
      <c r="K604" s="178" t="s">
        <v>18</v>
      </c>
      <c r="L604" s="38"/>
      <c r="M604" s="182" t="s">
        <v>18</v>
      </c>
      <c r="N604" s="183" t="s">
        <v>40</v>
      </c>
      <c r="O604" s="184">
        <v>0</v>
      </c>
      <c r="P604" s="184">
        <f>O604*H604</f>
        <v>0</v>
      </c>
      <c r="Q604" s="184">
        <v>0</v>
      </c>
      <c r="R604" s="184">
        <f>Q604*H604</f>
        <v>0</v>
      </c>
      <c r="S604" s="184">
        <v>0</v>
      </c>
      <c r="T604" s="185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86" t="s">
        <v>186</v>
      </c>
      <c r="AT604" s="186" t="s">
        <v>181</v>
      </c>
      <c r="AU604" s="186" t="s">
        <v>76</v>
      </c>
      <c r="AY604" s="19" t="s">
        <v>179</v>
      </c>
      <c r="BE604" s="187">
        <f>IF(N604="základní",J604,0)</f>
        <v>0</v>
      </c>
      <c r="BF604" s="187">
        <f>IF(N604="snížená",J604,0)</f>
        <v>0</v>
      </c>
      <c r="BG604" s="187">
        <f>IF(N604="zákl. přenesená",J604,0)</f>
        <v>0</v>
      </c>
      <c r="BH604" s="187">
        <f>IF(N604="sníž. přenesená",J604,0)</f>
        <v>0</v>
      </c>
      <c r="BI604" s="187">
        <f>IF(N604="nulová",J604,0)</f>
        <v>0</v>
      </c>
      <c r="BJ604" s="19" t="s">
        <v>76</v>
      </c>
      <c r="BK604" s="187">
        <f>ROUND(I604*H604,2)</f>
        <v>0</v>
      </c>
      <c r="BL604" s="19" t="s">
        <v>186</v>
      </c>
      <c r="BM604" s="186" t="s">
        <v>4867</v>
      </c>
    </row>
    <row r="605" spans="1:65" s="2" customFormat="1">
      <c r="A605" s="33"/>
      <c r="B605" s="34"/>
      <c r="C605" s="35"/>
      <c r="D605" s="188" t="s">
        <v>188</v>
      </c>
      <c r="E605" s="35"/>
      <c r="F605" s="189" t="s">
        <v>4866</v>
      </c>
      <c r="G605" s="35"/>
      <c r="H605" s="35"/>
      <c r="I605" s="35"/>
      <c r="J605" s="35"/>
      <c r="K605" s="35"/>
      <c r="L605" s="38"/>
      <c r="M605" s="190"/>
      <c r="N605" s="191"/>
      <c r="O605" s="63"/>
      <c r="P605" s="63"/>
      <c r="Q605" s="63"/>
      <c r="R605" s="63"/>
      <c r="S605" s="63"/>
      <c r="T605" s="64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9" t="s">
        <v>188</v>
      </c>
      <c r="AU605" s="19" t="s">
        <v>76</v>
      </c>
    </row>
    <row r="606" spans="1:65" s="2" customFormat="1" ht="16.5" customHeight="1">
      <c r="A606" s="33"/>
      <c r="B606" s="34"/>
      <c r="C606" s="213" t="s">
        <v>2323</v>
      </c>
      <c r="D606" s="213" t="s">
        <v>286</v>
      </c>
      <c r="E606" s="214" t="s">
        <v>4868</v>
      </c>
      <c r="F606" s="215" t="s">
        <v>4869</v>
      </c>
      <c r="G606" s="216" t="s">
        <v>281</v>
      </c>
      <c r="H606" s="217">
        <v>5</v>
      </c>
      <c r="I606" s="218"/>
      <c r="J606" s="218">
        <f>ROUND(I606*H606,2)</f>
        <v>0</v>
      </c>
      <c r="K606" s="215" t="s">
        <v>18</v>
      </c>
      <c r="L606" s="219"/>
      <c r="M606" s="220" t="s">
        <v>18</v>
      </c>
      <c r="N606" s="221" t="s">
        <v>40</v>
      </c>
      <c r="O606" s="184">
        <v>0</v>
      </c>
      <c r="P606" s="184">
        <f>O606*H606</f>
        <v>0</v>
      </c>
      <c r="Q606" s="184">
        <v>0</v>
      </c>
      <c r="R606" s="184">
        <f>Q606*H606</f>
        <v>0</v>
      </c>
      <c r="S606" s="184">
        <v>0</v>
      </c>
      <c r="T606" s="185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86" t="s">
        <v>250</v>
      </c>
      <c r="AT606" s="186" t="s">
        <v>286</v>
      </c>
      <c r="AU606" s="186" t="s">
        <v>76</v>
      </c>
      <c r="AY606" s="19" t="s">
        <v>179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76</v>
      </c>
      <c r="BK606" s="187">
        <f>ROUND(I606*H606,2)</f>
        <v>0</v>
      </c>
      <c r="BL606" s="19" t="s">
        <v>186</v>
      </c>
      <c r="BM606" s="186" t="s">
        <v>4870</v>
      </c>
    </row>
    <row r="607" spans="1:65" s="2" customFormat="1">
      <c r="A607" s="33"/>
      <c r="B607" s="34"/>
      <c r="C607" s="35"/>
      <c r="D607" s="188" t="s">
        <v>188</v>
      </c>
      <c r="E607" s="35"/>
      <c r="F607" s="189" t="s">
        <v>4869</v>
      </c>
      <c r="G607" s="35"/>
      <c r="H607" s="35"/>
      <c r="I607" s="35"/>
      <c r="J607" s="35"/>
      <c r="K607" s="35"/>
      <c r="L607" s="38"/>
      <c r="M607" s="190"/>
      <c r="N607" s="191"/>
      <c r="O607" s="63"/>
      <c r="P607" s="63"/>
      <c r="Q607" s="63"/>
      <c r="R607" s="63"/>
      <c r="S607" s="63"/>
      <c r="T607" s="64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T607" s="19" t="s">
        <v>188</v>
      </c>
      <c r="AU607" s="19" t="s">
        <v>76</v>
      </c>
    </row>
    <row r="608" spans="1:65" s="2" customFormat="1" ht="16.5" customHeight="1">
      <c r="A608" s="33"/>
      <c r="B608" s="34"/>
      <c r="C608" s="213" t="s">
        <v>2331</v>
      </c>
      <c r="D608" s="213" t="s">
        <v>286</v>
      </c>
      <c r="E608" s="214" t="s">
        <v>4871</v>
      </c>
      <c r="F608" s="215" t="s">
        <v>4872</v>
      </c>
      <c r="G608" s="216" t="s">
        <v>281</v>
      </c>
      <c r="H608" s="217">
        <v>4</v>
      </c>
      <c r="I608" s="218"/>
      <c r="J608" s="218">
        <f>ROUND(I608*H608,2)</f>
        <v>0</v>
      </c>
      <c r="K608" s="215" t="s">
        <v>18</v>
      </c>
      <c r="L608" s="219"/>
      <c r="M608" s="220" t="s">
        <v>18</v>
      </c>
      <c r="N608" s="221" t="s">
        <v>40</v>
      </c>
      <c r="O608" s="184">
        <v>0</v>
      </c>
      <c r="P608" s="184">
        <f>O608*H608</f>
        <v>0</v>
      </c>
      <c r="Q608" s="184">
        <v>0</v>
      </c>
      <c r="R608" s="184">
        <f>Q608*H608</f>
        <v>0</v>
      </c>
      <c r="S608" s="184">
        <v>0</v>
      </c>
      <c r="T608" s="185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86" t="s">
        <v>250</v>
      </c>
      <c r="AT608" s="186" t="s">
        <v>286</v>
      </c>
      <c r="AU608" s="186" t="s">
        <v>76</v>
      </c>
      <c r="AY608" s="19" t="s">
        <v>179</v>
      </c>
      <c r="BE608" s="187">
        <f>IF(N608="základní",J608,0)</f>
        <v>0</v>
      </c>
      <c r="BF608" s="187">
        <f>IF(N608="snížená",J608,0)</f>
        <v>0</v>
      </c>
      <c r="BG608" s="187">
        <f>IF(N608="zákl. přenesená",J608,0)</f>
        <v>0</v>
      </c>
      <c r="BH608" s="187">
        <f>IF(N608="sníž. přenesená",J608,0)</f>
        <v>0</v>
      </c>
      <c r="BI608" s="187">
        <f>IF(N608="nulová",J608,0)</f>
        <v>0</v>
      </c>
      <c r="BJ608" s="19" t="s">
        <v>76</v>
      </c>
      <c r="BK608" s="187">
        <f>ROUND(I608*H608,2)</f>
        <v>0</v>
      </c>
      <c r="BL608" s="19" t="s">
        <v>186</v>
      </c>
      <c r="BM608" s="186" t="s">
        <v>4873</v>
      </c>
    </row>
    <row r="609" spans="1:65" s="2" customFormat="1">
      <c r="A609" s="33"/>
      <c r="B609" s="34"/>
      <c r="C609" s="35"/>
      <c r="D609" s="188" t="s">
        <v>188</v>
      </c>
      <c r="E609" s="35"/>
      <c r="F609" s="189" t="s">
        <v>4872</v>
      </c>
      <c r="G609" s="35"/>
      <c r="H609" s="35"/>
      <c r="I609" s="35"/>
      <c r="J609" s="35"/>
      <c r="K609" s="35"/>
      <c r="L609" s="38"/>
      <c r="M609" s="190"/>
      <c r="N609" s="191"/>
      <c r="O609" s="63"/>
      <c r="P609" s="63"/>
      <c r="Q609" s="63"/>
      <c r="R609" s="63"/>
      <c r="S609" s="63"/>
      <c r="T609" s="64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T609" s="19" t="s">
        <v>188</v>
      </c>
      <c r="AU609" s="19" t="s">
        <v>76</v>
      </c>
    </row>
    <row r="610" spans="1:65" s="2" customFormat="1" ht="16.5" customHeight="1">
      <c r="A610" s="33"/>
      <c r="B610" s="34"/>
      <c r="C610" s="176" t="s">
        <v>2335</v>
      </c>
      <c r="D610" s="176" t="s">
        <v>181</v>
      </c>
      <c r="E610" s="177" t="s">
        <v>4874</v>
      </c>
      <c r="F610" s="178" t="s">
        <v>4875</v>
      </c>
      <c r="G610" s="179" t="s">
        <v>281</v>
      </c>
      <c r="H610" s="180">
        <v>70</v>
      </c>
      <c r="I610" s="181"/>
      <c r="J610" s="181">
        <f>ROUND(I610*H610,2)</f>
        <v>0</v>
      </c>
      <c r="K610" s="178" t="s">
        <v>18</v>
      </c>
      <c r="L610" s="38"/>
      <c r="M610" s="182" t="s">
        <v>18</v>
      </c>
      <c r="N610" s="183" t="s">
        <v>40</v>
      </c>
      <c r="O610" s="184">
        <v>0</v>
      </c>
      <c r="P610" s="184">
        <f>O610*H610</f>
        <v>0</v>
      </c>
      <c r="Q610" s="184">
        <v>0</v>
      </c>
      <c r="R610" s="184">
        <f>Q610*H610</f>
        <v>0</v>
      </c>
      <c r="S610" s="184">
        <v>0</v>
      </c>
      <c r="T610" s="185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86" t="s">
        <v>186</v>
      </c>
      <c r="AT610" s="186" t="s">
        <v>181</v>
      </c>
      <c r="AU610" s="186" t="s">
        <v>76</v>
      </c>
      <c r="AY610" s="19" t="s">
        <v>179</v>
      </c>
      <c r="BE610" s="187">
        <f>IF(N610="základní",J610,0)</f>
        <v>0</v>
      </c>
      <c r="BF610" s="187">
        <f>IF(N610="snížená",J610,0)</f>
        <v>0</v>
      </c>
      <c r="BG610" s="187">
        <f>IF(N610="zákl. přenesená",J610,0)</f>
        <v>0</v>
      </c>
      <c r="BH610" s="187">
        <f>IF(N610="sníž. přenesená",J610,0)</f>
        <v>0</v>
      </c>
      <c r="BI610" s="187">
        <f>IF(N610="nulová",J610,0)</f>
        <v>0</v>
      </c>
      <c r="BJ610" s="19" t="s">
        <v>76</v>
      </c>
      <c r="BK610" s="187">
        <f>ROUND(I610*H610,2)</f>
        <v>0</v>
      </c>
      <c r="BL610" s="19" t="s">
        <v>186</v>
      </c>
      <c r="BM610" s="186" t="s">
        <v>4876</v>
      </c>
    </row>
    <row r="611" spans="1:65" s="2" customFormat="1">
      <c r="A611" s="33"/>
      <c r="B611" s="34"/>
      <c r="C611" s="35"/>
      <c r="D611" s="188" t="s">
        <v>188</v>
      </c>
      <c r="E611" s="35"/>
      <c r="F611" s="189" t="s">
        <v>4875</v>
      </c>
      <c r="G611" s="35"/>
      <c r="H611" s="35"/>
      <c r="I611" s="35"/>
      <c r="J611" s="35"/>
      <c r="K611" s="35"/>
      <c r="L611" s="38"/>
      <c r="M611" s="190"/>
      <c r="N611" s="191"/>
      <c r="O611" s="63"/>
      <c r="P611" s="63"/>
      <c r="Q611" s="63"/>
      <c r="R611" s="63"/>
      <c r="S611" s="63"/>
      <c r="T611" s="64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T611" s="19" t="s">
        <v>188</v>
      </c>
      <c r="AU611" s="19" t="s">
        <v>76</v>
      </c>
    </row>
    <row r="612" spans="1:65" s="2" customFormat="1" ht="16.5" customHeight="1">
      <c r="A612" s="33"/>
      <c r="B612" s="34"/>
      <c r="C612" s="213" t="s">
        <v>2347</v>
      </c>
      <c r="D612" s="213" t="s">
        <v>286</v>
      </c>
      <c r="E612" s="214" t="s">
        <v>4877</v>
      </c>
      <c r="F612" s="215" t="s">
        <v>4878</v>
      </c>
      <c r="G612" s="216" t="s">
        <v>281</v>
      </c>
      <c r="H612" s="217">
        <v>10</v>
      </c>
      <c r="I612" s="218"/>
      <c r="J612" s="218">
        <f>ROUND(I612*H612,2)</f>
        <v>0</v>
      </c>
      <c r="K612" s="215" t="s">
        <v>18</v>
      </c>
      <c r="L612" s="219"/>
      <c r="M612" s="220" t="s">
        <v>18</v>
      </c>
      <c r="N612" s="221" t="s">
        <v>40</v>
      </c>
      <c r="O612" s="184">
        <v>0</v>
      </c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86" t="s">
        <v>250</v>
      </c>
      <c r="AT612" s="186" t="s">
        <v>286</v>
      </c>
      <c r="AU612" s="186" t="s">
        <v>76</v>
      </c>
      <c r="AY612" s="19" t="s">
        <v>179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76</v>
      </c>
      <c r="BK612" s="187">
        <f>ROUND(I612*H612,2)</f>
        <v>0</v>
      </c>
      <c r="BL612" s="19" t="s">
        <v>186</v>
      </c>
      <c r="BM612" s="186" t="s">
        <v>4879</v>
      </c>
    </row>
    <row r="613" spans="1:65" s="2" customFormat="1">
      <c r="A613" s="33"/>
      <c r="B613" s="34"/>
      <c r="C613" s="35"/>
      <c r="D613" s="188" t="s">
        <v>188</v>
      </c>
      <c r="E613" s="35"/>
      <c r="F613" s="189" t="s">
        <v>4878</v>
      </c>
      <c r="G613" s="35"/>
      <c r="H613" s="35"/>
      <c r="I613" s="35"/>
      <c r="J613" s="35"/>
      <c r="K613" s="35"/>
      <c r="L613" s="38"/>
      <c r="M613" s="190"/>
      <c r="N613" s="191"/>
      <c r="O613" s="63"/>
      <c r="P613" s="63"/>
      <c r="Q613" s="63"/>
      <c r="R613" s="63"/>
      <c r="S613" s="63"/>
      <c r="T613" s="64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T613" s="19" t="s">
        <v>188</v>
      </c>
      <c r="AU613" s="19" t="s">
        <v>76</v>
      </c>
    </row>
    <row r="614" spans="1:65" s="2" customFormat="1" ht="16.5" customHeight="1">
      <c r="A614" s="33"/>
      <c r="B614" s="34"/>
      <c r="C614" s="213" t="s">
        <v>2351</v>
      </c>
      <c r="D614" s="213" t="s">
        <v>286</v>
      </c>
      <c r="E614" s="214" t="s">
        <v>4880</v>
      </c>
      <c r="F614" s="215" t="s">
        <v>4881</v>
      </c>
      <c r="G614" s="216" t="s">
        <v>281</v>
      </c>
      <c r="H614" s="217">
        <v>40</v>
      </c>
      <c r="I614" s="218"/>
      <c r="J614" s="218">
        <f>ROUND(I614*H614,2)</f>
        <v>0</v>
      </c>
      <c r="K614" s="215" t="s">
        <v>18</v>
      </c>
      <c r="L614" s="219"/>
      <c r="M614" s="220" t="s">
        <v>18</v>
      </c>
      <c r="N614" s="221" t="s">
        <v>40</v>
      </c>
      <c r="O614" s="184">
        <v>0</v>
      </c>
      <c r="P614" s="184">
        <f>O614*H614</f>
        <v>0</v>
      </c>
      <c r="Q614" s="184">
        <v>0</v>
      </c>
      <c r="R614" s="184">
        <f>Q614*H614</f>
        <v>0</v>
      </c>
      <c r="S614" s="184">
        <v>0</v>
      </c>
      <c r="T614" s="185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86" t="s">
        <v>250</v>
      </c>
      <c r="AT614" s="186" t="s">
        <v>286</v>
      </c>
      <c r="AU614" s="186" t="s">
        <v>76</v>
      </c>
      <c r="AY614" s="19" t="s">
        <v>179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9" t="s">
        <v>76</v>
      </c>
      <c r="BK614" s="187">
        <f>ROUND(I614*H614,2)</f>
        <v>0</v>
      </c>
      <c r="BL614" s="19" t="s">
        <v>186</v>
      </c>
      <c r="BM614" s="186" t="s">
        <v>4882</v>
      </c>
    </row>
    <row r="615" spans="1:65" s="2" customFormat="1">
      <c r="A615" s="33"/>
      <c r="B615" s="34"/>
      <c r="C615" s="35"/>
      <c r="D615" s="188" t="s">
        <v>188</v>
      </c>
      <c r="E615" s="35"/>
      <c r="F615" s="189" t="s">
        <v>4881</v>
      </c>
      <c r="G615" s="35"/>
      <c r="H615" s="35"/>
      <c r="I615" s="35"/>
      <c r="J615" s="35"/>
      <c r="K615" s="35"/>
      <c r="L615" s="38"/>
      <c r="M615" s="190"/>
      <c r="N615" s="191"/>
      <c r="O615" s="63"/>
      <c r="P615" s="63"/>
      <c r="Q615" s="63"/>
      <c r="R615" s="63"/>
      <c r="S615" s="63"/>
      <c r="T615" s="64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T615" s="19" t="s">
        <v>188</v>
      </c>
      <c r="AU615" s="19" t="s">
        <v>76</v>
      </c>
    </row>
    <row r="616" spans="1:65" s="2" customFormat="1" ht="16.5" customHeight="1">
      <c r="A616" s="33"/>
      <c r="B616" s="34"/>
      <c r="C616" s="213" t="s">
        <v>2362</v>
      </c>
      <c r="D616" s="213" t="s">
        <v>286</v>
      </c>
      <c r="E616" s="214" t="s">
        <v>4883</v>
      </c>
      <c r="F616" s="215" t="s">
        <v>4884</v>
      </c>
      <c r="G616" s="216" t="s">
        <v>281</v>
      </c>
      <c r="H616" s="217">
        <v>20</v>
      </c>
      <c r="I616" s="218"/>
      <c r="J616" s="218">
        <f>ROUND(I616*H616,2)</f>
        <v>0</v>
      </c>
      <c r="K616" s="215" t="s">
        <v>18</v>
      </c>
      <c r="L616" s="219"/>
      <c r="M616" s="220" t="s">
        <v>18</v>
      </c>
      <c r="N616" s="221" t="s">
        <v>40</v>
      </c>
      <c r="O616" s="184">
        <v>0</v>
      </c>
      <c r="P616" s="184">
        <f>O616*H616</f>
        <v>0</v>
      </c>
      <c r="Q616" s="184">
        <v>0</v>
      </c>
      <c r="R616" s="184">
        <f>Q616*H616</f>
        <v>0</v>
      </c>
      <c r="S616" s="184">
        <v>0</v>
      </c>
      <c r="T616" s="185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86" t="s">
        <v>250</v>
      </c>
      <c r="AT616" s="186" t="s">
        <v>286</v>
      </c>
      <c r="AU616" s="186" t="s">
        <v>76</v>
      </c>
      <c r="AY616" s="19" t="s">
        <v>179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76</v>
      </c>
      <c r="BK616" s="187">
        <f>ROUND(I616*H616,2)</f>
        <v>0</v>
      </c>
      <c r="BL616" s="19" t="s">
        <v>186</v>
      </c>
      <c r="BM616" s="186" t="s">
        <v>4885</v>
      </c>
    </row>
    <row r="617" spans="1:65" s="2" customFormat="1">
      <c r="A617" s="33"/>
      <c r="B617" s="34"/>
      <c r="C617" s="35"/>
      <c r="D617" s="188" t="s">
        <v>188</v>
      </c>
      <c r="E617" s="35"/>
      <c r="F617" s="189" t="s">
        <v>4884</v>
      </c>
      <c r="G617" s="35"/>
      <c r="H617" s="35"/>
      <c r="I617" s="35"/>
      <c r="J617" s="35"/>
      <c r="K617" s="35"/>
      <c r="L617" s="38"/>
      <c r="M617" s="190"/>
      <c r="N617" s="191"/>
      <c r="O617" s="63"/>
      <c r="P617" s="63"/>
      <c r="Q617" s="63"/>
      <c r="R617" s="63"/>
      <c r="S617" s="63"/>
      <c r="T617" s="64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T617" s="19" t="s">
        <v>188</v>
      </c>
      <c r="AU617" s="19" t="s">
        <v>76</v>
      </c>
    </row>
    <row r="618" spans="1:65" s="2" customFormat="1" ht="16.5" customHeight="1">
      <c r="A618" s="33"/>
      <c r="B618" s="34"/>
      <c r="C618" s="176" t="s">
        <v>2368</v>
      </c>
      <c r="D618" s="176" t="s">
        <v>181</v>
      </c>
      <c r="E618" s="177" t="s">
        <v>4886</v>
      </c>
      <c r="F618" s="178" t="s">
        <v>4887</v>
      </c>
      <c r="G618" s="179" t="s">
        <v>281</v>
      </c>
      <c r="H618" s="180">
        <v>26</v>
      </c>
      <c r="I618" s="181"/>
      <c r="J618" s="181">
        <f>ROUND(I618*H618,2)</f>
        <v>0</v>
      </c>
      <c r="K618" s="178" t="s">
        <v>18</v>
      </c>
      <c r="L618" s="38"/>
      <c r="M618" s="182" t="s">
        <v>18</v>
      </c>
      <c r="N618" s="183" t="s">
        <v>40</v>
      </c>
      <c r="O618" s="184">
        <v>0</v>
      </c>
      <c r="P618" s="184">
        <f>O618*H618</f>
        <v>0</v>
      </c>
      <c r="Q618" s="184">
        <v>0</v>
      </c>
      <c r="R618" s="184">
        <f>Q618*H618</f>
        <v>0</v>
      </c>
      <c r="S618" s="184">
        <v>0</v>
      </c>
      <c r="T618" s="185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86" t="s">
        <v>186</v>
      </c>
      <c r="AT618" s="186" t="s">
        <v>181</v>
      </c>
      <c r="AU618" s="186" t="s">
        <v>76</v>
      </c>
      <c r="AY618" s="19" t="s">
        <v>179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76</v>
      </c>
      <c r="BK618" s="187">
        <f>ROUND(I618*H618,2)</f>
        <v>0</v>
      </c>
      <c r="BL618" s="19" t="s">
        <v>186</v>
      </c>
      <c r="BM618" s="186" t="s">
        <v>4888</v>
      </c>
    </row>
    <row r="619" spans="1:65" s="2" customFormat="1">
      <c r="A619" s="33"/>
      <c r="B619" s="34"/>
      <c r="C619" s="35"/>
      <c r="D619" s="188" t="s">
        <v>188</v>
      </c>
      <c r="E619" s="35"/>
      <c r="F619" s="189" t="s">
        <v>4887</v>
      </c>
      <c r="G619" s="35"/>
      <c r="H619" s="35"/>
      <c r="I619" s="35"/>
      <c r="J619" s="35"/>
      <c r="K619" s="35"/>
      <c r="L619" s="38"/>
      <c r="M619" s="190"/>
      <c r="N619" s="191"/>
      <c r="O619" s="63"/>
      <c r="P619" s="63"/>
      <c r="Q619" s="63"/>
      <c r="R619" s="63"/>
      <c r="S619" s="63"/>
      <c r="T619" s="64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T619" s="19" t="s">
        <v>188</v>
      </c>
      <c r="AU619" s="19" t="s">
        <v>76</v>
      </c>
    </row>
    <row r="620" spans="1:65" s="2" customFormat="1" ht="24.2" customHeight="1">
      <c r="A620" s="33"/>
      <c r="B620" s="34"/>
      <c r="C620" s="213" t="s">
        <v>2374</v>
      </c>
      <c r="D620" s="213" t="s">
        <v>286</v>
      </c>
      <c r="E620" s="214" t="s">
        <v>4889</v>
      </c>
      <c r="F620" s="215" t="s">
        <v>4890</v>
      </c>
      <c r="G620" s="216" t="s">
        <v>281</v>
      </c>
      <c r="H620" s="217">
        <v>3</v>
      </c>
      <c r="I620" s="218"/>
      <c r="J620" s="218">
        <f>ROUND(I620*H620,2)</f>
        <v>0</v>
      </c>
      <c r="K620" s="215" t="s">
        <v>18</v>
      </c>
      <c r="L620" s="219"/>
      <c r="M620" s="220" t="s">
        <v>18</v>
      </c>
      <c r="N620" s="221" t="s">
        <v>40</v>
      </c>
      <c r="O620" s="184">
        <v>0</v>
      </c>
      <c r="P620" s="184">
        <f>O620*H620</f>
        <v>0</v>
      </c>
      <c r="Q620" s="184">
        <v>0</v>
      </c>
      <c r="R620" s="184">
        <f>Q620*H620</f>
        <v>0</v>
      </c>
      <c r="S620" s="184">
        <v>0</v>
      </c>
      <c r="T620" s="185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86" t="s">
        <v>250</v>
      </c>
      <c r="AT620" s="186" t="s">
        <v>286</v>
      </c>
      <c r="AU620" s="186" t="s">
        <v>76</v>
      </c>
      <c r="AY620" s="19" t="s">
        <v>179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19" t="s">
        <v>76</v>
      </c>
      <c r="BK620" s="187">
        <f>ROUND(I620*H620,2)</f>
        <v>0</v>
      </c>
      <c r="BL620" s="19" t="s">
        <v>186</v>
      </c>
      <c r="BM620" s="186" t="s">
        <v>4891</v>
      </c>
    </row>
    <row r="621" spans="1:65" s="2" customFormat="1">
      <c r="A621" s="33"/>
      <c r="B621" s="34"/>
      <c r="C621" s="35"/>
      <c r="D621" s="188" t="s">
        <v>188</v>
      </c>
      <c r="E621" s="35"/>
      <c r="F621" s="189" t="s">
        <v>4890</v>
      </c>
      <c r="G621" s="35"/>
      <c r="H621" s="35"/>
      <c r="I621" s="35"/>
      <c r="J621" s="35"/>
      <c r="K621" s="35"/>
      <c r="L621" s="38"/>
      <c r="M621" s="190"/>
      <c r="N621" s="191"/>
      <c r="O621" s="63"/>
      <c r="P621" s="63"/>
      <c r="Q621" s="63"/>
      <c r="R621" s="63"/>
      <c r="S621" s="63"/>
      <c r="T621" s="64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T621" s="19" t="s">
        <v>188</v>
      </c>
      <c r="AU621" s="19" t="s">
        <v>76</v>
      </c>
    </row>
    <row r="622" spans="1:65" s="2" customFormat="1" ht="16.5" customHeight="1">
      <c r="A622" s="33"/>
      <c r="B622" s="34"/>
      <c r="C622" s="213" t="s">
        <v>2380</v>
      </c>
      <c r="D622" s="213" t="s">
        <v>286</v>
      </c>
      <c r="E622" s="214" t="s">
        <v>4892</v>
      </c>
      <c r="F622" s="215" t="s">
        <v>4893</v>
      </c>
      <c r="G622" s="216" t="s">
        <v>281</v>
      </c>
      <c r="H622" s="217">
        <v>7</v>
      </c>
      <c r="I622" s="218"/>
      <c r="J622" s="218">
        <f>ROUND(I622*H622,2)</f>
        <v>0</v>
      </c>
      <c r="K622" s="215" t="s">
        <v>18</v>
      </c>
      <c r="L622" s="219"/>
      <c r="M622" s="220" t="s">
        <v>18</v>
      </c>
      <c r="N622" s="221" t="s">
        <v>40</v>
      </c>
      <c r="O622" s="184">
        <v>0</v>
      </c>
      <c r="P622" s="184">
        <f>O622*H622</f>
        <v>0</v>
      </c>
      <c r="Q622" s="184">
        <v>0</v>
      </c>
      <c r="R622" s="184">
        <f>Q622*H622</f>
        <v>0</v>
      </c>
      <c r="S622" s="184">
        <v>0</v>
      </c>
      <c r="T622" s="185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86" t="s">
        <v>250</v>
      </c>
      <c r="AT622" s="186" t="s">
        <v>286</v>
      </c>
      <c r="AU622" s="186" t="s">
        <v>76</v>
      </c>
      <c r="AY622" s="19" t="s">
        <v>179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19" t="s">
        <v>76</v>
      </c>
      <c r="BK622" s="187">
        <f>ROUND(I622*H622,2)</f>
        <v>0</v>
      </c>
      <c r="BL622" s="19" t="s">
        <v>186</v>
      </c>
      <c r="BM622" s="186" t="s">
        <v>4894</v>
      </c>
    </row>
    <row r="623" spans="1:65" s="2" customFormat="1">
      <c r="A623" s="33"/>
      <c r="B623" s="34"/>
      <c r="C623" s="35"/>
      <c r="D623" s="188" t="s">
        <v>188</v>
      </c>
      <c r="E623" s="35"/>
      <c r="F623" s="189" t="s">
        <v>4893</v>
      </c>
      <c r="G623" s="35"/>
      <c r="H623" s="35"/>
      <c r="I623" s="35"/>
      <c r="J623" s="35"/>
      <c r="K623" s="35"/>
      <c r="L623" s="38"/>
      <c r="M623" s="190"/>
      <c r="N623" s="191"/>
      <c r="O623" s="63"/>
      <c r="P623" s="63"/>
      <c r="Q623" s="63"/>
      <c r="R623" s="63"/>
      <c r="S623" s="63"/>
      <c r="T623" s="64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T623" s="19" t="s">
        <v>188</v>
      </c>
      <c r="AU623" s="19" t="s">
        <v>76</v>
      </c>
    </row>
    <row r="624" spans="1:65" s="2" customFormat="1" ht="24.2" customHeight="1">
      <c r="A624" s="33"/>
      <c r="B624" s="34"/>
      <c r="C624" s="213" t="s">
        <v>2388</v>
      </c>
      <c r="D624" s="213" t="s">
        <v>286</v>
      </c>
      <c r="E624" s="214" t="s">
        <v>4895</v>
      </c>
      <c r="F624" s="215" t="s">
        <v>4896</v>
      </c>
      <c r="G624" s="216" t="s">
        <v>281</v>
      </c>
      <c r="H624" s="217">
        <v>2</v>
      </c>
      <c r="I624" s="218"/>
      <c r="J624" s="218">
        <f>ROUND(I624*H624,2)</f>
        <v>0</v>
      </c>
      <c r="K624" s="215" t="s">
        <v>18</v>
      </c>
      <c r="L624" s="219"/>
      <c r="M624" s="220" t="s">
        <v>18</v>
      </c>
      <c r="N624" s="221" t="s">
        <v>40</v>
      </c>
      <c r="O624" s="184">
        <v>0</v>
      </c>
      <c r="P624" s="184">
        <f>O624*H624</f>
        <v>0</v>
      </c>
      <c r="Q624" s="184">
        <v>0</v>
      </c>
      <c r="R624" s="184">
        <f>Q624*H624</f>
        <v>0</v>
      </c>
      <c r="S624" s="184">
        <v>0</v>
      </c>
      <c r="T624" s="185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86" t="s">
        <v>250</v>
      </c>
      <c r="AT624" s="186" t="s">
        <v>286</v>
      </c>
      <c r="AU624" s="186" t="s">
        <v>76</v>
      </c>
      <c r="AY624" s="19" t="s">
        <v>179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76</v>
      </c>
      <c r="BK624" s="187">
        <f>ROUND(I624*H624,2)</f>
        <v>0</v>
      </c>
      <c r="BL624" s="19" t="s">
        <v>186</v>
      </c>
      <c r="BM624" s="186" t="s">
        <v>4897</v>
      </c>
    </row>
    <row r="625" spans="1:65" s="2" customFormat="1">
      <c r="A625" s="33"/>
      <c r="B625" s="34"/>
      <c r="C625" s="35"/>
      <c r="D625" s="188" t="s">
        <v>188</v>
      </c>
      <c r="E625" s="35"/>
      <c r="F625" s="189" t="s">
        <v>4896</v>
      </c>
      <c r="G625" s="35"/>
      <c r="H625" s="35"/>
      <c r="I625" s="35"/>
      <c r="J625" s="35"/>
      <c r="K625" s="35"/>
      <c r="L625" s="38"/>
      <c r="M625" s="190"/>
      <c r="N625" s="191"/>
      <c r="O625" s="63"/>
      <c r="P625" s="63"/>
      <c r="Q625" s="63"/>
      <c r="R625" s="63"/>
      <c r="S625" s="63"/>
      <c r="T625" s="64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T625" s="19" t="s">
        <v>188</v>
      </c>
      <c r="AU625" s="19" t="s">
        <v>76</v>
      </c>
    </row>
    <row r="626" spans="1:65" s="2" customFormat="1" ht="16.5" customHeight="1">
      <c r="A626" s="33"/>
      <c r="B626" s="34"/>
      <c r="C626" s="213" t="s">
        <v>2391</v>
      </c>
      <c r="D626" s="213" t="s">
        <v>286</v>
      </c>
      <c r="E626" s="214" t="s">
        <v>4898</v>
      </c>
      <c r="F626" s="215" t="s">
        <v>4899</v>
      </c>
      <c r="G626" s="216" t="s">
        <v>281</v>
      </c>
      <c r="H626" s="217">
        <v>4</v>
      </c>
      <c r="I626" s="218"/>
      <c r="J626" s="218">
        <f>ROUND(I626*H626,2)</f>
        <v>0</v>
      </c>
      <c r="K626" s="215" t="s">
        <v>18</v>
      </c>
      <c r="L626" s="219"/>
      <c r="M626" s="220" t="s">
        <v>18</v>
      </c>
      <c r="N626" s="221" t="s">
        <v>40</v>
      </c>
      <c r="O626" s="184">
        <v>0</v>
      </c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86" t="s">
        <v>250</v>
      </c>
      <c r="AT626" s="186" t="s">
        <v>286</v>
      </c>
      <c r="AU626" s="186" t="s">
        <v>76</v>
      </c>
      <c r="AY626" s="19" t="s">
        <v>179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76</v>
      </c>
      <c r="BK626" s="187">
        <f>ROUND(I626*H626,2)</f>
        <v>0</v>
      </c>
      <c r="BL626" s="19" t="s">
        <v>186</v>
      </c>
      <c r="BM626" s="186" t="s">
        <v>4900</v>
      </c>
    </row>
    <row r="627" spans="1:65" s="2" customFormat="1">
      <c r="A627" s="33"/>
      <c r="B627" s="34"/>
      <c r="C627" s="35"/>
      <c r="D627" s="188" t="s">
        <v>188</v>
      </c>
      <c r="E627" s="35"/>
      <c r="F627" s="189" t="s">
        <v>4899</v>
      </c>
      <c r="G627" s="35"/>
      <c r="H627" s="35"/>
      <c r="I627" s="35"/>
      <c r="J627" s="35"/>
      <c r="K627" s="35"/>
      <c r="L627" s="38"/>
      <c r="M627" s="190"/>
      <c r="N627" s="191"/>
      <c r="O627" s="63"/>
      <c r="P627" s="63"/>
      <c r="Q627" s="63"/>
      <c r="R627" s="63"/>
      <c r="S627" s="63"/>
      <c r="T627" s="64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T627" s="19" t="s">
        <v>188</v>
      </c>
      <c r="AU627" s="19" t="s">
        <v>76</v>
      </c>
    </row>
    <row r="628" spans="1:65" s="2" customFormat="1" ht="16.5" customHeight="1">
      <c r="A628" s="33"/>
      <c r="B628" s="34"/>
      <c r="C628" s="213" t="s">
        <v>2402</v>
      </c>
      <c r="D628" s="213" t="s">
        <v>286</v>
      </c>
      <c r="E628" s="214" t="s">
        <v>4901</v>
      </c>
      <c r="F628" s="215" t="s">
        <v>4893</v>
      </c>
      <c r="G628" s="216" t="s">
        <v>281</v>
      </c>
      <c r="H628" s="217">
        <v>5</v>
      </c>
      <c r="I628" s="218"/>
      <c r="J628" s="218">
        <f>ROUND(I628*H628,2)</f>
        <v>0</v>
      </c>
      <c r="K628" s="215" t="s">
        <v>18</v>
      </c>
      <c r="L628" s="219"/>
      <c r="M628" s="220" t="s">
        <v>18</v>
      </c>
      <c r="N628" s="221" t="s">
        <v>40</v>
      </c>
      <c r="O628" s="184">
        <v>0</v>
      </c>
      <c r="P628" s="184">
        <f>O628*H628</f>
        <v>0</v>
      </c>
      <c r="Q628" s="184">
        <v>0</v>
      </c>
      <c r="R628" s="184">
        <f>Q628*H628</f>
        <v>0</v>
      </c>
      <c r="S628" s="184">
        <v>0</v>
      </c>
      <c r="T628" s="185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86" t="s">
        <v>250</v>
      </c>
      <c r="AT628" s="186" t="s">
        <v>286</v>
      </c>
      <c r="AU628" s="186" t="s">
        <v>76</v>
      </c>
      <c r="AY628" s="19" t="s">
        <v>179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9" t="s">
        <v>76</v>
      </c>
      <c r="BK628" s="187">
        <f>ROUND(I628*H628,2)</f>
        <v>0</v>
      </c>
      <c r="BL628" s="19" t="s">
        <v>186</v>
      </c>
      <c r="BM628" s="186" t="s">
        <v>4902</v>
      </c>
    </row>
    <row r="629" spans="1:65" s="2" customFormat="1">
      <c r="A629" s="33"/>
      <c r="B629" s="34"/>
      <c r="C629" s="35"/>
      <c r="D629" s="188" t="s">
        <v>188</v>
      </c>
      <c r="E629" s="35"/>
      <c r="F629" s="189" t="s">
        <v>4893</v>
      </c>
      <c r="G629" s="35"/>
      <c r="H629" s="35"/>
      <c r="I629" s="35"/>
      <c r="J629" s="35"/>
      <c r="K629" s="35"/>
      <c r="L629" s="38"/>
      <c r="M629" s="190"/>
      <c r="N629" s="191"/>
      <c r="O629" s="63"/>
      <c r="P629" s="63"/>
      <c r="Q629" s="63"/>
      <c r="R629" s="63"/>
      <c r="S629" s="63"/>
      <c r="T629" s="64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T629" s="19" t="s">
        <v>188</v>
      </c>
      <c r="AU629" s="19" t="s">
        <v>76</v>
      </c>
    </row>
    <row r="630" spans="1:65" s="2" customFormat="1" ht="16.5" customHeight="1">
      <c r="A630" s="33"/>
      <c r="B630" s="34"/>
      <c r="C630" s="213" t="s">
        <v>2414</v>
      </c>
      <c r="D630" s="213" t="s">
        <v>286</v>
      </c>
      <c r="E630" s="214" t="s">
        <v>4903</v>
      </c>
      <c r="F630" s="215" t="s">
        <v>4904</v>
      </c>
      <c r="G630" s="216" t="s">
        <v>281</v>
      </c>
      <c r="H630" s="217">
        <v>5</v>
      </c>
      <c r="I630" s="218"/>
      <c r="J630" s="218">
        <f>ROUND(I630*H630,2)</f>
        <v>0</v>
      </c>
      <c r="K630" s="215" t="s">
        <v>18</v>
      </c>
      <c r="L630" s="219"/>
      <c r="M630" s="220" t="s">
        <v>18</v>
      </c>
      <c r="N630" s="221" t="s">
        <v>40</v>
      </c>
      <c r="O630" s="184">
        <v>0</v>
      </c>
      <c r="P630" s="184">
        <f>O630*H630</f>
        <v>0</v>
      </c>
      <c r="Q630" s="184">
        <v>0</v>
      </c>
      <c r="R630" s="184">
        <f>Q630*H630</f>
        <v>0</v>
      </c>
      <c r="S630" s="184">
        <v>0</v>
      </c>
      <c r="T630" s="185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86" t="s">
        <v>250</v>
      </c>
      <c r="AT630" s="186" t="s">
        <v>286</v>
      </c>
      <c r="AU630" s="186" t="s">
        <v>76</v>
      </c>
      <c r="AY630" s="19" t="s">
        <v>179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76</v>
      </c>
      <c r="BK630" s="187">
        <f>ROUND(I630*H630,2)</f>
        <v>0</v>
      </c>
      <c r="BL630" s="19" t="s">
        <v>186</v>
      </c>
      <c r="BM630" s="186" t="s">
        <v>4905</v>
      </c>
    </row>
    <row r="631" spans="1:65" s="2" customFormat="1">
      <c r="A631" s="33"/>
      <c r="B631" s="34"/>
      <c r="C631" s="35"/>
      <c r="D631" s="188" t="s">
        <v>188</v>
      </c>
      <c r="E631" s="35"/>
      <c r="F631" s="189" t="s">
        <v>4904</v>
      </c>
      <c r="G631" s="35"/>
      <c r="H631" s="35"/>
      <c r="I631" s="35"/>
      <c r="J631" s="35"/>
      <c r="K631" s="35"/>
      <c r="L631" s="38"/>
      <c r="M631" s="190"/>
      <c r="N631" s="191"/>
      <c r="O631" s="63"/>
      <c r="P631" s="63"/>
      <c r="Q631" s="63"/>
      <c r="R631" s="63"/>
      <c r="S631" s="63"/>
      <c r="T631" s="64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T631" s="19" t="s">
        <v>188</v>
      </c>
      <c r="AU631" s="19" t="s">
        <v>76</v>
      </c>
    </row>
    <row r="632" spans="1:65" s="2" customFormat="1" ht="16.5" customHeight="1">
      <c r="A632" s="33"/>
      <c r="B632" s="34"/>
      <c r="C632" s="176" t="s">
        <v>2423</v>
      </c>
      <c r="D632" s="176" t="s">
        <v>181</v>
      </c>
      <c r="E632" s="177" t="s">
        <v>4906</v>
      </c>
      <c r="F632" s="178" t="s">
        <v>4907</v>
      </c>
      <c r="G632" s="179" t="s">
        <v>289</v>
      </c>
      <c r="H632" s="180">
        <v>285</v>
      </c>
      <c r="I632" s="181"/>
      <c r="J632" s="181">
        <f>ROUND(I632*H632,2)</f>
        <v>0</v>
      </c>
      <c r="K632" s="178" t="s">
        <v>18</v>
      </c>
      <c r="L632" s="38"/>
      <c r="M632" s="182" t="s">
        <v>18</v>
      </c>
      <c r="N632" s="183" t="s">
        <v>40</v>
      </c>
      <c r="O632" s="184">
        <v>0</v>
      </c>
      <c r="P632" s="184">
        <f>O632*H632</f>
        <v>0</v>
      </c>
      <c r="Q632" s="184">
        <v>0</v>
      </c>
      <c r="R632" s="184">
        <f>Q632*H632</f>
        <v>0</v>
      </c>
      <c r="S632" s="184">
        <v>0</v>
      </c>
      <c r="T632" s="185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86" t="s">
        <v>186</v>
      </c>
      <c r="AT632" s="186" t="s">
        <v>181</v>
      </c>
      <c r="AU632" s="186" t="s">
        <v>76</v>
      </c>
      <c r="AY632" s="19" t="s">
        <v>179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76</v>
      </c>
      <c r="BK632" s="187">
        <f>ROUND(I632*H632,2)</f>
        <v>0</v>
      </c>
      <c r="BL632" s="19" t="s">
        <v>186</v>
      </c>
      <c r="BM632" s="186" t="s">
        <v>4908</v>
      </c>
    </row>
    <row r="633" spans="1:65" s="2" customFormat="1">
      <c r="A633" s="33"/>
      <c r="B633" s="34"/>
      <c r="C633" s="35"/>
      <c r="D633" s="188" t="s">
        <v>188</v>
      </c>
      <c r="E633" s="35"/>
      <c r="F633" s="189" t="s">
        <v>4907</v>
      </c>
      <c r="G633" s="35"/>
      <c r="H633" s="35"/>
      <c r="I633" s="35"/>
      <c r="J633" s="35"/>
      <c r="K633" s="35"/>
      <c r="L633" s="38"/>
      <c r="M633" s="190"/>
      <c r="N633" s="191"/>
      <c r="O633" s="63"/>
      <c r="P633" s="63"/>
      <c r="Q633" s="63"/>
      <c r="R633" s="63"/>
      <c r="S633" s="63"/>
      <c r="T633" s="64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T633" s="19" t="s">
        <v>188</v>
      </c>
      <c r="AU633" s="19" t="s">
        <v>76</v>
      </c>
    </row>
    <row r="634" spans="1:65" s="2" customFormat="1" ht="33" customHeight="1">
      <c r="A634" s="33"/>
      <c r="B634" s="34"/>
      <c r="C634" s="213" t="s">
        <v>2433</v>
      </c>
      <c r="D634" s="213" t="s">
        <v>286</v>
      </c>
      <c r="E634" s="214" t="s">
        <v>4909</v>
      </c>
      <c r="F634" s="215" t="s">
        <v>4910</v>
      </c>
      <c r="G634" s="216" t="s">
        <v>289</v>
      </c>
      <c r="H634" s="217">
        <v>16</v>
      </c>
      <c r="I634" s="218"/>
      <c r="J634" s="218">
        <f>ROUND(I634*H634,2)</f>
        <v>0</v>
      </c>
      <c r="K634" s="215" t="s">
        <v>18</v>
      </c>
      <c r="L634" s="219"/>
      <c r="M634" s="220" t="s">
        <v>18</v>
      </c>
      <c r="N634" s="221" t="s">
        <v>40</v>
      </c>
      <c r="O634" s="184">
        <v>0</v>
      </c>
      <c r="P634" s="184">
        <f>O634*H634</f>
        <v>0</v>
      </c>
      <c r="Q634" s="184">
        <v>0</v>
      </c>
      <c r="R634" s="184">
        <f>Q634*H634</f>
        <v>0</v>
      </c>
      <c r="S634" s="184">
        <v>0</v>
      </c>
      <c r="T634" s="185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86" t="s">
        <v>250</v>
      </c>
      <c r="AT634" s="186" t="s">
        <v>286</v>
      </c>
      <c r="AU634" s="186" t="s">
        <v>76</v>
      </c>
      <c r="AY634" s="19" t="s">
        <v>179</v>
      </c>
      <c r="BE634" s="187">
        <f>IF(N634="základní",J634,0)</f>
        <v>0</v>
      </c>
      <c r="BF634" s="187">
        <f>IF(N634="snížená",J634,0)</f>
        <v>0</v>
      </c>
      <c r="BG634" s="187">
        <f>IF(N634="zákl. přenesená",J634,0)</f>
        <v>0</v>
      </c>
      <c r="BH634" s="187">
        <f>IF(N634="sníž. přenesená",J634,0)</f>
        <v>0</v>
      </c>
      <c r="BI634" s="187">
        <f>IF(N634="nulová",J634,0)</f>
        <v>0</v>
      </c>
      <c r="BJ634" s="19" t="s">
        <v>76</v>
      </c>
      <c r="BK634" s="187">
        <f>ROUND(I634*H634,2)</f>
        <v>0</v>
      </c>
      <c r="BL634" s="19" t="s">
        <v>186</v>
      </c>
      <c r="BM634" s="186" t="s">
        <v>4911</v>
      </c>
    </row>
    <row r="635" spans="1:65" s="2" customFormat="1" ht="19.5">
      <c r="A635" s="33"/>
      <c r="B635" s="34"/>
      <c r="C635" s="35"/>
      <c r="D635" s="188" t="s">
        <v>188</v>
      </c>
      <c r="E635" s="35"/>
      <c r="F635" s="189" t="s">
        <v>4910</v>
      </c>
      <c r="G635" s="35"/>
      <c r="H635" s="35"/>
      <c r="I635" s="35"/>
      <c r="J635" s="35"/>
      <c r="K635" s="35"/>
      <c r="L635" s="38"/>
      <c r="M635" s="190"/>
      <c r="N635" s="191"/>
      <c r="O635" s="63"/>
      <c r="P635" s="63"/>
      <c r="Q635" s="63"/>
      <c r="R635" s="63"/>
      <c r="S635" s="63"/>
      <c r="T635" s="64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T635" s="19" t="s">
        <v>188</v>
      </c>
      <c r="AU635" s="19" t="s">
        <v>76</v>
      </c>
    </row>
    <row r="636" spans="1:65" s="2" customFormat="1" ht="33" customHeight="1">
      <c r="A636" s="33"/>
      <c r="B636" s="34"/>
      <c r="C636" s="213" t="s">
        <v>2439</v>
      </c>
      <c r="D636" s="213" t="s">
        <v>286</v>
      </c>
      <c r="E636" s="214" t="s">
        <v>4912</v>
      </c>
      <c r="F636" s="215" t="s">
        <v>4913</v>
      </c>
      <c r="G636" s="216" t="s">
        <v>289</v>
      </c>
      <c r="H636" s="217">
        <v>210</v>
      </c>
      <c r="I636" s="218"/>
      <c r="J636" s="218">
        <f>ROUND(I636*H636,2)</f>
        <v>0</v>
      </c>
      <c r="K636" s="215" t="s">
        <v>18</v>
      </c>
      <c r="L636" s="219"/>
      <c r="M636" s="220" t="s">
        <v>18</v>
      </c>
      <c r="N636" s="221" t="s">
        <v>40</v>
      </c>
      <c r="O636" s="184">
        <v>0</v>
      </c>
      <c r="P636" s="184">
        <f>O636*H636</f>
        <v>0</v>
      </c>
      <c r="Q636" s="184">
        <v>0</v>
      </c>
      <c r="R636" s="184">
        <f>Q636*H636</f>
        <v>0</v>
      </c>
      <c r="S636" s="184">
        <v>0</v>
      </c>
      <c r="T636" s="185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86" t="s">
        <v>250</v>
      </c>
      <c r="AT636" s="186" t="s">
        <v>286</v>
      </c>
      <c r="AU636" s="186" t="s">
        <v>76</v>
      </c>
      <c r="AY636" s="19" t="s">
        <v>179</v>
      </c>
      <c r="BE636" s="187">
        <f>IF(N636="základní",J636,0)</f>
        <v>0</v>
      </c>
      <c r="BF636" s="187">
        <f>IF(N636="snížená",J636,0)</f>
        <v>0</v>
      </c>
      <c r="BG636" s="187">
        <f>IF(N636="zákl. přenesená",J636,0)</f>
        <v>0</v>
      </c>
      <c r="BH636" s="187">
        <f>IF(N636="sníž. přenesená",J636,0)</f>
        <v>0</v>
      </c>
      <c r="BI636" s="187">
        <f>IF(N636="nulová",J636,0)</f>
        <v>0</v>
      </c>
      <c r="BJ636" s="19" t="s">
        <v>76</v>
      </c>
      <c r="BK636" s="187">
        <f>ROUND(I636*H636,2)</f>
        <v>0</v>
      </c>
      <c r="BL636" s="19" t="s">
        <v>186</v>
      </c>
      <c r="BM636" s="186" t="s">
        <v>4914</v>
      </c>
    </row>
    <row r="637" spans="1:65" s="2" customFormat="1" ht="19.5">
      <c r="A637" s="33"/>
      <c r="B637" s="34"/>
      <c r="C637" s="35"/>
      <c r="D637" s="188" t="s">
        <v>188</v>
      </c>
      <c r="E637" s="35"/>
      <c r="F637" s="189" t="s">
        <v>4913</v>
      </c>
      <c r="G637" s="35"/>
      <c r="H637" s="35"/>
      <c r="I637" s="35"/>
      <c r="J637" s="35"/>
      <c r="K637" s="35"/>
      <c r="L637" s="38"/>
      <c r="M637" s="190"/>
      <c r="N637" s="191"/>
      <c r="O637" s="63"/>
      <c r="P637" s="63"/>
      <c r="Q637" s="63"/>
      <c r="R637" s="63"/>
      <c r="S637" s="63"/>
      <c r="T637" s="64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T637" s="19" t="s">
        <v>188</v>
      </c>
      <c r="AU637" s="19" t="s">
        <v>76</v>
      </c>
    </row>
    <row r="638" spans="1:65" s="2" customFormat="1" ht="24.2" customHeight="1">
      <c r="A638" s="33"/>
      <c r="B638" s="34"/>
      <c r="C638" s="213" t="s">
        <v>2445</v>
      </c>
      <c r="D638" s="213" t="s">
        <v>286</v>
      </c>
      <c r="E638" s="214" t="s">
        <v>4915</v>
      </c>
      <c r="F638" s="215" t="s">
        <v>4916</v>
      </c>
      <c r="G638" s="216" t="s">
        <v>289</v>
      </c>
      <c r="H638" s="217">
        <v>4</v>
      </c>
      <c r="I638" s="218"/>
      <c r="J638" s="218">
        <f>ROUND(I638*H638,2)</f>
        <v>0</v>
      </c>
      <c r="K638" s="215" t="s">
        <v>18</v>
      </c>
      <c r="L638" s="219"/>
      <c r="M638" s="220" t="s">
        <v>18</v>
      </c>
      <c r="N638" s="221" t="s">
        <v>40</v>
      </c>
      <c r="O638" s="184">
        <v>0</v>
      </c>
      <c r="P638" s="184">
        <f>O638*H638</f>
        <v>0</v>
      </c>
      <c r="Q638" s="184">
        <v>0</v>
      </c>
      <c r="R638" s="184">
        <f>Q638*H638</f>
        <v>0</v>
      </c>
      <c r="S638" s="184">
        <v>0</v>
      </c>
      <c r="T638" s="185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86" t="s">
        <v>250</v>
      </c>
      <c r="AT638" s="186" t="s">
        <v>286</v>
      </c>
      <c r="AU638" s="186" t="s">
        <v>76</v>
      </c>
      <c r="AY638" s="19" t="s">
        <v>179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76</v>
      </c>
      <c r="BK638" s="187">
        <f>ROUND(I638*H638,2)</f>
        <v>0</v>
      </c>
      <c r="BL638" s="19" t="s">
        <v>186</v>
      </c>
      <c r="BM638" s="186" t="s">
        <v>4917</v>
      </c>
    </row>
    <row r="639" spans="1:65" s="2" customFormat="1" ht="19.5">
      <c r="A639" s="33"/>
      <c r="B639" s="34"/>
      <c r="C639" s="35"/>
      <c r="D639" s="188" t="s">
        <v>188</v>
      </c>
      <c r="E639" s="35"/>
      <c r="F639" s="189" t="s">
        <v>4916</v>
      </c>
      <c r="G639" s="35"/>
      <c r="H639" s="35"/>
      <c r="I639" s="35"/>
      <c r="J639" s="35"/>
      <c r="K639" s="35"/>
      <c r="L639" s="38"/>
      <c r="M639" s="190"/>
      <c r="N639" s="191"/>
      <c r="O639" s="63"/>
      <c r="P639" s="63"/>
      <c r="Q639" s="63"/>
      <c r="R639" s="63"/>
      <c r="S639" s="63"/>
      <c r="T639" s="64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T639" s="19" t="s">
        <v>188</v>
      </c>
      <c r="AU639" s="19" t="s">
        <v>76</v>
      </c>
    </row>
    <row r="640" spans="1:65" s="2" customFormat="1" ht="33" customHeight="1">
      <c r="A640" s="33"/>
      <c r="B640" s="34"/>
      <c r="C640" s="213" t="s">
        <v>2450</v>
      </c>
      <c r="D640" s="213" t="s">
        <v>286</v>
      </c>
      <c r="E640" s="214" t="s">
        <v>4918</v>
      </c>
      <c r="F640" s="215" t="s">
        <v>4919</v>
      </c>
      <c r="G640" s="216" t="s">
        <v>289</v>
      </c>
      <c r="H640" s="217">
        <v>36</v>
      </c>
      <c r="I640" s="218"/>
      <c r="J640" s="218">
        <f>ROUND(I640*H640,2)</f>
        <v>0</v>
      </c>
      <c r="K640" s="215" t="s">
        <v>18</v>
      </c>
      <c r="L640" s="219"/>
      <c r="M640" s="220" t="s">
        <v>18</v>
      </c>
      <c r="N640" s="221" t="s">
        <v>40</v>
      </c>
      <c r="O640" s="184">
        <v>0</v>
      </c>
      <c r="P640" s="184">
        <f>O640*H640</f>
        <v>0</v>
      </c>
      <c r="Q640" s="184">
        <v>0</v>
      </c>
      <c r="R640" s="184">
        <f>Q640*H640</f>
        <v>0</v>
      </c>
      <c r="S640" s="184">
        <v>0</v>
      </c>
      <c r="T640" s="185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86" t="s">
        <v>250</v>
      </c>
      <c r="AT640" s="186" t="s">
        <v>286</v>
      </c>
      <c r="AU640" s="186" t="s">
        <v>76</v>
      </c>
      <c r="AY640" s="19" t="s">
        <v>179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9" t="s">
        <v>76</v>
      </c>
      <c r="BK640" s="187">
        <f>ROUND(I640*H640,2)</f>
        <v>0</v>
      </c>
      <c r="BL640" s="19" t="s">
        <v>186</v>
      </c>
      <c r="BM640" s="186" t="s">
        <v>4920</v>
      </c>
    </row>
    <row r="641" spans="1:65" s="2" customFormat="1" ht="19.5">
      <c r="A641" s="33"/>
      <c r="B641" s="34"/>
      <c r="C641" s="35"/>
      <c r="D641" s="188" t="s">
        <v>188</v>
      </c>
      <c r="E641" s="35"/>
      <c r="F641" s="189" t="s">
        <v>4919</v>
      </c>
      <c r="G641" s="35"/>
      <c r="H641" s="35"/>
      <c r="I641" s="35"/>
      <c r="J641" s="35"/>
      <c r="K641" s="35"/>
      <c r="L641" s="38"/>
      <c r="M641" s="190"/>
      <c r="N641" s="191"/>
      <c r="O641" s="63"/>
      <c r="P641" s="63"/>
      <c r="Q641" s="63"/>
      <c r="R641" s="63"/>
      <c r="S641" s="63"/>
      <c r="T641" s="64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9" t="s">
        <v>188</v>
      </c>
      <c r="AU641" s="19" t="s">
        <v>76</v>
      </c>
    </row>
    <row r="642" spans="1:65" s="2" customFormat="1" ht="37.9" customHeight="1">
      <c r="A642" s="33"/>
      <c r="B642" s="34"/>
      <c r="C642" s="213" t="s">
        <v>2458</v>
      </c>
      <c r="D642" s="213" t="s">
        <v>286</v>
      </c>
      <c r="E642" s="214" t="s">
        <v>4921</v>
      </c>
      <c r="F642" s="215" t="s">
        <v>4922</v>
      </c>
      <c r="G642" s="216" t="s">
        <v>289</v>
      </c>
      <c r="H642" s="217">
        <v>4</v>
      </c>
      <c r="I642" s="218"/>
      <c r="J642" s="218">
        <f>ROUND(I642*H642,2)</f>
        <v>0</v>
      </c>
      <c r="K642" s="215" t="s">
        <v>18</v>
      </c>
      <c r="L642" s="219"/>
      <c r="M642" s="220" t="s">
        <v>18</v>
      </c>
      <c r="N642" s="221" t="s">
        <v>40</v>
      </c>
      <c r="O642" s="184">
        <v>0</v>
      </c>
      <c r="P642" s="184">
        <f>O642*H642</f>
        <v>0</v>
      </c>
      <c r="Q642" s="184">
        <v>0</v>
      </c>
      <c r="R642" s="184">
        <f>Q642*H642</f>
        <v>0</v>
      </c>
      <c r="S642" s="184">
        <v>0</v>
      </c>
      <c r="T642" s="185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86" t="s">
        <v>250</v>
      </c>
      <c r="AT642" s="186" t="s">
        <v>286</v>
      </c>
      <c r="AU642" s="186" t="s">
        <v>76</v>
      </c>
      <c r="AY642" s="19" t="s">
        <v>179</v>
      </c>
      <c r="BE642" s="187">
        <f>IF(N642="základní",J642,0)</f>
        <v>0</v>
      </c>
      <c r="BF642" s="187">
        <f>IF(N642="snížená",J642,0)</f>
        <v>0</v>
      </c>
      <c r="BG642" s="187">
        <f>IF(N642="zákl. přenesená",J642,0)</f>
        <v>0</v>
      </c>
      <c r="BH642" s="187">
        <f>IF(N642="sníž. přenesená",J642,0)</f>
        <v>0</v>
      </c>
      <c r="BI642" s="187">
        <f>IF(N642="nulová",J642,0)</f>
        <v>0</v>
      </c>
      <c r="BJ642" s="19" t="s">
        <v>76</v>
      </c>
      <c r="BK642" s="187">
        <f>ROUND(I642*H642,2)</f>
        <v>0</v>
      </c>
      <c r="BL642" s="19" t="s">
        <v>186</v>
      </c>
      <c r="BM642" s="186" t="s">
        <v>4923</v>
      </c>
    </row>
    <row r="643" spans="1:65" s="2" customFormat="1" ht="19.5">
      <c r="A643" s="33"/>
      <c r="B643" s="34"/>
      <c r="C643" s="35"/>
      <c r="D643" s="188" t="s">
        <v>188</v>
      </c>
      <c r="E643" s="35"/>
      <c r="F643" s="189" t="s">
        <v>4922</v>
      </c>
      <c r="G643" s="35"/>
      <c r="H643" s="35"/>
      <c r="I643" s="35"/>
      <c r="J643" s="35"/>
      <c r="K643" s="35"/>
      <c r="L643" s="38"/>
      <c r="M643" s="190"/>
      <c r="N643" s="191"/>
      <c r="O643" s="63"/>
      <c r="P643" s="63"/>
      <c r="Q643" s="63"/>
      <c r="R643" s="63"/>
      <c r="S643" s="63"/>
      <c r="T643" s="64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9" t="s">
        <v>188</v>
      </c>
      <c r="AU643" s="19" t="s">
        <v>76</v>
      </c>
    </row>
    <row r="644" spans="1:65" s="2" customFormat="1" ht="37.9" customHeight="1">
      <c r="A644" s="33"/>
      <c r="B644" s="34"/>
      <c r="C644" s="213" t="s">
        <v>2468</v>
      </c>
      <c r="D644" s="213" t="s">
        <v>286</v>
      </c>
      <c r="E644" s="214" t="s">
        <v>4924</v>
      </c>
      <c r="F644" s="215" t="s">
        <v>4925</v>
      </c>
      <c r="G644" s="216" t="s">
        <v>289</v>
      </c>
      <c r="H644" s="217">
        <v>15</v>
      </c>
      <c r="I644" s="218"/>
      <c r="J644" s="218">
        <f>ROUND(I644*H644,2)</f>
        <v>0</v>
      </c>
      <c r="K644" s="215" t="s">
        <v>18</v>
      </c>
      <c r="L644" s="219"/>
      <c r="M644" s="220" t="s">
        <v>18</v>
      </c>
      <c r="N644" s="221" t="s">
        <v>40</v>
      </c>
      <c r="O644" s="184">
        <v>0</v>
      </c>
      <c r="P644" s="184">
        <f>O644*H644</f>
        <v>0</v>
      </c>
      <c r="Q644" s="184">
        <v>0</v>
      </c>
      <c r="R644" s="184">
        <f>Q644*H644</f>
        <v>0</v>
      </c>
      <c r="S644" s="184">
        <v>0</v>
      </c>
      <c r="T644" s="185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86" t="s">
        <v>250</v>
      </c>
      <c r="AT644" s="186" t="s">
        <v>286</v>
      </c>
      <c r="AU644" s="186" t="s">
        <v>76</v>
      </c>
      <c r="AY644" s="19" t="s">
        <v>179</v>
      </c>
      <c r="BE644" s="187">
        <f>IF(N644="základní",J644,0)</f>
        <v>0</v>
      </c>
      <c r="BF644" s="187">
        <f>IF(N644="snížená",J644,0)</f>
        <v>0</v>
      </c>
      <c r="BG644" s="187">
        <f>IF(N644="zákl. přenesená",J644,0)</f>
        <v>0</v>
      </c>
      <c r="BH644" s="187">
        <f>IF(N644="sníž. přenesená",J644,0)</f>
        <v>0</v>
      </c>
      <c r="BI644" s="187">
        <f>IF(N644="nulová",J644,0)</f>
        <v>0</v>
      </c>
      <c r="BJ644" s="19" t="s">
        <v>76</v>
      </c>
      <c r="BK644" s="187">
        <f>ROUND(I644*H644,2)</f>
        <v>0</v>
      </c>
      <c r="BL644" s="19" t="s">
        <v>186</v>
      </c>
      <c r="BM644" s="186" t="s">
        <v>4926</v>
      </c>
    </row>
    <row r="645" spans="1:65" s="2" customFormat="1" ht="19.5">
      <c r="A645" s="33"/>
      <c r="B645" s="34"/>
      <c r="C645" s="35"/>
      <c r="D645" s="188" t="s">
        <v>188</v>
      </c>
      <c r="E645" s="35"/>
      <c r="F645" s="189" t="s">
        <v>4925</v>
      </c>
      <c r="G645" s="35"/>
      <c r="H645" s="35"/>
      <c r="I645" s="35"/>
      <c r="J645" s="35"/>
      <c r="K645" s="35"/>
      <c r="L645" s="38"/>
      <c r="M645" s="190"/>
      <c r="N645" s="191"/>
      <c r="O645" s="63"/>
      <c r="P645" s="63"/>
      <c r="Q645" s="63"/>
      <c r="R645" s="63"/>
      <c r="S645" s="63"/>
      <c r="T645" s="64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T645" s="19" t="s">
        <v>188</v>
      </c>
      <c r="AU645" s="19" t="s">
        <v>76</v>
      </c>
    </row>
    <row r="646" spans="1:65" s="2" customFormat="1" ht="16.5" customHeight="1">
      <c r="A646" s="33"/>
      <c r="B646" s="34"/>
      <c r="C646" s="176" t="s">
        <v>2476</v>
      </c>
      <c r="D646" s="176" t="s">
        <v>181</v>
      </c>
      <c r="E646" s="177" t="s">
        <v>4927</v>
      </c>
      <c r="F646" s="178" t="s">
        <v>4907</v>
      </c>
      <c r="G646" s="179" t="s">
        <v>289</v>
      </c>
      <c r="H646" s="180">
        <v>392</v>
      </c>
      <c r="I646" s="181"/>
      <c r="J646" s="181">
        <f>ROUND(I646*H646,2)</f>
        <v>0</v>
      </c>
      <c r="K646" s="178" t="s">
        <v>18</v>
      </c>
      <c r="L646" s="38"/>
      <c r="M646" s="182" t="s">
        <v>18</v>
      </c>
      <c r="N646" s="183" t="s">
        <v>40</v>
      </c>
      <c r="O646" s="184">
        <v>0</v>
      </c>
      <c r="P646" s="184">
        <f>O646*H646</f>
        <v>0</v>
      </c>
      <c r="Q646" s="184">
        <v>0</v>
      </c>
      <c r="R646" s="184">
        <f>Q646*H646</f>
        <v>0</v>
      </c>
      <c r="S646" s="184">
        <v>0</v>
      </c>
      <c r="T646" s="185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86" t="s">
        <v>186</v>
      </c>
      <c r="AT646" s="186" t="s">
        <v>181</v>
      </c>
      <c r="AU646" s="186" t="s">
        <v>76</v>
      </c>
      <c r="AY646" s="19" t="s">
        <v>179</v>
      </c>
      <c r="BE646" s="187">
        <f>IF(N646="základní",J646,0)</f>
        <v>0</v>
      </c>
      <c r="BF646" s="187">
        <f>IF(N646="snížená",J646,0)</f>
        <v>0</v>
      </c>
      <c r="BG646" s="187">
        <f>IF(N646="zákl. přenesená",J646,0)</f>
        <v>0</v>
      </c>
      <c r="BH646" s="187">
        <f>IF(N646="sníž. přenesená",J646,0)</f>
        <v>0</v>
      </c>
      <c r="BI646" s="187">
        <f>IF(N646="nulová",J646,0)</f>
        <v>0</v>
      </c>
      <c r="BJ646" s="19" t="s">
        <v>76</v>
      </c>
      <c r="BK646" s="187">
        <f>ROUND(I646*H646,2)</f>
        <v>0</v>
      </c>
      <c r="BL646" s="19" t="s">
        <v>186</v>
      </c>
      <c r="BM646" s="186" t="s">
        <v>4928</v>
      </c>
    </row>
    <row r="647" spans="1:65" s="2" customFormat="1">
      <c r="A647" s="33"/>
      <c r="B647" s="34"/>
      <c r="C647" s="35"/>
      <c r="D647" s="188" t="s">
        <v>188</v>
      </c>
      <c r="E647" s="35"/>
      <c r="F647" s="189" t="s">
        <v>4907</v>
      </c>
      <c r="G647" s="35"/>
      <c r="H647" s="35"/>
      <c r="I647" s="35"/>
      <c r="J647" s="35"/>
      <c r="K647" s="35"/>
      <c r="L647" s="38"/>
      <c r="M647" s="190"/>
      <c r="N647" s="191"/>
      <c r="O647" s="63"/>
      <c r="P647" s="63"/>
      <c r="Q647" s="63"/>
      <c r="R647" s="63"/>
      <c r="S647" s="63"/>
      <c r="T647" s="64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T647" s="19" t="s">
        <v>188</v>
      </c>
      <c r="AU647" s="19" t="s">
        <v>76</v>
      </c>
    </row>
    <row r="648" spans="1:65" s="2" customFormat="1" ht="33" customHeight="1">
      <c r="A648" s="33"/>
      <c r="B648" s="34"/>
      <c r="C648" s="213" t="s">
        <v>2484</v>
      </c>
      <c r="D648" s="213" t="s">
        <v>286</v>
      </c>
      <c r="E648" s="214" t="s">
        <v>4929</v>
      </c>
      <c r="F648" s="215" t="s">
        <v>4930</v>
      </c>
      <c r="G648" s="216" t="s">
        <v>289</v>
      </c>
      <c r="H648" s="217">
        <v>4</v>
      </c>
      <c r="I648" s="218"/>
      <c r="J648" s="218">
        <f>ROUND(I648*H648,2)</f>
        <v>0</v>
      </c>
      <c r="K648" s="215" t="s">
        <v>18</v>
      </c>
      <c r="L648" s="219"/>
      <c r="M648" s="220" t="s">
        <v>18</v>
      </c>
      <c r="N648" s="221" t="s">
        <v>40</v>
      </c>
      <c r="O648" s="184">
        <v>0</v>
      </c>
      <c r="P648" s="184">
        <f>O648*H648</f>
        <v>0</v>
      </c>
      <c r="Q648" s="184">
        <v>0</v>
      </c>
      <c r="R648" s="184">
        <f>Q648*H648</f>
        <v>0</v>
      </c>
      <c r="S648" s="184">
        <v>0</v>
      </c>
      <c r="T648" s="185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86" t="s">
        <v>250</v>
      </c>
      <c r="AT648" s="186" t="s">
        <v>286</v>
      </c>
      <c r="AU648" s="186" t="s">
        <v>76</v>
      </c>
      <c r="AY648" s="19" t="s">
        <v>179</v>
      </c>
      <c r="BE648" s="187">
        <f>IF(N648="základní",J648,0)</f>
        <v>0</v>
      </c>
      <c r="BF648" s="187">
        <f>IF(N648="snížená",J648,0)</f>
        <v>0</v>
      </c>
      <c r="BG648" s="187">
        <f>IF(N648="zákl. přenesená",J648,0)</f>
        <v>0</v>
      </c>
      <c r="BH648" s="187">
        <f>IF(N648="sníž. přenesená",J648,0)</f>
        <v>0</v>
      </c>
      <c r="BI648" s="187">
        <f>IF(N648="nulová",J648,0)</f>
        <v>0</v>
      </c>
      <c r="BJ648" s="19" t="s">
        <v>76</v>
      </c>
      <c r="BK648" s="187">
        <f>ROUND(I648*H648,2)</f>
        <v>0</v>
      </c>
      <c r="BL648" s="19" t="s">
        <v>186</v>
      </c>
      <c r="BM648" s="186" t="s">
        <v>4931</v>
      </c>
    </row>
    <row r="649" spans="1:65" s="2" customFormat="1" ht="19.5">
      <c r="A649" s="33"/>
      <c r="B649" s="34"/>
      <c r="C649" s="35"/>
      <c r="D649" s="188" t="s">
        <v>188</v>
      </c>
      <c r="E649" s="35"/>
      <c r="F649" s="189" t="s">
        <v>4930</v>
      </c>
      <c r="G649" s="35"/>
      <c r="H649" s="35"/>
      <c r="I649" s="35"/>
      <c r="J649" s="35"/>
      <c r="K649" s="35"/>
      <c r="L649" s="38"/>
      <c r="M649" s="190"/>
      <c r="N649" s="191"/>
      <c r="O649" s="63"/>
      <c r="P649" s="63"/>
      <c r="Q649" s="63"/>
      <c r="R649" s="63"/>
      <c r="S649" s="63"/>
      <c r="T649" s="64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T649" s="19" t="s">
        <v>188</v>
      </c>
      <c r="AU649" s="19" t="s">
        <v>76</v>
      </c>
    </row>
    <row r="650" spans="1:65" s="2" customFormat="1" ht="33" customHeight="1">
      <c r="A650" s="33"/>
      <c r="B650" s="34"/>
      <c r="C650" s="213" t="s">
        <v>2493</v>
      </c>
      <c r="D650" s="213" t="s">
        <v>286</v>
      </c>
      <c r="E650" s="214" t="s">
        <v>4932</v>
      </c>
      <c r="F650" s="215" t="s">
        <v>4933</v>
      </c>
      <c r="G650" s="216" t="s">
        <v>289</v>
      </c>
      <c r="H650" s="217">
        <v>185</v>
      </c>
      <c r="I650" s="218"/>
      <c r="J650" s="218">
        <f>ROUND(I650*H650,2)</f>
        <v>0</v>
      </c>
      <c r="K650" s="215" t="s">
        <v>18</v>
      </c>
      <c r="L650" s="219"/>
      <c r="M650" s="220" t="s">
        <v>18</v>
      </c>
      <c r="N650" s="221" t="s">
        <v>40</v>
      </c>
      <c r="O650" s="184">
        <v>0</v>
      </c>
      <c r="P650" s="184">
        <f>O650*H650</f>
        <v>0</v>
      </c>
      <c r="Q650" s="184">
        <v>0</v>
      </c>
      <c r="R650" s="184">
        <f>Q650*H650</f>
        <v>0</v>
      </c>
      <c r="S650" s="184">
        <v>0</v>
      </c>
      <c r="T650" s="185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86" t="s">
        <v>250</v>
      </c>
      <c r="AT650" s="186" t="s">
        <v>286</v>
      </c>
      <c r="AU650" s="186" t="s">
        <v>76</v>
      </c>
      <c r="AY650" s="19" t="s">
        <v>179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19" t="s">
        <v>76</v>
      </c>
      <c r="BK650" s="187">
        <f>ROUND(I650*H650,2)</f>
        <v>0</v>
      </c>
      <c r="BL650" s="19" t="s">
        <v>186</v>
      </c>
      <c r="BM650" s="186" t="s">
        <v>4934</v>
      </c>
    </row>
    <row r="651" spans="1:65" s="2" customFormat="1" ht="19.5">
      <c r="A651" s="33"/>
      <c r="B651" s="34"/>
      <c r="C651" s="35"/>
      <c r="D651" s="188" t="s">
        <v>188</v>
      </c>
      <c r="E651" s="35"/>
      <c r="F651" s="189" t="s">
        <v>4933</v>
      </c>
      <c r="G651" s="35"/>
      <c r="H651" s="35"/>
      <c r="I651" s="35"/>
      <c r="J651" s="35"/>
      <c r="K651" s="35"/>
      <c r="L651" s="38"/>
      <c r="M651" s="190"/>
      <c r="N651" s="191"/>
      <c r="O651" s="63"/>
      <c r="P651" s="63"/>
      <c r="Q651" s="63"/>
      <c r="R651" s="63"/>
      <c r="S651" s="63"/>
      <c r="T651" s="64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9" t="s">
        <v>188</v>
      </c>
      <c r="AU651" s="19" t="s">
        <v>76</v>
      </c>
    </row>
    <row r="652" spans="1:65" s="2" customFormat="1" ht="33" customHeight="1">
      <c r="A652" s="33"/>
      <c r="B652" s="34"/>
      <c r="C652" s="213" t="s">
        <v>2503</v>
      </c>
      <c r="D652" s="213" t="s">
        <v>286</v>
      </c>
      <c r="E652" s="214" t="s">
        <v>4935</v>
      </c>
      <c r="F652" s="215" t="s">
        <v>4936</v>
      </c>
      <c r="G652" s="216" t="s">
        <v>289</v>
      </c>
      <c r="H652" s="217">
        <v>50</v>
      </c>
      <c r="I652" s="218"/>
      <c r="J652" s="218">
        <f>ROUND(I652*H652,2)</f>
        <v>0</v>
      </c>
      <c r="K652" s="215" t="s">
        <v>18</v>
      </c>
      <c r="L652" s="219"/>
      <c r="M652" s="220" t="s">
        <v>18</v>
      </c>
      <c r="N652" s="221" t="s">
        <v>40</v>
      </c>
      <c r="O652" s="184">
        <v>0</v>
      </c>
      <c r="P652" s="184">
        <f>O652*H652</f>
        <v>0</v>
      </c>
      <c r="Q652" s="184">
        <v>0</v>
      </c>
      <c r="R652" s="184">
        <f>Q652*H652</f>
        <v>0</v>
      </c>
      <c r="S652" s="184">
        <v>0</v>
      </c>
      <c r="T652" s="185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86" t="s">
        <v>250</v>
      </c>
      <c r="AT652" s="186" t="s">
        <v>286</v>
      </c>
      <c r="AU652" s="186" t="s">
        <v>76</v>
      </c>
      <c r="AY652" s="19" t="s">
        <v>179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9" t="s">
        <v>76</v>
      </c>
      <c r="BK652" s="187">
        <f>ROUND(I652*H652,2)</f>
        <v>0</v>
      </c>
      <c r="BL652" s="19" t="s">
        <v>186</v>
      </c>
      <c r="BM652" s="186" t="s">
        <v>4937</v>
      </c>
    </row>
    <row r="653" spans="1:65" s="2" customFormat="1" ht="19.5">
      <c r="A653" s="33"/>
      <c r="B653" s="34"/>
      <c r="C653" s="35"/>
      <c r="D653" s="188" t="s">
        <v>188</v>
      </c>
      <c r="E653" s="35"/>
      <c r="F653" s="189" t="s">
        <v>4936</v>
      </c>
      <c r="G653" s="35"/>
      <c r="H653" s="35"/>
      <c r="I653" s="35"/>
      <c r="J653" s="35"/>
      <c r="K653" s="35"/>
      <c r="L653" s="38"/>
      <c r="M653" s="190"/>
      <c r="N653" s="191"/>
      <c r="O653" s="63"/>
      <c r="P653" s="63"/>
      <c r="Q653" s="63"/>
      <c r="R653" s="63"/>
      <c r="S653" s="63"/>
      <c r="T653" s="64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T653" s="19" t="s">
        <v>188</v>
      </c>
      <c r="AU653" s="19" t="s">
        <v>76</v>
      </c>
    </row>
    <row r="654" spans="1:65" s="2" customFormat="1" ht="24.2" customHeight="1">
      <c r="A654" s="33"/>
      <c r="B654" s="34"/>
      <c r="C654" s="213" t="s">
        <v>2513</v>
      </c>
      <c r="D654" s="213" t="s">
        <v>286</v>
      </c>
      <c r="E654" s="214" t="s">
        <v>4938</v>
      </c>
      <c r="F654" s="215" t="s">
        <v>4939</v>
      </c>
      <c r="G654" s="216" t="s">
        <v>289</v>
      </c>
      <c r="H654" s="217">
        <v>73</v>
      </c>
      <c r="I654" s="218"/>
      <c r="J654" s="218">
        <f>ROUND(I654*H654,2)</f>
        <v>0</v>
      </c>
      <c r="K654" s="215" t="s">
        <v>18</v>
      </c>
      <c r="L654" s="219"/>
      <c r="M654" s="220" t="s">
        <v>18</v>
      </c>
      <c r="N654" s="221" t="s">
        <v>40</v>
      </c>
      <c r="O654" s="184">
        <v>0</v>
      </c>
      <c r="P654" s="184">
        <f>O654*H654</f>
        <v>0</v>
      </c>
      <c r="Q654" s="184">
        <v>0</v>
      </c>
      <c r="R654" s="184">
        <f>Q654*H654</f>
        <v>0</v>
      </c>
      <c r="S654" s="184">
        <v>0</v>
      </c>
      <c r="T654" s="185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86" t="s">
        <v>250</v>
      </c>
      <c r="AT654" s="186" t="s">
        <v>286</v>
      </c>
      <c r="AU654" s="186" t="s">
        <v>76</v>
      </c>
      <c r="AY654" s="19" t="s">
        <v>179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76</v>
      </c>
      <c r="BK654" s="187">
        <f>ROUND(I654*H654,2)</f>
        <v>0</v>
      </c>
      <c r="BL654" s="19" t="s">
        <v>186</v>
      </c>
      <c r="BM654" s="186" t="s">
        <v>4940</v>
      </c>
    </row>
    <row r="655" spans="1:65" s="2" customFormat="1" ht="19.5">
      <c r="A655" s="33"/>
      <c r="B655" s="34"/>
      <c r="C655" s="35"/>
      <c r="D655" s="188" t="s">
        <v>188</v>
      </c>
      <c r="E655" s="35"/>
      <c r="F655" s="189" t="s">
        <v>4939</v>
      </c>
      <c r="G655" s="35"/>
      <c r="H655" s="35"/>
      <c r="I655" s="35"/>
      <c r="J655" s="35"/>
      <c r="K655" s="35"/>
      <c r="L655" s="38"/>
      <c r="M655" s="190"/>
      <c r="N655" s="191"/>
      <c r="O655" s="63"/>
      <c r="P655" s="63"/>
      <c r="Q655" s="63"/>
      <c r="R655" s="63"/>
      <c r="S655" s="63"/>
      <c r="T655" s="64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T655" s="19" t="s">
        <v>188</v>
      </c>
      <c r="AU655" s="19" t="s">
        <v>76</v>
      </c>
    </row>
    <row r="656" spans="1:65" s="2" customFormat="1" ht="33" customHeight="1">
      <c r="A656" s="33"/>
      <c r="B656" s="34"/>
      <c r="C656" s="213" t="s">
        <v>2519</v>
      </c>
      <c r="D656" s="213" t="s">
        <v>286</v>
      </c>
      <c r="E656" s="214" t="s">
        <v>4941</v>
      </c>
      <c r="F656" s="215" t="s">
        <v>4942</v>
      </c>
      <c r="G656" s="216" t="s">
        <v>289</v>
      </c>
      <c r="H656" s="217">
        <v>8</v>
      </c>
      <c r="I656" s="218"/>
      <c r="J656" s="218">
        <f>ROUND(I656*H656,2)</f>
        <v>0</v>
      </c>
      <c r="K656" s="215" t="s">
        <v>18</v>
      </c>
      <c r="L656" s="219"/>
      <c r="M656" s="220" t="s">
        <v>18</v>
      </c>
      <c r="N656" s="221" t="s">
        <v>40</v>
      </c>
      <c r="O656" s="184">
        <v>0</v>
      </c>
      <c r="P656" s="184">
        <f>O656*H656</f>
        <v>0</v>
      </c>
      <c r="Q656" s="184">
        <v>0</v>
      </c>
      <c r="R656" s="184">
        <f>Q656*H656</f>
        <v>0</v>
      </c>
      <c r="S656" s="184">
        <v>0</v>
      </c>
      <c r="T656" s="185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86" t="s">
        <v>250</v>
      </c>
      <c r="AT656" s="186" t="s">
        <v>286</v>
      </c>
      <c r="AU656" s="186" t="s">
        <v>76</v>
      </c>
      <c r="AY656" s="19" t="s">
        <v>179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76</v>
      </c>
      <c r="BK656" s="187">
        <f>ROUND(I656*H656,2)</f>
        <v>0</v>
      </c>
      <c r="BL656" s="19" t="s">
        <v>186</v>
      </c>
      <c r="BM656" s="186" t="s">
        <v>4943</v>
      </c>
    </row>
    <row r="657" spans="1:65" s="2" customFormat="1" ht="19.5">
      <c r="A657" s="33"/>
      <c r="B657" s="34"/>
      <c r="C657" s="35"/>
      <c r="D657" s="188" t="s">
        <v>188</v>
      </c>
      <c r="E657" s="35"/>
      <c r="F657" s="189" t="s">
        <v>4942</v>
      </c>
      <c r="G657" s="35"/>
      <c r="H657" s="35"/>
      <c r="I657" s="35"/>
      <c r="J657" s="35"/>
      <c r="K657" s="35"/>
      <c r="L657" s="38"/>
      <c r="M657" s="190"/>
      <c r="N657" s="191"/>
      <c r="O657" s="63"/>
      <c r="P657" s="63"/>
      <c r="Q657" s="63"/>
      <c r="R657" s="63"/>
      <c r="S657" s="63"/>
      <c r="T657" s="64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T657" s="19" t="s">
        <v>188</v>
      </c>
      <c r="AU657" s="19" t="s">
        <v>76</v>
      </c>
    </row>
    <row r="658" spans="1:65" s="2" customFormat="1" ht="37.9" customHeight="1">
      <c r="A658" s="33"/>
      <c r="B658" s="34"/>
      <c r="C658" s="213" t="s">
        <v>2526</v>
      </c>
      <c r="D658" s="213" t="s">
        <v>286</v>
      </c>
      <c r="E658" s="214" t="s">
        <v>4944</v>
      </c>
      <c r="F658" s="215" t="s">
        <v>4945</v>
      </c>
      <c r="G658" s="216" t="s">
        <v>289</v>
      </c>
      <c r="H658" s="217">
        <v>7</v>
      </c>
      <c r="I658" s="218"/>
      <c r="J658" s="218">
        <f>ROUND(I658*H658,2)</f>
        <v>0</v>
      </c>
      <c r="K658" s="215" t="s">
        <v>18</v>
      </c>
      <c r="L658" s="219"/>
      <c r="M658" s="220" t="s">
        <v>18</v>
      </c>
      <c r="N658" s="221" t="s">
        <v>40</v>
      </c>
      <c r="O658" s="184">
        <v>0</v>
      </c>
      <c r="P658" s="184">
        <f>O658*H658</f>
        <v>0</v>
      </c>
      <c r="Q658" s="184">
        <v>0</v>
      </c>
      <c r="R658" s="184">
        <f>Q658*H658</f>
        <v>0</v>
      </c>
      <c r="S658" s="184">
        <v>0</v>
      </c>
      <c r="T658" s="185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86" t="s">
        <v>250</v>
      </c>
      <c r="AT658" s="186" t="s">
        <v>286</v>
      </c>
      <c r="AU658" s="186" t="s">
        <v>76</v>
      </c>
      <c r="AY658" s="19" t="s">
        <v>179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76</v>
      </c>
      <c r="BK658" s="187">
        <f>ROUND(I658*H658,2)</f>
        <v>0</v>
      </c>
      <c r="BL658" s="19" t="s">
        <v>186</v>
      </c>
      <c r="BM658" s="186" t="s">
        <v>4946</v>
      </c>
    </row>
    <row r="659" spans="1:65" s="2" customFormat="1" ht="19.5">
      <c r="A659" s="33"/>
      <c r="B659" s="34"/>
      <c r="C659" s="35"/>
      <c r="D659" s="188" t="s">
        <v>188</v>
      </c>
      <c r="E659" s="35"/>
      <c r="F659" s="189" t="s">
        <v>4945</v>
      </c>
      <c r="G659" s="35"/>
      <c r="H659" s="35"/>
      <c r="I659" s="35"/>
      <c r="J659" s="35"/>
      <c r="K659" s="35"/>
      <c r="L659" s="38"/>
      <c r="M659" s="190"/>
      <c r="N659" s="191"/>
      <c r="O659" s="63"/>
      <c r="P659" s="63"/>
      <c r="Q659" s="63"/>
      <c r="R659" s="63"/>
      <c r="S659" s="63"/>
      <c r="T659" s="64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T659" s="19" t="s">
        <v>188</v>
      </c>
      <c r="AU659" s="19" t="s">
        <v>76</v>
      </c>
    </row>
    <row r="660" spans="1:65" s="2" customFormat="1" ht="37.9" customHeight="1">
      <c r="A660" s="33"/>
      <c r="B660" s="34"/>
      <c r="C660" s="213" t="s">
        <v>2537</v>
      </c>
      <c r="D660" s="213" t="s">
        <v>286</v>
      </c>
      <c r="E660" s="214" t="s">
        <v>4947</v>
      </c>
      <c r="F660" s="215" t="s">
        <v>4948</v>
      </c>
      <c r="G660" s="216" t="s">
        <v>289</v>
      </c>
      <c r="H660" s="217">
        <v>61</v>
      </c>
      <c r="I660" s="218"/>
      <c r="J660" s="218">
        <f>ROUND(I660*H660,2)</f>
        <v>0</v>
      </c>
      <c r="K660" s="215" t="s">
        <v>18</v>
      </c>
      <c r="L660" s="219"/>
      <c r="M660" s="220" t="s">
        <v>18</v>
      </c>
      <c r="N660" s="221" t="s">
        <v>40</v>
      </c>
      <c r="O660" s="184">
        <v>0</v>
      </c>
      <c r="P660" s="184">
        <f>O660*H660</f>
        <v>0</v>
      </c>
      <c r="Q660" s="184">
        <v>0</v>
      </c>
      <c r="R660" s="184">
        <f>Q660*H660</f>
        <v>0</v>
      </c>
      <c r="S660" s="184">
        <v>0</v>
      </c>
      <c r="T660" s="185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86" t="s">
        <v>250</v>
      </c>
      <c r="AT660" s="186" t="s">
        <v>286</v>
      </c>
      <c r="AU660" s="186" t="s">
        <v>76</v>
      </c>
      <c r="AY660" s="19" t="s">
        <v>179</v>
      </c>
      <c r="BE660" s="187">
        <f>IF(N660="základní",J660,0)</f>
        <v>0</v>
      </c>
      <c r="BF660" s="187">
        <f>IF(N660="snížená",J660,0)</f>
        <v>0</v>
      </c>
      <c r="BG660" s="187">
        <f>IF(N660="zákl. přenesená",J660,0)</f>
        <v>0</v>
      </c>
      <c r="BH660" s="187">
        <f>IF(N660="sníž. přenesená",J660,0)</f>
        <v>0</v>
      </c>
      <c r="BI660" s="187">
        <f>IF(N660="nulová",J660,0)</f>
        <v>0</v>
      </c>
      <c r="BJ660" s="19" t="s">
        <v>76</v>
      </c>
      <c r="BK660" s="187">
        <f>ROUND(I660*H660,2)</f>
        <v>0</v>
      </c>
      <c r="BL660" s="19" t="s">
        <v>186</v>
      </c>
      <c r="BM660" s="186" t="s">
        <v>4949</v>
      </c>
    </row>
    <row r="661" spans="1:65" s="2" customFormat="1" ht="19.5">
      <c r="A661" s="33"/>
      <c r="B661" s="34"/>
      <c r="C661" s="35"/>
      <c r="D661" s="188" t="s">
        <v>188</v>
      </c>
      <c r="E661" s="35"/>
      <c r="F661" s="189" t="s">
        <v>4948</v>
      </c>
      <c r="G661" s="35"/>
      <c r="H661" s="35"/>
      <c r="I661" s="35"/>
      <c r="J661" s="35"/>
      <c r="K661" s="35"/>
      <c r="L661" s="38"/>
      <c r="M661" s="190"/>
      <c r="N661" s="191"/>
      <c r="O661" s="63"/>
      <c r="P661" s="63"/>
      <c r="Q661" s="63"/>
      <c r="R661" s="63"/>
      <c r="S661" s="63"/>
      <c r="T661" s="64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T661" s="19" t="s">
        <v>188</v>
      </c>
      <c r="AU661" s="19" t="s">
        <v>76</v>
      </c>
    </row>
    <row r="662" spans="1:65" s="2" customFormat="1" ht="37.9" customHeight="1">
      <c r="A662" s="33"/>
      <c r="B662" s="34"/>
      <c r="C662" s="213" t="s">
        <v>2543</v>
      </c>
      <c r="D662" s="213" t="s">
        <v>286</v>
      </c>
      <c r="E662" s="214" t="s">
        <v>4950</v>
      </c>
      <c r="F662" s="215" t="s">
        <v>4951</v>
      </c>
      <c r="G662" s="216" t="s">
        <v>289</v>
      </c>
      <c r="H662" s="217">
        <v>4</v>
      </c>
      <c r="I662" s="218"/>
      <c r="J662" s="218">
        <f>ROUND(I662*H662,2)</f>
        <v>0</v>
      </c>
      <c r="K662" s="215" t="s">
        <v>18</v>
      </c>
      <c r="L662" s="219"/>
      <c r="M662" s="220" t="s">
        <v>18</v>
      </c>
      <c r="N662" s="221" t="s">
        <v>40</v>
      </c>
      <c r="O662" s="184">
        <v>0</v>
      </c>
      <c r="P662" s="184">
        <f>O662*H662</f>
        <v>0</v>
      </c>
      <c r="Q662" s="184">
        <v>0</v>
      </c>
      <c r="R662" s="184">
        <f>Q662*H662</f>
        <v>0</v>
      </c>
      <c r="S662" s="184">
        <v>0</v>
      </c>
      <c r="T662" s="185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86" t="s">
        <v>250</v>
      </c>
      <c r="AT662" s="186" t="s">
        <v>286</v>
      </c>
      <c r="AU662" s="186" t="s">
        <v>76</v>
      </c>
      <c r="AY662" s="19" t="s">
        <v>179</v>
      </c>
      <c r="BE662" s="187">
        <f>IF(N662="základní",J662,0)</f>
        <v>0</v>
      </c>
      <c r="BF662" s="187">
        <f>IF(N662="snížená",J662,0)</f>
        <v>0</v>
      </c>
      <c r="BG662" s="187">
        <f>IF(N662="zákl. přenesená",J662,0)</f>
        <v>0</v>
      </c>
      <c r="BH662" s="187">
        <f>IF(N662="sníž. přenesená",J662,0)</f>
        <v>0</v>
      </c>
      <c r="BI662" s="187">
        <f>IF(N662="nulová",J662,0)</f>
        <v>0</v>
      </c>
      <c r="BJ662" s="19" t="s">
        <v>76</v>
      </c>
      <c r="BK662" s="187">
        <f>ROUND(I662*H662,2)</f>
        <v>0</v>
      </c>
      <c r="BL662" s="19" t="s">
        <v>186</v>
      </c>
      <c r="BM662" s="186" t="s">
        <v>4952</v>
      </c>
    </row>
    <row r="663" spans="1:65" s="2" customFormat="1" ht="19.5">
      <c r="A663" s="33"/>
      <c r="B663" s="34"/>
      <c r="C663" s="35"/>
      <c r="D663" s="188" t="s">
        <v>188</v>
      </c>
      <c r="E663" s="35"/>
      <c r="F663" s="189" t="s">
        <v>4951</v>
      </c>
      <c r="G663" s="35"/>
      <c r="H663" s="35"/>
      <c r="I663" s="35"/>
      <c r="J663" s="35"/>
      <c r="K663" s="35"/>
      <c r="L663" s="38"/>
      <c r="M663" s="190"/>
      <c r="N663" s="191"/>
      <c r="O663" s="63"/>
      <c r="P663" s="63"/>
      <c r="Q663" s="63"/>
      <c r="R663" s="63"/>
      <c r="S663" s="63"/>
      <c r="T663" s="64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T663" s="19" t="s">
        <v>188</v>
      </c>
      <c r="AU663" s="19" t="s">
        <v>76</v>
      </c>
    </row>
    <row r="664" spans="1:65" s="2" customFormat="1" ht="16.5" customHeight="1">
      <c r="A664" s="33"/>
      <c r="B664" s="34"/>
      <c r="C664" s="176" t="s">
        <v>2565</v>
      </c>
      <c r="D664" s="176" t="s">
        <v>181</v>
      </c>
      <c r="E664" s="177" t="s">
        <v>4953</v>
      </c>
      <c r="F664" s="178" t="s">
        <v>4679</v>
      </c>
      <c r="G664" s="179" t="s">
        <v>289</v>
      </c>
      <c r="H664" s="180">
        <v>90</v>
      </c>
      <c r="I664" s="181"/>
      <c r="J664" s="181">
        <f>ROUND(I664*H664,2)</f>
        <v>0</v>
      </c>
      <c r="K664" s="178" t="s">
        <v>18</v>
      </c>
      <c r="L664" s="38"/>
      <c r="M664" s="182" t="s">
        <v>18</v>
      </c>
      <c r="N664" s="183" t="s">
        <v>40</v>
      </c>
      <c r="O664" s="184">
        <v>0</v>
      </c>
      <c r="P664" s="184">
        <f>O664*H664</f>
        <v>0</v>
      </c>
      <c r="Q664" s="184">
        <v>0</v>
      </c>
      <c r="R664" s="184">
        <f>Q664*H664</f>
        <v>0</v>
      </c>
      <c r="S664" s="184">
        <v>0</v>
      </c>
      <c r="T664" s="185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86" t="s">
        <v>186</v>
      </c>
      <c r="AT664" s="186" t="s">
        <v>181</v>
      </c>
      <c r="AU664" s="186" t="s">
        <v>76</v>
      </c>
      <c r="AY664" s="19" t="s">
        <v>179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9" t="s">
        <v>76</v>
      </c>
      <c r="BK664" s="187">
        <f>ROUND(I664*H664,2)</f>
        <v>0</v>
      </c>
      <c r="BL664" s="19" t="s">
        <v>186</v>
      </c>
      <c r="BM664" s="186" t="s">
        <v>4954</v>
      </c>
    </row>
    <row r="665" spans="1:65" s="2" customFormat="1">
      <c r="A665" s="33"/>
      <c r="B665" s="34"/>
      <c r="C665" s="35"/>
      <c r="D665" s="188" t="s">
        <v>188</v>
      </c>
      <c r="E665" s="35"/>
      <c r="F665" s="189" t="s">
        <v>4679</v>
      </c>
      <c r="G665" s="35"/>
      <c r="H665" s="35"/>
      <c r="I665" s="35"/>
      <c r="J665" s="35"/>
      <c r="K665" s="35"/>
      <c r="L665" s="38"/>
      <c r="M665" s="190"/>
      <c r="N665" s="191"/>
      <c r="O665" s="63"/>
      <c r="P665" s="63"/>
      <c r="Q665" s="63"/>
      <c r="R665" s="63"/>
      <c r="S665" s="63"/>
      <c r="T665" s="64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19" t="s">
        <v>188</v>
      </c>
      <c r="AU665" s="19" t="s">
        <v>76</v>
      </c>
    </row>
    <row r="666" spans="1:65" s="2" customFormat="1" ht="24.2" customHeight="1">
      <c r="A666" s="33"/>
      <c r="B666" s="34"/>
      <c r="C666" s="213" t="s">
        <v>2580</v>
      </c>
      <c r="D666" s="213" t="s">
        <v>286</v>
      </c>
      <c r="E666" s="214" t="s">
        <v>4955</v>
      </c>
      <c r="F666" s="215" t="s">
        <v>4681</v>
      </c>
      <c r="G666" s="216" t="s">
        <v>289</v>
      </c>
      <c r="H666" s="217">
        <v>8</v>
      </c>
      <c r="I666" s="218"/>
      <c r="J666" s="218">
        <f>ROUND(I666*H666,2)</f>
        <v>0</v>
      </c>
      <c r="K666" s="215" t="s">
        <v>18</v>
      </c>
      <c r="L666" s="219"/>
      <c r="M666" s="220" t="s">
        <v>18</v>
      </c>
      <c r="N666" s="221" t="s">
        <v>40</v>
      </c>
      <c r="O666" s="184">
        <v>0</v>
      </c>
      <c r="P666" s="184">
        <f>O666*H666</f>
        <v>0</v>
      </c>
      <c r="Q666" s="184">
        <v>0</v>
      </c>
      <c r="R666" s="184">
        <f>Q666*H666</f>
        <v>0</v>
      </c>
      <c r="S666" s="184">
        <v>0</v>
      </c>
      <c r="T666" s="185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86" t="s">
        <v>250</v>
      </c>
      <c r="AT666" s="186" t="s">
        <v>286</v>
      </c>
      <c r="AU666" s="186" t="s">
        <v>76</v>
      </c>
      <c r="AY666" s="19" t="s">
        <v>179</v>
      </c>
      <c r="BE666" s="187">
        <f>IF(N666="základní",J666,0)</f>
        <v>0</v>
      </c>
      <c r="BF666" s="187">
        <f>IF(N666="snížená",J666,0)</f>
        <v>0</v>
      </c>
      <c r="BG666" s="187">
        <f>IF(N666="zákl. přenesená",J666,0)</f>
        <v>0</v>
      </c>
      <c r="BH666" s="187">
        <f>IF(N666="sníž. přenesená",J666,0)</f>
        <v>0</v>
      </c>
      <c r="BI666" s="187">
        <f>IF(N666="nulová",J666,0)</f>
        <v>0</v>
      </c>
      <c r="BJ666" s="19" t="s">
        <v>76</v>
      </c>
      <c r="BK666" s="187">
        <f>ROUND(I666*H666,2)</f>
        <v>0</v>
      </c>
      <c r="BL666" s="19" t="s">
        <v>186</v>
      </c>
      <c r="BM666" s="186" t="s">
        <v>4956</v>
      </c>
    </row>
    <row r="667" spans="1:65" s="2" customFormat="1">
      <c r="A667" s="33"/>
      <c r="B667" s="34"/>
      <c r="C667" s="35"/>
      <c r="D667" s="188" t="s">
        <v>188</v>
      </c>
      <c r="E667" s="35"/>
      <c r="F667" s="189" t="s">
        <v>4681</v>
      </c>
      <c r="G667" s="35"/>
      <c r="H667" s="35"/>
      <c r="I667" s="35"/>
      <c r="J667" s="35"/>
      <c r="K667" s="35"/>
      <c r="L667" s="38"/>
      <c r="M667" s="190"/>
      <c r="N667" s="191"/>
      <c r="O667" s="63"/>
      <c r="P667" s="63"/>
      <c r="Q667" s="63"/>
      <c r="R667" s="63"/>
      <c r="S667" s="63"/>
      <c r="T667" s="64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T667" s="19" t="s">
        <v>188</v>
      </c>
      <c r="AU667" s="19" t="s">
        <v>76</v>
      </c>
    </row>
    <row r="668" spans="1:65" s="2" customFormat="1" ht="24.2" customHeight="1">
      <c r="A668" s="33"/>
      <c r="B668" s="34"/>
      <c r="C668" s="213" t="s">
        <v>2590</v>
      </c>
      <c r="D668" s="213" t="s">
        <v>286</v>
      </c>
      <c r="E668" s="214" t="s">
        <v>4957</v>
      </c>
      <c r="F668" s="215" t="s">
        <v>4683</v>
      </c>
      <c r="G668" s="216" t="s">
        <v>289</v>
      </c>
      <c r="H668" s="217">
        <v>36</v>
      </c>
      <c r="I668" s="218"/>
      <c r="J668" s="218">
        <f>ROUND(I668*H668,2)</f>
        <v>0</v>
      </c>
      <c r="K668" s="215" t="s">
        <v>18</v>
      </c>
      <c r="L668" s="219"/>
      <c r="M668" s="220" t="s">
        <v>18</v>
      </c>
      <c r="N668" s="221" t="s">
        <v>40</v>
      </c>
      <c r="O668" s="184">
        <v>0</v>
      </c>
      <c r="P668" s="184">
        <f>O668*H668</f>
        <v>0</v>
      </c>
      <c r="Q668" s="184">
        <v>0</v>
      </c>
      <c r="R668" s="184">
        <f>Q668*H668</f>
        <v>0</v>
      </c>
      <c r="S668" s="184">
        <v>0</v>
      </c>
      <c r="T668" s="185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86" t="s">
        <v>250</v>
      </c>
      <c r="AT668" s="186" t="s">
        <v>286</v>
      </c>
      <c r="AU668" s="186" t="s">
        <v>76</v>
      </c>
      <c r="AY668" s="19" t="s">
        <v>179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76</v>
      </c>
      <c r="BK668" s="187">
        <f>ROUND(I668*H668,2)</f>
        <v>0</v>
      </c>
      <c r="BL668" s="19" t="s">
        <v>186</v>
      </c>
      <c r="BM668" s="186" t="s">
        <v>4958</v>
      </c>
    </row>
    <row r="669" spans="1:65" s="2" customFormat="1">
      <c r="A669" s="33"/>
      <c r="B669" s="34"/>
      <c r="C669" s="35"/>
      <c r="D669" s="188" t="s">
        <v>188</v>
      </c>
      <c r="E669" s="35"/>
      <c r="F669" s="189" t="s">
        <v>4683</v>
      </c>
      <c r="G669" s="35"/>
      <c r="H669" s="35"/>
      <c r="I669" s="35"/>
      <c r="J669" s="35"/>
      <c r="K669" s="35"/>
      <c r="L669" s="38"/>
      <c r="M669" s="190"/>
      <c r="N669" s="191"/>
      <c r="O669" s="63"/>
      <c r="P669" s="63"/>
      <c r="Q669" s="63"/>
      <c r="R669" s="63"/>
      <c r="S669" s="63"/>
      <c r="T669" s="64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T669" s="19" t="s">
        <v>188</v>
      </c>
      <c r="AU669" s="19" t="s">
        <v>76</v>
      </c>
    </row>
    <row r="670" spans="1:65" s="2" customFormat="1" ht="16.5" customHeight="1">
      <c r="A670" s="33"/>
      <c r="B670" s="34"/>
      <c r="C670" s="213" t="s">
        <v>2597</v>
      </c>
      <c r="D670" s="213" t="s">
        <v>286</v>
      </c>
      <c r="E670" s="214" t="s">
        <v>4959</v>
      </c>
      <c r="F670" s="215" t="s">
        <v>4960</v>
      </c>
      <c r="G670" s="216" t="s">
        <v>289</v>
      </c>
      <c r="H670" s="217">
        <v>42</v>
      </c>
      <c r="I670" s="218"/>
      <c r="J670" s="218">
        <f>ROUND(I670*H670,2)</f>
        <v>0</v>
      </c>
      <c r="K670" s="215" t="s">
        <v>18</v>
      </c>
      <c r="L670" s="219"/>
      <c r="M670" s="220" t="s">
        <v>18</v>
      </c>
      <c r="N670" s="221" t="s">
        <v>40</v>
      </c>
      <c r="O670" s="184">
        <v>0</v>
      </c>
      <c r="P670" s="184">
        <f>O670*H670</f>
        <v>0</v>
      </c>
      <c r="Q670" s="184">
        <v>0</v>
      </c>
      <c r="R670" s="184">
        <f>Q670*H670</f>
        <v>0</v>
      </c>
      <c r="S670" s="184">
        <v>0</v>
      </c>
      <c r="T670" s="185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86" t="s">
        <v>250</v>
      </c>
      <c r="AT670" s="186" t="s">
        <v>286</v>
      </c>
      <c r="AU670" s="186" t="s">
        <v>76</v>
      </c>
      <c r="AY670" s="19" t="s">
        <v>179</v>
      </c>
      <c r="BE670" s="187">
        <f>IF(N670="základní",J670,0)</f>
        <v>0</v>
      </c>
      <c r="BF670" s="187">
        <f>IF(N670="snížená",J670,0)</f>
        <v>0</v>
      </c>
      <c r="BG670" s="187">
        <f>IF(N670="zákl. přenesená",J670,0)</f>
        <v>0</v>
      </c>
      <c r="BH670" s="187">
        <f>IF(N670="sníž. přenesená",J670,0)</f>
        <v>0</v>
      </c>
      <c r="BI670" s="187">
        <f>IF(N670="nulová",J670,0)</f>
        <v>0</v>
      </c>
      <c r="BJ670" s="19" t="s">
        <v>76</v>
      </c>
      <c r="BK670" s="187">
        <f>ROUND(I670*H670,2)</f>
        <v>0</v>
      </c>
      <c r="BL670" s="19" t="s">
        <v>186</v>
      </c>
      <c r="BM670" s="186" t="s">
        <v>4961</v>
      </c>
    </row>
    <row r="671" spans="1:65" s="2" customFormat="1">
      <c r="A671" s="33"/>
      <c r="B671" s="34"/>
      <c r="C671" s="35"/>
      <c r="D671" s="188" t="s">
        <v>188</v>
      </c>
      <c r="E671" s="35"/>
      <c r="F671" s="189" t="s">
        <v>4960</v>
      </c>
      <c r="G671" s="35"/>
      <c r="H671" s="35"/>
      <c r="I671" s="35"/>
      <c r="J671" s="35"/>
      <c r="K671" s="35"/>
      <c r="L671" s="38"/>
      <c r="M671" s="190"/>
      <c r="N671" s="191"/>
      <c r="O671" s="63"/>
      <c r="P671" s="63"/>
      <c r="Q671" s="63"/>
      <c r="R671" s="63"/>
      <c r="S671" s="63"/>
      <c r="T671" s="64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T671" s="19" t="s">
        <v>188</v>
      </c>
      <c r="AU671" s="19" t="s">
        <v>76</v>
      </c>
    </row>
    <row r="672" spans="1:65" s="2" customFormat="1" ht="21.75" customHeight="1">
      <c r="A672" s="33"/>
      <c r="B672" s="34"/>
      <c r="C672" s="213" t="s">
        <v>2601</v>
      </c>
      <c r="D672" s="213" t="s">
        <v>286</v>
      </c>
      <c r="E672" s="214" t="s">
        <v>4962</v>
      </c>
      <c r="F672" s="215" t="s">
        <v>4963</v>
      </c>
      <c r="G672" s="216" t="s">
        <v>289</v>
      </c>
      <c r="H672" s="217">
        <v>4</v>
      </c>
      <c r="I672" s="218"/>
      <c r="J672" s="218">
        <f>ROUND(I672*H672,2)</f>
        <v>0</v>
      </c>
      <c r="K672" s="215" t="s">
        <v>18</v>
      </c>
      <c r="L672" s="219"/>
      <c r="M672" s="220" t="s">
        <v>18</v>
      </c>
      <c r="N672" s="221" t="s">
        <v>40</v>
      </c>
      <c r="O672" s="184">
        <v>0</v>
      </c>
      <c r="P672" s="184">
        <f>O672*H672</f>
        <v>0</v>
      </c>
      <c r="Q672" s="184">
        <v>0</v>
      </c>
      <c r="R672" s="184">
        <f>Q672*H672</f>
        <v>0</v>
      </c>
      <c r="S672" s="184">
        <v>0</v>
      </c>
      <c r="T672" s="185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86" t="s">
        <v>250</v>
      </c>
      <c r="AT672" s="186" t="s">
        <v>286</v>
      </c>
      <c r="AU672" s="186" t="s">
        <v>76</v>
      </c>
      <c r="AY672" s="19" t="s">
        <v>179</v>
      </c>
      <c r="BE672" s="187">
        <f>IF(N672="základní",J672,0)</f>
        <v>0</v>
      </c>
      <c r="BF672" s="187">
        <f>IF(N672="snížená",J672,0)</f>
        <v>0</v>
      </c>
      <c r="BG672" s="187">
        <f>IF(N672="zákl. přenesená",J672,0)</f>
        <v>0</v>
      </c>
      <c r="BH672" s="187">
        <f>IF(N672="sníž. přenesená",J672,0)</f>
        <v>0</v>
      </c>
      <c r="BI672" s="187">
        <f>IF(N672="nulová",J672,0)</f>
        <v>0</v>
      </c>
      <c r="BJ672" s="19" t="s">
        <v>76</v>
      </c>
      <c r="BK672" s="187">
        <f>ROUND(I672*H672,2)</f>
        <v>0</v>
      </c>
      <c r="BL672" s="19" t="s">
        <v>186</v>
      </c>
      <c r="BM672" s="186" t="s">
        <v>4964</v>
      </c>
    </row>
    <row r="673" spans="1:65" s="2" customFormat="1">
      <c r="A673" s="33"/>
      <c r="B673" s="34"/>
      <c r="C673" s="35"/>
      <c r="D673" s="188" t="s">
        <v>188</v>
      </c>
      <c r="E673" s="35"/>
      <c r="F673" s="189" t="s">
        <v>4963</v>
      </c>
      <c r="G673" s="35"/>
      <c r="H673" s="35"/>
      <c r="I673" s="35"/>
      <c r="J673" s="35"/>
      <c r="K673" s="35"/>
      <c r="L673" s="38"/>
      <c r="M673" s="190"/>
      <c r="N673" s="191"/>
      <c r="O673" s="63"/>
      <c r="P673" s="63"/>
      <c r="Q673" s="63"/>
      <c r="R673" s="63"/>
      <c r="S673" s="63"/>
      <c r="T673" s="64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T673" s="19" t="s">
        <v>188</v>
      </c>
      <c r="AU673" s="19" t="s">
        <v>76</v>
      </c>
    </row>
    <row r="674" spans="1:65" s="2" customFormat="1" ht="16.5" customHeight="1">
      <c r="A674" s="33"/>
      <c r="B674" s="34"/>
      <c r="C674" s="176" t="s">
        <v>2609</v>
      </c>
      <c r="D674" s="176" t="s">
        <v>181</v>
      </c>
      <c r="E674" s="177" t="s">
        <v>4965</v>
      </c>
      <c r="F674" s="178" t="s">
        <v>4694</v>
      </c>
      <c r="G674" s="179" t="s">
        <v>289</v>
      </c>
      <c r="H674" s="180">
        <v>124</v>
      </c>
      <c r="I674" s="181"/>
      <c r="J674" s="181">
        <f>ROUND(I674*H674,2)</f>
        <v>0</v>
      </c>
      <c r="K674" s="178" t="s">
        <v>18</v>
      </c>
      <c r="L674" s="38"/>
      <c r="M674" s="182" t="s">
        <v>18</v>
      </c>
      <c r="N674" s="183" t="s">
        <v>40</v>
      </c>
      <c r="O674" s="184">
        <v>0</v>
      </c>
      <c r="P674" s="184">
        <f>O674*H674</f>
        <v>0</v>
      </c>
      <c r="Q674" s="184">
        <v>0</v>
      </c>
      <c r="R674" s="184">
        <f>Q674*H674</f>
        <v>0</v>
      </c>
      <c r="S674" s="184">
        <v>0</v>
      </c>
      <c r="T674" s="185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86" t="s">
        <v>186</v>
      </c>
      <c r="AT674" s="186" t="s">
        <v>181</v>
      </c>
      <c r="AU674" s="186" t="s">
        <v>76</v>
      </c>
      <c r="AY674" s="19" t="s">
        <v>179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19" t="s">
        <v>76</v>
      </c>
      <c r="BK674" s="187">
        <f>ROUND(I674*H674,2)</f>
        <v>0</v>
      </c>
      <c r="BL674" s="19" t="s">
        <v>186</v>
      </c>
      <c r="BM674" s="186" t="s">
        <v>4966</v>
      </c>
    </row>
    <row r="675" spans="1:65" s="2" customFormat="1">
      <c r="A675" s="33"/>
      <c r="B675" s="34"/>
      <c r="C675" s="35"/>
      <c r="D675" s="188" t="s">
        <v>188</v>
      </c>
      <c r="E675" s="35"/>
      <c r="F675" s="189" t="s">
        <v>4694</v>
      </c>
      <c r="G675" s="35"/>
      <c r="H675" s="35"/>
      <c r="I675" s="35"/>
      <c r="J675" s="35"/>
      <c r="K675" s="35"/>
      <c r="L675" s="38"/>
      <c r="M675" s="190"/>
      <c r="N675" s="191"/>
      <c r="O675" s="63"/>
      <c r="P675" s="63"/>
      <c r="Q675" s="63"/>
      <c r="R675" s="63"/>
      <c r="S675" s="63"/>
      <c r="T675" s="64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T675" s="19" t="s">
        <v>188</v>
      </c>
      <c r="AU675" s="19" t="s">
        <v>76</v>
      </c>
    </row>
    <row r="676" spans="1:65" s="2" customFormat="1" ht="16.5" customHeight="1">
      <c r="A676" s="33"/>
      <c r="B676" s="34"/>
      <c r="C676" s="213" t="s">
        <v>2615</v>
      </c>
      <c r="D676" s="213" t="s">
        <v>286</v>
      </c>
      <c r="E676" s="214" t="s">
        <v>4967</v>
      </c>
      <c r="F676" s="215" t="s">
        <v>4696</v>
      </c>
      <c r="G676" s="216" t="s">
        <v>281</v>
      </c>
      <c r="H676" s="217">
        <v>10</v>
      </c>
      <c r="I676" s="218"/>
      <c r="J676" s="218">
        <f>ROUND(I676*H676,2)</f>
        <v>0</v>
      </c>
      <c r="K676" s="215" t="s">
        <v>18</v>
      </c>
      <c r="L676" s="219"/>
      <c r="M676" s="220" t="s">
        <v>18</v>
      </c>
      <c r="N676" s="221" t="s">
        <v>40</v>
      </c>
      <c r="O676" s="184">
        <v>0</v>
      </c>
      <c r="P676" s="184">
        <f>O676*H676</f>
        <v>0</v>
      </c>
      <c r="Q676" s="184">
        <v>0</v>
      </c>
      <c r="R676" s="184">
        <f>Q676*H676</f>
        <v>0</v>
      </c>
      <c r="S676" s="184">
        <v>0</v>
      </c>
      <c r="T676" s="185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86" t="s">
        <v>250</v>
      </c>
      <c r="AT676" s="186" t="s">
        <v>286</v>
      </c>
      <c r="AU676" s="186" t="s">
        <v>76</v>
      </c>
      <c r="AY676" s="19" t="s">
        <v>179</v>
      </c>
      <c r="BE676" s="187">
        <f>IF(N676="základní",J676,0)</f>
        <v>0</v>
      </c>
      <c r="BF676" s="187">
        <f>IF(N676="snížená",J676,0)</f>
        <v>0</v>
      </c>
      <c r="BG676" s="187">
        <f>IF(N676="zákl. přenesená",J676,0)</f>
        <v>0</v>
      </c>
      <c r="BH676" s="187">
        <f>IF(N676="sníž. přenesená",J676,0)</f>
        <v>0</v>
      </c>
      <c r="BI676" s="187">
        <f>IF(N676="nulová",J676,0)</f>
        <v>0</v>
      </c>
      <c r="BJ676" s="19" t="s">
        <v>76</v>
      </c>
      <c r="BK676" s="187">
        <f>ROUND(I676*H676,2)</f>
        <v>0</v>
      </c>
      <c r="BL676" s="19" t="s">
        <v>186</v>
      </c>
      <c r="BM676" s="186" t="s">
        <v>4968</v>
      </c>
    </row>
    <row r="677" spans="1:65" s="2" customFormat="1">
      <c r="A677" s="33"/>
      <c r="B677" s="34"/>
      <c r="C677" s="35"/>
      <c r="D677" s="188" t="s">
        <v>188</v>
      </c>
      <c r="E677" s="35"/>
      <c r="F677" s="189" t="s">
        <v>4696</v>
      </c>
      <c r="G677" s="35"/>
      <c r="H677" s="35"/>
      <c r="I677" s="35"/>
      <c r="J677" s="35"/>
      <c r="K677" s="35"/>
      <c r="L677" s="38"/>
      <c r="M677" s="190"/>
      <c r="N677" s="191"/>
      <c r="O677" s="63"/>
      <c r="P677" s="63"/>
      <c r="Q677" s="63"/>
      <c r="R677" s="63"/>
      <c r="S677" s="63"/>
      <c r="T677" s="64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T677" s="19" t="s">
        <v>188</v>
      </c>
      <c r="AU677" s="19" t="s">
        <v>76</v>
      </c>
    </row>
    <row r="678" spans="1:65" s="2" customFormat="1" ht="16.5" customHeight="1">
      <c r="A678" s="33"/>
      <c r="B678" s="34"/>
      <c r="C678" s="213" t="s">
        <v>2622</v>
      </c>
      <c r="D678" s="213" t="s">
        <v>286</v>
      </c>
      <c r="E678" s="214" t="s">
        <v>4969</v>
      </c>
      <c r="F678" s="215" t="s">
        <v>4698</v>
      </c>
      <c r="G678" s="216" t="s">
        <v>281</v>
      </c>
      <c r="H678" s="217">
        <v>50</v>
      </c>
      <c r="I678" s="218"/>
      <c r="J678" s="218">
        <f>ROUND(I678*H678,2)</f>
        <v>0</v>
      </c>
      <c r="K678" s="215" t="s">
        <v>18</v>
      </c>
      <c r="L678" s="219"/>
      <c r="M678" s="220" t="s">
        <v>18</v>
      </c>
      <c r="N678" s="221" t="s">
        <v>40</v>
      </c>
      <c r="O678" s="184">
        <v>0</v>
      </c>
      <c r="P678" s="184">
        <f>O678*H678</f>
        <v>0</v>
      </c>
      <c r="Q678" s="184">
        <v>0</v>
      </c>
      <c r="R678" s="184">
        <f>Q678*H678</f>
        <v>0</v>
      </c>
      <c r="S678" s="184">
        <v>0</v>
      </c>
      <c r="T678" s="185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86" t="s">
        <v>250</v>
      </c>
      <c r="AT678" s="186" t="s">
        <v>286</v>
      </c>
      <c r="AU678" s="186" t="s">
        <v>76</v>
      </c>
      <c r="AY678" s="19" t="s">
        <v>179</v>
      </c>
      <c r="BE678" s="187">
        <f>IF(N678="základní",J678,0)</f>
        <v>0</v>
      </c>
      <c r="BF678" s="187">
        <f>IF(N678="snížená",J678,0)</f>
        <v>0</v>
      </c>
      <c r="BG678" s="187">
        <f>IF(N678="zákl. přenesená",J678,0)</f>
        <v>0</v>
      </c>
      <c r="BH678" s="187">
        <f>IF(N678="sníž. přenesená",J678,0)</f>
        <v>0</v>
      </c>
      <c r="BI678" s="187">
        <f>IF(N678="nulová",J678,0)</f>
        <v>0</v>
      </c>
      <c r="BJ678" s="19" t="s">
        <v>76</v>
      </c>
      <c r="BK678" s="187">
        <f>ROUND(I678*H678,2)</f>
        <v>0</v>
      </c>
      <c r="BL678" s="19" t="s">
        <v>186</v>
      </c>
      <c r="BM678" s="186" t="s">
        <v>4970</v>
      </c>
    </row>
    <row r="679" spans="1:65" s="2" customFormat="1">
      <c r="A679" s="33"/>
      <c r="B679" s="34"/>
      <c r="C679" s="35"/>
      <c r="D679" s="188" t="s">
        <v>188</v>
      </c>
      <c r="E679" s="35"/>
      <c r="F679" s="189" t="s">
        <v>4698</v>
      </c>
      <c r="G679" s="35"/>
      <c r="H679" s="35"/>
      <c r="I679" s="35"/>
      <c r="J679" s="35"/>
      <c r="K679" s="35"/>
      <c r="L679" s="38"/>
      <c r="M679" s="190"/>
      <c r="N679" s="191"/>
      <c r="O679" s="63"/>
      <c r="P679" s="63"/>
      <c r="Q679" s="63"/>
      <c r="R679" s="63"/>
      <c r="S679" s="63"/>
      <c r="T679" s="64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T679" s="19" t="s">
        <v>188</v>
      </c>
      <c r="AU679" s="19" t="s">
        <v>76</v>
      </c>
    </row>
    <row r="680" spans="1:65" s="2" customFormat="1" ht="16.5" customHeight="1">
      <c r="A680" s="33"/>
      <c r="B680" s="34"/>
      <c r="C680" s="213" t="s">
        <v>2629</v>
      </c>
      <c r="D680" s="213" t="s">
        <v>286</v>
      </c>
      <c r="E680" s="214" t="s">
        <v>4971</v>
      </c>
      <c r="F680" s="215" t="s">
        <v>4696</v>
      </c>
      <c r="G680" s="216" t="s">
        <v>281</v>
      </c>
      <c r="H680" s="217">
        <v>60</v>
      </c>
      <c r="I680" s="218"/>
      <c r="J680" s="218">
        <f>ROUND(I680*H680,2)</f>
        <v>0</v>
      </c>
      <c r="K680" s="215" t="s">
        <v>18</v>
      </c>
      <c r="L680" s="219"/>
      <c r="M680" s="220" t="s">
        <v>18</v>
      </c>
      <c r="N680" s="221" t="s">
        <v>40</v>
      </c>
      <c r="O680" s="184">
        <v>0</v>
      </c>
      <c r="P680" s="184">
        <f>O680*H680</f>
        <v>0</v>
      </c>
      <c r="Q680" s="184">
        <v>0</v>
      </c>
      <c r="R680" s="184">
        <f>Q680*H680</f>
        <v>0</v>
      </c>
      <c r="S680" s="184">
        <v>0</v>
      </c>
      <c r="T680" s="185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86" t="s">
        <v>250</v>
      </c>
      <c r="AT680" s="186" t="s">
        <v>286</v>
      </c>
      <c r="AU680" s="186" t="s">
        <v>76</v>
      </c>
      <c r="AY680" s="19" t="s">
        <v>179</v>
      </c>
      <c r="BE680" s="187">
        <f>IF(N680="základní",J680,0)</f>
        <v>0</v>
      </c>
      <c r="BF680" s="187">
        <f>IF(N680="snížená",J680,0)</f>
        <v>0</v>
      </c>
      <c r="BG680" s="187">
        <f>IF(N680="zákl. přenesená",J680,0)</f>
        <v>0</v>
      </c>
      <c r="BH680" s="187">
        <f>IF(N680="sníž. přenesená",J680,0)</f>
        <v>0</v>
      </c>
      <c r="BI680" s="187">
        <f>IF(N680="nulová",J680,0)</f>
        <v>0</v>
      </c>
      <c r="BJ680" s="19" t="s">
        <v>76</v>
      </c>
      <c r="BK680" s="187">
        <f>ROUND(I680*H680,2)</f>
        <v>0</v>
      </c>
      <c r="BL680" s="19" t="s">
        <v>186</v>
      </c>
      <c r="BM680" s="186" t="s">
        <v>4972</v>
      </c>
    </row>
    <row r="681" spans="1:65" s="2" customFormat="1">
      <c r="A681" s="33"/>
      <c r="B681" s="34"/>
      <c r="C681" s="35"/>
      <c r="D681" s="188" t="s">
        <v>188</v>
      </c>
      <c r="E681" s="35"/>
      <c r="F681" s="189" t="s">
        <v>4696</v>
      </c>
      <c r="G681" s="35"/>
      <c r="H681" s="35"/>
      <c r="I681" s="35"/>
      <c r="J681" s="35"/>
      <c r="K681" s="35"/>
      <c r="L681" s="38"/>
      <c r="M681" s="190"/>
      <c r="N681" s="191"/>
      <c r="O681" s="63"/>
      <c r="P681" s="63"/>
      <c r="Q681" s="63"/>
      <c r="R681" s="63"/>
      <c r="S681" s="63"/>
      <c r="T681" s="64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T681" s="19" t="s">
        <v>188</v>
      </c>
      <c r="AU681" s="19" t="s">
        <v>76</v>
      </c>
    </row>
    <row r="682" spans="1:65" s="2" customFormat="1" ht="16.5" customHeight="1">
      <c r="A682" s="33"/>
      <c r="B682" s="34"/>
      <c r="C682" s="213" t="s">
        <v>2636</v>
      </c>
      <c r="D682" s="213" t="s">
        <v>286</v>
      </c>
      <c r="E682" s="214" t="s">
        <v>4973</v>
      </c>
      <c r="F682" s="215" t="s">
        <v>4698</v>
      </c>
      <c r="G682" s="216" t="s">
        <v>281</v>
      </c>
      <c r="H682" s="217">
        <v>4</v>
      </c>
      <c r="I682" s="218"/>
      <c r="J682" s="218">
        <f>ROUND(I682*H682,2)</f>
        <v>0</v>
      </c>
      <c r="K682" s="215" t="s">
        <v>18</v>
      </c>
      <c r="L682" s="219"/>
      <c r="M682" s="220" t="s">
        <v>18</v>
      </c>
      <c r="N682" s="221" t="s">
        <v>40</v>
      </c>
      <c r="O682" s="184">
        <v>0</v>
      </c>
      <c r="P682" s="184">
        <f>O682*H682</f>
        <v>0</v>
      </c>
      <c r="Q682" s="184">
        <v>0</v>
      </c>
      <c r="R682" s="184">
        <f>Q682*H682</f>
        <v>0</v>
      </c>
      <c r="S682" s="184">
        <v>0</v>
      </c>
      <c r="T682" s="185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86" t="s">
        <v>250</v>
      </c>
      <c r="AT682" s="186" t="s">
        <v>286</v>
      </c>
      <c r="AU682" s="186" t="s">
        <v>76</v>
      </c>
      <c r="AY682" s="19" t="s">
        <v>179</v>
      </c>
      <c r="BE682" s="187">
        <f>IF(N682="základní",J682,0)</f>
        <v>0</v>
      </c>
      <c r="BF682" s="187">
        <f>IF(N682="snížená",J682,0)</f>
        <v>0</v>
      </c>
      <c r="BG682" s="187">
        <f>IF(N682="zákl. přenesená",J682,0)</f>
        <v>0</v>
      </c>
      <c r="BH682" s="187">
        <f>IF(N682="sníž. přenesená",J682,0)</f>
        <v>0</v>
      </c>
      <c r="BI682" s="187">
        <f>IF(N682="nulová",J682,0)</f>
        <v>0</v>
      </c>
      <c r="BJ682" s="19" t="s">
        <v>76</v>
      </c>
      <c r="BK682" s="187">
        <f>ROUND(I682*H682,2)</f>
        <v>0</v>
      </c>
      <c r="BL682" s="19" t="s">
        <v>186</v>
      </c>
      <c r="BM682" s="186" t="s">
        <v>4974</v>
      </c>
    </row>
    <row r="683" spans="1:65" s="2" customFormat="1">
      <c r="A683" s="33"/>
      <c r="B683" s="34"/>
      <c r="C683" s="35"/>
      <c r="D683" s="188" t="s">
        <v>188</v>
      </c>
      <c r="E683" s="35"/>
      <c r="F683" s="189" t="s">
        <v>4698</v>
      </c>
      <c r="G683" s="35"/>
      <c r="H683" s="35"/>
      <c r="I683" s="35"/>
      <c r="J683" s="35"/>
      <c r="K683" s="35"/>
      <c r="L683" s="38"/>
      <c r="M683" s="190"/>
      <c r="N683" s="191"/>
      <c r="O683" s="63"/>
      <c r="P683" s="63"/>
      <c r="Q683" s="63"/>
      <c r="R683" s="63"/>
      <c r="S683" s="63"/>
      <c r="T683" s="64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T683" s="19" t="s">
        <v>188</v>
      </c>
      <c r="AU683" s="19" t="s">
        <v>76</v>
      </c>
    </row>
    <row r="684" spans="1:65" s="2" customFormat="1" ht="16.5" customHeight="1">
      <c r="A684" s="33"/>
      <c r="B684" s="34"/>
      <c r="C684" s="176" t="s">
        <v>2646</v>
      </c>
      <c r="D684" s="176" t="s">
        <v>181</v>
      </c>
      <c r="E684" s="177" t="s">
        <v>4975</v>
      </c>
      <c r="F684" s="178" t="s">
        <v>4976</v>
      </c>
      <c r="G684" s="179" t="s">
        <v>289</v>
      </c>
      <c r="H684" s="180">
        <v>4</v>
      </c>
      <c r="I684" s="181"/>
      <c r="J684" s="181">
        <f>ROUND(I684*H684,2)</f>
        <v>0</v>
      </c>
      <c r="K684" s="178" t="s">
        <v>18</v>
      </c>
      <c r="L684" s="38"/>
      <c r="M684" s="182" t="s">
        <v>18</v>
      </c>
      <c r="N684" s="183" t="s">
        <v>40</v>
      </c>
      <c r="O684" s="184">
        <v>0</v>
      </c>
      <c r="P684" s="184">
        <f>O684*H684</f>
        <v>0</v>
      </c>
      <c r="Q684" s="184">
        <v>0</v>
      </c>
      <c r="R684" s="184">
        <f>Q684*H684</f>
        <v>0</v>
      </c>
      <c r="S684" s="184">
        <v>0</v>
      </c>
      <c r="T684" s="185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86" t="s">
        <v>186</v>
      </c>
      <c r="AT684" s="186" t="s">
        <v>181</v>
      </c>
      <c r="AU684" s="186" t="s">
        <v>76</v>
      </c>
      <c r="AY684" s="19" t="s">
        <v>179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19" t="s">
        <v>76</v>
      </c>
      <c r="BK684" s="187">
        <f>ROUND(I684*H684,2)</f>
        <v>0</v>
      </c>
      <c r="BL684" s="19" t="s">
        <v>186</v>
      </c>
      <c r="BM684" s="186" t="s">
        <v>4977</v>
      </c>
    </row>
    <row r="685" spans="1:65" s="2" customFormat="1">
      <c r="A685" s="33"/>
      <c r="B685" s="34"/>
      <c r="C685" s="35"/>
      <c r="D685" s="188" t="s">
        <v>188</v>
      </c>
      <c r="E685" s="35"/>
      <c r="F685" s="189" t="s">
        <v>4976</v>
      </c>
      <c r="G685" s="35"/>
      <c r="H685" s="35"/>
      <c r="I685" s="35"/>
      <c r="J685" s="35"/>
      <c r="K685" s="35"/>
      <c r="L685" s="38"/>
      <c r="M685" s="190"/>
      <c r="N685" s="191"/>
      <c r="O685" s="63"/>
      <c r="P685" s="63"/>
      <c r="Q685" s="63"/>
      <c r="R685" s="63"/>
      <c r="S685" s="63"/>
      <c r="T685" s="64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T685" s="19" t="s">
        <v>188</v>
      </c>
      <c r="AU685" s="19" t="s">
        <v>76</v>
      </c>
    </row>
    <row r="686" spans="1:65" s="2" customFormat="1" ht="16.5" customHeight="1">
      <c r="A686" s="33"/>
      <c r="B686" s="34"/>
      <c r="C686" s="213" t="s">
        <v>2652</v>
      </c>
      <c r="D686" s="213" t="s">
        <v>286</v>
      </c>
      <c r="E686" s="214" t="s">
        <v>4978</v>
      </c>
      <c r="F686" s="215" t="s">
        <v>4979</v>
      </c>
      <c r="G686" s="216" t="s">
        <v>289</v>
      </c>
      <c r="H686" s="217">
        <v>4</v>
      </c>
      <c r="I686" s="218"/>
      <c r="J686" s="218">
        <f>ROUND(I686*H686,2)</f>
        <v>0</v>
      </c>
      <c r="K686" s="215" t="s">
        <v>18</v>
      </c>
      <c r="L686" s="219"/>
      <c r="M686" s="220" t="s">
        <v>18</v>
      </c>
      <c r="N686" s="221" t="s">
        <v>40</v>
      </c>
      <c r="O686" s="184">
        <v>0</v>
      </c>
      <c r="P686" s="184">
        <f>O686*H686</f>
        <v>0</v>
      </c>
      <c r="Q686" s="184">
        <v>0</v>
      </c>
      <c r="R686" s="184">
        <f>Q686*H686</f>
        <v>0</v>
      </c>
      <c r="S686" s="184">
        <v>0</v>
      </c>
      <c r="T686" s="185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86" t="s">
        <v>250</v>
      </c>
      <c r="AT686" s="186" t="s">
        <v>286</v>
      </c>
      <c r="AU686" s="186" t="s">
        <v>76</v>
      </c>
      <c r="AY686" s="19" t="s">
        <v>179</v>
      </c>
      <c r="BE686" s="187">
        <f>IF(N686="základní",J686,0)</f>
        <v>0</v>
      </c>
      <c r="BF686" s="187">
        <f>IF(N686="snížená",J686,0)</f>
        <v>0</v>
      </c>
      <c r="BG686" s="187">
        <f>IF(N686="zákl. přenesená",J686,0)</f>
        <v>0</v>
      </c>
      <c r="BH686" s="187">
        <f>IF(N686="sníž. přenesená",J686,0)</f>
        <v>0</v>
      </c>
      <c r="BI686" s="187">
        <f>IF(N686="nulová",J686,0)</f>
        <v>0</v>
      </c>
      <c r="BJ686" s="19" t="s">
        <v>76</v>
      </c>
      <c r="BK686" s="187">
        <f>ROUND(I686*H686,2)</f>
        <v>0</v>
      </c>
      <c r="BL686" s="19" t="s">
        <v>186</v>
      </c>
      <c r="BM686" s="186" t="s">
        <v>4980</v>
      </c>
    </row>
    <row r="687" spans="1:65" s="2" customFormat="1">
      <c r="A687" s="33"/>
      <c r="B687" s="34"/>
      <c r="C687" s="35"/>
      <c r="D687" s="188" t="s">
        <v>188</v>
      </c>
      <c r="E687" s="35"/>
      <c r="F687" s="189" t="s">
        <v>4979</v>
      </c>
      <c r="G687" s="35"/>
      <c r="H687" s="35"/>
      <c r="I687" s="35"/>
      <c r="J687" s="35"/>
      <c r="K687" s="35"/>
      <c r="L687" s="38"/>
      <c r="M687" s="190"/>
      <c r="N687" s="191"/>
      <c r="O687" s="63"/>
      <c r="P687" s="63"/>
      <c r="Q687" s="63"/>
      <c r="R687" s="63"/>
      <c r="S687" s="63"/>
      <c r="T687" s="64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T687" s="19" t="s">
        <v>188</v>
      </c>
      <c r="AU687" s="19" t="s">
        <v>76</v>
      </c>
    </row>
    <row r="688" spans="1:65" s="2" customFormat="1" ht="16.5" customHeight="1">
      <c r="A688" s="33"/>
      <c r="B688" s="34"/>
      <c r="C688" s="176" t="s">
        <v>2658</v>
      </c>
      <c r="D688" s="176" t="s">
        <v>181</v>
      </c>
      <c r="E688" s="177" t="s">
        <v>4981</v>
      </c>
      <c r="F688" s="178" t="s">
        <v>4982</v>
      </c>
      <c r="G688" s="179" t="s">
        <v>281</v>
      </c>
      <c r="H688" s="180">
        <v>40</v>
      </c>
      <c r="I688" s="181"/>
      <c r="J688" s="181">
        <f>ROUND(I688*H688,2)</f>
        <v>0</v>
      </c>
      <c r="K688" s="178" t="s">
        <v>18</v>
      </c>
      <c r="L688" s="38"/>
      <c r="M688" s="182" t="s">
        <v>18</v>
      </c>
      <c r="N688" s="183" t="s">
        <v>40</v>
      </c>
      <c r="O688" s="184">
        <v>0</v>
      </c>
      <c r="P688" s="184">
        <f>O688*H688</f>
        <v>0</v>
      </c>
      <c r="Q688" s="184">
        <v>0</v>
      </c>
      <c r="R688" s="184">
        <f>Q688*H688</f>
        <v>0</v>
      </c>
      <c r="S688" s="184">
        <v>0</v>
      </c>
      <c r="T688" s="185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86" t="s">
        <v>186</v>
      </c>
      <c r="AT688" s="186" t="s">
        <v>181</v>
      </c>
      <c r="AU688" s="186" t="s">
        <v>76</v>
      </c>
      <c r="AY688" s="19" t="s">
        <v>179</v>
      </c>
      <c r="BE688" s="187">
        <f>IF(N688="základní",J688,0)</f>
        <v>0</v>
      </c>
      <c r="BF688" s="187">
        <f>IF(N688="snížená",J688,0)</f>
        <v>0</v>
      </c>
      <c r="BG688" s="187">
        <f>IF(N688="zákl. přenesená",J688,0)</f>
        <v>0</v>
      </c>
      <c r="BH688" s="187">
        <f>IF(N688="sníž. přenesená",J688,0)</f>
        <v>0</v>
      </c>
      <c r="BI688" s="187">
        <f>IF(N688="nulová",J688,0)</f>
        <v>0</v>
      </c>
      <c r="BJ688" s="19" t="s">
        <v>76</v>
      </c>
      <c r="BK688" s="187">
        <f>ROUND(I688*H688,2)</f>
        <v>0</v>
      </c>
      <c r="BL688" s="19" t="s">
        <v>186</v>
      </c>
      <c r="BM688" s="186" t="s">
        <v>4983</v>
      </c>
    </row>
    <row r="689" spans="1:65" s="2" customFormat="1">
      <c r="A689" s="33"/>
      <c r="B689" s="34"/>
      <c r="C689" s="35"/>
      <c r="D689" s="188" t="s">
        <v>188</v>
      </c>
      <c r="E689" s="35"/>
      <c r="F689" s="189" t="s">
        <v>4982</v>
      </c>
      <c r="G689" s="35"/>
      <c r="H689" s="35"/>
      <c r="I689" s="35"/>
      <c r="J689" s="35"/>
      <c r="K689" s="35"/>
      <c r="L689" s="38"/>
      <c r="M689" s="190"/>
      <c r="N689" s="191"/>
      <c r="O689" s="63"/>
      <c r="P689" s="63"/>
      <c r="Q689" s="63"/>
      <c r="R689" s="63"/>
      <c r="S689" s="63"/>
      <c r="T689" s="64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T689" s="19" t="s">
        <v>188</v>
      </c>
      <c r="AU689" s="19" t="s">
        <v>76</v>
      </c>
    </row>
    <row r="690" spans="1:65" s="2" customFormat="1" ht="16.5" customHeight="1">
      <c r="A690" s="33"/>
      <c r="B690" s="34"/>
      <c r="C690" s="176" t="s">
        <v>2666</v>
      </c>
      <c r="D690" s="176" t="s">
        <v>181</v>
      </c>
      <c r="E690" s="177" t="s">
        <v>4984</v>
      </c>
      <c r="F690" s="178" t="s">
        <v>4985</v>
      </c>
      <c r="G690" s="179" t="s">
        <v>281</v>
      </c>
      <c r="H690" s="180">
        <v>52</v>
      </c>
      <c r="I690" s="181"/>
      <c r="J690" s="181">
        <f>ROUND(I690*H690,2)</f>
        <v>0</v>
      </c>
      <c r="K690" s="178" t="s">
        <v>18</v>
      </c>
      <c r="L690" s="38"/>
      <c r="M690" s="182" t="s">
        <v>18</v>
      </c>
      <c r="N690" s="183" t="s">
        <v>40</v>
      </c>
      <c r="O690" s="184">
        <v>0</v>
      </c>
      <c r="P690" s="184">
        <f>O690*H690</f>
        <v>0</v>
      </c>
      <c r="Q690" s="184">
        <v>0</v>
      </c>
      <c r="R690" s="184">
        <f>Q690*H690</f>
        <v>0</v>
      </c>
      <c r="S690" s="184">
        <v>0</v>
      </c>
      <c r="T690" s="185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86" t="s">
        <v>186</v>
      </c>
      <c r="AT690" s="186" t="s">
        <v>181</v>
      </c>
      <c r="AU690" s="186" t="s">
        <v>76</v>
      </c>
      <c r="AY690" s="19" t="s">
        <v>179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76</v>
      </c>
      <c r="BK690" s="187">
        <f>ROUND(I690*H690,2)</f>
        <v>0</v>
      </c>
      <c r="BL690" s="19" t="s">
        <v>186</v>
      </c>
      <c r="BM690" s="186" t="s">
        <v>4986</v>
      </c>
    </row>
    <row r="691" spans="1:65" s="2" customFormat="1">
      <c r="A691" s="33"/>
      <c r="B691" s="34"/>
      <c r="C691" s="35"/>
      <c r="D691" s="188" t="s">
        <v>188</v>
      </c>
      <c r="E691" s="35"/>
      <c r="F691" s="189" t="s">
        <v>4985</v>
      </c>
      <c r="G691" s="35"/>
      <c r="H691" s="35"/>
      <c r="I691" s="35"/>
      <c r="J691" s="35"/>
      <c r="K691" s="35"/>
      <c r="L691" s="38"/>
      <c r="M691" s="190"/>
      <c r="N691" s="191"/>
      <c r="O691" s="63"/>
      <c r="P691" s="63"/>
      <c r="Q691" s="63"/>
      <c r="R691" s="63"/>
      <c r="S691" s="63"/>
      <c r="T691" s="64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T691" s="19" t="s">
        <v>188</v>
      </c>
      <c r="AU691" s="19" t="s">
        <v>76</v>
      </c>
    </row>
    <row r="692" spans="1:65" s="2" customFormat="1" ht="16.5" customHeight="1">
      <c r="A692" s="33"/>
      <c r="B692" s="34"/>
      <c r="C692" s="176" t="s">
        <v>2672</v>
      </c>
      <c r="D692" s="176" t="s">
        <v>181</v>
      </c>
      <c r="E692" s="177" t="s">
        <v>4987</v>
      </c>
      <c r="F692" s="178" t="s">
        <v>4988</v>
      </c>
      <c r="G692" s="179" t="s">
        <v>281</v>
      </c>
      <c r="H692" s="180">
        <v>6</v>
      </c>
      <c r="I692" s="181"/>
      <c r="J692" s="181">
        <f>ROUND(I692*H692,2)</f>
        <v>0</v>
      </c>
      <c r="K692" s="178" t="s">
        <v>18</v>
      </c>
      <c r="L692" s="38"/>
      <c r="M692" s="182" t="s">
        <v>18</v>
      </c>
      <c r="N692" s="183" t="s">
        <v>40</v>
      </c>
      <c r="O692" s="184">
        <v>0</v>
      </c>
      <c r="P692" s="184">
        <f>O692*H692</f>
        <v>0</v>
      </c>
      <c r="Q692" s="184">
        <v>0</v>
      </c>
      <c r="R692" s="184">
        <f>Q692*H692</f>
        <v>0</v>
      </c>
      <c r="S692" s="184">
        <v>0</v>
      </c>
      <c r="T692" s="185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86" t="s">
        <v>186</v>
      </c>
      <c r="AT692" s="186" t="s">
        <v>181</v>
      </c>
      <c r="AU692" s="186" t="s">
        <v>76</v>
      </c>
      <c r="AY692" s="19" t="s">
        <v>179</v>
      </c>
      <c r="BE692" s="187">
        <f>IF(N692="základní",J692,0)</f>
        <v>0</v>
      </c>
      <c r="BF692" s="187">
        <f>IF(N692="snížená",J692,0)</f>
        <v>0</v>
      </c>
      <c r="BG692" s="187">
        <f>IF(N692="zákl. přenesená",J692,0)</f>
        <v>0</v>
      </c>
      <c r="BH692" s="187">
        <f>IF(N692="sníž. přenesená",J692,0)</f>
        <v>0</v>
      </c>
      <c r="BI692" s="187">
        <f>IF(N692="nulová",J692,0)</f>
        <v>0</v>
      </c>
      <c r="BJ692" s="19" t="s">
        <v>76</v>
      </c>
      <c r="BK692" s="187">
        <f>ROUND(I692*H692,2)</f>
        <v>0</v>
      </c>
      <c r="BL692" s="19" t="s">
        <v>186</v>
      </c>
      <c r="BM692" s="186" t="s">
        <v>4989</v>
      </c>
    </row>
    <row r="693" spans="1:65" s="2" customFormat="1">
      <c r="A693" s="33"/>
      <c r="B693" s="34"/>
      <c r="C693" s="35"/>
      <c r="D693" s="188" t="s">
        <v>188</v>
      </c>
      <c r="E693" s="35"/>
      <c r="F693" s="189" t="s">
        <v>4988</v>
      </c>
      <c r="G693" s="35"/>
      <c r="H693" s="35"/>
      <c r="I693" s="35"/>
      <c r="J693" s="35"/>
      <c r="K693" s="35"/>
      <c r="L693" s="38"/>
      <c r="M693" s="190"/>
      <c r="N693" s="191"/>
      <c r="O693" s="63"/>
      <c r="P693" s="63"/>
      <c r="Q693" s="63"/>
      <c r="R693" s="63"/>
      <c r="S693" s="63"/>
      <c r="T693" s="64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T693" s="19" t="s">
        <v>188</v>
      </c>
      <c r="AU693" s="19" t="s">
        <v>76</v>
      </c>
    </row>
    <row r="694" spans="1:65" s="2" customFormat="1" ht="16.5" customHeight="1">
      <c r="A694" s="33"/>
      <c r="B694" s="34"/>
      <c r="C694" s="176" t="s">
        <v>2676</v>
      </c>
      <c r="D694" s="176" t="s">
        <v>181</v>
      </c>
      <c r="E694" s="177" t="s">
        <v>4990</v>
      </c>
      <c r="F694" s="178" t="s">
        <v>4991</v>
      </c>
      <c r="G694" s="179" t="s">
        <v>281</v>
      </c>
      <c r="H694" s="180">
        <v>32</v>
      </c>
      <c r="I694" s="181"/>
      <c r="J694" s="181">
        <f>ROUND(I694*H694,2)</f>
        <v>0</v>
      </c>
      <c r="K694" s="178" t="s">
        <v>18</v>
      </c>
      <c r="L694" s="38"/>
      <c r="M694" s="182" t="s">
        <v>18</v>
      </c>
      <c r="N694" s="183" t="s">
        <v>40</v>
      </c>
      <c r="O694" s="184">
        <v>0</v>
      </c>
      <c r="P694" s="184">
        <f>O694*H694</f>
        <v>0</v>
      </c>
      <c r="Q694" s="184">
        <v>0</v>
      </c>
      <c r="R694" s="184">
        <f>Q694*H694</f>
        <v>0</v>
      </c>
      <c r="S694" s="184">
        <v>0</v>
      </c>
      <c r="T694" s="185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86" t="s">
        <v>186</v>
      </c>
      <c r="AT694" s="186" t="s">
        <v>181</v>
      </c>
      <c r="AU694" s="186" t="s">
        <v>76</v>
      </c>
      <c r="AY694" s="19" t="s">
        <v>179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19" t="s">
        <v>76</v>
      </c>
      <c r="BK694" s="187">
        <f>ROUND(I694*H694,2)</f>
        <v>0</v>
      </c>
      <c r="BL694" s="19" t="s">
        <v>186</v>
      </c>
      <c r="BM694" s="186" t="s">
        <v>4992</v>
      </c>
    </row>
    <row r="695" spans="1:65" s="2" customFormat="1">
      <c r="A695" s="33"/>
      <c r="B695" s="34"/>
      <c r="C695" s="35"/>
      <c r="D695" s="188" t="s">
        <v>188</v>
      </c>
      <c r="E695" s="35"/>
      <c r="F695" s="189" t="s">
        <v>4991</v>
      </c>
      <c r="G695" s="35"/>
      <c r="H695" s="35"/>
      <c r="I695" s="35"/>
      <c r="J695" s="35"/>
      <c r="K695" s="35"/>
      <c r="L695" s="38"/>
      <c r="M695" s="190"/>
      <c r="N695" s="191"/>
      <c r="O695" s="63"/>
      <c r="P695" s="63"/>
      <c r="Q695" s="63"/>
      <c r="R695" s="63"/>
      <c r="S695" s="63"/>
      <c r="T695" s="64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T695" s="19" t="s">
        <v>188</v>
      </c>
      <c r="AU695" s="19" t="s">
        <v>76</v>
      </c>
    </row>
    <row r="696" spans="1:65" s="2" customFormat="1" ht="16.5" customHeight="1">
      <c r="A696" s="33"/>
      <c r="B696" s="34"/>
      <c r="C696" s="176" t="s">
        <v>2680</v>
      </c>
      <c r="D696" s="176" t="s">
        <v>181</v>
      </c>
      <c r="E696" s="177" t="s">
        <v>4993</v>
      </c>
      <c r="F696" s="178" t="s">
        <v>4994</v>
      </c>
      <c r="G696" s="179" t="s">
        <v>281</v>
      </c>
      <c r="H696" s="180">
        <v>6</v>
      </c>
      <c r="I696" s="181"/>
      <c r="J696" s="181">
        <f>ROUND(I696*H696,2)</f>
        <v>0</v>
      </c>
      <c r="K696" s="178" t="s">
        <v>18</v>
      </c>
      <c r="L696" s="38"/>
      <c r="M696" s="182" t="s">
        <v>18</v>
      </c>
      <c r="N696" s="183" t="s">
        <v>40</v>
      </c>
      <c r="O696" s="184">
        <v>0</v>
      </c>
      <c r="P696" s="184">
        <f>O696*H696</f>
        <v>0</v>
      </c>
      <c r="Q696" s="184">
        <v>0</v>
      </c>
      <c r="R696" s="184">
        <f>Q696*H696</f>
        <v>0</v>
      </c>
      <c r="S696" s="184">
        <v>0</v>
      </c>
      <c r="T696" s="185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86" t="s">
        <v>186</v>
      </c>
      <c r="AT696" s="186" t="s">
        <v>181</v>
      </c>
      <c r="AU696" s="186" t="s">
        <v>76</v>
      </c>
      <c r="AY696" s="19" t="s">
        <v>179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9" t="s">
        <v>76</v>
      </c>
      <c r="BK696" s="187">
        <f>ROUND(I696*H696,2)</f>
        <v>0</v>
      </c>
      <c r="BL696" s="19" t="s">
        <v>186</v>
      </c>
      <c r="BM696" s="186" t="s">
        <v>4995</v>
      </c>
    </row>
    <row r="697" spans="1:65" s="2" customFormat="1">
      <c r="A697" s="33"/>
      <c r="B697" s="34"/>
      <c r="C697" s="35"/>
      <c r="D697" s="188" t="s">
        <v>188</v>
      </c>
      <c r="E697" s="35"/>
      <c r="F697" s="189" t="s">
        <v>4994</v>
      </c>
      <c r="G697" s="35"/>
      <c r="H697" s="35"/>
      <c r="I697" s="35"/>
      <c r="J697" s="35"/>
      <c r="K697" s="35"/>
      <c r="L697" s="38"/>
      <c r="M697" s="190"/>
      <c r="N697" s="191"/>
      <c r="O697" s="63"/>
      <c r="P697" s="63"/>
      <c r="Q697" s="63"/>
      <c r="R697" s="63"/>
      <c r="S697" s="63"/>
      <c r="T697" s="64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T697" s="19" t="s">
        <v>188</v>
      </c>
      <c r="AU697" s="19" t="s">
        <v>76</v>
      </c>
    </row>
    <row r="698" spans="1:65" s="2" customFormat="1" ht="16.5" customHeight="1">
      <c r="A698" s="33"/>
      <c r="B698" s="34"/>
      <c r="C698" s="176" t="s">
        <v>2684</v>
      </c>
      <c r="D698" s="176" t="s">
        <v>181</v>
      </c>
      <c r="E698" s="177" t="s">
        <v>4996</v>
      </c>
      <c r="F698" s="178" t="s">
        <v>4997</v>
      </c>
      <c r="G698" s="179" t="s">
        <v>281</v>
      </c>
      <c r="H698" s="180">
        <v>32</v>
      </c>
      <c r="I698" s="181"/>
      <c r="J698" s="181">
        <f>ROUND(I698*H698,2)</f>
        <v>0</v>
      </c>
      <c r="K698" s="178" t="s">
        <v>18</v>
      </c>
      <c r="L698" s="38"/>
      <c r="M698" s="182" t="s">
        <v>18</v>
      </c>
      <c r="N698" s="183" t="s">
        <v>40</v>
      </c>
      <c r="O698" s="184">
        <v>0</v>
      </c>
      <c r="P698" s="184">
        <f>O698*H698</f>
        <v>0</v>
      </c>
      <c r="Q698" s="184">
        <v>0</v>
      </c>
      <c r="R698" s="184">
        <f>Q698*H698</f>
        <v>0</v>
      </c>
      <c r="S698" s="184">
        <v>0</v>
      </c>
      <c r="T698" s="185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86" t="s">
        <v>186</v>
      </c>
      <c r="AT698" s="186" t="s">
        <v>181</v>
      </c>
      <c r="AU698" s="186" t="s">
        <v>76</v>
      </c>
      <c r="AY698" s="19" t="s">
        <v>179</v>
      </c>
      <c r="BE698" s="187">
        <f>IF(N698="základní",J698,0)</f>
        <v>0</v>
      </c>
      <c r="BF698" s="187">
        <f>IF(N698="snížená",J698,0)</f>
        <v>0</v>
      </c>
      <c r="BG698" s="187">
        <f>IF(N698="zákl. přenesená",J698,0)</f>
        <v>0</v>
      </c>
      <c r="BH698" s="187">
        <f>IF(N698="sníž. přenesená",J698,0)</f>
        <v>0</v>
      </c>
      <c r="BI698" s="187">
        <f>IF(N698="nulová",J698,0)</f>
        <v>0</v>
      </c>
      <c r="BJ698" s="19" t="s">
        <v>76</v>
      </c>
      <c r="BK698" s="187">
        <f>ROUND(I698*H698,2)</f>
        <v>0</v>
      </c>
      <c r="BL698" s="19" t="s">
        <v>186</v>
      </c>
      <c r="BM698" s="186" t="s">
        <v>4998</v>
      </c>
    </row>
    <row r="699" spans="1:65" s="2" customFormat="1">
      <c r="A699" s="33"/>
      <c r="B699" s="34"/>
      <c r="C699" s="35"/>
      <c r="D699" s="188" t="s">
        <v>188</v>
      </c>
      <c r="E699" s="35"/>
      <c r="F699" s="189" t="s">
        <v>4997</v>
      </c>
      <c r="G699" s="35"/>
      <c r="H699" s="35"/>
      <c r="I699" s="35"/>
      <c r="J699" s="35"/>
      <c r="K699" s="35"/>
      <c r="L699" s="38"/>
      <c r="M699" s="190"/>
      <c r="N699" s="191"/>
      <c r="O699" s="63"/>
      <c r="P699" s="63"/>
      <c r="Q699" s="63"/>
      <c r="R699" s="63"/>
      <c r="S699" s="63"/>
      <c r="T699" s="64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T699" s="19" t="s">
        <v>188</v>
      </c>
      <c r="AU699" s="19" t="s">
        <v>76</v>
      </c>
    </row>
    <row r="700" spans="1:65" s="2" customFormat="1" ht="16.5" customHeight="1">
      <c r="A700" s="33"/>
      <c r="B700" s="34"/>
      <c r="C700" s="213" t="s">
        <v>2688</v>
      </c>
      <c r="D700" s="213" t="s">
        <v>286</v>
      </c>
      <c r="E700" s="214" t="s">
        <v>4999</v>
      </c>
      <c r="F700" s="215" t="s">
        <v>5000</v>
      </c>
      <c r="G700" s="216" t="s">
        <v>281</v>
      </c>
      <c r="H700" s="217">
        <v>16</v>
      </c>
      <c r="I700" s="218"/>
      <c r="J700" s="218">
        <f>ROUND(I700*H700,2)</f>
        <v>0</v>
      </c>
      <c r="K700" s="215" t="s">
        <v>18</v>
      </c>
      <c r="L700" s="219"/>
      <c r="M700" s="220" t="s">
        <v>18</v>
      </c>
      <c r="N700" s="221" t="s">
        <v>40</v>
      </c>
      <c r="O700" s="184">
        <v>0</v>
      </c>
      <c r="P700" s="184">
        <f>O700*H700</f>
        <v>0</v>
      </c>
      <c r="Q700" s="184">
        <v>0</v>
      </c>
      <c r="R700" s="184">
        <f>Q700*H700</f>
        <v>0</v>
      </c>
      <c r="S700" s="184">
        <v>0</v>
      </c>
      <c r="T700" s="185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86" t="s">
        <v>250</v>
      </c>
      <c r="AT700" s="186" t="s">
        <v>286</v>
      </c>
      <c r="AU700" s="186" t="s">
        <v>76</v>
      </c>
      <c r="AY700" s="19" t="s">
        <v>179</v>
      </c>
      <c r="BE700" s="187">
        <f>IF(N700="základní",J700,0)</f>
        <v>0</v>
      </c>
      <c r="BF700" s="187">
        <f>IF(N700="snížená",J700,0)</f>
        <v>0</v>
      </c>
      <c r="BG700" s="187">
        <f>IF(N700="zákl. přenesená",J700,0)</f>
        <v>0</v>
      </c>
      <c r="BH700" s="187">
        <f>IF(N700="sníž. přenesená",J700,0)</f>
        <v>0</v>
      </c>
      <c r="BI700" s="187">
        <f>IF(N700="nulová",J700,0)</f>
        <v>0</v>
      </c>
      <c r="BJ700" s="19" t="s">
        <v>76</v>
      </c>
      <c r="BK700" s="187">
        <f>ROUND(I700*H700,2)</f>
        <v>0</v>
      </c>
      <c r="BL700" s="19" t="s">
        <v>186</v>
      </c>
      <c r="BM700" s="186" t="s">
        <v>5001</v>
      </c>
    </row>
    <row r="701" spans="1:65" s="2" customFormat="1">
      <c r="A701" s="33"/>
      <c r="B701" s="34"/>
      <c r="C701" s="35"/>
      <c r="D701" s="188" t="s">
        <v>188</v>
      </c>
      <c r="E701" s="35"/>
      <c r="F701" s="189" t="s">
        <v>5000</v>
      </c>
      <c r="G701" s="35"/>
      <c r="H701" s="35"/>
      <c r="I701" s="35"/>
      <c r="J701" s="35"/>
      <c r="K701" s="35"/>
      <c r="L701" s="38"/>
      <c r="M701" s="190"/>
      <c r="N701" s="191"/>
      <c r="O701" s="63"/>
      <c r="P701" s="63"/>
      <c r="Q701" s="63"/>
      <c r="R701" s="63"/>
      <c r="S701" s="63"/>
      <c r="T701" s="64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T701" s="19" t="s">
        <v>188</v>
      </c>
      <c r="AU701" s="19" t="s">
        <v>76</v>
      </c>
    </row>
    <row r="702" spans="1:65" s="2" customFormat="1" ht="16.5" customHeight="1">
      <c r="A702" s="33"/>
      <c r="B702" s="34"/>
      <c r="C702" s="213" t="s">
        <v>2692</v>
      </c>
      <c r="D702" s="213" t="s">
        <v>286</v>
      </c>
      <c r="E702" s="214" t="s">
        <v>5002</v>
      </c>
      <c r="F702" s="215" t="s">
        <v>5003</v>
      </c>
      <c r="G702" s="216" t="s">
        <v>281</v>
      </c>
      <c r="H702" s="217">
        <v>16</v>
      </c>
      <c r="I702" s="218"/>
      <c r="J702" s="218">
        <f>ROUND(I702*H702,2)</f>
        <v>0</v>
      </c>
      <c r="K702" s="215" t="s">
        <v>18</v>
      </c>
      <c r="L702" s="219"/>
      <c r="M702" s="220" t="s">
        <v>18</v>
      </c>
      <c r="N702" s="221" t="s">
        <v>40</v>
      </c>
      <c r="O702" s="184">
        <v>0</v>
      </c>
      <c r="P702" s="184">
        <f>O702*H702</f>
        <v>0</v>
      </c>
      <c r="Q702" s="184">
        <v>0</v>
      </c>
      <c r="R702" s="184">
        <f>Q702*H702</f>
        <v>0</v>
      </c>
      <c r="S702" s="184">
        <v>0</v>
      </c>
      <c r="T702" s="185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86" t="s">
        <v>250</v>
      </c>
      <c r="AT702" s="186" t="s">
        <v>286</v>
      </c>
      <c r="AU702" s="186" t="s">
        <v>76</v>
      </c>
      <c r="AY702" s="19" t="s">
        <v>179</v>
      </c>
      <c r="BE702" s="187">
        <f>IF(N702="základní",J702,0)</f>
        <v>0</v>
      </c>
      <c r="BF702" s="187">
        <f>IF(N702="snížená",J702,0)</f>
        <v>0</v>
      </c>
      <c r="BG702" s="187">
        <f>IF(N702="zákl. přenesená",J702,0)</f>
        <v>0</v>
      </c>
      <c r="BH702" s="187">
        <f>IF(N702="sníž. přenesená",J702,0)</f>
        <v>0</v>
      </c>
      <c r="BI702" s="187">
        <f>IF(N702="nulová",J702,0)</f>
        <v>0</v>
      </c>
      <c r="BJ702" s="19" t="s">
        <v>76</v>
      </c>
      <c r="BK702" s="187">
        <f>ROUND(I702*H702,2)</f>
        <v>0</v>
      </c>
      <c r="BL702" s="19" t="s">
        <v>186</v>
      </c>
      <c r="BM702" s="186" t="s">
        <v>5004</v>
      </c>
    </row>
    <row r="703" spans="1:65" s="2" customFormat="1">
      <c r="A703" s="33"/>
      <c r="B703" s="34"/>
      <c r="C703" s="35"/>
      <c r="D703" s="188" t="s">
        <v>188</v>
      </c>
      <c r="E703" s="35"/>
      <c r="F703" s="189" t="s">
        <v>5003</v>
      </c>
      <c r="G703" s="35"/>
      <c r="H703" s="35"/>
      <c r="I703" s="35"/>
      <c r="J703" s="35"/>
      <c r="K703" s="35"/>
      <c r="L703" s="38"/>
      <c r="M703" s="190"/>
      <c r="N703" s="191"/>
      <c r="O703" s="63"/>
      <c r="P703" s="63"/>
      <c r="Q703" s="63"/>
      <c r="R703" s="63"/>
      <c r="S703" s="63"/>
      <c r="T703" s="64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T703" s="19" t="s">
        <v>188</v>
      </c>
      <c r="AU703" s="19" t="s">
        <v>76</v>
      </c>
    </row>
    <row r="704" spans="1:65" s="2" customFormat="1" ht="16.5" customHeight="1">
      <c r="A704" s="33"/>
      <c r="B704" s="34"/>
      <c r="C704" s="176" t="s">
        <v>2696</v>
      </c>
      <c r="D704" s="176" t="s">
        <v>181</v>
      </c>
      <c r="E704" s="177" t="s">
        <v>5005</v>
      </c>
      <c r="F704" s="178" t="s">
        <v>5006</v>
      </c>
      <c r="G704" s="179" t="s">
        <v>281</v>
      </c>
      <c r="H704" s="180">
        <v>111</v>
      </c>
      <c r="I704" s="181"/>
      <c r="J704" s="181">
        <f>ROUND(I704*H704,2)</f>
        <v>0</v>
      </c>
      <c r="K704" s="178" t="s">
        <v>18</v>
      </c>
      <c r="L704" s="38"/>
      <c r="M704" s="182" t="s">
        <v>18</v>
      </c>
      <c r="N704" s="183" t="s">
        <v>40</v>
      </c>
      <c r="O704" s="184">
        <v>0</v>
      </c>
      <c r="P704" s="184">
        <f>O704*H704</f>
        <v>0</v>
      </c>
      <c r="Q704" s="184">
        <v>0</v>
      </c>
      <c r="R704" s="184">
        <f>Q704*H704</f>
        <v>0</v>
      </c>
      <c r="S704" s="184">
        <v>0</v>
      </c>
      <c r="T704" s="185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86" t="s">
        <v>186</v>
      </c>
      <c r="AT704" s="186" t="s">
        <v>181</v>
      </c>
      <c r="AU704" s="186" t="s">
        <v>76</v>
      </c>
      <c r="AY704" s="19" t="s">
        <v>179</v>
      </c>
      <c r="BE704" s="187">
        <f>IF(N704="základní",J704,0)</f>
        <v>0</v>
      </c>
      <c r="BF704" s="187">
        <f>IF(N704="snížená",J704,0)</f>
        <v>0</v>
      </c>
      <c r="BG704" s="187">
        <f>IF(N704="zákl. přenesená",J704,0)</f>
        <v>0</v>
      </c>
      <c r="BH704" s="187">
        <f>IF(N704="sníž. přenesená",J704,0)</f>
        <v>0</v>
      </c>
      <c r="BI704" s="187">
        <f>IF(N704="nulová",J704,0)</f>
        <v>0</v>
      </c>
      <c r="BJ704" s="19" t="s">
        <v>76</v>
      </c>
      <c r="BK704" s="187">
        <f>ROUND(I704*H704,2)</f>
        <v>0</v>
      </c>
      <c r="BL704" s="19" t="s">
        <v>186</v>
      </c>
      <c r="BM704" s="186" t="s">
        <v>5007</v>
      </c>
    </row>
    <row r="705" spans="1:65" s="2" customFormat="1">
      <c r="A705" s="33"/>
      <c r="B705" s="34"/>
      <c r="C705" s="35"/>
      <c r="D705" s="188" t="s">
        <v>188</v>
      </c>
      <c r="E705" s="35"/>
      <c r="F705" s="189" t="s">
        <v>5006</v>
      </c>
      <c r="G705" s="35"/>
      <c r="H705" s="35"/>
      <c r="I705" s="35"/>
      <c r="J705" s="35"/>
      <c r="K705" s="35"/>
      <c r="L705" s="38"/>
      <c r="M705" s="190"/>
      <c r="N705" s="191"/>
      <c r="O705" s="63"/>
      <c r="P705" s="63"/>
      <c r="Q705" s="63"/>
      <c r="R705" s="63"/>
      <c r="S705" s="63"/>
      <c r="T705" s="64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T705" s="19" t="s">
        <v>188</v>
      </c>
      <c r="AU705" s="19" t="s">
        <v>76</v>
      </c>
    </row>
    <row r="706" spans="1:65" s="2" customFormat="1" ht="16.5" customHeight="1">
      <c r="A706" s="33"/>
      <c r="B706" s="34"/>
      <c r="C706" s="213" t="s">
        <v>2700</v>
      </c>
      <c r="D706" s="213" t="s">
        <v>286</v>
      </c>
      <c r="E706" s="214" t="s">
        <v>5008</v>
      </c>
      <c r="F706" s="215" t="s">
        <v>5009</v>
      </c>
      <c r="G706" s="216" t="s">
        <v>281</v>
      </c>
      <c r="H706" s="217">
        <v>12</v>
      </c>
      <c r="I706" s="218"/>
      <c r="J706" s="218">
        <f>ROUND(I706*H706,2)</f>
        <v>0</v>
      </c>
      <c r="K706" s="215" t="s">
        <v>18</v>
      </c>
      <c r="L706" s="219"/>
      <c r="M706" s="220" t="s">
        <v>18</v>
      </c>
      <c r="N706" s="221" t="s">
        <v>40</v>
      </c>
      <c r="O706" s="184">
        <v>0</v>
      </c>
      <c r="P706" s="184">
        <f>O706*H706</f>
        <v>0</v>
      </c>
      <c r="Q706" s="184">
        <v>0</v>
      </c>
      <c r="R706" s="184">
        <f>Q706*H706</f>
        <v>0</v>
      </c>
      <c r="S706" s="184">
        <v>0</v>
      </c>
      <c r="T706" s="185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86" t="s">
        <v>250</v>
      </c>
      <c r="AT706" s="186" t="s">
        <v>286</v>
      </c>
      <c r="AU706" s="186" t="s">
        <v>76</v>
      </c>
      <c r="AY706" s="19" t="s">
        <v>179</v>
      </c>
      <c r="BE706" s="187">
        <f>IF(N706="základní",J706,0)</f>
        <v>0</v>
      </c>
      <c r="BF706" s="187">
        <f>IF(N706="snížená",J706,0)</f>
        <v>0</v>
      </c>
      <c r="BG706" s="187">
        <f>IF(N706="zákl. přenesená",J706,0)</f>
        <v>0</v>
      </c>
      <c r="BH706" s="187">
        <f>IF(N706="sníž. přenesená",J706,0)</f>
        <v>0</v>
      </c>
      <c r="BI706" s="187">
        <f>IF(N706="nulová",J706,0)</f>
        <v>0</v>
      </c>
      <c r="BJ706" s="19" t="s">
        <v>76</v>
      </c>
      <c r="BK706" s="187">
        <f>ROUND(I706*H706,2)</f>
        <v>0</v>
      </c>
      <c r="BL706" s="19" t="s">
        <v>186</v>
      </c>
      <c r="BM706" s="186" t="s">
        <v>5010</v>
      </c>
    </row>
    <row r="707" spans="1:65" s="2" customFormat="1">
      <c r="A707" s="33"/>
      <c r="B707" s="34"/>
      <c r="C707" s="35"/>
      <c r="D707" s="188" t="s">
        <v>188</v>
      </c>
      <c r="E707" s="35"/>
      <c r="F707" s="189" t="s">
        <v>5009</v>
      </c>
      <c r="G707" s="35"/>
      <c r="H707" s="35"/>
      <c r="I707" s="35"/>
      <c r="J707" s="35"/>
      <c r="K707" s="35"/>
      <c r="L707" s="38"/>
      <c r="M707" s="190"/>
      <c r="N707" s="191"/>
      <c r="O707" s="63"/>
      <c r="P707" s="63"/>
      <c r="Q707" s="63"/>
      <c r="R707" s="63"/>
      <c r="S707" s="63"/>
      <c r="T707" s="64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T707" s="19" t="s">
        <v>188</v>
      </c>
      <c r="AU707" s="19" t="s">
        <v>76</v>
      </c>
    </row>
    <row r="708" spans="1:65" s="2" customFormat="1" ht="16.5" customHeight="1">
      <c r="A708" s="33"/>
      <c r="B708" s="34"/>
      <c r="C708" s="213" t="s">
        <v>2704</v>
      </c>
      <c r="D708" s="213" t="s">
        <v>286</v>
      </c>
      <c r="E708" s="214" t="s">
        <v>5011</v>
      </c>
      <c r="F708" s="215" t="s">
        <v>5012</v>
      </c>
      <c r="G708" s="216" t="s">
        <v>281</v>
      </c>
      <c r="H708" s="217">
        <v>26</v>
      </c>
      <c r="I708" s="218"/>
      <c r="J708" s="218">
        <f>ROUND(I708*H708,2)</f>
        <v>0</v>
      </c>
      <c r="K708" s="215" t="s">
        <v>18</v>
      </c>
      <c r="L708" s="219"/>
      <c r="M708" s="220" t="s">
        <v>18</v>
      </c>
      <c r="N708" s="221" t="s">
        <v>40</v>
      </c>
      <c r="O708" s="184">
        <v>0</v>
      </c>
      <c r="P708" s="184">
        <f>O708*H708</f>
        <v>0</v>
      </c>
      <c r="Q708" s="184">
        <v>0</v>
      </c>
      <c r="R708" s="184">
        <f>Q708*H708</f>
        <v>0</v>
      </c>
      <c r="S708" s="184">
        <v>0</v>
      </c>
      <c r="T708" s="185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86" t="s">
        <v>250</v>
      </c>
      <c r="AT708" s="186" t="s">
        <v>286</v>
      </c>
      <c r="AU708" s="186" t="s">
        <v>76</v>
      </c>
      <c r="AY708" s="19" t="s">
        <v>179</v>
      </c>
      <c r="BE708" s="187">
        <f>IF(N708="základní",J708,0)</f>
        <v>0</v>
      </c>
      <c r="BF708" s="187">
        <f>IF(N708="snížená",J708,0)</f>
        <v>0</v>
      </c>
      <c r="BG708" s="187">
        <f>IF(N708="zákl. přenesená",J708,0)</f>
        <v>0</v>
      </c>
      <c r="BH708" s="187">
        <f>IF(N708="sníž. přenesená",J708,0)</f>
        <v>0</v>
      </c>
      <c r="BI708" s="187">
        <f>IF(N708="nulová",J708,0)</f>
        <v>0</v>
      </c>
      <c r="BJ708" s="19" t="s">
        <v>76</v>
      </c>
      <c r="BK708" s="187">
        <f>ROUND(I708*H708,2)</f>
        <v>0</v>
      </c>
      <c r="BL708" s="19" t="s">
        <v>186</v>
      </c>
      <c r="BM708" s="186" t="s">
        <v>5013</v>
      </c>
    </row>
    <row r="709" spans="1:65" s="2" customFormat="1">
      <c r="A709" s="33"/>
      <c r="B709" s="34"/>
      <c r="C709" s="35"/>
      <c r="D709" s="188" t="s">
        <v>188</v>
      </c>
      <c r="E709" s="35"/>
      <c r="F709" s="189" t="s">
        <v>5012</v>
      </c>
      <c r="G709" s="35"/>
      <c r="H709" s="35"/>
      <c r="I709" s="35"/>
      <c r="J709" s="35"/>
      <c r="K709" s="35"/>
      <c r="L709" s="38"/>
      <c r="M709" s="190"/>
      <c r="N709" s="191"/>
      <c r="O709" s="63"/>
      <c r="P709" s="63"/>
      <c r="Q709" s="63"/>
      <c r="R709" s="63"/>
      <c r="S709" s="63"/>
      <c r="T709" s="64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T709" s="19" t="s">
        <v>188</v>
      </c>
      <c r="AU709" s="19" t="s">
        <v>76</v>
      </c>
    </row>
    <row r="710" spans="1:65" s="2" customFormat="1" ht="16.5" customHeight="1">
      <c r="A710" s="33"/>
      <c r="B710" s="34"/>
      <c r="C710" s="213" t="s">
        <v>2708</v>
      </c>
      <c r="D710" s="213" t="s">
        <v>286</v>
      </c>
      <c r="E710" s="214" t="s">
        <v>5014</v>
      </c>
      <c r="F710" s="215" t="s">
        <v>5015</v>
      </c>
      <c r="G710" s="216" t="s">
        <v>281</v>
      </c>
      <c r="H710" s="217">
        <v>24</v>
      </c>
      <c r="I710" s="218"/>
      <c r="J710" s="218">
        <f>ROUND(I710*H710,2)</f>
        <v>0</v>
      </c>
      <c r="K710" s="215" t="s">
        <v>18</v>
      </c>
      <c r="L710" s="219"/>
      <c r="M710" s="220" t="s">
        <v>18</v>
      </c>
      <c r="N710" s="221" t="s">
        <v>40</v>
      </c>
      <c r="O710" s="184">
        <v>0</v>
      </c>
      <c r="P710" s="184">
        <f>O710*H710</f>
        <v>0</v>
      </c>
      <c r="Q710" s="184">
        <v>0</v>
      </c>
      <c r="R710" s="184">
        <f>Q710*H710</f>
        <v>0</v>
      </c>
      <c r="S710" s="184">
        <v>0</v>
      </c>
      <c r="T710" s="185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86" t="s">
        <v>250</v>
      </c>
      <c r="AT710" s="186" t="s">
        <v>286</v>
      </c>
      <c r="AU710" s="186" t="s">
        <v>76</v>
      </c>
      <c r="AY710" s="19" t="s">
        <v>179</v>
      </c>
      <c r="BE710" s="187">
        <f>IF(N710="základní",J710,0)</f>
        <v>0</v>
      </c>
      <c r="BF710" s="187">
        <f>IF(N710="snížená",J710,0)</f>
        <v>0</v>
      </c>
      <c r="BG710" s="187">
        <f>IF(N710="zákl. přenesená",J710,0)</f>
        <v>0</v>
      </c>
      <c r="BH710" s="187">
        <f>IF(N710="sníž. přenesená",J710,0)</f>
        <v>0</v>
      </c>
      <c r="BI710" s="187">
        <f>IF(N710="nulová",J710,0)</f>
        <v>0</v>
      </c>
      <c r="BJ710" s="19" t="s">
        <v>76</v>
      </c>
      <c r="BK710" s="187">
        <f>ROUND(I710*H710,2)</f>
        <v>0</v>
      </c>
      <c r="BL710" s="19" t="s">
        <v>186</v>
      </c>
      <c r="BM710" s="186" t="s">
        <v>5016</v>
      </c>
    </row>
    <row r="711" spans="1:65" s="2" customFormat="1">
      <c r="A711" s="33"/>
      <c r="B711" s="34"/>
      <c r="C711" s="35"/>
      <c r="D711" s="188" t="s">
        <v>188</v>
      </c>
      <c r="E711" s="35"/>
      <c r="F711" s="189" t="s">
        <v>5015</v>
      </c>
      <c r="G711" s="35"/>
      <c r="H711" s="35"/>
      <c r="I711" s="35"/>
      <c r="J711" s="35"/>
      <c r="K711" s="35"/>
      <c r="L711" s="38"/>
      <c r="M711" s="190"/>
      <c r="N711" s="191"/>
      <c r="O711" s="63"/>
      <c r="P711" s="63"/>
      <c r="Q711" s="63"/>
      <c r="R711" s="63"/>
      <c r="S711" s="63"/>
      <c r="T711" s="64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T711" s="19" t="s">
        <v>188</v>
      </c>
      <c r="AU711" s="19" t="s">
        <v>76</v>
      </c>
    </row>
    <row r="712" spans="1:65" s="2" customFormat="1" ht="16.5" customHeight="1">
      <c r="A712" s="33"/>
      <c r="B712" s="34"/>
      <c r="C712" s="213" t="s">
        <v>2712</v>
      </c>
      <c r="D712" s="213" t="s">
        <v>286</v>
      </c>
      <c r="E712" s="214" t="s">
        <v>5017</v>
      </c>
      <c r="F712" s="215" t="s">
        <v>5018</v>
      </c>
      <c r="G712" s="216" t="s">
        <v>281</v>
      </c>
      <c r="H712" s="217">
        <v>7</v>
      </c>
      <c r="I712" s="218"/>
      <c r="J712" s="218">
        <f>ROUND(I712*H712,2)</f>
        <v>0</v>
      </c>
      <c r="K712" s="215" t="s">
        <v>18</v>
      </c>
      <c r="L712" s="219"/>
      <c r="M712" s="220" t="s">
        <v>18</v>
      </c>
      <c r="N712" s="221" t="s">
        <v>40</v>
      </c>
      <c r="O712" s="184">
        <v>0</v>
      </c>
      <c r="P712" s="184">
        <f>O712*H712</f>
        <v>0</v>
      </c>
      <c r="Q712" s="184">
        <v>0</v>
      </c>
      <c r="R712" s="184">
        <f>Q712*H712</f>
        <v>0</v>
      </c>
      <c r="S712" s="184">
        <v>0</v>
      </c>
      <c r="T712" s="185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86" t="s">
        <v>250</v>
      </c>
      <c r="AT712" s="186" t="s">
        <v>286</v>
      </c>
      <c r="AU712" s="186" t="s">
        <v>76</v>
      </c>
      <c r="AY712" s="19" t="s">
        <v>179</v>
      </c>
      <c r="BE712" s="187">
        <f>IF(N712="základní",J712,0)</f>
        <v>0</v>
      </c>
      <c r="BF712" s="187">
        <f>IF(N712="snížená",J712,0)</f>
        <v>0</v>
      </c>
      <c r="BG712" s="187">
        <f>IF(N712="zákl. přenesená",J712,0)</f>
        <v>0</v>
      </c>
      <c r="BH712" s="187">
        <f>IF(N712="sníž. přenesená",J712,0)</f>
        <v>0</v>
      </c>
      <c r="BI712" s="187">
        <f>IF(N712="nulová",J712,0)</f>
        <v>0</v>
      </c>
      <c r="BJ712" s="19" t="s">
        <v>76</v>
      </c>
      <c r="BK712" s="187">
        <f>ROUND(I712*H712,2)</f>
        <v>0</v>
      </c>
      <c r="BL712" s="19" t="s">
        <v>186</v>
      </c>
      <c r="BM712" s="186" t="s">
        <v>5019</v>
      </c>
    </row>
    <row r="713" spans="1:65" s="2" customFormat="1">
      <c r="A713" s="33"/>
      <c r="B713" s="34"/>
      <c r="C713" s="35"/>
      <c r="D713" s="188" t="s">
        <v>188</v>
      </c>
      <c r="E713" s="35"/>
      <c r="F713" s="189" t="s">
        <v>5018</v>
      </c>
      <c r="G713" s="35"/>
      <c r="H713" s="35"/>
      <c r="I713" s="35"/>
      <c r="J713" s="35"/>
      <c r="K713" s="35"/>
      <c r="L713" s="38"/>
      <c r="M713" s="190"/>
      <c r="N713" s="191"/>
      <c r="O713" s="63"/>
      <c r="P713" s="63"/>
      <c r="Q713" s="63"/>
      <c r="R713" s="63"/>
      <c r="S713" s="63"/>
      <c r="T713" s="64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T713" s="19" t="s">
        <v>188</v>
      </c>
      <c r="AU713" s="19" t="s">
        <v>76</v>
      </c>
    </row>
    <row r="714" spans="1:65" s="2" customFormat="1" ht="16.5" customHeight="1">
      <c r="A714" s="33"/>
      <c r="B714" s="34"/>
      <c r="C714" s="213" t="s">
        <v>2716</v>
      </c>
      <c r="D714" s="213" t="s">
        <v>286</v>
      </c>
      <c r="E714" s="214" t="s">
        <v>5020</v>
      </c>
      <c r="F714" s="215" t="s">
        <v>5021</v>
      </c>
      <c r="G714" s="216" t="s">
        <v>281</v>
      </c>
      <c r="H714" s="217">
        <v>19</v>
      </c>
      <c r="I714" s="218"/>
      <c r="J714" s="218">
        <f>ROUND(I714*H714,2)</f>
        <v>0</v>
      </c>
      <c r="K714" s="215" t="s">
        <v>18</v>
      </c>
      <c r="L714" s="219"/>
      <c r="M714" s="220" t="s">
        <v>18</v>
      </c>
      <c r="N714" s="221" t="s">
        <v>40</v>
      </c>
      <c r="O714" s="184">
        <v>0</v>
      </c>
      <c r="P714" s="184">
        <f>O714*H714</f>
        <v>0</v>
      </c>
      <c r="Q714" s="184">
        <v>0</v>
      </c>
      <c r="R714" s="184">
        <f>Q714*H714</f>
        <v>0</v>
      </c>
      <c r="S714" s="184">
        <v>0</v>
      </c>
      <c r="T714" s="185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86" t="s">
        <v>250</v>
      </c>
      <c r="AT714" s="186" t="s">
        <v>286</v>
      </c>
      <c r="AU714" s="186" t="s">
        <v>76</v>
      </c>
      <c r="AY714" s="19" t="s">
        <v>179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19" t="s">
        <v>76</v>
      </c>
      <c r="BK714" s="187">
        <f>ROUND(I714*H714,2)</f>
        <v>0</v>
      </c>
      <c r="BL714" s="19" t="s">
        <v>186</v>
      </c>
      <c r="BM714" s="186" t="s">
        <v>5022</v>
      </c>
    </row>
    <row r="715" spans="1:65" s="2" customFormat="1">
      <c r="A715" s="33"/>
      <c r="B715" s="34"/>
      <c r="C715" s="35"/>
      <c r="D715" s="188" t="s">
        <v>188</v>
      </c>
      <c r="E715" s="35"/>
      <c r="F715" s="189" t="s">
        <v>5021</v>
      </c>
      <c r="G715" s="35"/>
      <c r="H715" s="35"/>
      <c r="I715" s="35"/>
      <c r="J715" s="35"/>
      <c r="K715" s="35"/>
      <c r="L715" s="38"/>
      <c r="M715" s="190"/>
      <c r="N715" s="191"/>
      <c r="O715" s="63"/>
      <c r="P715" s="63"/>
      <c r="Q715" s="63"/>
      <c r="R715" s="63"/>
      <c r="S715" s="63"/>
      <c r="T715" s="64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T715" s="19" t="s">
        <v>188</v>
      </c>
      <c r="AU715" s="19" t="s">
        <v>76</v>
      </c>
    </row>
    <row r="716" spans="1:65" s="2" customFormat="1" ht="21.75" customHeight="1">
      <c r="A716" s="33"/>
      <c r="B716" s="34"/>
      <c r="C716" s="213" t="s">
        <v>2720</v>
      </c>
      <c r="D716" s="213" t="s">
        <v>286</v>
      </c>
      <c r="E716" s="214" t="s">
        <v>5023</v>
      </c>
      <c r="F716" s="215" t="s">
        <v>5024</v>
      </c>
      <c r="G716" s="216" t="s">
        <v>281</v>
      </c>
      <c r="H716" s="217">
        <v>4</v>
      </c>
      <c r="I716" s="218"/>
      <c r="J716" s="218">
        <f>ROUND(I716*H716,2)</f>
        <v>0</v>
      </c>
      <c r="K716" s="215" t="s">
        <v>18</v>
      </c>
      <c r="L716" s="219"/>
      <c r="M716" s="220" t="s">
        <v>18</v>
      </c>
      <c r="N716" s="221" t="s">
        <v>40</v>
      </c>
      <c r="O716" s="184">
        <v>0</v>
      </c>
      <c r="P716" s="184">
        <f>O716*H716</f>
        <v>0</v>
      </c>
      <c r="Q716" s="184">
        <v>0</v>
      </c>
      <c r="R716" s="184">
        <f>Q716*H716</f>
        <v>0</v>
      </c>
      <c r="S716" s="184">
        <v>0</v>
      </c>
      <c r="T716" s="185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86" t="s">
        <v>250</v>
      </c>
      <c r="AT716" s="186" t="s">
        <v>286</v>
      </c>
      <c r="AU716" s="186" t="s">
        <v>76</v>
      </c>
      <c r="AY716" s="19" t="s">
        <v>179</v>
      </c>
      <c r="BE716" s="187">
        <f>IF(N716="základní",J716,0)</f>
        <v>0</v>
      </c>
      <c r="BF716" s="187">
        <f>IF(N716="snížená",J716,0)</f>
        <v>0</v>
      </c>
      <c r="BG716" s="187">
        <f>IF(N716="zákl. přenesená",J716,0)</f>
        <v>0</v>
      </c>
      <c r="BH716" s="187">
        <f>IF(N716="sníž. přenesená",J716,0)</f>
        <v>0</v>
      </c>
      <c r="BI716" s="187">
        <f>IF(N716="nulová",J716,0)</f>
        <v>0</v>
      </c>
      <c r="BJ716" s="19" t="s">
        <v>76</v>
      </c>
      <c r="BK716" s="187">
        <f>ROUND(I716*H716,2)</f>
        <v>0</v>
      </c>
      <c r="BL716" s="19" t="s">
        <v>186</v>
      </c>
      <c r="BM716" s="186" t="s">
        <v>5025</v>
      </c>
    </row>
    <row r="717" spans="1:65" s="2" customFormat="1">
      <c r="A717" s="33"/>
      <c r="B717" s="34"/>
      <c r="C717" s="35"/>
      <c r="D717" s="188" t="s">
        <v>188</v>
      </c>
      <c r="E717" s="35"/>
      <c r="F717" s="189" t="s">
        <v>5024</v>
      </c>
      <c r="G717" s="35"/>
      <c r="H717" s="35"/>
      <c r="I717" s="35"/>
      <c r="J717" s="35"/>
      <c r="K717" s="35"/>
      <c r="L717" s="38"/>
      <c r="M717" s="190"/>
      <c r="N717" s="191"/>
      <c r="O717" s="63"/>
      <c r="P717" s="63"/>
      <c r="Q717" s="63"/>
      <c r="R717" s="63"/>
      <c r="S717" s="63"/>
      <c r="T717" s="64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T717" s="19" t="s">
        <v>188</v>
      </c>
      <c r="AU717" s="19" t="s">
        <v>76</v>
      </c>
    </row>
    <row r="718" spans="1:65" s="2" customFormat="1" ht="21.75" customHeight="1">
      <c r="A718" s="33"/>
      <c r="B718" s="34"/>
      <c r="C718" s="213" t="s">
        <v>2724</v>
      </c>
      <c r="D718" s="213" t="s">
        <v>286</v>
      </c>
      <c r="E718" s="214" t="s">
        <v>5026</v>
      </c>
      <c r="F718" s="215" t="s">
        <v>5027</v>
      </c>
      <c r="G718" s="216" t="s">
        <v>281</v>
      </c>
      <c r="H718" s="217">
        <v>4</v>
      </c>
      <c r="I718" s="218"/>
      <c r="J718" s="218">
        <f>ROUND(I718*H718,2)</f>
        <v>0</v>
      </c>
      <c r="K718" s="215" t="s">
        <v>18</v>
      </c>
      <c r="L718" s="219"/>
      <c r="M718" s="220" t="s">
        <v>18</v>
      </c>
      <c r="N718" s="221" t="s">
        <v>40</v>
      </c>
      <c r="O718" s="184">
        <v>0</v>
      </c>
      <c r="P718" s="184">
        <f>O718*H718</f>
        <v>0</v>
      </c>
      <c r="Q718" s="184">
        <v>0</v>
      </c>
      <c r="R718" s="184">
        <f>Q718*H718</f>
        <v>0</v>
      </c>
      <c r="S718" s="184">
        <v>0</v>
      </c>
      <c r="T718" s="185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86" t="s">
        <v>250</v>
      </c>
      <c r="AT718" s="186" t="s">
        <v>286</v>
      </c>
      <c r="AU718" s="186" t="s">
        <v>76</v>
      </c>
      <c r="AY718" s="19" t="s">
        <v>179</v>
      </c>
      <c r="BE718" s="187">
        <f>IF(N718="základní",J718,0)</f>
        <v>0</v>
      </c>
      <c r="BF718" s="187">
        <f>IF(N718="snížená",J718,0)</f>
        <v>0</v>
      </c>
      <c r="BG718" s="187">
        <f>IF(N718="zákl. přenesená",J718,0)</f>
        <v>0</v>
      </c>
      <c r="BH718" s="187">
        <f>IF(N718="sníž. přenesená",J718,0)</f>
        <v>0</v>
      </c>
      <c r="BI718" s="187">
        <f>IF(N718="nulová",J718,0)</f>
        <v>0</v>
      </c>
      <c r="BJ718" s="19" t="s">
        <v>76</v>
      </c>
      <c r="BK718" s="187">
        <f>ROUND(I718*H718,2)</f>
        <v>0</v>
      </c>
      <c r="BL718" s="19" t="s">
        <v>186</v>
      </c>
      <c r="BM718" s="186" t="s">
        <v>5028</v>
      </c>
    </row>
    <row r="719" spans="1:65" s="2" customFormat="1">
      <c r="A719" s="33"/>
      <c r="B719" s="34"/>
      <c r="C719" s="35"/>
      <c r="D719" s="188" t="s">
        <v>188</v>
      </c>
      <c r="E719" s="35"/>
      <c r="F719" s="189" t="s">
        <v>5027</v>
      </c>
      <c r="G719" s="35"/>
      <c r="H719" s="35"/>
      <c r="I719" s="35"/>
      <c r="J719" s="35"/>
      <c r="K719" s="35"/>
      <c r="L719" s="38"/>
      <c r="M719" s="190"/>
      <c r="N719" s="191"/>
      <c r="O719" s="63"/>
      <c r="P719" s="63"/>
      <c r="Q719" s="63"/>
      <c r="R719" s="63"/>
      <c r="S719" s="63"/>
      <c r="T719" s="64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T719" s="19" t="s">
        <v>188</v>
      </c>
      <c r="AU719" s="19" t="s">
        <v>76</v>
      </c>
    </row>
    <row r="720" spans="1:65" s="2" customFormat="1" ht="16.5" customHeight="1">
      <c r="A720" s="33"/>
      <c r="B720" s="34"/>
      <c r="C720" s="213" t="s">
        <v>2728</v>
      </c>
      <c r="D720" s="213" t="s">
        <v>286</v>
      </c>
      <c r="E720" s="214" t="s">
        <v>5029</v>
      </c>
      <c r="F720" s="215" t="s">
        <v>5030</v>
      </c>
      <c r="G720" s="216" t="s">
        <v>281</v>
      </c>
      <c r="H720" s="217">
        <v>15</v>
      </c>
      <c r="I720" s="218"/>
      <c r="J720" s="218">
        <f>ROUND(I720*H720,2)</f>
        <v>0</v>
      </c>
      <c r="K720" s="215" t="s">
        <v>18</v>
      </c>
      <c r="L720" s="219"/>
      <c r="M720" s="220" t="s">
        <v>18</v>
      </c>
      <c r="N720" s="221" t="s">
        <v>40</v>
      </c>
      <c r="O720" s="184">
        <v>0</v>
      </c>
      <c r="P720" s="184">
        <f>O720*H720</f>
        <v>0</v>
      </c>
      <c r="Q720" s="184">
        <v>0</v>
      </c>
      <c r="R720" s="184">
        <f>Q720*H720</f>
        <v>0</v>
      </c>
      <c r="S720" s="184">
        <v>0</v>
      </c>
      <c r="T720" s="185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86" t="s">
        <v>250</v>
      </c>
      <c r="AT720" s="186" t="s">
        <v>286</v>
      </c>
      <c r="AU720" s="186" t="s">
        <v>76</v>
      </c>
      <c r="AY720" s="19" t="s">
        <v>179</v>
      </c>
      <c r="BE720" s="187">
        <f>IF(N720="základní",J720,0)</f>
        <v>0</v>
      </c>
      <c r="BF720" s="187">
        <f>IF(N720="snížená",J720,0)</f>
        <v>0</v>
      </c>
      <c r="BG720" s="187">
        <f>IF(N720="zákl. přenesená",J720,0)</f>
        <v>0</v>
      </c>
      <c r="BH720" s="187">
        <f>IF(N720="sníž. přenesená",J720,0)</f>
        <v>0</v>
      </c>
      <c r="BI720" s="187">
        <f>IF(N720="nulová",J720,0)</f>
        <v>0</v>
      </c>
      <c r="BJ720" s="19" t="s">
        <v>76</v>
      </c>
      <c r="BK720" s="187">
        <f>ROUND(I720*H720,2)</f>
        <v>0</v>
      </c>
      <c r="BL720" s="19" t="s">
        <v>186</v>
      </c>
      <c r="BM720" s="186" t="s">
        <v>5031</v>
      </c>
    </row>
    <row r="721" spans="1:65" s="2" customFormat="1">
      <c r="A721" s="33"/>
      <c r="B721" s="34"/>
      <c r="C721" s="35"/>
      <c r="D721" s="188" t="s">
        <v>188</v>
      </c>
      <c r="E721" s="35"/>
      <c r="F721" s="189" t="s">
        <v>5030</v>
      </c>
      <c r="G721" s="35"/>
      <c r="H721" s="35"/>
      <c r="I721" s="35"/>
      <c r="J721" s="35"/>
      <c r="K721" s="35"/>
      <c r="L721" s="38"/>
      <c r="M721" s="190"/>
      <c r="N721" s="191"/>
      <c r="O721" s="63"/>
      <c r="P721" s="63"/>
      <c r="Q721" s="63"/>
      <c r="R721" s="63"/>
      <c r="S721" s="63"/>
      <c r="T721" s="64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T721" s="19" t="s">
        <v>188</v>
      </c>
      <c r="AU721" s="19" t="s">
        <v>76</v>
      </c>
    </row>
    <row r="722" spans="1:65" s="2" customFormat="1" ht="16.5" customHeight="1">
      <c r="A722" s="33"/>
      <c r="B722" s="34"/>
      <c r="C722" s="176" t="s">
        <v>2732</v>
      </c>
      <c r="D722" s="176" t="s">
        <v>181</v>
      </c>
      <c r="E722" s="177" t="s">
        <v>5032</v>
      </c>
      <c r="F722" s="178" t="s">
        <v>5033</v>
      </c>
      <c r="G722" s="179" t="s">
        <v>281</v>
      </c>
      <c r="H722" s="180">
        <v>8</v>
      </c>
      <c r="I722" s="181"/>
      <c r="J722" s="181">
        <f>ROUND(I722*H722,2)</f>
        <v>0</v>
      </c>
      <c r="K722" s="178" t="s">
        <v>18</v>
      </c>
      <c r="L722" s="38"/>
      <c r="M722" s="182" t="s">
        <v>18</v>
      </c>
      <c r="N722" s="183" t="s">
        <v>40</v>
      </c>
      <c r="O722" s="184">
        <v>0</v>
      </c>
      <c r="P722" s="184">
        <f>O722*H722</f>
        <v>0</v>
      </c>
      <c r="Q722" s="184">
        <v>0</v>
      </c>
      <c r="R722" s="184">
        <f>Q722*H722</f>
        <v>0</v>
      </c>
      <c r="S722" s="184">
        <v>0</v>
      </c>
      <c r="T722" s="185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86" t="s">
        <v>186</v>
      </c>
      <c r="AT722" s="186" t="s">
        <v>181</v>
      </c>
      <c r="AU722" s="186" t="s">
        <v>76</v>
      </c>
      <c r="AY722" s="19" t="s">
        <v>179</v>
      </c>
      <c r="BE722" s="187">
        <f>IF(N722="základní",J722,0)</f>
        <v>0</v>
      </c>
      <c r="BF722" s="187">
        <f>IF(N722="snížená",J722,0)</f>
        <v>0</v>
      </c>
      <c r="BG722" s="187">
        <f>IF(N722="zákl. přenesená",J722,0)</f>
        <v>0</v>
      </c>
      <c r="BH722" s="187">
        <f>IF(N722="sníž. přenesená",J722,0)</f>
        <v>0</v>
      </c>
      <c r="BI722" s="187">
        <f>IF(N722="nulová",J722,0)</f>
        <v>0</v>
      </c>
      <c r="BJ722" s="19" t="s">
        <v>76</v>
      </c>
      <c r="BK722" s="187">
        <f>ROUND(I722*H722,2)</f>
        <v>0</v>
      </c>
      <c r="BL722" s="19" t="s">
        <v>186</v>
      </c>
      <c r="BM722" s="186" t="s">
        <v>5034</v>
      </c>
    </row>
    <row r="723" spans="1:65" s="2" customFormat="1">
      <c r="A723" s="33"/>
      <c r="B723" s="34"/>
      <c r="C723" s="35"/>
      <c r="D723" s="188" t="s">
        <v>188</v>
      </c>
      <c r="E723" s="35"/>
      <c r="F723" s="189" t="s">
        <v>5033</v>
      </c>
      <c r="G723" s="35"/>
      <c r="H723" s="35"/>
      <c r="I723" s="35"/>
      <c r="J723" s="35"/>
      <c r="K723" s="35"/>
      <c r="L723" s="38"/>
      <c r="M723" s="190"/>
      <c r="N723" s="191"/>
      <c r="O723" s="63"/>
      <c r="P723" s="63"/>
      <c r="Q723" s="63"/>
      <c r="R723" s="63"/>
      <c r="S723" s="63"/>
      <c r="T723" s="64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T723" s="19" t="s">
        <v>188</v>
      </c>
      <c r="AU723" s="19" t="s">
        <v>76</v>
      </c>
    </row>
    <row r="724" spans="1:65" s="2" customFormat="1" ht="16.5" customHeight="1">
      <c r="A724" s="33"/>
      <c r="B724" s="34"/>
      <c r="C724" s="213" t="s">
        <v>2736</v>
      </c>
      <c r="D724" s="213" t="s">
        <v>286</v>
      </c>
      <c r="E724" s="214" t="s">
        <v>5035</v>
      </c>
      <c r="F724" s="215" t="s">
        <v>5036</v>
      </c>
      <c r="G724" s="216" t="s">
        <v>281</v>
      </c>
      <c r="H724" s="217">
        <v>8</v>
      </c>
      <c r="I724" s="218"/>
      <c r="J724" s="218">
        <f>ROUND(I724*H724,2)</f>
        <v>0</v>
      </c>
      <c r="K724" s="215" t="s">
        <v>18</v>
      </c>
      <c r="L724" s="219"/>
      <c r="M724" s="220" t="s">
        <v>18</v>
      </c>
      <c r="N724" s="221" t="s">
        <v>40</v>
      </c>
      <c r="O724" s="184">
        <v>0</v>
      </c>
      <c r="P724" s="184">
        <f>O724*H724</f>
        <v>0</v>
      </c>
      <c r="Q724" s="184">
        <v>0</v>
      </c>
      <c r="R724" s="184">
        <f>Q724*H724</f>
        <v>0</v>
      </c>
      <c r="S724" s="184">
        <v>0</v>
      </c>
      <c r="T724" s="185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86" t="s">
        <v>250</v>
      </c>
      <c r="AT724" s="186" t="s">
        <v>286</v>
      </c>
      <c r="AU724" s="186" t="s">
        <v>76</v>
      </c>
      <c r="AY724" s="19" t="s">
        <v>179</v>
      </c>
      <c r="BE724" s="187">
        <f>IF(N724="základní",J724,0)</f>
        <v>0</v>
      </c>
      <c r="BF724" s="187">
        <f>IF(N724="snížená",J724,0)</f>
        <v>0</v>
      </c>
      <c r="BG724" s="187">
        <f>IF(N724="zákl. přenesená",J724,0)</f>
        <v>0</v>
      </c>
      <c r="BH724" s="187">
        <f>IF(N724="sníž. přenesená",J724,0)</f>
        <v>0</v>
      </c>
      <c r="BI724" s="187">
        <f>IF(N724="nulová",J724,0)</f>
        <v>0</v>
      </c>
      <c r="BJ724" s="19" t="s">
        <v>76</v>
      </c>
      <c r="BK724" s="187">
        <f>ROUND(I724*H724,2)</f>
        <v>0</v>
      </c>
      <c r="BL724" s="19" t="s">
        <v>186</v>
      </c>
      <c r="BM724" s="186" t="s">
        <v>5037</v>
      </c>
    </row>
    <row r="725" spans="1:65" s="2" customFormat="1">
      <c r="A725" s="33"/>
      <c r="B725" s="34"/>
      <c r="C725" s="35"/>
      <c r="D725" s="188" t="s">
        <v>188</v>
      </c>
      <c r="E725" s="35"/>
      <c r="F725" s="189" t="s">
        <v>5036</v>
      </c>
      <c r="G725" s="35"/>
      <c r="H725" s="35"/>
      <c r="I725" s="35"/>
      <c r="J725" s="35"/>
      <c r="K725" s="35"/>
      <c r="L725" s="38"/>
      <c r="M725" s="190"/>
      <c r="N725" s="191"/>
      <c r="O725" s="63"/>
      <c r="P725" s="63"/>
      <c r="Q725" s="63"/>
      <c r="R725" s="63"/>
      <c r="S725" s="63"/>
      <c r="T725" s="64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T725" s="19" t="s">
        <v>188</v>
      </c>
      <c r="AU725" s="19" t="s">
        <v>76</v>
      </c>
    </row>
    <row r="726" spans="1:65" s="2" customFormat="1" ht="16.5" customHeight="1">
      <c r="A726" s="33"/>
      <c r="B726" s="34"/>
      <c r="C726" s="176" t="s">
        <v>2740</v>
      </c>
      <c r="D726" s="176" t="s">
        <v>181</v>
      </c>
      <c r="E726" s="177" t="s">
        <v>5038</v>
      </c>
      <c r="F726" s="178" t="s">
        <v>5039</v>
      </c>
      <c r="G726" s="179" t="s">
        <v>281</v>
      </c>
      <c r="H726" s="180">
        <v>111</v>
      </c>
      <c r="I726" s="181"/>
      <c r="J726" s="181">
        <f>ROUND(I726*H726,2)</f>
        <v>0</v>
      </c>
      <c r="K726" s="178" t="s">
        <v>18</v>
      </c>
      <c r="L726" s="38"/>
      <c r="M726" s="182" t="s">
        <v>18</v>
      </c>
      <c r="N726" s="183" t="s">
        <v>40</v>
      </c>
      <c r="O726" s="184">
        <v>0</v>
      </c>
      <c r="P726" s="184">
        <f>O726*H726</f>
        <v>0</v>
      </c>
      <c r="Q726" s="184">
        <v>0</v>
      </c>
      <c r="R726" s="184">
        <f>Q726*H726</f>
        <v>0</v>
      </c>
      <c r="S726" s="184">
        <v>0</v>
      </c>
      <c r="T726" s="185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86" t="s">
        <v>186</v>
      </c>
      <c r="AT726" s="186" t="s">
        <v>181</v>
      </c>
      <c r="AU726" s="186" t="s">
        <v>76</v>
      </c>
      <c r="AY726" s="19" t="s">
        <v>179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19" t="s">
        <v>76</v>
      </c>
      <c r="BK726" s="187">
        <f>ROUND(I726*H726,2)</f>
        <v>0</v>
      </c>
      <c r="BL726" s="19" t="s">
        <v>186</v>
      </c>
      <c r="BM726" s="186" t="s">
        <v>5040</v>
      </c>
    </row>
    <row r="727" spans="1:65" s="2" customFormat="1">
      <c r="A727" s="33"/>
      <c r="B727" s="34"/>
      <c r="C727" s="35"/>
      <c r="D727" s="188" t="s">
        <v>188</v>
      </c>
      <c r="E727" s="35"/>
      <c r="F727" s="189" t="s">
        <v>5039</v>
      </c>
      <c r="G727" s="35"/>
      <c r="H727" s="35"/>
      <c r="I727" s="35"/>
      <c r="J727" s="35"/>
      <c r="K727" s="35"/>
      <c r="L727" s="38"/>
      <c r="M727" s="190"/>
      <c r="N727" s="191"/>
      <c r="O727" s="63"/>
      <c r="P727" s="63"/>
      <c r="Q727" s="63"/>
      <c r="R727" s="63"/>
      <c r="S727" s="63"/>
      <c r="T727" s="64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T727" s="19" t="s">
        <v>188</v>
      </c>
      <c r="AU727" s="19" t="s">
        <v>76</v>
      </c>
    </row>
    <row r="728" spans="1:65" s="2" customFormat="1" ht="16.5" customHeight="1">
      <c r="A728" s="33"/>
      <c r="B728" s="34"/>
      <c r="C728" s="213" t="s">
        <v>2748</v>
      </c>
      <c r="D728" s="213" t="s">
        <v>286</v>
      </c>
      <c r="E728" s="214" t="s">
        <v>5041</v>
      </c>
      <c r="F728" s="215" t="s">
        <v>5042</v>
      </c>
      <c r="G728" s="216" t="s">
        <v>281</v>
      </c>
      <c r="H728" s="217">
        <v>57</v>
      </c>
      <c r="I728" s="218"/>
      <c r="J728" s="218">
        <f>ROUND(I728*H728,2)</f>
        <v>0</v>
      </c>
      <c r="K728" s="215" t="s">
        <v>18</v>
      </c>
      <c r="L728" s="219"/>
      <c r="M728" s="220" t="s">
        <v>18</v>
      </c>
      <c r="N728" s="221" t="s">
        <v>40</v>
      </c>
      <c r="O728" s="184">
        <v>0</v>
      </c>
      <c r="P728" s="184">
        <f>O728*H728</f>
        <v>0</v>
      </c>
      <c r="Q728" s="184">
        <v>0</v>
      </c>
      <c r="R728" s="184">
        <f>Q728*H728</f>
        <v>0</v>
      </c>
      <c r="S728" s="184">
        <v>0</v>
      </c>
      <c r="T728" s="185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86" t="s">
        <v>250</v>
      </c>
      <c r="AT728" s="186" t="s">
        <v>286</v>
      </c>
      <c r="AU728" s="186" t="s">
        <v>76</v>
      </c>
      <c r="AY728" s="19" t="s">
        <v>179</v>
      </c>
      <c r="BE728" s="187">
        <f>IF(N728="základní",J728,0)</f>
        <v>0</v>
      </c>
      <c r="BF728" s="187">
        <f>IF(N728="snížená",J728,0)</f>
        <v>0</v>
      </c>
      <c r="BG728" s="187">
        <f>IF(N728="zákl. přenesená",J728,0)</f>
        <v>0</v>
      </c>
      <c r="BH728" s="187">
        <f>IF(N728="sníž. přenesená",J728,0)</f>
        <v>0</v>
      </c>
      <c r="BI728" s="187">
        <f>IF(N728="nulová",J728,0)</f>
        <v>0</v>
      </c>
      <c r="BJ728" s="19" t="s">
        <v>76</v>
      </c>
      <c r="BK728" s="187">
        <f>ROUND(I728*H728,2)</f>
        <v>0</v>
      </c>
      <c r="BL728" s="19" t="s">
        <v>186</v>
      </c>
      <c r="BM728" s="186" t="s">
        <v>5043</v>
      </c>
    </row>
    <row r="729" spans="1:65" s="2" customFormat="1">
      <c r="A729" s="33"/>
      <c r="B729" s="34"/>
      <c r="C729" s="35"/>
      <c r="D729" s="188" t="s">
        <v>188</v>
      </c>
      <c r="E729" s="35"/>
      <c r="F729" s="189" t="s">
        <v>5042</v>
      </c>
      <c r="G729" s="35"/>
      <c r="H729" s="35"/>
      <c r="I729" s="35"/>
      <c r="J729" s="35"/>
      <c r="K729" s="35"/>
      <c r="L729" s="38"/>
      <c r="M729" s="190"/>
      <c r="N729" s="191"/>
      <c r="O729" s="63"/>
      <c r="P729" s="63"/>
      <c r="Q729" s="63"/>
      <c r="R729" s="63"/>
      <c r="S729" s="63"/>
      <c r="T729" s="64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T729" s="19" t="s">
        <v>188</v>
      </c>
      <c r="AU729" s="19" t="s">
        <v>76</v>
      </c>
    </row>
    <row r="730" spans="1:65" s="2" customFormat="1" ht="16.5" customHeight="1">
      <c r="A730" s="33"/>
      <c r="B730" s="34"/>
      <c r="C730" s="213" t="s">
        <v>2754</v>
      </c>
      <c r="D730" s="213" t="s">
        <v>286</v>
      </c>
      <c r="E730" s="214" t="s">
        <v>5044</v>
      </c>
      <c r="F730" s="215" t="s">
        <v>5045</v>
      </c>
      <c r="G730" s="216" t="s">
        <v>281</v>
      </c>
      <c r="H730" s="217">
        <v>31</v>
      </c>
      <c r="I730" s="218"/>
      <c r="J730" s="218">
        <f>ROUND(I730*H730,2)</f>
        <v>0</v>
      </c>
      <c r="K730" s="215" t="s">
        <v>18</v>
      </c>
      <c r="L730" s="219"/>
      <c r="M730" s="220" t="s">
        <v>18</v>
      </c>
      <c r="N730" s="221" t="s">
        <v>40</v>
      </c>
      <c r="O730" s="184">
        <v>0</v>
      </c>
      <c r="P730" s="184">
        <f>O730*H730</f>
        <v>0</v>
      </c>
      <c r="Q730" s="184">
        <v>0</v>
      </c>
      <c r="R730" s="184">
        <f>Q730*H730</f>
        <v>0</v>
      </c>
      <c r="S730" s="184">
        <v>0</v>
      </c>
      <c r="T730" s="185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86" t="s">
        <v>250</v>
      </c>
      <c r="AT730" s="186" t="s">
        <v>286</v>
      </c>
      <c r="AU730" s="186" t="s">
        <v>76</v>
      </c>
      <c r="AY730" s="19" t="s">
        <v>179</v>
      </c>
      <c r="BE730" s="187">
        <f>IF(N730="základní",J730,0)</f>
        <v>0</v>
      </c>
      <c r="BF730" s="187">
        <f>IF(N730="snížená",J730,0)</f>
        <v>0</v>
      </c>
      <c r="BG730" s="187">
        <f>IF(N730="zákl. přenesená",J730,0)</f>
        <v>0</v>
      </c>
      <c r="BH730" s="187">
        <f>IF(N730="sníž. přenesená",J730,0)</f>
        <v>0</v>
      </c>
      <c r="BI730" s="187">
        <f>IF(N730="nulová",J730,0)</f>
        <v>0</v>
      </c>
      <c r="BJ730" s="19" t="s">
        <v>76</v>
      </c>
      <c r="BK730" s="187">
        <f>ROUND(I730*H730,2)</f>
        <v>0</v>
      </c>
      <c r="BL730" s="19" t="s">
        <v>186</v>
      </c>
      <c r="BM730" s="186" t="s">
        <v>5046</v>
      </c>
    </row>
    <row r="731" spans="1:65" s="2" customFormat="1">
      <c r="A731" s="33"/>
      <c r="B731" s="34"/>
      <c r="C731" s="35"/>
      <c r="D731" s="188" t="s">
        <v>188</v>
      </c>
      <c r="E731" s="35"/>
      <c r="F731" s="189" t="s">
        <v>5045</v>
      </c>
      <c r="G731" s="35"/>
      <c r="H731" s="35"/>
      <c r="I731" s="35"/>
      <c r="J731" s="35"/>
      <c r="K731" s="35"/>
      <c r="L731" s="38"/>
      <c r="M731" s="190"/>
      <c r="N731" s="191"/>
      <c r="O731" s="63"/>
      <c r="P731" s="63"/>
      <c r="Q731" s="63"/>
      <c r="R731" s="63"/>
      <c r="S731" s="63"/>
      <c r="T731" s="64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T731" s="19" t="s">
        <v>188</v>
      </c>
      <c r="AU731" s="19" t="s">
        <v>76</v>
      </c>
    </row>
    <row r="732" spans="1:65" s="2" customFormat="1" ht="16.5" customHeight="1">
      <c r="A732" s="33"/>
      <c r="B732" s="34"/>
      <c r="C732" s="213" t="s">
        <v>2760</v>
      </c>
      <c r="D732" s="213" t="s">
        <v>286</v>
      </c>
      <c r="E732" s="214" t="s">
        <v>5047</v>
      </c>
      <c r="F732" s="215" t="s">
        <v>5048</v>
      </c>
      <c r="G732" s="216" t="s">
        <v>281</v>
      </c>
      <c r="H732" s="217">
        <v>8</v>
      </c>
      <c r="I732" s="218"/>
      <c r="J732" s="218">
        <f>ROUND(I732*H732,2)</f>
        <v>0</v>
      </c>
      <c r="K732" s="215" t="s">
        <v>18</v>
      </c>
      <c r="L732" s="219"/>
      <c r="M732" s="220" t="s">
        <v>18</v>
      </c>
      <c r="N732" s="221" t="s">
        <v>40</v>
      </c>
      <c r="O732" s="184">
        <v>0</v>
      </c>
      <c r="P732" s="184">
        <f>O732*H732</f>
        <v>0</v>
      </c>
      <c r="Q732" s="184">
        <v>0</v>
      </c>
      <c r="R732" s="184">
        <f>Q732*H732</f>
        <v>0</v>
      </c>
      <c r="S732" s="184">
        <v>0</v>
      </c>
      <c r="T732" s="185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86" t="s">
        <v>250</v>
      </c>
      <c r="AT732" s="186" t="s">
        <v>286</v>
      </c>
      <c r="AU732" s="186" t="s">
        <v>76</v>
      </c>
      <c r="AY732" s="19" t="s">
        <v>179</v>
      </c>
      <c r="BE732" s="187">
        <f>IF(N732="základní",J732,0)</f>
        <v>0</v>
      </c>
      <c r="BF732" s="187">
        <f>IF(N732="snížená",J732,0)</f>
        <v>0</v>
      </c>
      <c r="BG732" s="187">
        <f>IF(N732="zákl. přenesená",J732,0)</f>
        <v>0</v>
      </c>
      <c r="BH732" s="187">
        <f>IF(N732="sníž. přenesená",J732,0)</f>
        <v>0</v>
      </c>
      <c r="BI732" s="187">
        <f>IF(N732="nulová",J732,0)</f>
        <v>0</v>
      </c>
      <c r="BJ732" s="19" t="s">
        <v>76</v>
      </c>
      <c r="BK732" s="187">
        <f>ROUND(I732*H732,2)</f>
        <v>0</v>
      </c>
      <c r="BL732" s="19" t="s">
        <v>186</v>
      </c>
      <c r="BM732" s="186" t="s">
        <v>5049</v>
      </c>
    </row>
    <row r="733" spans="1:65" s="2" customFormat="1">
      <c r="A733" s="33"/>
      <c r="B733" s="34"/>
      <c r="C733" s="35"/>
      <c r="D733" s="188" t="s">
        <v>188</v>
      </c>
      <c r="E733" s="35"/>
      <c r="F733" s="189" t="s">
        <v>5048</v>
      </c>
      <c r="G733" s="35"/>
      <c r="H733" s="35"/>
      <c r="I733" s="35"/>
      <c r="J733" s="35"/>
      <c r="K733" s="35"/>
      <c r="L733" s="38"/>
      <c r="M733" s="190"/>
      <c r="N733" s="191"/>
      <c r="O733" s="63"/>
      <c r="P733" s="63"/>
      <c r="Q733" s="63"/>
      <c r="R733" s="63"/>
      <c r="S733" s="63"/>
      <c r="T733" s="64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T733" s="19" t="s">
        <v>188</v>
      </c>
      <c r="AU733" s="19" t="s">
        <v>76</v>
      </c>
    </row>
    <row r="734" spans="1:65" s="2" customFormat="1" ht="16.5" customHeight="1">
      <c r="A734" s="33"/>
      <c r="B734" s="34"/>
      <c r="C734" s="213" t="s">
        <v>2767</v>
      </c>
      <c r="D734" s="213" t="s">
        <v>286</v>
      </c>
      <c r="E734" s="214" t="s">
        <v>5050</v>
      </c>
      <c r="F734" s="215" t="s">
        <v>5051</v>
      </c>
      <c r="G734" s="216" t="s">
        <v>281</v>
      </c>
      <c r="H734" s="217">
        <v>15</v>
      </c>
      <c r="I734" s="218"/>
      <c r="J734" s="218">
        <f>ROUND(I734*H734,2)</f>
        <v>0</v>
      </c>
      <c r="K734" s="215" t="s">
        <v>18</v>
      </c>
      <c r="L734" s="219"/>
      <c r="M734" s="220" t="s">
        <v>18</v>
      </c>
      <c r="N734" s="221" t="s">
        <v>40</v>
      </c>
      <c r="O734" s="184">
        <v>0</v>
      </c>
      <c r="P734" s="184">
        <f>O734*H734</f>
        <v>0</v>
      </c>
      <c r="Q734" s="184">
        <v>0</v>
      </c>
      <c r="R734" s="184">
        <f>Q734*H734</f>
        <v>0</v>
      </c>
      <c r="S734" s="184">
        <v>0</v>
      </c>
      <c r="T734" s="185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86" t="s">
        <v>250</v>
      </c>
      <c r="AT734" s="186" t="s">
        <v>286</v>
      </c>
      <c r="AU734" s="186" t="s">
        <v>76</v>
      </c>
      <c r="AY734" s="19" t="s">
        <v>179</v>
      </c>
      <c r="BE734" s="187">
        <f>IF(N734="základní",J734,0)</f>
        <v>0</v>
      </c>
      <c r="BF734" s="187">
        <f>IF(N734="snížená",J734,0)</f>
        <v>0</v>
      </c>
      <c r="BG734" s="187">
        <f>IF(N734="zákl. přenesená",J734,0)</f>
        <v>0</v>
      </c>
      <c r="BH734" s="187">
        <f>IF(N734="sníž. přenesená",J734,0)</f>
        <v>0</v>
      </c>
      <c r="BI734" s="187">
        <f>IF(N734="nulová",J734,0)</f>
        <v>0</v>
      </c>
      <c r="BJ734" s="19" t="s">
        <v>76</v>
      </c>
      <c r="BK734" s="187">
        <f>ROUND(I734*H734,2)</f>
        <v>0</v>
      </c>
      <c r="BL734" s="19" t="s">
        <v>186</v>
      </c>
      <c r="BM734" s="186" t="s">
        <v>5052</v>
      </c>
    </row>
    <row r="735" spans="1:65" s="2" customFormat="1">
      <c r="A735" s="33"/>
      <c r="B735" s="34"/>
      <c r="C735" s="35"/>
      <c r="D735" s="188" t="s">
        <v>188</v>
      </c>
      <c r="E735" s="35"/>
      <c r="F735" s="189" t="s">
        <v>5051</v>
      </c>
      <c r="G735" s="35"/>
      <c r="H735" s="35"/>
      <c r="I735" s="35"/>
      <c r="J735" s="35"/>
      <c r="K735" s="35"/>
      <c r="L735" s="38"/>
      <c r="M735" s="190"/>
      <c r="N735" s="191"/>
      <c r="O735" s="63"/>
      <c r="P735" s="63"/>
      <c r="Q735" s="63"/>
      <c r="R735" s="63"/>
      <c r="S735" s="63"/>
      <c r="T735" s="64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T735" s="19" t="s">
        <v>188</v>
      </c>
      <c r="AU735" s="19" t="s">
        <v>76</v>
      </c>
    </row>
    <row r="736" spans="1:65" s="2" customFormat="1" ht="16.5" customHeight="1">
      <c r="A736" s="33"/>
      <c r="B736" s="34"/>
      <c r="C736" s="176" t="s">
        <v>2772</v>
      </c>
      <c r="D736" s="176" t="s">
        <v>181</v>
      </c>
      <c r="E736" s="177" t="s">
        <v>5053</v>
      </c>
      <c r="F736" s="178" t="s">
        <v>5054</v>
      </c>
      <c r="G736" s="179" t="s">
        <v>281</v>
      </c>
      <c r="H736" s="180">
        <v>207</v>
      </c>
      <c r="I736" s="181"/>
      <c r="J736" s="181">
        <f>ROUND(I736*H736,2)</f>
        <v>0</v>
      </c>
      <c r="K736" s="178" t="s">
        <v>18</v>
      </c>
      <c r="L736" s="38"/>
      <c r="M736" s="182" t="s">
        <v>18</v>
      </c>
      <c r="N736" s="183" t="s">
        <v>40</v>
      </c>
      <c r="O736" s="184">
        <v>0</v>
      </c>
      <c r="P736" s="184">
        <f>O736*H736</f>
        <v>0</v>
      </c>
      <c r="Q736" s="184">
        <v>0</v>
      </c>
      <c r="R736" s="184">
        <f>Q736*H736</f>
        <v>0</v>
      </c>
      <c r="S736" s="184">
        <v>0</v>
      </c>
      <c r="T736" s="185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86" t="s">
        <v>186</v>
      </c>
      <c r="AT736" s="186" t="s">
        <v>181</v>
      </c>
      <c r="AU736" s="186" t="s">
        <v>76</v>
      </c>
      <c r="AY736" s="19" t="s">
        <v>179</v>
      </c>
      <c r="BE736" s="187">
        <f>IF(N736="základní",J736,0)</f>
        <v>0</v>
      </c>
      <c r="BF736" s="187">
        <f>IF(N736="snížená",J736,0)</f>
        <v>0</v>
      </c>
      <c r="BG736" s="187">
        <f>IF(N736="zákl. přenesená",J736,0)</f>
        <v>0</v>
      </c>
      <c r="BH736" s="187">
        <f>IF(N736="sníž. přenesená",J736,0)</f>
        <v>0</v>
      </c>
      <c r="BI736" s="187">
        <f>IF(N736="nulová",J736,0)</f>
        <v>0</v>
      </c>
      <c r="BJ736" s="19" t="s">
        <v>76</v>
      </c>
      <c r="BK736" s="187">
        <f>ROUND(I736*H736,2)</f>
        <v>0</v>
      </c>
      <c r="BL736" s="19" t="s">
        <v>186</v>
      </c>
      <c r="BM736" s="186" t="s">
        <v>5055</v>
      </c>
    </row>
    <row r="737" spans="1:65" s="2" customFormat="1">
      <c r="A737" s="33"/>
      <c r="B737" s="34"/>
      <c r="C737" s="35"/>
      <c r="D737" s="188" t="s">
        <v>188</v>
      </c>
      <c r="E737" s="35"/>
      <c r="F737" s="189" t="s">
        <v>5054</v>
      </c>
      <c r="G737" s="35"/>
      <c r="H737" s="35"/>
      <c r="I737" s="35"/>
      <c r="J737" s="35"/>
      <c r="K737" s="35"/>
      <c r="L737" s="38"/>
      <c r="M737" s="190"/>
      <c r="N737" s="191"/>
      <c r="O737" s="63"/>
      <c r="P737" s="63"/>
      <c r="Q737" s="63"/>
      <c r="R737" s="63"/>
      <c r="S737" s="63"/>
      <c r="T737" s="64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T737" s="19" t="s">
        <v>188</v>
      </c>
      <c r="AU737" s="19" t="s">
        <v>76</v>
      </c>
    </row>
    <row r="738" spans="1:65" s="2" customFormat="1" ht="21.75" customHeight="1">
      <c r="A738" s="33"/>
      <c r="B738" s="34"/>
      <c r="C738" s="213" t="s">
        <v>2778</v>
      </c>
      <c r="D738" s="213" t="s">
        <v>286</v>
      </c>
      <c r="E738" s="214" t="s">
        <v>5056</v>
      </c>
      <c r="F738" s="215" t="s">
        <v>5057</v>
      </c>
      <c r="G738" s="216" t="s">
        <v>281</v>
      </c>
      <c r="H738" s="217">
        <v>207</v>
      </c>
      <c r="I738" s="218"/>
      <c r="J738" s="218">
        <f>ROUND(I738*H738,2)</f>
        <v>0</v>
      </c>
      <c r="K738" s="215" t="s">
        <v>18</v>
      </c>
      <c r="L738" s="219"/>
      <c r="M738" s="220" t="s">
        <v>18</v>
      </c>
      <c r="N738" s="221" t="s">
        <v>40</v>
      </c>
      <c r="O738" s="184">
        <v>0</v>
      </c>
      <c r="P738" s="184">
        <f>O738*H738</f>
        <v>0</v>
      </c>
      <c r="Q738" s="184">
        <v>0</v>
      </c>
      <c r="R738" s="184">
        <f>Q738*H738</f>
        <v>0</v>
      </c>
      <c r="S738" s="184">
        <v>0</v>
      </c>
      <c r="T738" s="185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86" t="s">
        <v>250</v>
      </c>
      <c r="AT738" s="186" t="s">
        <v>286</v>
      </c>
      <c r="AU738" s="186" t="s">
        <v>76</v>
      </c>
      <c r="AY738" s="19" t="s">
        <v>179</v>
      </c>
      <c r="BE738" s="187">
        <f>IF(N738="základní",J738,0)</f>
        <v>0</v>
      </c>
      <c r="BF738" s="187">
        <f>IF(N738="snížená",J738,0)</f>
        <v>0</v>
      </c>
      <c r="BG738" s="187">
        <f>IF(N738="zákl. přenesená",J738,0)</f>
        <v>0</v>
      </c>
      <c r="BH738" s="187">
        <f>IF(N738="sníž. přenesená",J738,0)</f>
        <v>0</v>
      </c>
      <c r="BI738" s="187">
        <f>IF(N738="nulová",J738,0)</f>
        <v>0</v>
      </c>
      <c r="BJ738" s="19" t="s">
        <v>76</v>
      </c>
      <c r="BK738" s="187">
        <f>ROUND(I738*H738,2)</f>
        <v>0</v>
      </c>
      <c r="BL738" s="19" t="s">
        <v>186</v>
      </c>
      <c r="BM738" s="186" t="s">
        <v>5058</v>
      </c>
    </row>
    <row r="739" spans="1:65" s="2" customFormat="1">
      <c r="A739" s="33"/>
      <c r="B739" s="34"/>
      <c r="C739" s="35"/>
      <c r="D739" s="188" t="s">
        <v>188</v>
      </c>
      <c r="E739" s="35"/>
      <c r="F739" s="189" t="s">
        <v>5057</v>
      </c>
      <c r="G739" s="35"/>
      <c r="H739" s="35"/>
      <c r="I739" s="35"/>
      <c r="J739" s="35"/>
      <c r="K739" s="35"/>
      <c r="L739" s="38"/>
      <c r="M739" s="190"/>
      <c r="N739" s="191"/>
      <c r="O739" s="63"/>
      <c r="P739" s="63"/>
      <c r="Q739" s="63"/>
      <c r="R739" s="63"/>
      <c r="S739" s="63"/>
      <c r="T739" s="64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T739" s="19" t="s">
        <v>188</v>
      </c>
      <c r="AU739" s="19" t="s">
        <v>76</v>
      </c>
    </row>
    <row r="740" spans="1:65" s="2" customFormat="1" ht="16.5" customHeight="1">
      <c r="A740" s="33"/>
      <c r="B740" s="34"/>
      <c r="C740" s="176" t="s">
        <v>2784</v>
      </c>
      <c r="D740" s="176" t="s">
        <v>181</v>
      </c>
      <c r="E740" s="177" t="s">
        <v>5059</v>
      </c>
      <c r="F740" s="178" t="s">
        <v>5060</v>
      </c>
      <c r="G740" s="179" t="s">
        <v>281</v>
      </c>
      <c r="H740" s="180">
        <v>5</v>
      </c>
      <c r="I740" s="181"/>
      <c r="J740" s="181">
        <f>ROUND(I740*H740,2)</f>
        <v>0</v>
      </c>
      <c r="K740" s="178" t="s">
        <v>18</v>
      </c>
      <c r="L740" s="38"/>
      <c r="M740" s="182" t="s">
        <v>18</v>
      </c>
      <c r="N740" s="183" t="s">
        <v>40</v>
      </c>
      <c r="O740" s="184">
        <v>0</v>
      </c>
      <c r="P740" s="184">
        <f>O740*H740</f>
        <v>0</v>
      </c>
      <c r="Q740" s="184">
        <v>0</v>
      </c>
      <c r="R740" s="184">
        <f>Q740*H740</f>
        <v>0</v>
      </c>
      <c r="S740" s="184">
        <v>0</v>
      </c>
      <c r="T740" s="185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86" t="s">
        <v>186</v>
      </c>
      <c r="AT740" s="186" t="s">
        <v>181</v>
      </c>
      <c r="AU740" s="186" t="s">
        <v>76</v>
      </c>
      <c r="AY740" s="19" t="s">
        <v>179</v>
      </c>
      <c r="BE740" s="187">
        <f>IF(N740="základní",J740,0)</f>
        <v>0</v>
      </c>
      <c r="BF740" s="187">
        <f>IF(N740="snížená",J740,0)</f>
        <v>0</v>
      </c>
      <c r="BG740" s="187">
        <f>IF(N740="zákl. přenesená",J740,0)</f>
        <v>0</v>
      </c>
      <c r="BH740" s="187">
        <f>IF(N740="sníž. přenesená",J740,0)</f>
        <v>0</v>
      </c>
      <c r="BI740" s="187">
        <f>IF(N740="nulová",J740,0)</f>
        <v>0</v>
      </c>
      <c r="BJ740" s="19" t="s">
        <v>76</v>
      </c>
      <c r="BK740" s="187">
        <f>ROUND(I740*H740,2)</f>
        <v>0</v>
      </c>
      <c r="BL740" s="19" t="s">
        <v>186</v>
      </c>
      <c r="BM740" s="186" t="s">
        <v>5061</v>
      </c>
    </row>
    <row r="741" spans="1:65" s="2" customFormat="1">
      <c r="A741" s="33"/>
      <c r="B741" s="34"/>
      <c r="C741" s="35"/>
      <c r="D741" s="188" t="s">
        <v>188</v>
      </c>
      <c r="E741" s="35"/>
      <c r="F741" s="189" t="s">
        <v>5060</v>
      </c>
      <c r="G741" s="35"/>
      <c r="H741" s="35"/>
      <c r="I741" s="35"/>
      <c r="J741" s="35"/>
      <c r="K741" s="35"/>
      <c r="L741" s="38"/>
      <c r="M741" s="190"/>
      <c r="N741" s="191"/>
      <c r="O741" s="63"/>
      <c r="P741" s="63"/>
      <c r="Q741" s="63"/>
      <c r="R741" s="63"/>
      <c r="S741" s="63"/>
      <c r="T741" s="64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T741" s="19" t="s">
        <v>188</v>
      </c>
      <c r="AU741" s="19" t="s">
        <v>76</v>
      </c>
    </row>
    <row r="742" spans="1:65" s="2" customFormat="1" ht="21.75" customHeight="1">
      <c r="A742" s="33"/>
      <c r="B742" s="34"/>
      <c r="C742" s="213" t="s">
        <v>2790</v>
      </c>
      <c r="D742" s="213" t="s">
        <v>286</v>
      </c>
      <c r="E742" s="214" t="s">
        <v>5062</v>
      </c>
      <c r="F742" s="215" t="s">
        <v>5063</v>
      </c>
      <c r="G742" s="216" t="s">
        <v>281</v>
      </c>
      <c r="H742" s="217">
        <v>5</v>
      </c>
      <c r="I742" s="218"/>
      <c r="J742" s="218">
        <f>ROUND(I742*H742,2)</f>
        <v>0</v>
      </c>
      <c r="K742" s="215" t="s">
        <v>18</v>
      </c>
      <c r="L742" s="219"/>
      <c r="M742" s="220" t="s">
        <v>18</v>
      </c>
      <c r="N742" s="221" t="s">
        <v>40</v>
      </c>
      <c r="O742" s="184">
        <v>0</v>
      </c>
      <c r="P742" s="184">
        <f>O742*H742</f>
        <v>0</v>
      </c>
      <c r="Q742" s="184">
        <v>0</v>
      </c>
      <c r="R742" s="184">
        <f>Q742*H742</f>
        <v>0</v>
      </c>
      <c r="S742" s="184">
        <v>0</v>
      </c>
      <c r="T742" s="185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86" t="s">
        <v>250</v>
      </c>
      <c r="AT742" s="186" t="s">
        <v>286</v>
      </c>
      <c r="AU742" s="186" t="s">
        <v>76</v>
      </c>
      <c r="AY742" s="19" t="s">
        <v>179</v>
      </c>
      <c r="BE742" s="187">
        <f>IF(N742="základní",J742,0)</f>
        <v>0</v>
      </c>
      <c r="BF742" s="187">
        <f>IF(N742="snížená",J742,0)</f>
        <v>0</v>
      </c>
      <c r="BG742" s="187">
        <f>IF(N742="zákl. přenesená",J742,0)</f>
        <v>0</v>
      </c>
      <c r="BH742" s="187">
        <f>IF(N742="sníž. přenesená",J742,0)</f>
        <v>0</v>
      </c>
      <c r="BI742" s="187">
        <f>IF(N742="nulová",J742,0)</f>
        <v>0</v>
      </c>
      <c r="BJ742" s="19" t="s">
        <v>76</v>
      </c>
      <c r="BK742" s="187">
        <f>ROUND(I742*H742,2)</f>
        <v>0</v>
      </c>
      <c r="BL742" s="19" t="s">
        <v>186</v>
      </c>
      <c r="BM742" s="186" t="s">
        <v>5064</v>
      </c>
    </row>
    <row r="743" spans="1:65" s="2" customFormat="1">
      <c r="A743" s="33"/>
      <c r="B743" s="34"/>
      <c r="C743" s="35"/>
      <c r="D743" s="188" t="s">
        <v>188</v>
      </c>
      <c r="E743" s="35"/>
      <c r="F743" s="189" t="s">
        <v>5063</v>
      </c>
      <c r="G743" s="35"/>
      <c r="H743" s="35"/>
      <c r="I743" s="35"/>
      <c r="J743" s="35"/>
      <c r="K743" s="35"/>
      <c r="L743" s="38"/>
      <c r="M743" s="190"/>
      <c r="N743" s="191"/>
      <c r="O743" s="63"/>
      <c r="P743" s="63"/>
      <c r="Q743" s="63"/>
      <c r="R743" s="63"/>
      <c r="S743" s="63"/>
      <c r="T743" s="64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T743" s="19" t="s">
        <v>188</v>
      </c>
      <c r="AU743" s="19" t="s">
        <v>76</v>
      </c>
    </row>
    <row r="744" spans="1:65" s="2" customFormat="1" ht="16.5" customHeight="1">
      <c r="A744" s="33"/>
      <c r="B744" s="34"/>
      <c r="C744" s="176" t="s">
        <v>2797</v>
      </c>
      <c r="D744" s="176" t="s">
        <v>181</v>
      </c>
      <c r="E744" s="177" t="s">
        <v>5065</v>
      </c>
      <c r="F744" s="178" t="s">
        <v>5066</v>
      </c>
      <c r="G744" s="179" t="s">
        <v>281</v>
      </c>
      <c r="H744" s="180">
        <v>166</v>
      </c>
      <c r="I744" s="181"/>
      <c r="J744" s="181">
        <f>ROUND(I744*H744,2)</f>
        <v>0</v>
      </c>
      <c r="K744" s="178" t="s">
        <v>18</v>
      </c>
      <c r="L744" s="38"/>
      <c r="M744" s="182" t="s">
        <v>18</v>
      </c>
      <c r="N744" s="183" t="s">
        <v>40</v>
      </c>
      <c r="O744" s="184">
        <v>0</v>
      </c>
      <c r="P744" s="184">
        <f>O744*H744</f>
        <v>0</v>
      </c>
      <c r="Q744" s="184">
        <v>0</v>
      </c>
      <c r="R744" s="184">
        <f>Q744*H744</f>
        <v>0</v>
      </c>
      <c r="S744" s="184">
        <v>0</v>
      </c>
      <c r="T744" s="185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86" t="s">
        <v>186</v>
      </c>
      <c r="AT744" s="186" t="s">
        <v>181</v>
      </c>
      <c r="AU744" s="186" t="s">
        <v>76</v>
      </c>
      <c r="AY744" s="19" t="s">
        <v>179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19" t="s">
        <v>76</v>
      </c>
      <c r="BK744" s="187">
        <f>ROUND(I744*H744,2)</f>
        <v>0</v>
      </c>
      <c r="BL744" s="19" t="s">
        <v>186</v>
      </c>
      <c r="BM744" s="186" t="s">
        <v>5067</v>
      </c>
    </row>
    <row r="745" spans="1:65" s="2" customFormat="1">
      <c r="A745" s="33"/>
      <c r="B745" s="34"/>
      <c r="C745" s="35"/>
      <c r="D745" s="188" t="s">
        <v>188</v>
      </c>
      <c r="E745" s="35"/>
      <c r="F745" s="189" t="s">
        <v>5066</v>
      </c>
      <c r="G745" s="35"/>
      <c r="H745" s="35"/>
      <c r="I745" s="35"/>
      <c r="J745" s="35"/>
      <c r="K745" s="35"/>
      <c r="L745" s="38"/>
      <c r="M745" s="190"/>
      <c r="N745" s="191"/>
      <c r="O745" s="63"/>
      <c r="P745" s="63"/>
      <c r="Q745" s="63"/>
      <c r="R745" s="63"/>
      <c r="S745" s="63"/>
      <c r="T745" s="64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9" t="s">
        <v>188</v>
      </c>
      <c r="AU745" s="19" t="s">
        <v>76</v>
      </c>
    </row>
    <row r="746" spans="1:65" s="2" customFormat="1" ht="16.5" customHeight="1">
      <c r="A746" s="33"/>
      <c r="B746" s="34"/>
      <c r="C746" s="213" t="s">
        <v>2804</v>
      </c>
      <c r="D746" s="213" t="s">
        <v>286</v>
      </c>
      <c r="E746" s="214" t="s">
        <v>5068</v>
      </c>
      <c r="F746" s="215" t="s">
        <v>5069</v>
      </c>
      <c r="G746" s="216" t="s">
        <v>281</v>
      </c>
      <c r="H746" s="217">
        <v>166</v>
      </c>
      <c r="I746" s="218"/>
      <c r="J746" s="218">
        <f>ROUND(I746*H746,2)</f>
        <v>0</v>
      </c>
      <c r="K746" s="215" t="s">
        <v>18</v>
      </c>
      <c r="L746" s="219"/>
      <c r="M746" s="220" t="s">
        <v>18</v>
      </c>
      <c r="N746" s="221" t="s">
        <v>40</v>
      </c>
      <c r="O746" s="184">
        <v>0</v>
      </c>
      <c r="P746" s="184">
        <f>O746*H746</f>
        <v>0</v>
      </c>
      <c r="Q746" s="184">
        <v>0</v>
      </c>
      <c r="R746" s="184">
        <f>Q746*H746</f>
        <v>0</v>
      </c>
      <c r="S746" s="184">
        <v>0</v>
      </c>
      <c r="T746" s="185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86" t="s">
        <v>250</v>
      </c>
      <c r="AT746" s="186" t="s">
        <v>286</v>
      </c>
      <c r="AU746" s="186" t="s">
        <v>76</v>
      </c>
      <c r="AY746" s="19" t="s">
        <v>179</v>
      </c>
      <c r="BE746" s="187">
        <f>IF(N746="základní",J746,0)</f>
        <v>0</v>
      </c>
      <c r="BF746" s="187">
        <f>IF(N746="snížená",J746,0)</f>
        <v>0</v>
      </c>
      <c r="BG746" s="187">
        <f>IF(N746="zákl. přenesená",J746,0)</f>
        <v>0</v>
      </c>
      <c r="BH746" s="187">
        <f>IF(N746="sníž. přenesená",J746,0)</f>
        <v>0</v>
      </c>
      <c r="BI746" s="187">
        <f>IF(N746="nulová",J746,0)</f>
        <v>0</v>
      </c>
      <c r="BJ746" s="19" t="s">
        <v>76</v>
      </c>
      <c r="BK746" s="187">
        <f>ROUND(I746*H746,2)</f>
        <v>0</v>
      </c>
      <c r="BL746" s="19" t="s">
        <v>186</v>
      </c>
      <c r="BM746" s="186" t="s">
        <v>5070</v>
      </c>
    </row>
    <row r="747" spans="1:65" s="2" customFormat="1">
      <c r="A747" s="33"/>
      <c r="B747" s="34"/>
      <c r="C747" s="35"/>
      <c r="D747" s="188" t="s">
        <v>188</v>
      </c>
      <c r="E747" s="35"/>
      <c r="F747" s="189" t="s">
        <v>5069</v>
      </c>
      <c r="G747" s="35"/>
      <c r="H747" s="35"/>
      <c r="I747" s="35"/>
      <c r="J747" s="35"/>
      <c r="K747" s="35"/>
      <c r="L747" s="38"/>
      <c r="M747" s="190"/>
      <c r="N747" s="191"/>
      <c r="O747" s="63"/>
      <c r="P747" s="63"/>
      <c r="Q747" s="63"/>
      <c r="R747" s="63"/>
      <c r="S747" s="63"/>
      <c r="T747" s="64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T747" s="19" t="s">
        <v>188</v>
      </c>
      <c r="AU747" s="19" t="s">
        <v>76</v>
      </c>
    </row>
    <row r="748" spans="1:65" s="2" customFormat="1" ht="16.5" customHeight="1">
      <c r="A748" s="33"/>
      <c r="B748" s="34"/>
      <c r="C748" s="176" t="s">
        <v>2811</v>
      </c>
      <c r="D748" s="176" t="s">
        <v>181</v>
      </c>
      <c r="E748" s="177" t="s">
        <v>5071</v>
      </c>
      <c r="F748" s="178" t="s">
        <v>5072</v>
      </c>
      <c r="G748" s="179" t="s">
        <v>281</v>
      </c>
      <c r="H748" s="180">
        <v>39</v>
      </c>
      <c r="I748" s="181"/>
      <c r="J748" s="181">
        <f>ROUND(I748*H748,2)</f>
        <v>0</v>
      </c>
      <c r="K748" s="178" t="s">
        <v>18</v>
      </c>
      <c r="L748" s="38"/>
      <c r="M748" s="182" t="s">
        <v>18</v>
      </c>
      <c r="N748" s="183" t="s">
        <v>40</v>
      </c>
      <c r="O748" s="184">
        <v>0</v>
      </c>
      <c r="P748" s="184">
        <f>O748*H748</f>
        <v>0</v>
      </c>
      <c r="Q748" s="184">
        <v>0</v>
      </c>
      <c r="R748" s="184">
        <f>Q748*H748</f>
        <v>0</v>
      </c>
      <c r="S748" s="184">
        <v>0</v>
      </c>
      <c r="T748" s="185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86" t="s">
        <v>186</v>
      </c>
      <c r="AT748" s="186" t="s">
        <v>181</v>
      </c>
      <c r="AU748" s="186" t="s">
        <v>76</v>
      </c>
      <c r="AY748" s="19" t="s">
        <v>179</v>
      </c>
      <c r="BE748" s="187">
        <f>IF(N748="základní",J748,0)</f>
        <v>0</v>
      </c>
      <c r="BF748" s="187">
        <f>IF(N748="snížená",J748,0)</f>
        <v>0</v>
      </c>
      <c r="BG748" s="187">
        <f>IF(N748="zákl. přenesená",J748,0)</f>
        <v>0</v>
      </c>
      <c r="BH748" s="187">
        <f>IF(N748="sníž. přenesená",J748,0)</f>
        <v>0</v>
      </c>
      <c r="BI748" s="187">
        <f>IF(N748="nulová",J748,0)</f>
        <v>0</v>
      </c>
      <c r="BJ748" s="19" t="s">
        <v>76</v>
      </c>
      <c r="BK748" s="187">
        <f>ROUND(I748*H748,2)</f>
        <v>0</v>
      </c>
      <c r="BL748" s="19" t="s">
        <v>186</v>
      </c>
      <c r="BM748" s="186" t="s">
        <v>5073</v>
      </c>
    </row>
    <row r="749" spans="1:65" s="2" customFormat="1">
      <c r="A749" s="33"/>
      <c r="B749" s="34"/>
      <c r="C749" s="35"/>
      <c r="D749" s="188" t="s">
        <v>188</v>
      </c>
      <c r="E749" s="35"/>
      <c r="F749" s="189" t="s">
        <v>5072</v>
      </c>
      <c r="G749" s="35"/>
      <c r="H749" s="35"/>
      <c r="I749" s="35"/>
      <c r="J749" s="35"/>
      <c r="K749" s="35"/>
      <c r="L749" s="38"/>
      <c r="M749" s="190"/>
      <c r="N749" s="191"/>
      <c r="O749" s="63"/>
      <c r="P749" s="63"/>
      <c r="Q749" s="63"/>
      <c r="R749" s="63"/>
      <c r="S749" s="63"/>
      <c r="T749" s="64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T749" s="19" t="s">
        <v>188</v>
      </c>
      <c r="AU749" s="19" t="s">
        <v>76</v>
      </c>
    </row>
    <row r="750" spans="1:65" s="2" customFormat="1" ht="16.5" customHeight="1">
      <c r="A750" s="33"/>
      <c r="B750" s="34"/>
      <c r="C750" s="213" t="s">
        <v>2815</v>
      </c>
      <c r="D750" s="213" t="s">
        <v>286</v>
      </c>
      <c r="E750" s="214" t="s">
        <v>5074</v>
      </c>
      <c r="F750" s="215" t="s">
        <v>5075</v>
      </c>
      <c r="G750" s="216" t="s">
        <v>281</v>
      </c>
      <c r="H750" s="217">
        <v>39</v>
      </c>
      <c r="I750" s="218"/>
      <c r="J750" s="218">
        <f>ROUND(I750*H750,2)</f>
        <v>0</v>
      </c>
      <c r="K750" s="215" t="s">
        <v>18</v>
      </c>
      <c r="L750" s="219"/>
      <c r="M750" s="220" t="s">
        <v>18</v>
      </c>
      <c r="N750" s="221" t="s">
        <v>40</v>
      </c>
      <c r="O750" s="184">
        <v>0</v>
      </c>
      <c r="P750" s="184">
        <f>O750*H750</f>
        <v>0</v>
      </c>
      <c r="Q750" s="184">
        <v>0</v>
      </c>
      <c r="R750" s="184">
        <f>Q750*H750</f>
        <v>0</v>
      </c>
      <c r="S750" s="184">
        <v>0</v>
      </c>
      <c r="T750" s="185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86" t="s">
        <v>250</v>
      </c>
      <c r="AT750" s="186" t="s">
        <v>286</v>
      </c>
      <c r="AU750" s="186" t="s">
        <v>76</v>
      </c>
      <c r="AY750" s="19" t="s">
        <v>179</v>
      </c>
      <c r="BE750" s="187">
        <f>IF(N750="základní",J750,0)</f>
        <v>0</v>
      </c>
      <c r="BF750" s="187">
        <f>IF(N750="snížená",J750,0)</f>
        <v>0</v>
      </c>
      <c r="BG750" s="187">
        <f>IF(N750="zákl. přenesená",J750,0)</f>
        <v>0</v>
      </c>
      <c r="BH750" s="187">
        <f>IF(N750="sníž. přenesená",J750,0)</f>
        <v>0</v>
      </c>
      <c r="BI750" s="187">
        <f>IF(N750="nulová",J750,0)</f>
        <v>0</v>
      </c>
      <c r="BJ750" s="19" t="s">
        <v>76</v>
      </c>
      <c r="BK750" s="187">
        <f>ROUND(I750*H750,2)</f>
        <v>0</v>
      </c>
      <c r="BL750" s="19" t="s">
        <v>186</v>
      </c>
      <c r="BM750" s="186" t="s">
        <v>5076</v>
      </c>
    </row>
    <row r="751" spans="1:65" s="2" customFormat="1">
      <c r="A751" s="33"/>
      <c r="B751" s="34"/>
      <c r="C751" s="35"/>
      <c r="D751" s="188" t="s">
        <v>188</v>
      </c>
      <c r="E751" s="35"/>
      <c r="F751" s="189" t="s">
        <v>5075</v>
      </c>
      <c r="G751" s="35"/>
      <c r="H751" s="35"/>
      <c r="I751" s="35"/>
      <c r="J751" s="35"/>
      <c r="K751" s="35"/>
      <c r="L751" s="38"/>
      <c r="M751" s="190"/>
      <c r="N751" s="191"/>
      <c r="O751" s="63"/>
      <c r="P751" s="63"/>
      <c r="Q751" s="63"/>
      <c r="R751" s="63"/>
      <c r="S751" s="63"/>
      <c r="T751" s="64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T751" s="19" t="s">
        <v>188</v>
      </c>
      <c r="AU751" s="19" t="s">
        <v>76</v>
      </c>
    </row>
    <row r="752" spans="1:65" s="2" customFormat="1" ht="16.5" customHeight="1">
      <c r="A752" s="33"/>
      <c r="B752" s="34"/>
      <c r="C752" s="176" t="s">
        <v>2819</v>
      </c>
      <c r="D752" s="176" t="s">
        <v>181</v>
      </c>
      <c r="E752" s="177" t="s">
        <v>5077</v>
      </c>
      <c r="F752" s="178" t="s">
        <v>5078</v>
      </c>
      <c r="G752" s="179" t="s">
        <v>281</v>
      </c>
      <c r="H752" s="180">
        <v>23</v>
      </c>
      <c r="I752" s="181"/>
      <c r="J752" s="181">
        <f>ROUND(I752*H752,2)</f>
        <v>0</v>
      </c>
      <c r="K752" s="178" t="s">
        <v>18</v>
      </c>
      <c r="L752" s="38"/>
      <c r="M752" s="182" t="s">
        <v>18</v>
      </c>
      <c r="N752" s="183" t="s">
        <v>40</v>
      </c>
      <c r="O752" s="184">
        <v>0</v>
      </c>
      <c r="P752" s="184">
        <f>O752*H752</f>
        <v>0</v>
      </c>
      <c r="Q752" s="184">
        <v>0</v>
      </c>
      <c r="R752" s="184">
        <f>Q752*H752</f>
        <v>0</v>
      </c>
      <c r="S752" s="184">
        <v>0</v>
      </c>
      <c r="T752" s="185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86" t="s">
        <v>186</v>
      </c>
      <c r="AT752" s="186" t="s">
        <v>181</v>
      </c>
      <c r="AU752" s="186" t="s">
        <v>76</v>
      </c>
      <c r="AY752" s="19" t="s">
        <v>179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19" t="s">
        <v>76</v>
      </c>
      <c r="BK752" s="187">
        <f>ROUND(I752*H752,2)</f>
        <v>0</v>
      </c>
      <c r="BL752" s="19" t="s">
        <v>186</v>
      </c>
      <c r="BM752" s="186" t="s">
        <v>5079</v>
      </c>
    </row>
    <row r="753" spans="1:65" s="2" customFormat="1">
      <c r="A753" s="33"/>
      <c r="B753" s="34"/>
      <c r="C753" s="35"/>
      <c r="D753" s="188" t="s">
        <v>188</v>
      </c>
      <c r="E753" s="35"/>
      <c r="F753" s="189" t="s">
        <v>5078</v>
      </c>
      <c r="G753" s="35"/>
      <c r="H753" s="35"/>
      <c r="I753" s="35"/>
      <c r="J753" s="35"/>
      <c r="K753" s="35"/>
      <c r="L753" s="38"/>
      <c r="M753" s="190"/>
      <c r="N753" s="191"/>
      <c r="O753" s="63"/>
      <c r="P753" s="63"/>
      <c r="Q753" s="63"/>
      <c r="R753" s="63"/>
      <c r="S753" s="63"/>
      <c r="T753" s="64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T753" s="19" t="s">
        <v>188</v>
      </c>
      <c r="AU753" s="19" t="s">
        <v>76</v>
      </c>
    </row>
    <row r="754" spans="1:65" s="2" customFormat="1" ht="16.5" customHeight="1">
      <c r="A754" s="33"/>
      <c r="B754" s="34"/>
      <c r="C754" s="213" t="s">
        <v>2823</v>
      </c>
      <c r="D754" s="213" t="s">
        <v>286</v>
      </c>
      <c r="E754" s="214" t="s">
        <v>5080</v>
      </c>
      <c r="F754" s="215" t="s">
        <v>5081</v>
      </c>
      <c r="G754" s="216" t="s">
        <v>281</v>
      </c>
      <c r="H754" s="217">
        <v>23</v>
      </c>
      <c r="I754" s="218"/>
      <c r="J754" s="218">
        <f>ROUND(I754*H754,2)</f>
        <v>0</v>
      </c>
      <c r="K754" s="215" t="s">
        <v>18</v>
      </c>
      <c r="L754" s="219"/>
      <c r="M754" s="220" t="s">
        <v>18</v>
      </c>
      <c r="N754" s="221" t="s">
        <v>40</v>
      </c>
      <c r="O754" s="184">
        <v>0</v>
      </c>
      <c r="P754" s="184">
        <f>O754*H754</f>
        <v>0</v>
      </c>
      <c r="Q754" s="184">
        <v>0</v>
      </c>
      <c r="R754" s="184">
        <f>Q754*H754</f>
        <v>0</v>
      </c>
      <c r="S754" s="184">
        <v>0</v>
      </c>
      <c r="T754" s="185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86" t="s">
        <v>250</v>
      </c>
      <c r="AT754" s="186" t="s">
        <v>286</v>
      </c>
      <c r="AU754" s="186" t="s">
        <v>76</v>
      </c>
      <c r="AY754" s="19" t="s">
        <v>179</v>
      </c>
      <c r="BE754" s="187">
        <f>IF(N754="základní",J754,0)</f>
        <v>0</v>
      </c>
      <c r="BF754" s="187">
        <f>IF(N754="snížená",J754,0)</f>
        <v>0</v>
      </c>
      <c r="BG754" s="187">
        <f>IF(N754="zákl. přenesená",J754,0)</f>
        <v>0</v>
      </c>
      <c r="BH754" s="187">
        <f>IF(N754="sníž. přenesená",J754,0)</f>
        <v>0</v>
      </c>
      <c r="BI754" s="187">
        <f>IF(N754="nulová",J754,0)</f>
        <v>0</v>
      </c>
      <c r="BJ754" s="19" t="s">
        <v>76</v>
      </c>
      <c r="BK754" s="187">
        <f>ROUND(I754*H754,2)</f>
        <v>0</v>
      </c>
      <c r="BL754" s="19" t="s">
        <v>186</v>
      </c>
      <c r="BM754" s="186" t="s">
        <v>5082</v>
      </c>
    </row>
    <row r="755" spans="1:65" s="2" customFormat="1">
      <c r="A755" s="33"/>
      <c r="B755" s="34"/>
      <c r="C755" s="35"/>
      <c r="D755" s="188" t="s">
        <v>188</v>
      </c>
      <c r="E755" s="35"/>
      <c r="F755" s="189" t="s">
        <v>5081</v>
      </c>
      <c r="G755" s="35"/>
      <c r="H755" s="35"/>
      <c r="I755" s="35"/>
      <c r="J755" s="35"/>
      <c r="K755" s="35"/>
      <c r="L755" s="38"/>
      <c r="M755" s="190"/>
      <c r="N755" s="191"/>
      <c r="O755" s="63"/>
      <c r="P755" s="63"/>
      <c r="Q755" s="63"/>
      <c r="R755" s="63"/>
      <c r="S755" s="63"/>
      <c r="T755" s="64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T755" s="19" t="s">
        <v>188</v>
      </c>
      <c r="AU755" s="19" t="s">
        <v>76</v>
      </c>
    </row>
    <row r="756" spans="1:65" s="2" customFormat="1" ht="16.5" customHeight="1">
      <c r="A756" s="33"/>
      <c r="B756" s="34"/>
      <c r="C756" s="176" t="s">
        <v>2829</v>
      </c>
      <c r="D756" s="176" t="s">
        <v>181</v>
      </c>
      <c r="E756" s="177" t="s">
        <v>5083</v>
      </c>
      <c r="F756" s="178" t="s">
        <v>5084</v>
      </c>
      <c r="G756" s="179" t="s">
        <v>281</v>
      </c>
      <c r="H756" s="180">
        <v>4</v>
      </c>
      <c r="I756" s="181"/>
      <c r="J756" s="181">
        <f>ROUND(I756*H756,2)</f>
        <v>0</v>
      </c>
      <c r="K756" s="178" t="s">
        <v>18</v>
      </c>
      <c r="L756" s="38"/>
      <c r="M756" s="182" t="s">
        <v>18</v>
      </c>
      <c r="N756" s="183" t="s">
        <v>40</v>
      </c>
      <c r="O756" s="184">
        <v>0</v>
      </c>
      <c r="P756" s="184">
        <f>O756*H756</f>
        <v>0</v>
      </c>
      <c r="Q756" s="184">
        <v>0</v>
      </c>
      <c r="R756" s="184">
        <f>Q756*H756</f>
        <v>0</v>
      </c>
      <c r="S756" s="184">
        <v>0</v>
      </c>
      <c r="T756" s="185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86" t="s">
        <v>186</v>
      </c>
      <c r="AT756" s="186" t="s">
        <v>181</v>
      </c>
      <c r="AU756" s="186" t="s">
        <v>76</v>
      </c>
      <c r="AY756" s="19" t="s">
        <v>179</v>
      </c>
      <c r="BE756" s="187">
        <f>IF(N756="základní",J756,0)</f>
        <v>0</v>
      </c>
      <c r="BF756" s="187">
        <f>IF(N756="snížená",J756,0)</f>
        <v>0</v>
      </c>
      <c r="BG756" s="187">
        <f>IF(N756="zákl. přenesená",J756,0)</f>
        <v>0</v>
      </c>
      <c r="BH756" s="187">
        <f>IF(N756="sníž. přenesená",J756,0)</f>
        <v>0</v>
      </c>
      <c r="BI756" s="187">
        <f>IF(N756="nulová",J756,0)</f>
        <v>0</v>
      </c>
      <c r="BJ756" s="19" t="s">
        <v>76</v>
      </c>
      <c r="BK756" s="187">
        <f>ROUND(I756*H756,2)</f>
        <v>0</v>
      </c>
      <c r="BL756" s="19" t="s">
        <v>186</v>
      </c>
      <c r="BM756" s="186" t="s">
        <v>5085</v>
      </c>
    </row>
    <row r="757" spans="1:65" s="2" customFormat="1">
      <c r="A757" s="33"/>
      <c r="B757" s="34"/>
      <c r="C757" s="35"/>
      <c r="D757" s="188" t="s">
        <v>188</v>
      </c>
      <c r="E757" s="35"/>
      <c r="F757" s="189" t="s">
        <v>5084</v>
      </c>
      <c r="G757" s="35"/>
      <c r="H757" s="35"/>
      <c r="I757" s="35"/>
      <c r="J757" s="35"/>
      <c r="K757" s="35"/>
      <c r="L757" s="38"/>
      <c r="M757" s="190"/>
      <c r="N757" s="191"/>
      <c r="O757" s="63"/>
      <c r="P757" s="63"/>
      <c r="Q757" s="63"/>
      <c r="R757" s="63"/>
      <c r="S757" s="63"/>
      <c r="T757" s="64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T757" s="19" t="s">
        <v>188</v>
      </c>
      <c r="AU757" s="19" t="s">
        <v>76</v>
      </c>
    </row>
    <row r="758" spans="1:65" s="2" customFormat="1" ht="16.5" customHeight="1">
      <c r="A758" s="33"/>
      <c r="B758" s="34"/>
      <c r="C758" s="213" t="s">
        <v>2834</v>
      </c>
      <c r="D758" s="213" t="s">
        <v>286</v>
      </c>
      <c r="E758" s="214" t="s">
        <v>5086</v>
      </c>
      <c r="F758" s="215" t="s">
        <v>5087</v>
      </c>
      <c r="G758" s="216" t="s">
        <v>281</v>
      </c>
      <c r="H758" s="217">
        <v>4</v>
      </c>
      <c r="I758" s="218"/>
      <c r="J758" s="218">
        <f>ROUND(I758*H758,2)</f>
        <v>0</v>
      </c>
      <c r="K758" s="215" t="s">
        <v>18</v>
      </c>
      <c r="L758" s="219"/>
      <c r="M758" s="220" t="s">
        <v>18</v>
      </c>
      <c r="N758" s="221" t="s">
        <v>40</v>
      </c>
      <c r="O758" s="184">
        <v>0</v>
      </c>
      <c r="P758" s="184">
        <f>O758*H758</f>
        <v>0</v>
      </c>
      <c r="Q758" s="184">
        <v>0</v>
      </c>
      <c r="R758" s="184">
        <f>Q758*H758</f>
        <v>0</v>
      </c>
      <c r="S758" s="184">
        <v>0</v>
      </c>
      <c r="T758" s="185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86" t="s">
        <v>250</v>
      </c>
      <c r="AT758" s="186" t="s">
        <v>286</v>
      </c>
      <c r="AU758" s="186" t="s">
        <v>76</v>
      </c>
      <c r="AY758" s="19" t="s">
        <v>179</v>
      </c>
      <c r="BE758" s="187">
        <f>IF(N758="základní",J758,0)</f>
        <v>0</v>
      </c>
      <c r="BF758" s="187">
        <f>IF(N758="snížená",J758,0)</f>
        <v>0</v>
      </c>
      <c r="BG758" s="187">
        <f>IF(N758="zákl. přenesená",J758,0)</f>
        <v>0</v>
      </c>
      <c r="BH758" s="187">
        <f>IF(N758="sníž. přenesená",J758,0)</f>
        <v>0</v>
      </c>
      <c r="BI758" s="187">
        <f>IF(N758="nulová",J758,0)</f>
        <v>0</v>
      </c>
      <c r="BJ758" s="19" t="s">
        <v>76</v>
      </c>
      <c r="BK758" s="187">
        <f>ROUND(I758*H758,2)</f>
        <v>0</v>
      </c>
      <c r="BL758" s="19" t="s">
        <v>186</v>
      </c>
      <c r="BM758" s="186" t="s">
        <v>5088</v>
      </c>
    </row>
    <row r="759" spans="1:65" s="2" customFormat="1">
      <c r="A759" s="33"/>
      <c r="B759" s="34"/>
      <c r="C759" s="35"/>
      <c r="D759" s="188" t="s">
        <v>188</v>
      </c>
      <c r="E759" s="35"/>
      <c r="F759" s="189" t="s">
        <v>5087</v>
      </c>
      <c r="G759" s="35"/>
      <c r="H759" s="35"/>
      <c r="I759" s="35"/>
      <c r="J759" s="35"/>
      <c r="K759" s="35"/>
      <c r="L759" s="38"/>
      <c r="M759" s="190"/>
      <c r="N759" s="191"/>
      <c r="O759" s="63"/>
      <c r="P759" s="63"/>
      <c r="Q759" s="63"/>
      <c r="R759" s="63"/>
      <c r="S759" s="63"/>
      <c r="T759" s="64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T759" s="19" t="s">
        <v>188</v>
      </c>
      <c r="AU759" s="19" t="s">
        <v>76</v>
      </c>
    </row>
    <row r="760" spans="1:65" s="2" customFormat="1" ht="16.5" customHeight="1">
      <c r="A760" s="33"/>
      <c r="B760" s="34"/>
      <c r="C760" s="176" t="s">
        <v>2842</v>
      </c>
      <c r="D760" s="176" t="s">
        <v>181</v>
      </c>
      <c r="E760" s="177" t="s">
        <v>5089</v>
      </c>
      <c r="F760" s="178" t="s">
        <v>5090</v>
      </c>
      <c r="G760" s="179" t="s">
        <v>281</v>
      </c>
      <c r="H760" s="180">
        <v>1</v>
      </c>
      <c r="I760" s="181"/>
      <c r="J760" s="181">
        <f>ROUND(I760*H760,2)</f>
        <v>0</v>
      </c>
      <c r="K760" s="178" t="s">
        <v>18</v>
      </c>
      <c r="L760" s="38"/>
      <c r="M760" s="182" t="s">
        <v>18</v>
      </c>
      <c r="N760" s="183" t="s">
        <v>40</v>
      </c>
      <c r="O760" s="184">
        <v>0</v>
      </c>
      <c r="P760" s="184">
        <f>O760*H760</f>
        <v>0</v>
      </c>
      <c r="Q760" s="184">
        <v>0</v>
      </c>
      <c r="R760" s="184">
        <f>Q760*H760</f>
        <v>0</v>
      </c>
      <c r="S760" s="184">
        <v>0</v>
      </c>
      <c r="T760" s="185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86" t="s">
        <v>186</v>
      </c>
      <c r="AT760" s="186" t="s">
        <v>181</v>
      </c>
      <c r="AU760" s="186" t="s">
        <v>76</v>
      </c>
      <c r="AY760" s="19" t="s">
        <v>179</v>
      </c>
      <c r="BE760" s="187">
        <f>IF(N760="základní",J760,0)</f>
        <v>0</v>
      </c>
      <c r="BF760" s="187">
        <f>IF(N760="snížená",J760,0)</f>
        <v>0</v>
      </c>
      <c r="BG760" s="187">
        <f>IF(N760="zákl. přenesená",J760,0)</f>
        <v>0</v>
      </c>
      <c r="BH760" s="187">
        <f>IF(N760="sníž. přenesená",J760,0)</f>
        <v>0</v>
      </c>
      <c r="BI760" s="187">
        <f>IF(N760="nulová",J760,0)</f>
        <v>0</v>
      </c>
      <c r="BJ760" s="19" t="s">
        <v>76</v>
      </c>
      <c r="BK760" s="187">
        <f>ROUND(I760*H760,2)</f>
        <v>0</v>
      </c>
      <c r="BL760" s="19" t="s">
        <v>186</v>
      </c>
      <c r="BM760" s="186" t="s">
        <v>5091</v>
      </c>
    </row>
    <row r="761" spans="1:65" s="2" customFormat="1">
      <c r="A761" s="33"/>
      <c r="B761" s="34"/>
      <c r="C761" s="35"/>
      <c r="D761" s="188" t="s">
        <v>188</v>
      </c>
      <c r="E761" s="35"/>
      <c r="F761" s="189" t="s">
        <v>5090</v>
      </c>
      <c r="G761" s="35"/>
      <c r="H761" s="35"/>
      <c r="I761" s="35"/>
      <c r="J761" s="35"/>
      <c r="K761" s="35"/>
      <c r="L761" s="38"/>
      <c r="M761" s="190"/>
      <c r="N761" s="191"/>
      <c r="O761" s="63"/>
      <c r="P761" s="63"/>
      <c r="Q761" s="63"/>
      <c r="R761" s="63"/>
      <c r="S761" s="63"/>
      <c r="T761" s="64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T761" s="19" t="s">
        <v>188</v>
      </c>
      <c r="AU761" s="19" t="s">
        <v>76</v>
      </c>
    </row>
    <row r="762" spans="1:65" s="2" customFormat="1" ht="16.5" customHeight="1">
      <c r="A762" s="33"/>
      <c r="B762" s="34"/>
      <c r="C762" s="213" t="s">
        <v>2851</v>
      </c>
      <c r="D762" s="213" t="s">
        <v>286</v>
      </c>
      <c r="E762" s="214" t="s">
        <v>5092</v>
      </c>
      <c r="F762" s="215" t="s">
        <v>5093</v>
      </c>
      <c r="G762" s="216" t="s">
        <v>281</v>
      </c>
      <c r="H762" s="217">
        <v>1</v>
      </c>
      <c r="I762" s="218"/>
      <c r="J762" s="218">
        <f>ROUND(I762*H762,2)</f>
        <v>0</v>
      </c>
      <c r="K762" s="215" t="s">
        <v>18</v>
      </c>
      <c r="L762" s="219"/>
      <c r="M762" s="220" t="s">
        <v>18</v>
      </c>
      <c r="N762" s="221" t="s">
        <v>40</v>
      </c>
      <c r="O762" s="184">
        <v>0</v>
      </c>
      <c r="P762" s="184">
        <f>O762*H762</f>
        <v>0</v>
      </c>
      <c r="Q762" s="184">
        <v>0</v>
      </c>
      <c r="R762" s="184">
        <f>Q762*H762</f>
        <v>0</v>
      </c>
      <c r="S762" s="184">
        <v>0</v>
      </c>
      <c r="T762" s="185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86" t="s">
        <v>250</v>
      </c>
      <c r="AT762" s="186" t="s">
        <v>286</v>
      </c>
      <c r="AU762" s="186" t="s">
        <v>76</v>
      </c>
      <c r="AY762" s="19" t="s">
        <v>179</v>
      </c>
      <c r="BE762" s="187">
        <f>IF(N762="základní",J762,0)</f>
        <v>0</v>
      </c>
      <c r="BF762" s="187">
        <f>IF(N762="snížená",J762,0)</f>
        <v>0</v>
      </c>
      <c r="BG762" s="187">
        <f>IF(N762="zákl. přenesená",J762,0)</f>
        <v>0</v>
      </c>
      <c r="BH762" s="187">
        <f>IF(N762="sníž. přenesená",J762,0)</f>
        <v>0</v>
      </c>
      <c r="BI762" s="187">
        <f>IF(N762="nulová",J762,0)</f>
        <v>0</v>
      </c>
      <c r="BJ762" s="19" t="s">
        <v>76</v>
      </c>
      <c r="BK762" s="187">
        <f>ROUND(I762*H762,2)</f>
        <v>0</v>
      </c>
      <c r="BL762" s="19" t="s">
        <v>186</v>
      </c>
      <c r="BM762" s="186" t="s">
        <v>5094</v>
      </c>
    </row>
    <row r="763" spans="1:65" s="2" customFormat="1">
      <c r="A763" s="33"/>
      <c r="B763" s="34"/>
      <c r="C763" s="35"/>
      <c r="D763" s="188" t="s">
        <v>188</v>
      </c>
      <c r="E763" s="35"/>
      <c r="F763" s="189" t="s">
        <v>5093</v>
      </c>
      <c r="G763" s="35"/>
      <c r="H763" s="35"/>
      <c r="I763" s="35"/>
      <c r="J763" s="35"/>
      <c r="K763" s="35"/>
      <c r="L763" s="38"/>
      <c r="M763" s="190"/>
      <c r="N763" s="191"/>
      <c r="O763" s="63"/>
      <c r="P763" s="63"/>
      <c r="Q763" s="63"/>
      <c r="R763" s="63"/>
      <c r="S763" s="63"/>
      <c r="T763" s="64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9" t="s">
        <v>188</v>
      </c>
      <c r="AU763" s="19" t="s">
        <v>76</v>
      </c>
    </row>
    <row r="764" spans="1:65" s="2" customFormat="1" ht="16.5" customHeight="1">
      <c r="A764" s="33"/>
      <c r="B764" s="34"/>
      <c r="C764" s="176" t="s">
        <v>2859</v>
      </c>
      <c r="D764" s="176" t="s">
        <v>181</v>
      </c>
      <c r="E764" s="177" t="s">
        <v>5095</v>
      </c>
      <c r="F764" s="178" t="s">
        <v>5096</v>
      </c>
      <c r="G764" s="179" t="s">
        <v>281</v>
      </c>
      <c r="H764" s="180">
        <v>11</v>
      </c>
      <c r="I764" s="181"/>
      <c r="J764" s="181">
        <f>ROUND(I764*H764,2)</f>
        <v>0</v>
      </c>
      <c r="K764" s="178" t="s">
        <v>18</v>
      </c>
      <c r="L764" s="38"/>
      <c r="M764" s="182" t="s">
        <v>18</v>
      </c>
      <c r="N764" s="183" t="s">
        <v>40</v>
      </c>
      <c r="O764" s="184">
        <v>0</v>
      </c>
      <c r="P764" s="184">
        <f>O764*H764</f>
        <v>0</v>
      </c>
      <c r="Q764" s="184">
        <v>0</v>
      </c>
      <c r="R764" s="184">
        <f>Q764*H764</f>
        <v>0</v>
      </c>
      <c r="S764" s="184">
        <v>0</v>
      </c>
      <c r="T764" s="185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86" t="s">
        <v>186</v>
      </c>
      <c r="AT764" s="186" t="s">
        <v>181</v>
      </c>
      <c r="AU764" s="186" t="s">
        <v>76</v>
      </c>
      <c r="AY764" s="19" t="s">
        <v>179</v>
      </c>
      <c r="BE764" s="187">
        <f>IF(N764="základní",J764,0)</f>
        <v>0</v>
      </c>
      <c r="BF764" s="187">
        <f>IF(N764="snížená",J764,0)</f>
        <v>0</v>
      </c>
      <c r="BG764" s="187">
        <f>IF(N764="zákl. přenesená",J764,0)</f>
        <v>0</v>
      </c>
      <c r="BH764" s="187">
        <f>IF(N764="sníž. přenesená",J764,0)</f>
        <v>0</v>
      </c>
      <c r="BI764" s="187">
        <f>IF(N764="nulová",J764,0)</f>
        <v>0</v>
      </c>
      <c r="BJ764" s="19" t="s">
        <v>76</v>
      </c>
      <c r="BK764" s="187">
        <f>ROUND(I764*H764,2)</f>
        <v>0</v>
      </c>
      <c r="BL764" s="19" t="s">
        <v>186</v>
      </c>
      <c r="BM764" s="186" t="s">
        <v>5097</v>
      </c>
    </row>
    <row r="765" spans="1:65" s="2" customFormat="1">
      <c r="A765" s="33"/>
      <c r="B765" s="34"/>
      <c r="C765" s="35"/>
      <c r="D765" s="188" t="s">
        <v>188</v>
      </c>
      <c r="E765" s="35"/>
      <c r="F765" s="189" t="s">
        <v>5096</v>
      </c>
      <c r="G765" s="35"/>
      <c r="H765" s="35"/>
      <c r="I765" s="35"/>
      <c r="J765" s="35"/>
      <c r="K765" s="35"/>
      <c r="L765" s="38"/>
      <c r="M765" s="190"/>
      <c r="N765" s="191"/>
      <c r="O765" s="63"/>
      <c r="P765" s="63"/>
      <c r="Q765" s="63"/>
      <c r="R765" s="63"/>
      <c r="S765" s="63"/>
      <c r="T765" s="64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T765" s="19" t="s">
        <v>188</v>
      </c>
      <c r="AU765" s="19" t="s">
        <v>76</v>
      </c>
    </row>
    <row r="766" spans="1:65" s="2" customFormat="1" ht="24.2" customHeight="1">
      <c r="A766" s="33"/>
      <c r="B766" s="34"/>
      <c r="C766" s="213" t="s">
        <v>2864</v>
      </c>
      <c r="D766" s="213" t="s">
        <v>286</v>
      </c>
      <c r="E766" s="214" t="s">
        <v>5098</v>
      </c>
      <c r="F766" s="215" t="s">
        <v>5099</v>
      </c>
      <c r="G766" s="216" t="s">
        <v>281</v>
      </c>
      <c r="H766" s="217">
        <v>11</v>
      </c>
      <c r="I766" s="218"/>
      <c r="J766" s="218">
        <f>ROUND(I766*H766,2)</f>
        <v>0</v>
      </c>
      <c r="K766" s="215" t="s">
        <v>18</v>
      </c>
      <c r="L766" s="219"/>
      <c r="M766" s="220" t="s">
        <v>18</v>
      </c>
      <c r="N766" s="221" t="s">
        <v>40</v>
      </c>
      <c r="O766" s="184">
        <v>0</v>
      </c>
      <c r="P766" s="184">
        <f>O766*H766</f>
        <v>0</v>
      </c>
      <c r="Q766" s="184">
        <v>0</v>
      </c>
      <c r="R766" s="184">
        <f>Q766*H766</f>
        <v>0</v>
      </c>
      <c r="S766" s="184">
        <v>0</v>
      </c>
      <c r="T766" s="185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86" t="s">
        <v>250</v>
      </c>
      <c r="AT766" s="186" t="s">
        <v>286</v>
      </c>
      <c r="AU766" s="186" t="s">
        <v>76</v>
      </c>
      <c r="AY766" s="19" t="s">
        <v>179</v>
      </c>
      <c r="BE766" s="187">
        <f>IF(N766="základní",J766,0)</f>
        <v>0</v>
      </c>
      <c r="BF766" s="187">
        <f>IF(N766="snížená",J766,0)</f>
        <v>0</v>
      </c>
      <c r="BG766" s="187">
        <f>IF(N766="zákl. přenesená",J766,0)</f>
        <v>0</v>
      </c>
      <c r="BH766" s="187">
        <f>IF(N766="sníž. přenesená",J766,0)</f>
        <v>0</v>
      </c>
      <c r="BI766" s="187">
        <f>IF(N766="nulová",J766,0)</f>
        <v>0</v>
      </c>
      <c r="BJ766" s="19" t="s">
        <v>76</v>
      </c>
      <c r="BK766" s="187">
        <f>ROUND(I766*H766,2)</f>
        <v>0</v>
      </c>
      <c r="BL766" s="19" t="s">
        <v>186</v>
      </c>
      <c r="BM766" s="186" t="s">
        <v>5100</v>
      </c>
    </row>
    <row r="767" spans="1:65" s="2" customFormat="1">
      <c r="A767" s="33"/>
      <c r="B767" s="34"/>
      <c r="C767" s="35"/>
      <c r="D767" s="188" t="s">
        <v>188</v>
      </c>
      <c r="E767" s="35"/>
      <c r="F767" s="189" t="s">
        <v>5099</v>
      </c>
      <c r="G767" s="35"/>
      <c r="H767" s="35"/>
      <c r="I767" s="35"/>
      <c r="J767" s="35"/>
      <c r="K767" s="35"/>
      <c r="L767" s="38"/>
      <c r="M767" s="190"/>
      <c r="N767" s="191"/>
      <c r="O767" s="63"/>
      <c r="P767" s="63"/>
      <c r="Q767" s="63"/>
      <c r="R767" s="63"/>
      <c r="S767" s="63"/>
      <c r="T767" s="64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T767" s="19" t="s">
        <v>188</v>
      </c>
      <c r="AU767" s="19" t="s">
        <v>76</v>
      </c>
    </row>
    <row r="768" spans="1:65" s="2" customFormat="1" ht="16.5" customHeight="1">
      <c r="A768" s="33"/>
      <c r="B768" s="34"/>
      <c r="C768" s="176" t="s">
        <v>2868</v>
      </c>
      <c r="D768" s="176" t="s">
        <v>181</v>
      </c>
      <c r="E768" s="177" t="s">
        <v>5101</v>
      </c>
      <c r="F768" s="178" t="s">
        <v>5102</v>
      </c>
      <c r="G768" s="179" t="s">
        <v>281</v>
      </c>
      <c r="H768" s="180">
        <v>8</v>
      </c>
      <c r="I768" s="181"/>
      <c r="J768" s="181">
        <f>ROUND(I768*H768,2)</f>
        <v>0</v>
      </c>
      <c r="K768" s="178" t="s">
        <v>18</v>
      </c>
      <c r="L768" s="38"/>
      <c r="M768" s="182" t="s">
        <v>18</v>
      </c>
      <c r="N768" s="183" t="s">
        <v>40</v>
      </c>
      <c r="O768" s="184">
        <v>0</v>
      </c>
      <c r="P768" s="184">
        <f>O768*H768</f>
        <v>0</v>
      </c>
      <c r="Q768" s="184">
        <v>0</v>
      </c>
      <c r="R768" s="184">
        <f>Q768*H768</f>
        <v>0</v>
      </c>
      <c r="S768" s="184">
        <v>0</v>
      </c>
      <c r="T768" s="185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86" t="s">
        <v>186</v>
      </c>
      <c r="AT768" s="186" t="s">
        <v>181</v>
      </c>
      <c r="AU768" s="186" t="s">
        <v>76</v>
      </c>
      <c r="AY768" s="19" t="s">
        <v>179</v>
      </c>
      <c r="BE768" s="187">
        <f>IF(N768="základní",J768,0)</f>
        <v>0</v>
      </c>
      <c r="BF768" s="187">
        <f>IF(N768="snížená",J768,0)</f>
        <v>0</v>
      </c>
      <c r="BG768" s="187">
        <f>IF(N768="zákl. přenesená",J768,0)</f>
        <v>0</v>
      </c>
      <c r="BH768" s="187">
        <f>IF(N768="sníž. přenesená",J768,0)</f>
        <v>0</v>
      </c>
      <c r="BI768" s="187">
        <f>IF(N768="nulová",J768,0)</f>
        <v>0</v>
      </c>
      <c r="BJ768" s="19" t="s">
        <v>76</v>
      </c>
      <c r="BK768" s="187">
        <f>ROUND(I768*H768,2)</f>
        <v>0</v>
      </c>
      <c r="BL768" s="19" t="s">
        <v>186</v>
      </c>
      <c r="BM768" s="186" t="s">
        <v>5103</v>
      </c>
    </row>
    <row r="769" spans="1:65" s="2" customFormat="1">
      <c r="A769" s="33"/>
      <c r="B769" s="34"/>
      <c r="C769" s="35"/>
      <c r="D769" s="188" t="s">
        <v>188</v>
      </c>
      <c r="E769" s="35"/>
      <c r="F769" s="189" t="s">
        <v>5102</v>
      </c>
      <c r="G769" s="35"/>
      <c r="H769" s="35"/>
      <c r="I769" s="35"/>
      <c r="J769" s="35"/>
      <c r="K769" s="35"/>
      <c r="L769" s="38"/>
      <c r="M769" s="190"/>
      <c r="N769" s="191"/>
      <c r="O769" s="63"/>
      <c r="P769" s="63"/>
      <c r="Q769" s="63"/>
      <c r="R769" s="63"/>
      <c r="S769" s="63"/>
      <c r="T769" s="64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T769" s="19" t="s">
        <v>188</v>
      </c>
      <c r="AU769" s="19" t="s">
        <v>76</v>
      </c>
    </row>
    <row r="770" spans="1:65" s="2" customFormat="1" ht="24.2" customHeight="1">
      <c r="A770" s="33"/>
      <c r="B770" s="34"/>
      <c r="C770" s="213" t="s">
        <v>2872</v>
      </c>
      <c r="D770" s="213" t="s">
        <v>286</v>
      </c>
      <c r="E770" s="214" t="s">
        <v>5104</v>
      </c>
      <c r="F770" s="215" t="s">
        <v>5105</v>
      </c>
      <c r="G770" s="216" t="s">
        <v>281</v>
      </c>
      <c r="H770" s="217">
        <v>1</v>
      </c>
      <c r="I770" s="218"/>
      <c r="J770" s="218">
        <f>ROUND(I770*H770,2)</f>
        <v>0</v>
      </c>
      <c r="K770" s="215" t="s">
        <v>18</v>
      </c>
      <c r="L770" s="219"/>
      <c r="M770" s="220" t="s">
        <v>18</v>
      </c>
      <c r="N770" s="221" t="s">
        <v>40</v>
      </c>
      <c r="O770" s="184">
        <v>0</v>
      </c>
      <c r="P770" s="184">
        <f>O770*H770</f>
        <v>0</v>
      </c>
      <c r="Q770" s="184">
        <v>0</v>
      </c>
      <c r="R770" s="184">
        <f>Q770*H770</f>
        <v>0</v>
      </c>
      <c r="S770" s="184">
        <v>0</v>
      </c>
      <c r="T770" s="185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86" t="s">
        <v>250</v>
      </c>
      <c r="AT770" s="186" t="s">
        <v>286</v>
      </c>
      <c r="AU770" s="186" t="s">
        <v>76</v>
      </c>
      <c r="AY770" s="19" t="s">
        <v>179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76</v>
      </c>
      <c r="BK770" s="187">
        <f>ROUND(I770*H770,2)</f>
        <v>0</v>
      </c>
      <c r="BL770" s="19" t="s">
        <v>186</v>
      </c>
      <c r="BM770" s="186" t="s">
        <v>5106</v>
      </c>
    </row>
    <row r="771" spans="1:65" s="2" customFormat="1">
      <c r="A771" s="33"/>
      <c r="B771" s="34"/>
      <c r="C771" s="35"/>
      <c r="D771" s="188" t="s">
        <v>188</v>
      </c>
      <c r="E771" s="35"/>
      <c r="F771" s="189" t="s">
        <v>5105</v>
      </c>
      <c r="G771" s="35"/>
      <c r="H771" s="35"/>
      <c r="I771" s="35"/>
      <c r="J771" s="35"/>
      <c r="K771" s="35"/>
      <c r="L771" s="38"/>
      <c r="M771" s="190"/>
      <c r="N771" s="191"/>
      <c r="O771" s="63"/>
      <c r="P771" s="63"/>
      <c r="Q771" s="63"/>
      <c r="R771" s="63"/>
      <c r="S771" s="63"/>
      <c r="T771" s="64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T771" s="19" t="s">
        <v>188</v>
      </c>
      <c r="AU771" s="19" t="s">
        <v>76</v>
      </c>
    </row>
    <row r="772" spans="1:65" s="2" customFormat="1" ht="24.2" customHeight="1">
      <c r="A772" s="33"/>
      <c r="B772" s="34"/>
      <c r="C772" s="213" t="s">
        <v>2876</v>
      </c>
      <c r="D772" s="213" t="s">
        <v>286</v>
      </c>
      <c r="E772" s="214" t="s">
        <v>5107</v>
      </c>
      <c r="F772" s="215" t="s">
        <v>5108</v>
      </c>
      <c r="G772" s="216" t="s">
        <v>281</v>
      </c>
      <c r="H772" s="217">
        <v>6</v>
      </c>
      <c r="I772" s="218"/>
      <c r="J772" s="218">
        <f>ROUND(I772*H772,2)</f>
        <v>0</v>
      </c>
      <c r="K772" s="215" t="s">
        <v>18</v>
      </c>
      <c r="L772" s="219"/>
      <c r="M772" s="220" t="s">
        <v>18</v>
      </c>
      <c r="N772" s="221" t="s">
        <v>40</v>
      </c>
      <c r="O772" s="184">
        <v>0</v>
      </c>
      <c r="P772" s="184">
        <f>O772*H772</f>
        <v>0</v>
      </c>
      <c r="Q772" s="184">
        <v>0</v>
      </c>
      <c r="R772" s="184">
        <f>Q772*H772</f>
        <v>0</v>
      </c>
      <c r="S772" s="184">
        <v>0</v>
      </c>
      <c r="T772" s="185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86" t="s">
        <v>250</v>
      </c>
      <c r="AT772" s="186" t="s">
        <v>286</v>
      </c>
      <c r="AU772" s="186" t="s">
        <v>76</v>
      </c>
      <c r="AY772" s="19" t="s">
        <v>179</v>
      </c>
      <c r="BE772" s="187">
        <f>IF(N772="základní",J772,0)</f>
        <v>0</v>
      </c>
      <c r="BF772" s="187">
        <f>IF(N772="snížená",J772,0)</f>
        <v>0</v>
      </c>
      <c r="BG772" s="187">
        <f>IF(N772="zákl. přenesená",J772,0)</f>
        <v>0</v>
      </c>
      <c r="BH772" s="187">
        <f>IF(N772="sníž. přenesená",J772,0)</f>
        <v>0</v>
      </c>
      <c r="BI772" s="187">
        <f>IF(N772="nulová",J772,0)</f>
        <v>0</v>
      </c>
      <c r="BJ772" s="19" t="s">
        <v>76</v>
      </c>
      <c r="BK772" s="187">
        <f>ROUND(I772*H772,2)</f>
        <v>0</v>
      </c>
      <c r="BL772" s="19" t="s">
        <v>186</v>
      </c>
      <c r="BM772" s="186" t="s">
        <v>5109</v>
      </c>
    </row>
    <row r="773" spans="1:65" s="2" customFormat="1">
      <c r="A773" s="33"/>
      <c r="B773" s="34"/>
      <c r="C773" s="35"/>
      <c r="D773" s="188" t="s">
        <v>188</v>
      </c>
      <c r="E773" s="35"/>
      <c r="F773" s="189" t="s">
        <v>5108</v>
      </c>
      <c r="G773" s="35"/>
      <c r="H773" s="35"/>
      <c r="I773" s="35"/>
      <c r="J773" s="35"/>
      <c r="K773" s="35"/>
      <c r="L773" s="38"/>
      <c r="M773" s="190"/>
      <c r="N773" s="191"/>
      <c r="O773" s="63"/>
      <c r="P773" s="63"/>
      <c r="Q773" s="63"/>
      <c r="R773" s="63"/>
      <c r="S773" s="63"/>
      <c r="T773" s="64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T773" s="19" t="s">
        <v>188</v>
      </c>
      <c r="AU773" s="19" t="s">
        <v>76</v>
      </c>
    </row>
    <row r="774" spans="1:65" s="2" customFormat="1" ht="24.2" customHeight="1">
      <c r="A774" s="33"/>
      <c r="B774" s="34"/>
      <c r="C774" s="213" t="s">
        <v>2880</v>
      </c>
      <c r="D774" s="213" t="s">
        <v>286</v>
      </c>
      <c r="E774" s="214" t="s">
        <v>5110</v>
      </c>
      <c r="F774" s="215" t="s">
        <v>5111</v>
      </c>
      <c r="G774" s="216" t="s">
        <v>281</v>
      </c>
      <c r="H774" s="217">
        <v>1</v>
      </c>
      <c r="I774" s="218"/>
      <c r="J774" s="218">
        <f>ROUND(I774*H774,2)</f>
        <v>0</v>
      </c>
      <c r="K774" s="215" t="s">
        <v>18</v>
      </c>
      <c r="L774" s="219"/>
      <c r="M774" s="220" t="s">
        <v>18</v>
      </c>
      <c r="N774" s="221" t="s">
        <v>40</v>
      </c>
      <c r="O774" s="184">
        <v>0</v>
      </c>
      <c r="P774" s="184">
        <f>O774*H774</f>
        <v>0</v>
      </c>
      <c r="Q774" s="184">
        <v>0</v>
      </c>
      <c r="R774" s="184">
        <f>Q774*H774</f>
        <v>0</v>
      </c>
      <c r="S774" s="184">
        <v>0</v>
      </c>
      <c r="T774" s="185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86" t="s">
        <v>250</v>
      </c>
      <c r="AT774" s="186" t="s">
        <v>286</v>
      </c>
      <c r="AU774" s="186" t="s">
        <v>76</v>
      </c>
      <c r="AY774" s="19" t="s">
        <v>179</v>
      </c>
      <c r="BE774" s="187">
        <f>IF(N774="základní",J774,0)</f>
        <v>0</v>
      </c>
      <c r="BF774" s="187">
        <f>IF(N774="snížená",J774,0)</f>
        <v>0</v>
      </c>
      <c r="BG774" s="187">
        <f>IF(N774="zákl. přenesená",J774,0)</f>
        <v>0</v>
      </c>
      <c r="BH774" s="187">
        <f>IF(N774="sníž. přenesená",J774,0)</f>
        <v>0</v>
      </c>
      <c r="BI774" s="187">
        <f>IF(N774="nulová",J774,0)</f>
        <v>0</v>
      </c>
      <c r="BJ774" s="19" t="s">
        <v>76</v>
      </c>
      <c r="BK774" s="187">
        <f>ROUND(I774*H774,2)</f>
        <v>0</v>
      </c>
      <c r="BL774" s="19" t="s">
        <v>186</v>
      </c>
      <c r="BM774" s="186" t="s">
        <v>5112</v>
      </c>
    </row>
    <row r="775" spans="1:65" s="2" customFormat="1">
      <c r="A775" s="33"/>
      <c r="B775" s="34"/>
      <c r="C775" s="35"/>
      <c r="D775" s="188" t="s">
        <v>188</v>
      </c>
      <c r="E775" s="35"/>
      <c r="F775" s="189" t="s">
        <v>5111</v>
      </c>
      <c r="G775" s="35"/>
      <c r="H775" s="35"/>
      <c r="I775" s="35"/>
      <c r="J775" s="35"/>
      <c r="K775" s="35"/>
      <c r="L775" s="38"/>
      <c r="M775" s="190"/>
      <c r="N775" s="191"/>
      <c r="O775" s="63"/>
      <c r="P775" s="63"/>
      <c r="Q775" s="63"/>
      <c r="R775" s="63"/>
      <c r="S775" s="63"/>
      <c r="T775" s="64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T775" s="19" t="s">
        <v>188</v>
      </c>
      <c r="AU775" s="19" t="s">
        <v>76</v>
      </c>
    </row>
    <row r="776" spans="1:65" s="2" customFormat="1" ht="16.5" customHeight="1">
      <c r="A776" s="33"/>
      <c r="B776" s="34"/>
      <c r="C776" s="176" t="s">
        <v>2884</v>
      </c>
      <c r="D776" s="176" t="s">
        <v>181</v>
      </c>
      <c r="E776" s="177" t="s">
        <v>5113</v>
      </c>
      <c r="F776" s="178" t="s">
        <v>5114</v>
      </c>
      <c r="G776" s="179" t="s">
        <v>281</v>
      </c>
      <c r="H776" s="180">
        <v>4</v>
      </c>
      <c r="I776" s="181"/>
      <c r="J776" s="181">
        <f>ROUND(I776*H776,2)</f>
        <v>0</v>
      </c>
      <c r="K776" s="178" t="s">
        <v>18</v>
      </c>
      <c r="L776" s="38"/>
      <c r="M776" s="182" t="s">
        <v>18</v>
      </c>
      <c r="N776" s="183" t="s">
        <v>40</v>
      </c>
      <c r="O776" s="184">
        <v>0</v>
      </c>
      <c r="P776" s="184">
        <f>O776*H776</f>
        <v>0</v>
      </c>
      <c r="Q776" s="184">
        <v>0</v>
      </c>
      <c r="R776" s="184">
        <f>Q776*H776</f>
        <v>0</v>
      </c>
      <c r="S776" s="184">
        <v>0</v>
      </c>
      <c r="T776" s="185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86" t="s">
        <v>186</v>
      </c>
      <c r="AT776" s="186" t="s">
        <v>181</v>
      </c>
      <c r="AU776" s="186" t="s">
        <v>76</v>
      </c>
      <c r="AY776" s="19" t="s">
        <v>179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9" t="s">
        <v>76</v>
      </c>
      <c r="BK776" s="187">
        <f>ROUND(I776*H776,2)</f>
        <v>0</v>
      </c>
      <c r="BL776" s="19" t="s">
        <v>186</v>
      </c>
      <c r="BM776" s="186" t="s">
        <v>5115</v>
      </c>
    </row>
    <row r="777" spans="1:65" s="2" customFormat="1">
      <c r="A777" s="33"/>
      <c r="B777" s="34"/>
      <c r="C777" s="35"/>
      <c r="D777" s="188" t="s">
        <v>188</v>
      </c>
      <c r="E777" s="35"/>
      <c r="F777" s="189" t="s">
        <v>5114</v>
      </c>
      <c r="G777" s="35"/>
      <c r="H777" s="35"/>
      <c r="I777" s="35"/>
      <c r="J777" s="35"/>
      <c r="K777" s="35"/>
      <c r="L777" s="38"/>
      <c r="M777" s="190"/>
      <c r="N777" s="191"/>
      <c r="O777" s="63"/>
      <c r="P777" s="63"/>
      <c r="Q777" s="63"/>
      <c r="R777" s="63"/>
      <c r="S777" s="63"/>
      <c r="T777" s="64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T777" s="19" t="s">
        <v>188</v>
      </c>
      <c r="AU777" s="19" t="s">
        <v>76</v>
      </c>
    </row>
    <row r="778" spans="1:65" s="2" customFormat="1" ht="33" customHeight="1">
      <c r="A778" s="33"/>
      <c r="B778" s="34"/>
      <c r="C778" s="213" t="s">
        <v>2888</v>
      </c>
      <c r="D778" s="213" t="s">
        <v>286</v>
      </c>
      <c r="E778" s="214" t="s">
        <v>5116</v>
      </c>
      <c r="F778" s="215" t="s">
        <v>5117</v>
      </c>
      <c r="G778" s="216" t="s">
        <v>281</v>
      </c>
      <c r="H778" s="217">
        <v>4</v>
      </c>
      <c r="I778" s="218"/>
      <c r="J778" s="218">
        <f>ROUND(I778*H778,2)</f>
        <v>0</v>
      </c>
      <c r="K778" s="215" t="s">
        <v>18</v>
      </c>
      <c r="L778" s="219"/>
      <c r="M778" s="220" t="s">
        <v>18</v>
      </c>
      <c r="N778" s="221" t="s">
        <v>40</v>
      </c>
      <c r="O778" s="184">
        <v>0</v>
      </c>
      <c r="P778" s="184">
        <f>O778*H778</f>
        <v>0</v>
      </c>
      <c r="Q778" s="184">
        <v>0</v>
      </c>
      <c r="R778" s="184">
        <f>Q778*H778</f>
        <v>0</v>
      </c>
      <c r="S778" s="184">
        <v>0</v>
      </c>
      <c r="T778" s="185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86" t="s">
        <v>250</v>
      </c>
      <c r="AT778" s="186" t="s">
        <v>286</v>
      </c>
      <c r="AU778" s="186" t="s">
        <v>76</v>
      </c>
      <c r="AY778" s="19" t="s">
        <v>179</v>
      </c>
      <c r="BE778" s="187">
        <f>IF(N778="základní",J778,0)</f>
        <v>0</v>
      </c>
      <c r="BF778" s="187">
        <f>IF(N778="snížená",J778,0)</f>
        <v>0</v>
      </c>
      <c r="BG778" s="187">
        <f>IF(N778="zákl. přenesená",J778,0)</f>
        <v>0</v>
      </c>
      <c r="BH778" s="187">
        <f>IF(N778="sníž. přenesená",J778,0)</f>
        <v>0</v>
      </c>
      <c r="BI778" s="187">
        <f>IF(N778="nulová",J778,0)</f>
        <v>0</v>
      </c>
      <c r="BJ778" s="19" t="s">
        <v>76</v>
      </c>
      <c r="BK778" s="187">
        <f>ROUND(I778*H778,2)</f>
        <v>0</v>
      </c>
      <c r="BL778" s="19" t="s">
        <v>186</v>
      </c>
      <c r="BM778" s="186" t="s">
        <v>5118</v>
      </c>
    </row>
    <row r="779" spans="1:65" s="2" customFormat="1" ht="19.5">
      <c r="A779" s="33"/>
      <c r="B779" s="34"/>
      <c r="C779" s="35"/>
      <c r="D779" s="188" t="s">
        <v>188</v>
      </c>
      <c r="E779" s="35"/>
      <c r="F779" s="189" t="s">
        <v>5117</v>
      </c>
      <c r="G779" s="35"/>
      <c r="H779" s="35"/>
      <c r="I779" s="35"/>
      <c r="J779" s="35"/>
      <c r="K779" s="35"/>
      <c r="L779" s="38"/>
      <c r="M779" s="190"/>
      <c r="N779" s="191"/>
      <c r="O779" s="63"/>
      <c r="P779" s="63"/>
      <c r="Q779" s="63"/>
      <c r="R779" s="63"/>
      <c r="S779" s="63"/>
      <c r="T779" s="64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T779" s="19" t="s">
        <v>188</v>
      </c>
      <c r="AU779" s="19" t="s">
        <v>76</v>
      </c>
    </row>
    <row r="780" spans="1:65" s="2" customFormat="1" ht="16.5" customHeight="1">
      <c r="A780" s="33"/>
      <c r="B780" s="34"/>
      <c r="C780" s="176" t="s">
        <v>2892</v>
      </c>
      <c r="D780" s="176" t="s">
        <v>181</v>
      </c>
      <c r="E780" s="177" t="s">
        <v>5119</v>
      </c>
      <c r="F780" s="178" t="s">
        <v>5120</v>
      </c>
      <c r="G780" s="179" t="s">
        <v>281</v>
      </c>
      <c r="H780" s="180">
        <v>4</v>
      </c>
      <c r="I780" s="181"/>
      <c r="J780" s="181">
        <f>ROUND(I780*H780,2)</f>
        <v>0</v>
      </c>
      <c r="K780" s="178" t="s">
        <v>18</v>
      </c>
      <c r="L780" s="38"/>
      <c r="M780" s="182" t="s">
        <v>18</v>
      </c>
      <c r="N780" s="183" t="s">
        <v>40</v>
      </c>
      <c r="O780" s="184">
        <v>0</v>
      </c>
      <c r="P780" s="184">
        <f>O780*H780</f>
        <v>0</v>
      </c>
      <c r="Q780" s="184">
        <v>0</v>
      </c>
      <c r="R780" s="184">
        <f>Q780*H780</f>
        <v>0</v>
      </c>
      <c r="S780" s="184">
        <v>0</v>
      </c>
      <c r="T780" s="185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86" t="s">
        <v>186</v>
      </c>
      <c r="AT780" s="186" t="s">
        <v>181</v>
      </c>
      <c r="AU780" s="186" t="s">
        <v>76</v>
      </c>
      <c r="AY780" s="19" t="s">
        <v>179</v>
      </c>
      <c r="BE780" s="187">
        <f>IF(N780="základní",J780,0)</f>
        <v>0</v>
      </c>
      <c r="BF780" s="187">
        <f>IF(N780="snížená",J780,0)</f>
        <v>0</v>
      </c>
      <c r="BG780" s="187">
        <f>IF(N780="zákl. přenesená",J780,0)</f>
        <v>0</v>
      </c>
      <c r="BH780" s="187">
        <f>IF(N780="sníž. přenesená",J780,0)</f>
        <v>0</v>
      </c>
      <c r="BI780" s="187">
        <f>IF(N780="nulová",J780,0)</f>
        <v>0</v>
      </c>
      <c r="BJ780" s="19" t="s">
        <v>76</v>
      </c>
      <c r="BK780" s="187">
        <f>ROUND(I780*H780,2)</f>
        <v>0</v>
      </c>
      <c r="BL780" s="19" t="s">
        <v>186</v>
      </c>
      <c r="BM780" s="186" t="s">
        <v>5121</v>
      </c>
    </row>
    <row r="781" spans="1:65" s="2" customFormat="1">
      <c r="A781" s="33"/>
      <c r="B781" s="34"/>
      <c r="C781" s="35"/>
      <c r="D781" s="188" t="s">
        <v>188</v>
      </c>
      <c r="E781" s="35"/>
      <c r="F781" s="189" t="s">
        <v>5120</v>
      </c>
      <c r="G781" s="35"/>
      <c r="H781" s="35"/>
      <c r="I781" s="35"/>
      <c r="J781" s="35"/>
      <c r="K781" s="35"/>
      <c r="L781" s="38"/>
      <c r="M781" s="190"/>
      <c r="N781" s="191"/>
      <c r="O781" s="63"/>
      <c r="P781" s="63"/>
      <c r="Q781" s="63"/>
      <c r="R781" s="63"/>
      <c r="S781" s="63"/>
      <c r="T781" s="64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T781" s="19" t="s">
        <v>188</v>
      </c>
      <c r="AU781" s="19" t="s">
        <v>76</v>
      </c>
    </row>
    <row r="782" spans="1:65" s="2" customFormat="1" ht="24.2" customHeight="1">
      <c r="A782" s="33"/>
      <c r="B782" s="34"/>
      <c r="C782" s="213" t="s">
        <v>2896</v>
      </c>
      <c r="D782" s="213" t="s">
        <v>286</v>
      </c>
      <c r="E782" s="214" t="s">
        <v>5122</v>
      </c>
      <c r="F782" s="215" t="s">
        <v>5123</v>
      </c>
      <c r="G782" s="216" t="s">
        <v>281</v>
      </c>
      <c r="H782" s="217">
        <v>4</v>
      </c>
      <c r="I782" s="218"/>
      <c r="J782" s="218">
        <f>ROUND(I782*H782,2)</f>
        <v>0</v>
      </c>
      <c r="K782" s="215" t="s">
        <v>18</v>
      </c>
      <c r="L782" s="219"/>
      <c r="M782" s="220" t="s">
        <v>18</v>
      </c>
      <c r="N782" s="221" t="s">
        <v>40</v>
      </c>
      <c r="O782" s="184">
        <v>0</v>
      </c>
      <c r="P782" s="184">
        <f>O782*H782</f>
        <v>0</v>
      </c>
      <c r="Q782" s="184">
        <v>0</v>
      </c>
      <c r="R782" s="184">
        <f>Q782*H782</f>
        <v>0</v>
      </c>
      <c r="S782" s="184">
        <v>0</v>
      </c>
      <c r="T782" s="185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86" t="s">
        <v>250</v>
      </c>
      <c r="AT782" s="186" t="s">
        <v>286</v>
      </c>
      <c r="AU782" s="186" t="s">
        <v>76</v>
      </c>
      <c r="AY782" s="19" t="s">
        <v>179</v>
      </c>
      <c r="BE782" s="187">
        <f>IF(N782="základní",J782,0)</f>
        <v>0</v>
      </c>
      <c r="BF782" s="187">
        <f>IF(N782="snížená",J782,0)</f>
        <v>0</v>
      </c>
      <c r="BG782" s="187">
        <f>IF(N782="zákl. přenesená",J782,0)</f>
        <v>0</v>
      </c>
      <c r="BH782" s="187">
        <f>IF(N782="sníž. přenesená",J782,0)</f>
        <v>0</v>
      </c>
      <c r="BI782" s="187">
        <f>IF(N782="nulová",J782,0)</f>
        <v>0</v>
      </c>
      <c r="BJ782" s="19" t="s">
        <v>76</v>
      </c>
      <c r="BK782" s="187">
        <f>ROUND(I782*H782,2)</f>
        <v>0</v>
      </c>
      <c r="BL782" s="19" t="s">
        <v>186</v>
      </c>
      <c r="BM782" s="186" t="s">
        <v>5124</v>
      </c>
    </row>
    <row r="783" spans="1:65" s="2" customFormat="1">
      <c r="A783" s="33"/>
      <c r="B783" s="34"/>
      <c r="C783" s="35"/>
      <c r="D783" s="188" t="s">
        <v>188</v>
      </c>
      <c r="E783" s="35"/>
      <c r="F783" s="189" t="s">
        <v>5123</v>
      </c>
      <c r="G783" s="35"/>
      <c r="H783" s="35"/>
      <c r="I783" s="35"/>
      <c r="J783" s="35"/>
      <c r="K783" s="35"/>
      <c r="L783" s="38"/>
      <c r="M783" s="190"/>
      <c r="N783" s="191"/>
      <c r="O783" s="63"/>
      <c r="P783" s="63"/>
      <c r="Q783" s="63"/>
      <c r="R783" s="63"/>
      <c r="S783" s="63"/>
      <c r="T783" s="64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T783" s="19" t="s">
        <v>188</v>
      </c>
      <c r="AU783" s="19" t="s">
        <v>76</v>
      </c>
    </row>
    <row r="784" spans="1:65" s="2" customFormat="1" ht="16.5" customHeight="1">
      <c r="A784" s="33"/>
      <c r="B784" s="34"/>
      <c r="C784" s="176" t="s">
        <v>2900</v>
      </c>
      <c r="D784" s="176" t="s">
        <v>181</v>
      </c>
      <c r="E784" s="177" t="s">
        <v>5125</v>
      </c>
      <c r="F784" s="178" t="s">
        <v>5126</v>
      </c>
      <c r="G784" s="179" t="s">
        <v>281</v>
      </c>
      <c r="H784" s="180">
        <v>2</v>
      </c>
      <c r="I784" s="181"/>
      <c r="J784" s="181">
        <f>ROUND(I784*H784,2)</f>
        <v>0</v>
      </c>
      <c r="K784" s="178" t="s">
        <v>18</v>
      </c>
      <c r="L784" s="38"/>
      <c r="M784" s="182" t="s">
        <v>18</v>
      </c>
      <c r="N784" s="183" t="s">
        <v>40</v>
      </c>
      <c r="O784" s="184">
        <v>0</v>
      </c>
      <c r="P784" s="184">
        <f>O784*H784</f>
        <v>0</v>
      </c>
      <c r="Q784" s="184">
        <v>0</v>
      </c>
      <c r="R784" s="184">
        <f>Q784*H784</f>
        <v>0</v>
      </c>
      <c r="S784" s="184">
        <v>0</v>
      </c>
      <c r="T784" s="185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86" t="s">
        <v>186</v>
      </c>
      <c r="AT784" s="186" t="s">
        <v>181</v>
      </c>
      <c r="AU784" s="186" t="s">
        <v>76</v>
      </c>
      <c r="AY784" s="19" t="s">
        <v>179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76</v>
      </c>
      <c r="BK784" s="187">
        <f>ROUND(I784*H784,2)</f>
        <v>0</v>
      </c>
      <c r="BL784" s="19" t="s">
        <v>186</v>
      </c>
      <c r="BM784" s="186" t="s">
        <v>5127</v>
      </c>
    </row>
    <row r="785" spans="1:65" s="2" customFormat="1">
      <c r="A785" s="33"/>
      <c r="B785" s="34"/>
      <c r="C785" s="35"/>
      <c r="D785" s="188" t="s">
        <v>188</v>
      </c>
      <c r="E785" s="35"/>
      <c r="F785" s="189" t="s">
        <v>5126</v>
      </c>
      <c r="G785" s="35"/>
      <c r="H785" s="35"/>
      <c r="I785" s="35"/>
      <c r="J785" s="35"/>
      <c r="K785" s="35"/>
      <c r="L785" s="38"/>
      <c r="M785" s="190"/>
      <c r="N785" s="191"/>
      <c r="O785" s="63"/>
      <c r="P785" s="63"/>
      <c r="Q785" s="63"/>
      <c r="R785" s="63"/>
      <c r="S785" s="63"/>
      <c r="T785" s="64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T785" s="19" t="s">
        <v>188</v>
      </c>
      <c r="AU785" s="19" t="s">
        <v>76</v>
      </c>
    </row>
    <row r="786" spans="1:65" s="2" customFormat="1" ht="16.5" customHeight="1">
      <c r="A786" s="33"/>
      <c r="B786" s="34"/>
      <c r="C786" s="213" t="s">
        <v>2904</v>
      </c>
      <c r="D786" s="213" t="s">
        <v>286</v>
      </c>
      <c r="E786" s="214" t="s">
        <v>5128</v>
      </c>
      <c r="F786" s="215" t="s">
        <v>5129</v>
      </c>
      <c r="G786" s="216" t="s">
        <v>281</v>
      </c>
      <c r="H786" s="217">
        <v>2</v>
      </c>
      <c r="I786" s="218"/>
      <c r="J786" s="218">
        <f>ROUND(I786*H786,2)</f>
        <v>0</v>
      </c>
      <c r="K786" s="215" t="s">
        <v>18</v>
      </c>
      <c r="L786" s="219"/>
      <c r="M786" s="220" t="s">
        <v>18</v>
      </c>
      <c r="N786" s="221" t="s">
        <v>40</v>
      </c>
      <c r="O786" s="184">
        <v>0</v>
      </c>
      <c r="P786" s="184">
        <f>O786*H786</f>
        <v>0</v>
      </c>
      <c r="Q786" s="184">
        <v>0</v>
      </c>
      <c r="R786" s="184">
        <f>Q786*H786</f>
        <v>0</v>
      </c>
      <c r="S786" s="184">
        <v>0</v>
      </c>
      <c r="T786" s="185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86" t="s">
        <v>250</v>
      </c>
      <c r="AT786" s="186" t="s">
        <v>286</v>
      </c>
      <c r="AU786" s="186" t="s">
        <v>76</v>
      </c>
      <c r="AY786" s="19" t="s">
        <v>179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19" t="s">
        <v>76</v>
      </c>
      <c r="BK786" s="187">
        <f>ROUND(I786*H786,2)</f>
        <v>0</v>
      </c>
      <c r="BL786" s="19" t="s">
        <v>186</v>
      </c>
      <c r="BM786" s="186" t="s">
        <v>5130</v>
      </c>
    </row>
    <row r="787" spans="1:65" s="2" customFormat="1">
      <c r="A787" s="33"/>
      <c r="B787" s="34"/>
      <c r="C787" s="35"/>
      <c r="D787" s="188" t="s">
        <v>188</v>
      </c>
      <c r="E787" s="35"/>
      <c r="F787" s="189" t="s">
        <v>5129</v>
      </c>
      <c r="G787" s="35"/>
      <c r="H787" s="35"/>
      <c r="I787" s="35"/>
      <c r="J787" s="35"/>
      <c r="K787" s="35"/>
      <c r="L787" s="38"/>
      <c r="M787" s="190"/>
      <c r="N787" s="191"/>
      <c r="O787" s="63"/>
      <c r="P787" s="63"/>
      <c r="Q787" s="63"/>
      <c r="R787" s="63"/>
      <c r="S787" s="63"/>
      <c r="T787" s="64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T787" s="19" t="s">
        <v>188</v>
      </c>
      <c r="AU787" s="19" t="s">
        <v>76</v>
      </c>
    </row>
    <row r="788" spans="1:65" s="2" customFormat="1" ht="16.5" customHeight="1">
      <c r="A788" s="33"/>
      <c r="B788" s="34"/>
      <c r="C788" s="176" t="s">
        <v>2908</v>
      </c>
      <c r="D788" s="176" t="s">
        <v>181</v>
      </c>
      <c r="E788" s="177" t="s">
        <v>5131</v>
      </c>
      <c r="F788" s="178" t="s">
        <v>5132</v>
      </c>
      <c r="G788" s="179" t="s">
        <v>281</v>
      </c>
      <c r="H788" s="180">
        <v>1</v>
      </c>
      <c r="I788" s="181"/>
      <c r="J788" s="181">
        <f>ROUND(I788*H788,2)</f>
        <v>0</v>
      </c>
      <c r="K788" s="178" t="s">
        <v>18</v>
      </c>
      <c r="L788" s="38"/>
      <c r="M788" s="182" t="s">
        <v>18</v>
      </c>
      <c r="N788" s="183" t="s">
        <v>40</v>
      </c>
      <c r="O788" s="184">
        <v>0</v>
      </c>
      <c r="P788" s="184">
        <f>O788*H788</f>
        <v>0</v>
      </c>
      <c r="Q788" s="184">
        <v>0</v>
      </c>
      <c r="R788" s="184">
        <f>Q788*H788</f>
        <v>0</v>
      </c>
      <c r="S788" s="184">
        <v>0</v>
      </c>
      <c r="T788" s="185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86" t="s">
        <v>186</v>
      </c>
      <c r="AT788" s="186" t="s">
        <v>181</v>
      </c>
      <c r="AU788" s="186" t="s">
        <v>76</v>
      </c>
      <c r="AY788" s="19" t="s">
        <v>179</v>
      </c>
      <c r="BE788" s="187">
        <f>IF(N788="základní",J788,0)</f>
        <v>0</v>
      </c>
      <c r="BF788" s="187">
        <f>IF(N788="snížená",J788,0)</f>
        <v>0</v>
      </c>
      <c r="BG788" s="187">
        <f>IF(N788="zákl. přenesená",J788,0)</f>
        <v>0</v>
      </c>
      <c r="BH788" s="187">
        <f>IF(N788="sníž. přenesená",J788,0)</f>
        <v>0</v>
      </c>
      <c r="BI788" s="187">
        <f>IF(N788="nulová",J788,0)</f>
        <v>0</v>
      </c>
      <c r="BJ788" s="19" t="s">
        <v>76</v>
      </c>
      <c r="BK788" s="187">
        <f>ROUND(I788*H788,2)</f>
        <v>0</v>
      </c>
      <c r="BL788" s="19" t="s">
        <v>186</v>
      </c>
      <c r="BM788" s="186" t="s">
        <v>5133</v>
      </c>
    </row>
    <row r="789" spans="1:65" s="2" customFormat="1">
      <c r="A789" s="33"/>
      <c r="B789" s="34"/>
      <c r="C789" s="35"/>
      <c r="D789" s="188" t="s">
        <v>188</v>
      </c>
      <c r="E789" s="35"/>
      <c r="F789" s="189" t="s">
        <v>5132</v>
      </c>
      <c r="G789" s="35"/>
      <c r="H789" s="35"/>
      <c r="I789" s="35"/>
      <c r="J789" s="35"/>
      <c r="K789" s="35"/>
      <c r="L789" s="38"/>
      <c r="M789" s="190"/>
      <c r="N789" s="191"/>
      <c r="O789" s="63"/>
      <c r="P789" s="63"/>
      <c r="Q789" s="63"/>
      <c r="R789" s="63"/>
      <c r="S789" s="63"/>
      <c r="T789" s="64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T789" s="19" t="s">
        <v>188</v>
      </c>
      <c r="AU789" s="19" t="s">
        <v>76</v>
      </c>
    </row>
    <row r="790" spans="1:65" s="2" customFormat="1" ht="62.65" customHeight="1">
      <c r="A790" s="33"/>
      <c r="B790" s="34"/>
      <c r="C790" s="176" t="s">
        <v>2912</v>
      </c>
      <c r="D790" s="176" t="s">
        <v>181</v>
      </c>
      <c r="E790" s="177" t="s">
        <v>5134</v>
      </c>
      <c r="F790" s="178" t="s">
        <v>5135</v>
      </c>
      <c r="G790" s="179" t="s">
        <v>1865</v>
      </c>
      <c r="H790" s="180">
        <v>1</v>
      </c>
      <c r="I790" s="181"/>
      <c r="J790" s="181">
        <f>ROUND(I790*H790,2)</f>
        <v>0</v>
      </c>
      <c r="K790" s="178" t="s">
        <v>18</v>
      </c>
      <c r="L790" s="38"/>
      <c r="M790" s="182" t="s">
        <v>18</v>
      </c>
      <c r="N790" s="183" t="s">
        <v>40</v>
      </c>
      <c r="O790" s="184">
        <v>0</v>
      </c>
      <c r="P790" s="184">
        <f>O790*H790</f>
        <v>0</v>
      </c>
      <c r="Q790" s="184">
        <v>0</v>
      </c>
      <c r="R790" s="184">
        <f>Q790*H790</f>
        <v>0</v>
      </c>
      <c r="S790" s="184">
        <v>0</v>
      </c>
      <c r="T790" s="185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86" t="s">
        <v>186</v>
      </c>
      <c r="AT790" s="186" t="s">
        <v>181</v>
      </c>
      <c r="AU790" s="186" t="s">
        <v>76</v>
      </c>
      <c r="AY790" s="19" t="s">
        <v>179</v>
      </c>
      <c r="BE790" s="187">
        <f>IF(N790="základní",J790,0)</f>
        <v>0</v>
      </c>
      <c r="BF790" s="187">
        <f>IF(N790="snížená",J790,0)</f>
        <v>0</v>
      </c>
      <c r="BG790" s="187">
        <f>IF(N790="zákl. přenesená",J790,0)</f>
        <v>0</v>
      </c>
      <c r="BH790" s="187">
        <f>IF(N790="sníž. přenesená",J790,0)</f>
        <v>0</v>
      </c>
      <c r="BI790" s="187">
        <f>IF(N790="nulová",J790,0)</f>
        <v>0</v>
      </c>
      <c r="BJ790" s="19" t="s">
        <v>76</v>
      </c>
      <c r="BK790" s="187">
        <f>ROUND(I790*H790,2)</f>
        <v>0</v>
      </c>
      <c r="BL790" s="19" t="s">
        <v>186</v>
      </c>
      <c r="BM790" s="186" t="s">
        <v>5136</v>
      </c>
    </row>
    <row r="791" spans="1:65" s="2" customFormat="1" ht="39">
      <c r="A791" s="33"/>
      <c r="B791" s="34"/>
      <c r="C791" s="35"/>
      <c r="D791" s="188" t="s">
        <v>188</v>
      </c>
      <c r="E791" s="35"/>
      <c r="F791" s="189" t="s">
        <v>5137</v>
      </c>
      <c r="G791" s="35"/>
      <c r="H791" s="35"/>
      <c r="I791" s="35"/>
      <c r="J791" s="35"/>
      <c r="K791" s="35"/>
      <c r="L791" s="38"/>
      <c r="M791" s="190"/>
      <c r="N791" s="191"/>
      <c r="O791" s="63"/>
      <c r="P791" s="63"/>
      <c r="Q791" s="63"/>
      <c r="R791" s="63"/>
      <c r="S791" s="63"/>
      <c r="T791" s="64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T791" s="19" t="s">
        <v>188</v>
      </c>
      <c r="AU791" s="19" t="s">
        <v>76</v>
      </c>
    </row>
    <row r="792" spans="1:65" s="2" customFormat="1" ht="16.5" customHeight="1">
      <c r="A792" s="33"/>
      <c r="B792" s="34"/>
      <c r="C792" s="176" t="s">
        <v>2916</v>
      </c>
      <c r="D792" s="176" t="s">
        <v>181</v>
      </c>
      <c r="E792" s="177" t="s">
        <v>5138</v>
      </c>
      <c r="F792" s="178" t="s">
        <v>5139</v>
      </c>
      <c r="G792" s="179" t="s">
        <v>1865</v>
      </c>
      <c r="H792" s="180">
        <v>28</v>
      </c>
      <c r="I792" s="181"/>
      <c r="J792" s="181">
        <f>ROUND(I792*H792,2)</f>
        <v>0</v>
      </c>
      <c r="K792" s="178" t="s">
        <v>18</v>
      </c>
      <c r="L792" s="38"/>
      <c r="M792" s="182" t="s">
        <v>18</v>
      </c>
      <c r="N792" s="183" t="s">
        <v>40</v>
      </c>
      <c r="O792" s="184">
        <v>0</v>
      </c>
      <c r="P792" s="184">
        <f>O792*H792</f>
        <v>0</v>
      </c>
      <c r="Q792" s="184">
        <v>0</v>
      </c>
      <c r="R792" s="184">
        <f>Q792*H792</f>
        <v>0</v>
      </c>
      <c r="S792" s="184">
        <v>0</v>
      </c>
      <c r="T792" s="185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86" t="s">
        <v>186</v>
      </c>
      <c r="AT792" s="186" t="s">
        <v>181</v>
      </c>
      <c r="AU792" s="186" t="s">
        <v>76</v>
      </c>
      <c r="AY792" s="19" t="s">
        <v>179</v>
      </c>
      <c r="BE792" s="187">
        <f>IF(N792="základní",J792,0)</f>
        <v>0</v>
      </c>
      <c r="BF792" s="187">
        <f>IF(N792="snížená",J792,0)</f>
        <v>0</v>
      </c>
      <c r="BG792" s="187">
        <f>IF(N792="zákl. přenesená",J792,0)</f>
        <v>0</v>
      </c>
      <c r="BH792" s="187">
        <f>IF(N792="sníž. přenesená",J792,0)</f>
        <v>0</v>
      </c>
      <c r="BI792" s="187">
        <f>IF(N792="nulová",J792,0)</f>
        <v>0</v>
      </c>
      <c r="BJ792" s="19" t="s">
        <v>76</v>
      </c>
      <c r="BK792" s="187">
        <f>ROUND(I792*H792,2)</f>
        <v>0</v>
      </c>
      <c r="BL792" s="19" t="s">
        <v>186</v>
      </c>
      <c r="BM792" s="186" t="s">
        <v>5140</v>
      </c>
    </row>
    <row r="793" spans="1:65" s="2" customFormat="1">
      <c r="A793" s="33"/>
      <c r="B793" s="34"/>
      <c r="C793" s="35"/>
      <c r="D793" s="188" t="s">
        <v>188</v>
      </c>
      <c r="E793" s="35"/>
      <c r="F793" s="189" t="s">
        <v>5139</v>
      </c>
      <c r="G793" s="35"/>
      <c r="H793" s="35"/>
      <c r="I793" s="35"/>
      <c r="J793" s="35"/>
      <c r="K793" s="35"/>
      <c r="L793" s="38"/>
      <c r="M793" s="190"/>
      <c r="N793" s="191"/>
      <c r="O793" s="63"/>
      <c r="P793" s="63"/>
      <c r="Q793" s="63"/>
      <c r="R793" s="63"/>
      <c r="S793" s="63"/>
      <c r="T793" s="64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T793" s="19" t="s">
        <v>188</v>
      </c>
      <c r="AU793" s="19" t="s">
        <v>76</v>
      </c>
    </row>
    <row r="794" spans="1:65" s="2" customFormat="1" ht="16.5" customHeight="1">
      <c r="A794" s="33"/>
      <c r="B794" s="34"/>
      <c r="C794" s="176" t="s">
        <v>2920</v>
      </c>
      <c r="D794" s="176" t="s">
        <v>181</v>
      </c>
      <c r="E794" s="177" t="s">
        <v>5141</v>
      </c>
      <c r="F794" s="178" t="s">
        <v>5142</v>
      </c>
      <c r="G794" s="179" t="s">
        <v>281</v>
      </c>
      <c r="H794" s="180">
        <v>3</v>
      </c>
      <c r="I794" s="181"/>
      <c r="J794" s="181">
        <f>ROUND(I794*H794,2)</f>
        <v>0</v>
      </c>
      <c r="K794" s="178" t="s">
        <v>18</v>
      </c>
      <c r="L794" s="38"/>
      <c r="M794" s="182" t="s">
        <v>18</v>
      </c>
      <c r="N794" s="183" t="s">
        <v>40</v>
      </c>
      <c r="O794" s="184">
        <v>0</v>
      </c>
      <c r="P794" s="184">
        <f>O794*H794</f>
        <v>0</v>
      </c>
      <c r="Q794" s="184">
        <v>0</v>
      </c>
      <c r="R794" s="184">
        <f>Q794*H794</f>
        <v>0</v>
      </c>
      <c r="S794" s="184">
        <v>0</v>
      </c>
      <c r="T794" s="185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86" t="s">
        <v>186</v>
      </c>
      <c r="AT794" s="186" t="s">
        <v>181</v>
      </c>
      <c r="AU794" s="186" t="s">
        <v>76</v>
      </c>
      <c r="AY794" s="19" t="s">
        <v>179</v>
      </c>
      <c r="BE794" s="187">
        <f>IF(N794="základní",J794,0)</f>
        <v>0</v>
      </c>
      <c r="BF794" s="187">
        <f>IF(N794="snížená",J794,0)</f>
        <v>0</v>
      </c>
      <c r="BG794" s="187">
        <f>IF(N794="zákl. přenesená",J794,0)</f>
        <v>0</v>
      </c>
      <c r="BH794" s="187">
        <f>IF(N794="sníž. přenesená",J794,0)</f>
        <v>0</v>
      </c>
      <c r="BI794" s="187">
        <f>IF(N794="nulová",J794,0)</f>
        <v>0</v>
      </c>
      <c r="BJ794" s="19" t="s">
        <v>76</v>
      </c>
      <c r="BK794" s="187">
        <f>ROUND(I794*H794,2)</f>
        <v>0</v>
      </c>
      <c r="BL794" s="19" t="s">
        <v>186</v>
      </c>
      <c r="BM794" s="186" t="s">
        <v>5143</v>
      </c>
    </row>
    <row r="795" spans="1:65" s="2" customFormat="1">
      <c r="A795" s="33"/>
      <c r="B795" s="34"/>
      <c r="C795" s="35"/>
      <c r="D795" s="188" t="s">
        <v>188</v>
      </c>
      <c r="E795" s="35"/>
      <c r="F795" s="189" t="s">
        <v>5142</v>
      </c>
      <c r="G795" s="35"/>
      <c r="H795" s="35"/>
      <c r="I795" s="35"/>
      <c r="J795" s="35"/>
      <c r="K795" s="35"/>
      <c r="L795" s="38"/>
      <c r="M795" s="190"/>
      <c r="N795" s="191"/>
      <c r="O795" s="63"/>
      <c r="P795" s="63"/>
      <c r="Q795" s="63"/>
      <c r="R795" s="63"/>
      <c r="S795" s="63"/>
      <c r="T795" s="64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T795" s="19" t="s">
        <v>188</v>
      </c>
      <c r="AU795" s="19" t="s">
        <v>76</v>
      </c>
    </row>
    <row r="796" spans="1:65" s="2" customFormat="1" ht="16.5" customHeight="1">
      <c r="A796" s="33"/>
      <c r="B796" s="34"/>
      <c r="C796" s="176" t="s">
        <v>2924</v>
      </c>
      <c r="D796" s="176" t="s">
        <v>181</v>
      </c>
      <c r="E796" s="177" t="s">
        <v>5144</v>
      </c>
      <c r="F796" s="178" t="s">
        <v>5145</v>
      </c>
      <c r="G796" s="179" t="s">
        <v>281</v>
      </c>
      <c r="H796" s="180">
        <v>1</v>
      </c>
      <c r="I796" s="181"/>
      <c r="J796" s="181">
        <f>ROUND(I796*H796,2)</f>
        <v>0</v>
      </c>
      <c r="K796" s="178" t="s">
        <v>18</v>
      </c>
      <c r="L796" s="38"/>
      <c r="M796" s="182" t="s">
        <v>18</v>
      </c>
      <c r="N796" s="183" t="s">
        <v>40</v>
      </c>
      <c r="O796" s="184">
        <v>0</v>
      </c>
      <c r="P796" s="184">
        <f>O796*H796</f>
        <v>0</v>
      </c>
      <c r="Q796" s="184">
        <v>0</v>
      </c>
      <c r="R796" s="184">
        <f>Q796*H796</f>
        <v>0</v>
      </c>
      <c r="S796" s="184">
        <v>0</v>
      </c>
      <c r="T796" s="185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86" t="s">
        <v>186</v>
      </c>
      <c r="AT796" s="186" t="s">
        <v>181</v>
      </c>
      <c r="AU796" s="186" t="s">
        <v>76</v>
      </c>
      <c r="AY796" s="19" t="s">
        <v>179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76</v>
      </c>
      <c r="BK796" s="187">
        <f>ROUND(I796*H796,2)</f>
        <v>0</v>
      </c>
      <c r="BL796" s="19" t="s">
        <v>186</v>
      </c>
      <c r="BM796" s="186" t="s">
        <v>5146</v>
      </c>
    </row>
    <row r="797" spans="1:65" s="2" customFormat="1">
      <c r="A797" s="33"/>
      <c r="B797" s="34"/>
      <c r="C797" s="35"/>
      <c r="D797" s="188" t="s">
        <v>188</v>
      </c>
      <c r="E797" s="35"/>
      <c r="F797" s="189" t="s">
        <v>5145</v>
      </c>
      <c r="G797" s="35"/>
      <c r="H797" s="35"/>
      <c r="I797" s="35"/>
      <c r="J797" s="35"/>
      <c r="K797" s="35"/>
      <c r="L797" s="38"/>
      <c r="M797" s="190"/>
      <c r="N797" s="191"/>
      <c r="O797" s="63"/>
      <c r="P797" s="63"/>
      <c r="Q797" s="63"/>
      <c r="R797" s="63"/>
      <c r="S797" s="63"/>
      <c r="T797" s="64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T797" s="19" t="s">
        <v>188</v>
      </c>
      <c r="AU797" s="19" t="s">
        <v>76</v>
      </c>
    </row>
    <row r="798" spans="1:65" s="2" customFormat="1" ht="16.5" customHeight="1">
      <c r="A798" s="33"/>
      <c r="B798" s="34"/>
      <c r="C798" s="176" t="s">
        <v>2929</v>
      </c>
      <c r="D798" s="176" t="s">
        <v>181</v>
      </c>
      <c r="E798" s="177" t="s">
        <v>5147</v>
      </c>
      <c r="F798" s="178" t="s">
        <v>5148</v>
      </c>
      <c r="G798" s="179" t="s">
        <v>281</v>
      </c>
      <c r="H798" s="180">
        <v>4</v>
      </c>
      <c r="I798" s="181"/>
      <c r="J798" s="181">
        <f>ROUND(I798*H798,2)</f>
        <v>0</v>
      </c>
      <c r="K798" s="178" t="s">
        <v>18</v>
      </c>
      <c r="L798" s="38"/>
      <c r="M798" s="182" t="s">
        <v>18</v>
      </c>
      <c r="N798" s="183" t="s">
        <v>40</v>
      </c>
      <c r="O798" s="184">
        <v>0</v>
      </c>
      <c r="P798" s="184">
        <f>O798*H798</f>
        <v>0</v>
      </c>
      <c r="Q798" s="184">
        <v>0</v>
      </c>
      <c r="R798" s="184">
        <f>Q798*H798</f>
        <v>0</v>
      </c>
      <c r="S798" s="184">
        <v>0</v>
      </c>
      <c r="T798" s="185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86" t="s">
        <v>186</v>
      </c>
      <c r="AT798" s="186" t="s">
        <v>181</v>
      </c>
      <c r="AU798" s="186" t="s">
        <v>76</v>
      </c>
      <c r="AY798" s="19" t="s">
        <v>179</v>
      </c>
      <c r="BE798" s="187">
        <f>IF(N798="základní",J798,0)</f>
        <v>0</v>
      </c>
      <c r="BF798" s="187">
        <f>IF(N798="snížená",J798,0)</f>
        <v>0</v>
      </c>
      <c r="BG798" s="187">
        <f>IF(N798="zákl. přenesená",J798,0)</f>
        <v>0</v>
      </c>
      <c r="BH798" s="187">
        <f>IF(N798="sníž. přenesená",J798,0)</f>
        <v>0</v>
      </c>
      <c r="BI798" s="187">
        <f>IF(N798="nulová",J798,0)</f>
        <v>0</v>
      </c>
      <c r="BJ798" s="19" t="s">
        <v>76</v>
      </c>
      <c r="BK798" s="187">
        <f>ROUND(I798*H798,2)</f>
        <v>0</v>
      </c>
      <c r="BL798" s="19" t="s">
        <v>186</v>
      </c>
      <c r="BM798" s="186" t="s">
        <v>5149</v>
      </c>
    </row>
    <row r="799" spans="1:65" s="2" customFormat="1">
      <c r="A799" s="33"/>
      <c r="B799" s="34"/>
      <c r="C799" s="35"/>
      <c r="D799" s="188" t="s">
        <v>188</v>
      </c>
      <c r="E799" s="35"/>
      <c r="F799" s="189" t="s">
        <v>5148</v>
      </c>
      <c r="G799" s="35"/>
      <c r="H799" s="35"/>
      <c r="I799" s="35"/>
      <c r="J799" s="35"/>
      <c r="K799" s="35"/>
      <c r="L799" s="38"/>
      <c r="M799" s="190"/>
      <c r="N799" s="191"/>
      <c r="O799" s="63"/>
      <c r="P799" s="63"/>
      <c r="Q799" s="63"/>
      <c r="R799" s="63"/>
      <c r="S799" s="63"/>
      <c r="T799" s="64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T799" s="19" t="s">
        <v>188</v>
      </c>
      <c r="AU799" s="19" t="s">
        <v>76</v>
      </c>
    </row>
    <row r="800" spans="1:65" s="2" customFormat="1" ht="16.5" customHeight="1">
      <c r="A800" s="33"/>
      <c r="B800" s="34"/>
      <c r="C800" s="176" t="s">
        <v>2933</v>
      </c>
      <c r="D800" s="176" t="s">
        <v>181</v>
      </c>
      <c r="E800" s="177" t="s">
        <v>5150</v>
      </c>
      <c r="F800" s="178" t="s">
        <v>5151</v>
      </c>
      <c r="G800" s="179" t="s">
        <v>281</v>
      </c>
      <c r="H800" s="180">
        <v>2</v>
      </c>
      <c r="I800" s="181"/>
      <c r="J800" s="181">
        <f>ROUND(I800*H800,2)</f>
        <v>0</v>
      </c>
      <c r="K800" s="178" t="s">
        <v>18</v>
      </c>
      <c r="L800" s="38"/>
      <c r="M800" s="182" t="s">
        <v>18</v>
      </c>
      <c r="N800" s="183" t="s">
        <v>40</v>
      </c>
      <c r="O800" s="184">
        <v>0</v>
      </c>
      <c r="P800" s="184">
        <f>O800*H800</f>
        <v>0</v>
      </c>
      <c r="Q800" s="184">
        <v>0</v>
      </c>
      <c r="R800" s="184">
        <f>Q800*H800</f>
        <v>0</v>
      </c>
      <c r="S800" s="184">
        <v>0</v>
      </c>
      <c r="T800" s="185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86" t="s">
        <v>186</v>
      </c>
      <c r="AT800" s="186" t="s">
        <v>181</v>
      </c>
      <c r="AU800" s="186" t="s">
        <v>76</v>
      </c>
      <c r="AY800" s="19" t="s">
        <v>179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76</v>
      </c>
      <c r="BK800" s="187">
        <f>ROUND(I800*H800,2)</f>
        <v>0</v>
      </c>
      <c r="BL800" s="19" t="s">
        <v>186</v>
      </c>
      <c r="BM800" s="186" t="s">
        <v>5152</v>
      </c>
    </row>
    <row r="801" spans="1:65" s="2" customFormat="1">
      <c r="A801" s="33"/>
      <c r="B801" s="34"/>
      <c r="C801" s="35"/>
      <c r="D801" s="188" t="s">
        <v>188</v>
      </c>
      <c r="E801" s="35"/>
      <c r="F801" s="189" t="s">
        <v>5151</v>
      </c>
      <c r="G801" s="35"/>
      <c r="H801" s="35"/>
      <c r="I801" s="35"/>
      <c r="J801" s="35"/>
      <c r="K801" s="35"/>
      <c r="L801" s="38"/>
      <c r="M801" s="190"/>
      <c r="N801" s="191"/>
      <c r="O801" s="63"/>
      <c r="P801" s="63"/>
      <c r="Q801" s="63"/>
      <c r="R801" s="63"/>
      <c r="S801" s="63"/>
      <c r="T801" s="64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T801" s="19" t="s">
        <v>188</v>
      </c>
      <c r="AU801" s="19" t="s">
        <v>76</v>
      </c>
    </row>
    <row r="802" spans="1:65" s="2" customFormat="1" ht="16.5" customHeight="1">
      <c r="A802" s="33"/>
      <c r="B802" s="34"/>
      <c r="C802" s="176" t="s">
        <v>2937</v>
      </c>
      <c r="D802" s="176" t="s">
        <v>181</v>
      </c>
      <c r="E802" s="177" t="s">
        <v>5153</v>
      </c>
      <c r="F802" s="178" t="s">
        <v>5154</v>
      </c>
      <c r="G802" s="179" t="s">
        <v>281</v>
      </c>
      <c r="H802" s="180">
        <v>1</v>
      </c>
      <c r="I802" s="181"/>
      <c r="J802" s="181">
        <f>ROUND(I802*H802,2)</f>
        <v>0</v>
      </c>
      <c r="K802" s="178" t="s">
        <v>18</v>
      </c>
      <c r="L802" s="38"/>
      <c r="M802" s="182" t="s">
        <v>18</v>
      </c>
      <c r="N802" s="183" t="s">
        <v>40</v>
      </c>
      <c r="O802" s="184">
        <v>0</v>
      </c>
      <c r="P802" s="184">
        <f>O802*H802</f>
        <v>0</v>
      </c>
      <c r="Q802" s="184">
        <v>0</v>
      </c>
      <c r="R802" s="184">
        <f>Q802*H802</f>
        <v>0</v>
      </c>
      <c r="S802" s="184">
        <v>0</v>
      </c>
      <c r="T802" s="185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86" t="s">
        <v>186</v>
      </c>
      <c r="AT802" s="186" t="s">
        <v>181</v>
      </c>
      <c r="AU802" s="186" t="s">
        <v>76</v>
      </c>
      <c r="AY802" s="19" t="s">
        <v>179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9" t="s">
        <v>76</v>
      </c>
      <c r="BK802" s="187">
        <f>ROUND(I802*H802,2)</f>
        <v>0</v>
      </c>
      <c r="BL802" s="19" t="s">
        <v>186</v>
      </c>
      <c r="BM802" s="186" t="s">
        <v>5155</v>
      </c>
    </row>
    <row r="803" spans="1:65" s="2" customFormat="1">
      <c r="A803" s="33"/>
      <c r="B803" s="34"/>
      <c r="C803" s="35"/>
      <c r="D803" s="188" t="s">
        <v>188</v>
      </c>
      <c r="E803" s="35"/>
      <c r="F803" s="189" t="s">
        <v>5154</v>
      </c>
      <c r="G803" s="35"/>
      <c r="H803" s="35"/>
      <c r="I803" s="35"/>
      <c r="J803" s="35"/>
      <c r="K803" s="35"/>
      <c r="L803" s="38"/>
      <c r="M803" s="190"/>
      <c r="N803" s="191"/>
      <c r="O803" s="63"/>
      <c r="P803" s="63"/>
      <c r="Q803" s="63"/>
      <c r="R803" s="63"/>
      <c r="S803" s="63"/>
      <c r="T803" s="64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T803" s="19" t="s">
        <v>188</v>
      </c>
      <c r="AU803" s="19" t="s">
        <v>76</v>
      </c>
    </row>
    <row r="804" spans="1:65" s="2" customFormat="1" ht="16.5" customHeight="1">
      <c r="A804" s="33"/>
      <c r="B804" s="34"/>
      <c r="C804" s="176" t="s">
        <v>2941</v>
      </c>
      <c r="D804" s="176" t="s">
        <v>181</v>
      </c>
      <c r="E804" s="177" t="s">
        <v>5156</v>
      </c>
      <c r="F804" s="178" t="s">
        <v>5157</v>
      </c>
      <c r="G804" s="179" t="s">
        <v>281</v>
      </c>
      <c r="H804" s="180">
        <v>2</v>
      </c>
      <c r="I804" s="181"/>
      <c r="J804" s="181">
        <f>ROUND(I804*H804,2)</f>
        <v>0</v>
      </c>
      <c r="K804" s="178" t="s">
        <v>18</v>
      </c>
      <c r="L804" s="38"/>
      <c r="M804" s="182" t="s">
        <v>18</v>
      </c>
      <c r="N804" s="183" t="s">
        <v>40</v>
      </c>
      <c r="O804" s="184">
        <v>0</v>
      </c>
      <c r="P804" s="184">
        <f>O804*H804</f>
        <v>0</v>
      </c>
      <c r="Q804" s="184">
        <v>0</v>
      </c>
      <c r="R804" s="184">
        <f>Q804*H804</f>
        <v>0</v>
      </c>
      <c r="S804" s="184">
        <v>0</v>
      </c>
      <c r="T804" s="185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86" t="s">
        <v>186</v>
      </c>
      <c r="AT804" s="186" t="s">
        <v>181</v>
      </c>
      <c r="AU804" s="186" t="s">
        <v>76</v>
      </c>
      <c r="AY804" s="19" t="s">
        <v>179</v>
      </c>
      <c r="BE804" s="187">
        <f>IF(N804="základní",J804,0)</f>
        <v>0</v>
      </c>
      <c r="BF804" s="187">
        <f>IF(N804="snížená",J804,0)</f>
        <v>0</v>
      </c>
      <c r="BG804" s="187">
        <f>IF(N804="zákl. přenesená",J804,0)</f>
        <v>0</v>
      </c>
      <c r="BH804" s="187">
        <f>IF(N804="sníž. přenesená",J804,0)</f>
        <v>0</v>
      </c>
      <c r="BI804" s="187">
        <f>IF(N804="nulová",J804,0)</f>
        <v>0</v>
      </c>
      <c r="BJ804" s="19" t="s">
        <v>76</v>
      </c>
      <c r="BK804" s="187">
        <f>ROUND(I804*H804,2)</f>
        <v>0</v>
      </c>
      <c r="BL804" s="19" t="s">
        <v>186</v>
      </c>
      <c r="BM804" s="186" t="s">
        <v>2050</v>
      </c>
    </row>
    <row r="805" spans="1:65" s="2" customFormat="1">
      <c r="A805" s="33"/>
      <c r="B805" s="34"/>
      <c r="C805" s="35"/>
      <c r="D805" s="188" t="s">
        <v>188</v>
      </c>
      <c r="E805" s="35"/>
      <c r="F805" s="189" t="s">
        <v>5157</v>
      </c>
      <c r="G805" s="35"/>
      <c r="H805" s="35"/>
      <c r="I805" s="35"/>
      <c r="J805" s="35"/>
      <c r="K805" s="35"/>
      <c r="L805" s="38"/>
      <c r="M805" s="190"/>
      <c r="N805" s="191"/>
      <c r="O805" s="63"/>
      <c r="P805" s="63"/>
      <c r="Q805" s="63"/>
      <c r="R805" s="63"/>
      <c r="S805" s="63"/>
      <c r="T805" s="64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T805" s="19" t="s">
        <v>188</v>
      </c>
      <c r="AU805" s="19" t="s">
        <v>76</v>
      </c>
    </row>
    <row r="806" spans="1:65" s="2" customFormat="1" ht="16.5" customHeight="1">
      <c r="A806" s="33"/>
      <c r="B806" s="34"/>
      <c r="C806" s="176" t="s">
        <v>2945</v>
      </c>
      <c r="D806" s="176" t="s">
        <v>181</v>
      </c>
      <c r="E806" s="177" t="s">
        <v>5158</v>
      </c>
      <c r="F806" s="178" t="s">
        <v>5159</v>
      </c>
      <c r="G806" s="179" t="s">
        <v>281</v>
      </c>
      <c r="H806" s="180">
        <v>1</v>
      </c>
      <c r="I806" s="181"/>
      <c r="J806" s="181">
        <f>ROUND(I806*H806,2)</f>
        <v>0</v>
      </c>
      <c r="K806" s="178" t="s">
        <v>18</v>
      </c>
      <c r="L806" s="38"/>
      <c r="M806" s="182" t="s">
        <v>18</v>
      </c>
      <c r="N806" s="183" t="s">
        <v>40</v>
      </c>
      <c r="O806" s="184">
        <v>0</v>
      </c>
      <c r="P806" s="184">
        <f>O806*H806</f>
        <v>0</v>
      </c>
      <c r="Q806" s="184">
        <v>0</v>
      </c>
      <c r="R806" s="184">
        <f>Q806*H806</f>
        <v>0</v>
      </c>
      <c r="S806" s="184">
        <v>0</v>
      </c>
      <c r="T806" s="185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86" t="s">
        <v>186</v>
      </c>
      <c r="AT806" s="186" t="s">
        <v>181</v>
      </c>
      <c r="AU806" s="186" t="s">
        <v>76</v>
      </c>
      <c r="AY806" s="19" t="s">
        <v>179</v>
      </c>
      <c r="BE806" s="187">
        <f>IF(N806="základní",J806,0)</f>
        <v>0</v>
      </c>
      <c r="BF806" s="187">
        <f>IF(N806="snížená",J806,0)</f>
        <v>0</v>
      </c>
      <c r="BG806" s="187">
        <f>IF(N806="zákl. přenesená",J806,0)</f>
        <v>0</v>
      </c>
      <c r="BH806" s="187">
        <f>IF(N806="sníž. přenesená",J806,0)</f>
        <v>0</v>
      </c>
      <c r="BI806" s="187">
        <f>IF(N806="nulová",J806,0)</f>
        <v>0</v>
      </c>
      <c r="BJ806" s="19" t="s">
        <v>76</v>
      </c>
      <c r="BK806" s="187">
        <f>ROUND(I806*H806,2)</f>
        <v>0</v>
      </c>
      <c r="BL806" s="19" t="s">
        <v>186</v>
      </c>
      <c r="BM806" s="186" t="s">
        <v>5160</v>
      </c>
    </row>
    <row r="807" spans="1:65" s="2" customFormat="1">
      <c r="A807" s="33"/>
      <c r="B807" s="34"/>
      <c r="C807" s="35"/>
      <c r="D807" s="188" t="s">
        <v>188</v>
      </c>
      <c r="E807" s="35"/>
      <c r="F807" s="189" t="s">
        <v>5161</v>
      </c>
      <c r="G807" s="35"/>
      <c r="H807" s="35"/>
      <c r="I807" s="35"/>
      <c r="J807" s="35"/>
      <c r="K807" s="35"/>
      <c r="L807" s="38"/>
      <c r="M807" s="190"/>
      <c r="N807" s="191"/>
      <c r="O807" s="63"/>
      <c r="P807" s="63"/>
      <c r="Q807" s="63"/>
      <c r="R807" s="63"/>
      <c r="S807" s="63"/>
      <c r="T807" s="64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T807" s="19" t="s">
        <v>188</v>
      </c>
      <c r="AU807" s="19" t="s">
        <v>76</v>
      </c>
    </row>
    <row r="808" spans="1:65" s="2" customFormat="1" ht="16.5" customHeight="1">
      <c r="A808" s="33"/>
      <c r="B808" s="34"/>
      <c r="C808" s="176" t="s">
        <v>2949</v>
      </c>
      <c r="D808" s="176" t="s">
        <v>181</v>
      </c>
      <c r="E808" s="177" t="s">
        <v>5162</v>
      </c>
      <c r="F808" s="178" t="s">
        <v>5163</v>
      </c>
      <c r="G808" s="179" t="s">
        <v>281</v>
      </c>
      <c r="H808" s="180">
        <v>6</v>
      </c>
      <c r="I808" s="181"/>
      <c r="J808" s="181">
        <f>ROUND(I808*H808,2)</f>
        <v>0</v>
      </c>
      <c r="K808" s="178" t="s">
        <v>18</v>
      </c>
      <c r="L808" s="38"/>
      <c r="M808" s="182" t="s">
        <v>18</v>
      </c>
      <c r="N808" s="183" t="s">
        <v>40</v>
      </c>
      <c r="O808" s="184">
        <v>0</v>
      </c>
      <c r="P808" s="184">
        <f>O808*H808</f>
        <v>0</v>
      </c>
      <c r="Q808" s="184">
        <v>0</v>
      </c>
      <c r="R808" s="184">
        <f>Q808*H808</f>
        <v>0</v>
      </c>
      <c r="S808" s="184">
        <v>0</v>
      </c>
      <c r="T808" s="185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86" t="s">
        <v>186</v>
      </c>
      <c r="AT808" s="186" t="s">
        <v>181</v>
      </c>
      <c r="AU808" s="186" t="s">
        <v>76</v>
      </c>
      <c r="AY808" s="19" t="s">
        <v>179</v>
      </c>
      <c r="BE808" s="187">
        <f>IF(N808="základní",J808,0)</f>
        <v>0</v>
      </c>
      <c r="BF808" s="187">
        <f>IF(N808="snížená",J808,0)</f>
        <v>0</v>
      </c>
      <c r="BG808" s="187">
        <f>IF(N808="zákl. přenesená",J808,0)</f>
        <v>0</v>
      </c>
      <c r="BH808" s="187">
        <f>IF(N808="sníž. přenesená",J808,0)</f>
        <v>0</v>
      </c>
      <c r="BI808" s="187">
        <f>IF(N808="nulová",J808,0)</f>
        <v>0</v>
      </c>
      <c r="BJ808" s="19" t="s">
        <v>76</v>
      </c>
      <c r="BK808" s="187">
        <f>ROUND(I808*H808,2)</f>
        <v>0</v>
      </c>
      <c r="BL808" s="19" t="s">
        <v>186</v>
      </c>
      <c r="BM808" s="186" t="s">
        <v>5164</v>
      </c>
    </row>
    <row r="809" spans="1:65" s="2" customFormat="1">
      <c r="A809" s="33"/>
      <c r="B809" s="34"/>
      <c r="C809" s="35"/>
      <c r="D809" s="188" t="s">
        <v>188</v>
      </c>
      <c r="E809" s="35"/>
      <c r="F809" s="189" t="s">
        <v>5165</v>
      </c>
      <c r="G809" s="35"/>
      <c r="H809" s="35"/>
      <c r="I809" s="35"/>
      <c r="J809" s="35"/>
      <c r="K809" s="35"/>
      <c r="L809" s="38"/>
      <c r="M809" s="190"/>
      <c r="N809" s="191"/>
      <c r="O809" s="63"/>
      <c r="P809" s="63"/>
      <c r="Q809" s="63"/>
      <c r="R809" s="63"/>
      <c r="S809" s="63"/>
      <c r="T809" s="64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T809" s="19" t="s">
        <v>188</v>
      </c>
      <c r="AU809" s="19" t="s">
        <v>76</v>
      </c>
    </row>
    <row r="810" spans="1:65" s="2" customFormat="1" ht="16.5" customHeight="1">
      <c r="A810" s="33"/>
      <c r="B810" s="34"/>
      <c r="C810" s="176" t="s">
        <v>2956</v>
      </c>
      <c r="D810" s="176" t="s">
        <v>181</v>
      </c>
      <c r="E810" s="177" t="s">
        <v>5166</v>
      </c>
      <c r="F810" s="178" t="s">
        <v>5167</v>
      </c>
      <c r="G810" s="179" t="s">
        <v>281</v>
      </c>
      <c r="H810" s="180">
        <v>133</v>
      </c>
      <c r="I810" s="181"/>
      <c r="J810" s="181">
        <f>ROUND(I810*H810,2)</f>
        <v>0</v>
      </c>
      <c r="K810" s="178" t="s">
        <v>18</v>
      </c>
      <c r="L810" s="38"/>
      <c r="M810" s="182" t="s">
        <v>18</v>
      </c>
      <c r="N810" s="183" t="s">
        <v>40</v>
      </c>
      <c r="O810" s="184">
        <v>0</v>
      </c>
      <c r="P810" s="184">
        <f>O810*H810</f>
        <v>0</v>
      </c>
      <c r="Q810" s="184">
        <v>0</v>
      </c>
      <c r="R810" s="184">
        <f>Q810*H810</f>
        <v>0</v>
      </c>
      <c r="S810" s="184">
        <v>0</v>
      </c>
      <c r="T810" s="185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86" t="s">
        <v>186</v>
      </c>
      <c r="AT810" s="186" t="s">
        <v>181</v>
      </c>
      <c r="AU810" s="186" t="s">
        <v>76</v>
      </c>
      <c r="AY810" s="19" t="s">
        <v>179</v>
      </c>
      <c r="BE810" s="187">
        <f>IF(N810="základní",J810,0)</f>
        <v>0</v>
      </c>
      <c r="BF810" s="187">
        <f>IF(N810="snížená",J810,0)</f>
        <v>0</v>
      </c>
      <c r="BG810" s="187">
        <f>IF(N810="zákl. přenesená",J810,0)</f>
        <v>0</v>
      </c>
      <c r="BH810" s="187">
        <f>IF(N810="sníž. přenesená",J810,0)</f>
        <v>0</v>
      </c>
      <c r="BI810" s="187">
        <f>IF(N810="nulová",J810,0)</f>
        <v>0</v>
      </c>
      <c r="BJ810" s="19" t="s">
        <v>76</v>
      </c>
      <c r="BK810" s="187">
        <f>ROUND(I810*H810,2)</f>
        <v>0</v>
      </c>
      <c r="BL810" s="19" t="s">
        <v>186</v>
      </c>
      <c r="BM810" s="186" t="s">
        <v>5168</v>
      </c>
    </row>
    <row r="811" spans="1:65" s="2" customFormat="1">
      <c r="A811" s="33"/>
      <c r="B811" s="34"/>
      <c r="C811" s="35"/>
      <c r="D811" s="188" t="s">
        <v>188</v>
      </c>
      <c r="E811" s="35"/>
      <c r="F811" s="189" t="s">
        <v>5167</v>
      </c>
      <c r="G811" s="35"/>
      <c r="H811" s="35"/>
      <c r="I811" s="35"/>
      <c r="J811" s="35"/>
      <c r="K811" s="35"/>
      <c r="L811" s="38"/>
      <c r="M811" s="190"/>
      <c r="N811" s="191"/>
      <c r="O811" s="63"/>
      <c r="P811" s="63"/>
      <c r="Q811" s="63"/>
      <c r="R811" s="63"/>
      <c r="S811" s="63"/>
      <c r="T811" s="64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T811" s="19" t="s">
        <v>188</v>
      </c>
      <c r="AU811" s="19" t="s">
        <v>76</v>
      </c>
    </row>
    <row r="812" spans="1:65" s="2" customFormat="1" ht="37.9" customHeight="1">
      <c r="A812" s="33"/>
      <c r="B812" s="34"/>
      <c r="C812" s="213" t="s">
        <v>2961</v>
      </c>
      <c r="D812" s="213" t="s">
        <v>286</v>
      </c>
      <c r="E812" s="214" t="s">
        <v>5169</v>
      </c>
      <c r="F812" s="215" t="s">
        <v>5170</v>
      </c>
      <c r="G812" s="216" t="s">
        <v>281</v>
      </c>
      <c r="H812" s="217">
        <v>12</v>
      </c>
      <c r="I812" s="218"/>
      <c r="J812" s="218">
        <f>ROUND(I812*H812,2)</f>
        <v>0</v>
      </c>
      <c r="K812" s="215" t="s">
        <v>18</v>
      </c>
      <c r="L812" s="219"/>
      <c r="M812" s="220" t="s">
        <v>18</v>
      </c>
      <c r="N812" s="221" t="s">
        <v>40</v>
      </c>
      <c r="O812" s="184">
        <v>0</v>
      </c>
      <c r="P812" s="184">
        <f>O812*H812</f>
        <v>0</v>
      </c>
      <c r="Q812" s="184">
        <v>0</v>
      </c>
      <c r="R812" s="184">
        <f>Q812*H812</f>
        <v>0</v>
      </c>
      <c r="S812" s="184">
        <v>0</v>
      </c>
      <c r="T812" s="185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86" t="s">
        <v>250</v>
      </c>
      <c r="AT812" s="186" t="s">
        <v>286</v>
      </c>
      <c r="AU812" s="186" t="s">
        <v>76</v>
      </c>
      <c r="AY812" s="19" t="s">
        <v>179</v>
      </c>
      <c r="BE812" s="187">
        <f>IF(N812="základní",J812,0)</f>
        <v>0</v>
      </c>
      <c r="BF812" s="187">
        <f>IF(N812="snížená",J812,0)</f>
        <v>0</v>
      </c>
      <c r="BG812" s="187">
        <f>IF(N812="zákl. přenesená",J812,0)</f>
        <v>0</v>
      </c>
      <c r="BH812" s="187">
        <f>IF(N812="sníž. přenesená",J812,0)</f>
        <v>0</v>
      </c>
      <c r="BI812" s="187">
        <f>IF(N812="nulová",J812,0)</f>
        <v>0</v>
      </c>
      <c r="BJ812" s="19" t="s">
        <v>76</v>
      </c>
      <c r="BK812" s="187">
        <f>ROUND(I812*H812,2)</f>
        <v>0</v>
      </c>
      <c r="BL812" s="19" t="s">
        <v>186</v>
      </c>
      <c r="BM812" s="186" t="s">
        <v>5171</v>
      </c>
    </row>
    <row r="813" spans="1:65" s="2" customFormat="1" ht="19.5">
      <c r="A813" s="33"/>
      <c r="B813" s="34"/>
      <c r="C813" s="35"/>
      <c r="D813" s="188" t="s">
        <v>188</v>
      </c>
      <c r="E813" s="35"/>
      <c r="F813" s="189" t="s">
        <v>5170</v>
      </c>
      <c r="G813" s="35"/>
      <c r="H813" s="35"/>
      <c r="I813" s="35"/>
      <c r="J813" s="35"/>
      <c r="K813" s="35"/>
      <c r="L813" s="38"/>
      <c r="M813" s="190"/>
      <c r="N813" s="191"/>
      <c r="O813" s="63"/>
      <c r="P813" s="63"/>
      <c r="Q813" s="63"/>
      <c r="R813" s="63"/>
      <c r="S813" s="63"/>
      <c r="T813" s="64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T813" s="19" t="s">
        <v>188</v>
      </c>
      <c r="AU813" s="19" t="s">
        <v>76</v>
      </c>
    </row>
    <row r="814" spans="1:65" s="2" customFormat="1" ht="44.25" customHeight="1">
      <c r="A814" s="33"/>
      <c r="B814" s="34"/>
      <c r="C814" s="213" t="s">
        <v>2965</v>
      </c>
      <c r="D814" s="213" t="s">
        <v>286</v>
      </c>
      <c r="E814" s="214" t="s">
        <v>5172</v>
      </c>
      <c r="F814" s="215" t="s">
        <v>5173</v>
      </c>
      <c r="G814" s="216" t="s">
        <v>281</v>
      </c>
      <c r="H814" s="217">
        <v>2</v>
      </c>
      <c r="I814" s="218"/>
      <c r="J814" s="218">
        <f>ROUND(I814*H814,2)</f>
        <v>0</v>
      </c>
      <c r="K814" s="215" t="s">
        <v>18</v>
      </c>
      <c r="L814" s="219"/>
      <c r="M814" s="220" t="s">
        <v>18</v>
      </c>
      <c r="N814" s="221" t="s">
        <v>40</v>
      </c>
      <c r="O814" s="184">
        <v>0</v>
      </c>
      <c r="P814" s="184">
        <f>O814*H814</f>
        <v>0</v>
      </c>
      <c r="Q814" s="184">
        <v>0</v>
      </c>
      <c r="R814" s="184">
        <f>Q814*H814</f>
        <v>0</v>
      </c>
      <c r="S814" s="184">
        <v>0</v>
      </c>
      <c r="T814" s="185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86" t="s">
        <v>250</v>
      </c>
      <c r="AT814" s="186" t="s">
        <v>286</v>
      </c>
      <c r="AU814" s="186" t="s">
        <v>76</v>
      </c>
      <c r="AY814" s="19" t="s">
        <v>179</v>
      </c>
      <c r="BE814" s="187">
        <f>IF(N814="základní",J814,0)</f>
        <v>0</v>
      </c>
      <c r="BF814" s="187">
        <f>IF(N814="snížená",J814,0)</f>
        <v>0</v>
      </c>
      <c r="BG814" s="187">
        <f>IF(N814="zákl. přenesená",J814,0)</f>
        <v>0</v>
      </c>
      <c r="BH814" s="187">
        <f>IF(N814="sníž. přenesená",J814,0)</f>
        <v>0</v>
      </c>
      <c r="BI814" s="187">
        <f>IF(N814="nulová",J814,0)</f>
        <v>0</v>
      </c>
      <c r="BJ814" s="19" t="s">
        <v>76</v>
      </c>
      <c r="BK814" s="187">
        <f>ROUND(I814*H814,2)</f>
        <v>0</v>
      </c>
      <c r="BL814" s="19" t="s">
        <v>186</v>
      </c>
      <c r="BM814" s="186" t="s">
        <v>5174</v>
      </c>
    </row>
    <row r="815" spans="1:65" s="2" customFormat="1" ht="29.25">
      <c r="A815" s="33"/>
      <c r="B815" s="34"/>
      <c r="C815" s="35"/>
      <c r="D815" s="188" t="s">
        <v>188</v>
      </c>
      <c r="E815" s="35"/>
      <c r="F815" s="189" t="s">
        <v>5173</v>
      </c>
      <c r="G815" s="35"/>
      <c r="H815" s="35"/>
      <c r="I815" s="35"/>
      <c r="J815" s="35"/>
      <c r="K815" s="35"/>
      <c r="L815" s="38"/>
      <c r="M815" s="190"/>
      <c r="N815" s="191"/>
      <c r="O815" s="63"/>
      <c r="P815" s="63"/>
      <c r="Q815" s="63"/>
      <c r="R815" s="63"/>
      <c r="S815" s="63"/>
      <c r="T815" s="64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T815" s="19" t="s">
        <v>188</v>
      </c>
      <c r="AU815" s="19" t="s">
        <v>76</v>
      </c>
    </row>
    <row r="816" spans="1:65" s="2" customFormat="1" ht="44.25" customHeight="1">
      <c r="A816" s="33"/>
      <c r="B816" s="34"/>
      <c r="C816" s="213" t="s">
        <v>2969</v>
      </c>
      <c r="D816" s="213" t="s">
        <v>286</v>
      </c>
      <c r="E816" s="214" t="s">
        <v>5175</v>
      </c>
      <c r="F816" s="215" t="s">
        <v>5176</v>
      </c>
      <c r="G816" s="216" t="s">
        <v>281</v>
      </c>
      <c r="H816" s="217">
        <v>1</v>
      </c>
      <c r="I816" s="218"/>
      <c r="J816" s="218">
        <f>ROUND(I816*H816,2)</f>
        <v>0</v>
      </c>
      <c r="K816" s="215" t="s">
        <v>18</v>
      </c>
      <c r="L816" s="219"/>
      <c r="M816" s="220" t="s">
        <v>18</v>
      </c>
      <c r="N816" s="221" t="s">
        <v>40</v>
      </c>
      <c r="O816" s="184">
        <v>0</v>
      </c>
      <c r="P816" s="184">
        <f>O816*H816</f>
        <v>0</v>
      </c>
      <c r="Q816" s="184">
        <v>0</v>
      </c>
      <c r="R816" s="184">
        <f>Q816*H816</f>
        <v>0</v>
      </c>
      <c r="S816" s="184">
        <v>0</v>
      </c>
      <c r="T816" s="185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86" t="s">
        <v>250</v>
      </c>
      <c r="AT816" s="186" t="s">
        <v>286</v>
      </c>
      <c r="AU816" s="186" t="s">
        <v>76</v>
      </c>
      <c r="AY816" s="19" t="s">
        <v>179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76</v>
      </c>
      <c r="BK816" s="187">
        <f>ROUND(I816*H816,2)</f>
        <v>0</v>
      </c>
      <c r="BL816" s="19" t="s">
        <v>186</v>
      </c>
      <c r="BM816" s="186" t="s">
        <v>5177</v>
      </c>
    </row>
    <row r="817" spans="1:65" s="2" customFormat="1" ht="29.25">
      <c r="A817" s="33"/>
      <c r="B817" s="34"/>
      <c r="C817" s="35"/>
      <c r="D817" s="188" t="s">
        <v>188</v>
      </c>
      <c r="E817" s="35"/>
      <c r="F817" s="189" t="s">
        <v>5176</v>
      </c>
      <c r="G817" s="35"/>
      <c r="H817" s="35"/>
      <c r="I817" s="35"/>
      <c r="J817" s="35"/>
      <c r="K817" s="35"/>
      <c r="L817" s="38"/>
      <c r="M817" s="190"/>
      <c r="N817" s="191"/>
      <c r="O817" s="63"/>
      <c r="P817" s="63"/>
      <c r="Q817" s="63"/>
      <c r="R817" s="63"/>
      <c r="S817" s="63"/>
      <c r="T817" s="64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T817" s="19" t="s">
        <v>188</v>
      </c>
      <c r="AU817" s="19" t="s">
        <v>76</v>
      </c>
    </row>
    <row r="818" spans="1:65" s="2" customFormat="1" ht="44.25" customHeight="1">
      <c r="A818" s="33"/>
      <c r="B818" s="34"/>
      <c r="C818" s="213" t="s">
        <v>2973</v>
      </c>
      <c r="D818" s="213" t="s">
        <v>286</v>
      </c>
      <c r="E818" s="214" t="s">
        <v>5178</v>
      </c>
      <c r="F818" s="215" t="s">
        <v>5179</v>
      </c>
      <c r="G818" s="216" t="s">
        <v>281</v>
      </c>
      <c r="H818" s="217">
        <v>19</v>
      </c>
      <c r="I818" s="218"/>
      <c r="J818" s="218">
        <f>ROUND(I818*H818,2)</f>
        <v>0</v>
      </c>
      <c r="K818" s="215" t="s">
        <v>18</v>
      </c>
      <c r="L818" s="219"/>
      <c r="M818" s="220" t="s">
        <v>18</v>
      </c>
      <c r="N818" s="221" t="s">
        <v>40</v>
      </c>
      <c r="O818" s="184">
        <v>0</v>
      </c>
      <c r="P818" s="184">
        <f>O818*H818</f>
        <v>0</v>
      </c>
      <c r="Q818" s="184">
        <v>0</v>
      </c>
      <c r="R818" s="184">
        <f>Q818*H818</f>
        <v>0</v>
      </c>
      <c r="S818" s="184">
        <v>0</v>
      </c>
      <c r="T818" s="185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86" t="s">
        <v>250</v>
      </c>
      <c r="AT818" s="186" t="s">
        <v>286</v>
      </c>
      <c r="AU818" s="186" t="s">
        <v>76</v>
      </c>
      <c r="AY818" s="19" t="s">
        <v>179</v>
      </c>
      <c r="BE818" s="187">
        <f>IF(N818="základní",J818,0)</f>
        <v>0</v>
      </c>
      <c r="BF818" s="187">
        <f>IF(N818="snížená",J818,0)</f>
        <v>0</v>
      </c>
      <c r="BG818" s="187">
        <f>IF(N818="zákl. přenesená",J818,0)</f>
        <v>0</v>
      </c>
      <c r="BH818" s="187">
        <f>IF(N818="sníž. přenesená",J818,0)</f>
        <v>0</v>
      </c>
      <c r="BI818" s="187">
        <f>IF(N818="nulová",J818,0)</f>
        <v>0</v>
      </c>
      <c r="BJ818" s="19" t="s">
        <v>76</v>
      </c>
      <c r="BK818" s="187">
        <f>ROUND(I818*H818,2)</f>
        <v>0</v>
      </c>
      <c r="BL818" s="19" t="s">
        <v>186</v>
      </c>
      <c r="BM818" s="186" t="s">
        <v>5180</v>
      </c>
    </row>
    <row r="819" spans="1:65" s="2" customFormat="1" ht="19.5">
      <c r="A819" s="33"/>
      <c r="B819" s="34"/>
      <c r="C819" s="35"/>
      <c r="D819" s="188" t="s">
        <v>188</v>
      </c>
      <c r="E819" s="35"/>
      <c r="F819" s="189" t="s">
        <v>5179</v>
      </c>
      <c r="G819" s="35"/>
      <c r="H819" s="35"/>
      <c r="I819" s="35"/>
      <c r="J819" s="35"/>
      <c r="K819" s="35"/>
      <c r="L819" s="38"/>
      <c r="M819" s="190"/>
      <c r="N819" s="191"/>
      <c r="O819" s="63"/>
      <c r="P819" s="63"/>
      <c r="Q819" s="63"/>
      <c r="R819" s="63"/>
      <c r="S819" s="63"/>
      <c r="T819" s="64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T819" s="19" t="s">
        <v>188</v>
      </c>
      <c r="AU819" s="19" t="s">
        <v>76</v>
      </c>
    </row>
    <row r="820" spans="1:65" s="2" customFormat="1" ht="44.25" customHeight="1">
      <c r="A820" s="33"/>
      <c r="B820" s="34"/>
      <c r="C820" s="213" t="s">
        <v>2977</v>
      </c>
      <c r="D820" s="213" t="s">
        <v>286</v>
      </c>
      <c r="E820" s="214" t="s">
        <v>5181</v>
      </c>
      <c r="F820" s="215" t="s">
        <v>5182</v>
      </c>
      <c r="G820" s="216" t="s">
        <v>281</v>
      </c>
      <c r="H820" s="217">
        <v>12</v>
      </c>
      <c r="I820" s="218"/>
      <c r="J820" s="218">
        <f>ROUND(I820*H820,2)</f>
        <v>0</v>
      </c>
      <c r="K820" s="215" t="s">
        <v>18</v>
      </c>
      <c r="L820" s="219"/>
      <c r="M820" s="220" t="s">
        <v>18</v>
      </c>
      <c r="N820" s="221" t="s">
        <v>40</v>
      </c>
      <c r="O820" s="184">
        <v>0</v>
      </c>
      <c r="P820" s="184">
        <f>O820*H820</f>
        <v>0</v>
      </c>
      <c r="Q820" s="184">
        <v>0</v>
      </c>
      <c r="R820" s="184">
        <f>Q820*H820</f>
        <v>0</v>
      </c>
      <c r="S820" s="184">
        <v>0</v>
      </c>
      <c r="T820" s="185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86" t="s">
        <v>250</v>
      </c>
      <c r="AT820" s="186" t="s">
        <v>286</v>
      </c>
      <c r="AU820" s="186" t="s">
        <v>76</v>
      </c>
      <c r="AY820" s="19" t="s">
        <v>179</v>
      </c>
      <c r="BE820" s="187">
        <f>IF(N820="základní",J820,0)</f>
        <v>0</v>
      </c>
      <c r="BF820" s="187">
        <f>IF(N820="snížená",J820,0)</f>
        <v>0</v>
      </c>
      <c r="BG820" s="187">
        <f>IF(N820="zákl. přenesená",J820,0)</f>
        <v>0</v>
      </c>
      <c r="BH820" s="187">
        <f>IF(N820="sníž. přenesená",J820,0)</f>
        <v>0</v>
      </c>
      <c r="BI820" s="187">
        <f>IF(N820="nulová",J820,0)</f>
        <v>0</v>
      </c>
      <c r="BJ820" s="19" t="s">
        <v>76</v>
      </c>
      <c r="BK820" s="187">
        <f>ROUND(I820*H820,2)</f>
        <v>0</v>
      </c>
      <c r="BL820" s="19" t="s">
        <v>186</v>
      </c>
      <c r="BM820" s="186" t="s">
        <v>5183</v>
      </c>
    </row>
    <row r="821" spans="1:65" s="2" customFormat="1" ht="29.25">
      <c r="A821" s="33"/>
      <c r="B821" s="34"/>
      <c r="C821" s="35"/>
      <c r="D821" s="188" t="s">
        <v>188</v>
      </c>
      <c r="E821" s="35"/>
      <c r="F821" s="189" t="s">
        <v>5182</v>
      </c>
      <c r="G821" s="35"/>
      <c r="H821" s="35"/>
      <c r="I821" s="35"/>
      <c r="J821" s="35"/>
      <c r="K821" s="35"/>
      <c r="L821" s="38"/>
      <c r="M821" s="190"/>
      <c r="N821" s="191"/>
      <c r="O821" s="63"/>
      <c r="P821" s="63"/>
      <c r="Q821" s="63"/>
      <c r="R821" s="63"/>
      <c r="S821" s="63"/>
      <c r="T821" s="64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T821" s="19" t="s">
        <v>188</v>
      </c>
      <c r="AU821" s="19" t="s">
        <v>76</v>
      </c>
    </row>
    <row r="822" spans="1:65" s="2" customFormat="1" ht="44.25" customHeight="1">
      <c r="A822" s="33"/>
      <c r="B822" s="34"/>
      <c r="C822" s="213" t="s">
        <v>2981</v>
      </c>
      <c r="D822" s="213" t="s">
        <v>286</v>
      </c>
      <c r="E822" s="214" t="s">
        <v>5184</v>
      </c>
      <c r="F822" s="215" t="s">
        <v>5185</v>
      </c>
      <c r="G822" s="216" t="s">
        <v>281</v>
      </c>
      <c r="H822" s="217">
        <v>23</v>
      </c>
      <c r="I822" s="218"/>
      <c r="J822" s="218">
        <f>ROUND(I822*H822,2)</f>
        <v>0</v>
      </c>
      <c r="K822" s="215" t="s">
        <v>18</v>
      </c>
      <c r="L822" s="219"/>
      <c r="M822" s="220" t="s">
        <v>18</v>
      </c>
      <c r="N822" s="221" t="s">
        <v>40</v>
      </c>
      <c r="O822" s="184">
        <v>0</v>
      </c>
      <c r="P822" s="184">
        <f>O822*H822</f>
        <v>0</v>
      </c>
      <c r="Q822" s="184">
        <v>0</v>
      </c>
      <c r="R822" s="184">
        <f>Q822*H822</f>
        <v>0</v>
      </c>
      <c r="S822" s="184">
        <v>0</v>
      </c>
      <c r="T822" s="185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86" t="s">
        <v>250</v>
      </c>
      <c r="AT822" s="186" t="s">
        <v>286</v>
      </c>
      <c r="AU822" s="186" t="s">
        <v>76</v>
      </c>
      <c r="AY822" s="19" t="s">
        <v>179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19" t="s">
        <v>76</v>
      </c>
      <c r="BK822" s="187">
        <f>ROUND(I822*H822,2)</f>
        <v>0</v>
      </c>
      <c r="BL822" s="19" t="s">
        <v>186</v>
      </c>
      <c r="BM822" s="186" t="s">
        <v>5186</v>
      </c>
    </row>
    <row r="823" spans="1:65" s="2" customFormat="1" ht="29.25">
      <c r="A823" s="33"/>
      <c r="B823" s="34"/>
      <c r="C823" s="35"/>
      <c r="D823" s="188" t="s">
        <v>188</v>
      </c>
      <c r="E823" s="35"/>
      <c r="F823" s="189" t="s">
        <v>5185</v>
      </c>
      <c r="G823" s="35"/>
      <c r="H823" s="35"/>
      <c r="I823" s="35"/>
      <c r="J823" s="35"/>
      <c r="K823" s="35"/>
      <c r="L823" s="38"/>
      <c r="M823" s="190"/>
      <c r="N823" s="191"/>
      <c r="O823" s="63"/>
      <c r="P823" s="63"/>
      <c r="Q823" s="63"/>
      <c r="R823" s="63"/>
      <c r="S823" s="63"/>
      <c r="T823" s="64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T823" s="19" t="s">
        <v>188</v>
      </c>
      <c r="AU823" s="19" t="s">
        <v>76</v>
      </c>
    </row>
    <row r="824" spans="1:65" s="2" customFormat="1" ht="44.25" customHeight="1">
      <c r="A824" s="33"/>
      <c r="B824" s="34"/>
      <c r="C824" s="213" t="s">
        <v>2989</v>
      </c>
      <c r="D824" s="213" t="s">
        <v>286</v>
      </c>
      <c r="E824" s="214" t="s">
        <v>5187</v>
      </c>
      <c r="F824" s="215" t="s">
        <v>5188</v>
      </c>
      <c r="G824" s="216" t="s">
        <v>281</v>
      </c>
      <c r="H824" s="217">
        <v>6</v>
      </c>
      <c r="I824" s="218"/>
      <c r="J824" s="218">
        <f>ROUND(I824*H824,2)</f>
        <v>0</v>
      </c>
      <c r="K824" s="215" t="s">
        <v>18</v>
      </c>
      <c r="L824" s="219"/>
      <c r="M824" s="220" t="s">
        <v>18</v>
      </c>
      <c r="N824" s="221" t="s">
        <v>40</v>
      </c>
      <c r="O824" s="184">
        <v>0</v>
      </c>
      <c r="P824" s="184">
        <f>O824*H824</f>
        <v>0</v>
      </c>
      <c r="Q824" s="184">
        <v>0</v>
      </c>
      <c r="R824" s="184">
        <f>Q824*H824</f>
        <v>0</v>
      </c>
      <c r="S824" s="184">
        <v>0</v>
      </c>
      <c r="T824" s="185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86" t="s">
        <v>250</v>
      </c>
      <c r="AT824" s="186" t="s">
        <v>286</v>
      </c>
      <c r="AU824" s="186" t="s">
        <v>76</v>
      </c>
      <c r="AY824" s="19" t="s">
        <v>179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76</v>
      </c>
      <c r="BK824" s="187">
        <f>ROUND(I824*H824,2)</f>
        <v>0</v>
      </c>
      <c r="BL824" s="19" t="s">
        <v>186</v>
      </c>
      <c r="BM824" s="186" t="s">
        <v>5189</v>
      </c>
    </row>
    <row r="825" spans="1:65" s="2" customFormat="1" ht="19.5">
      <c r="A825" s="33"/>
      <c r="B825" s="34"/>
      <c r="C825" s="35"/>
      <c r="D825" s="188" t="s">
        <v>188</v>
      </c>
      <c r="E825" s="35"/>
      <c r="F825" s="189" t="s">
        <v>5188</v>
      </c>
      <c r="G825" s="35"/>
      <c r="H825" s="35"/>
      <c r="I825" s="35"/>
      <c r="J825" s="35"/>
      <c r="K825" s="35"/>
      <c r="L825" s="38"/>
      <c r="M825" s="190"/>
      <c r="N825" s="191"/>
      <c r="O825" s="63"/>
      <c r="P825" s="63"/>
      <c r="Q825" s="63"/>
      <c r="R825" s="63"/>
      <c r="S825" s="63"/>
      <c r="T825" s="64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T825" s="19" t="s">
        <v>188</v>
      </c>
      <c r="AU825" s="19" t="s">
        <v>76</v>
      </c>
    </row>
    <row r="826" spans="1:65" s="2" customFormat="1" ht="44.25" customHeight="1">
      <c r="A826" s="33"/>
      <c r="B826" s="34"/>
      <c r="C826" s="213" t="s">
        <v>2995</v>
      </c>
      <c r="D826" s="213" t="s">
        <v>286</v>
      </c>
      <c r="E826" s="214" t="s">
        <v>5190</v>
      </c>
      <c r="F826" s="215" t="s">
        <v>5191</v>
      </c>
      <c r="G826" s="216" t="s">
        <v>281</v>
      </c>
      <c r="H826" s="217">
        <v>10</v>
      </c>
      <c r="I826" s="218"/>
      <c r="J826" s="218">
        <f>ROUND(I826*H826,2)</f>
        <v>0</v>
      </c>
      <c r="K826" s="215" t="s">
        <v>18</v>
      </c>
      <c r="L826" s="219"/>
      <c r="M826" s="220" t="s">
        <v>18</v>
      </c>
      <c r="N826" s="221" t="s">
        <v>40</v>
      </c>
      <c r="O826" s="184">
        <v>0</v>
      </c>
      <c r="P826" s="184">
        <f>O826*H826</f>
        <v>0</v>
      </c>
      <c r="Q826" s="184">
        <v>0</v>
      </c>
      <c r="R826" s="184">
        <f>Q826*H826</f>
        <v>0</v>
      </c>
      <c r="S826" s="184">
        <v>0</v>
      </c>
      <c r="T826" s="185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86" t="s">
        <v>250</v>
      </c>
      <c r="AT826" s="186" t="s">
        <v>286</v>
      </c>
      <c r="AU826" s="186" t="s">
        <v>76</v>
      </c>
      <c r="AY826" s="19" t="s">
        <v>179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9" t="s">
        <v>76</v>
      </c>
      <c r="BK826" s="187">
        <f>ROUND(I826*H826,2)</f>
        <v>0</v>
      </c>
      <c r="BL826" s="19" t="s">
        <v>186</v>
      </c>
      <c r="BM826" s="186" t="s">
        <v>5192</v>
      </c>
    </row>
    <row r="827" spans="1:65" s="2" customFormat="1" ht="29.25">
      <c r="A827" s="33"/>
      <c r="B827" s="34"/>
      <c r="C827" s="35"/>
      <c r="D827" s="188" t="s">
        <v>188</v>
      </c>
      <c r="E827" s="35"/>
      <c r="F827" s="189" t="s">
        <v>5191</v>
      </c>
      <c r="G827" s="35"/>
      <c r="H827" s="35"/>
      <c r="I827" s="35"/>
      <c r="J827" s="35"/>
      <c r="K827" s="35"/>
      <c r="L827" s="38"/>
      <c r="M827" s="190"/>
      <c r="N827" s="191"/>
      <c r="O827" s="63"/>
      <c r="P827" s="63"/>
      <c r="Q827" s="63"/>
      <c r="R827" s="63"/>
      <c r="S827" s="63"/>
      <c r="T827" s="64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T827" s="19" t="s">
        <v>188</v>
      </c>
      <c r="AU827" s="19" t="s">
        <v>76</v>
      </c>
    </row>
    <row r="828" spans="1:65" s="2" customFormat="1" ht="44.25" customHeight="1">
      <c r="A828" s="33"/>
      <c r="B828" s="34"/>
      <c r="C828" s="213" t="s">
        <v>3003</v>
      </c>
      <c r="D828" s="213" t="s">
        <v>286</v>
      </c>
      <c r="E828" s="214" t="s">
        <v>5193</v>
      </c>
      <c r="F828" s="215" t="s">
        <v>5194</v>
      </c>
      <c r="G828" s="216" t="s">
        <v>281</v>
      </c>
      <c r="H828" s="217">
        <v>10</v>
      </c>
      <c r="I828" s="218"/>
      <c r="J828" s="218">
        <f>ROUND(I828*H828,2)</f>
        <v>0</v>
      </c>
      <c r="K828" s="215" t="s">
        <v>18</v>
      </c>
      <c r="L828" s="219"/>
      <c r="M828" s="220" t="s">
        <v>18</v>
      </c>
      <c r="N828" s="221" t="s">
        <v>40</v>
      </c>
      <c r="O828" s="184">
        <v>0</v>
      </c>
      <c r="P828" s="184">
        <f>O828*H828</f>
        <v>0</v>
      </c>
      <c r="Q828" s="184">
        <v>0</v>
      </c>
      <c r="R828" s="184">
        <f>Q828*H828</f>
        <v>0</v>
      </c>
      <c r="S828" s="184">
        <v>0</v>
      </c>
      <c r="T828" s="185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86" t="s">
        <v>250</v>
      </c>
      <c r="AT828" s="186" t="s">
        <v>286</v>
      </c>
      <c r="AU828" s="186" t="s">
        <v>76</v>
      </c>
      <c r="AY828" s="19" t="s">
        <v>179</v>
      </c>
      <c r="BE828" s="187">
        <f>IF(N828="základní",J828,0)</f>
        <v>0</v>
      </c>
      <c r="BF828" s="187">
        <f>IF(N828="snížená",J828,0)</f>
        <v>0</v>
      </c>
      <c r="BG828" s="187">
        <f>IF(N828="zákl. přenesená",J828,0)</f>
        <v>0</v>
      </c>
      <c r="BH828" s="187">
        <f>IF(N828="sníž. přenesená",J828,0)</f>
        <v>0</v>
      </c>
      <c r="BI828" s="187">
        <f>IF(N828="nulová",J828,0)</f>
        <v>0</v>
      </c>
      <c r="BJ828" s="19" t="s">
        <v>76</v>
      </c>
      <c r="BK828" s="187">
        <f>ROUND(I828*H828,2)</f>
        <v>0</v>
      </c>
      <c r="BL828" s="19" t="s">
        <v>186</v>
      </c>
      <c r="BM828" s="186" t="s">
        <v>5195</v>
      </c>
    </row>
    <row r="829" spans="1:65" s="2" customFormat="1" ht="19.5">
      <c r="A829" s="33"/>
      <c r="B829" s="34"/>
      <c r="C829" s="35"/>
      <c r="D829" s="188" t="s">
        <v>188</v>
      </c>
      <c r="E829" s="35"/>
      <c r="F829" s="189" t="s">
        <v>5194</v>
      </c>
      <c r="G829" s="35"/>
      <c r="H829" s="35"/>
      <c r="I829" s="35"/>
      <c r="J829" s="35"/>
      <c r="K829" s="35"/>
      <c r="L829" s="38"/>
      <c r="M829" s="190"/>
      <c r="N829" s="191"/>
      <c r="O829" s="63"/>
      <c r="P829" s="63"/>
      <c r="Q829" s="63"/>
      <c r="R829" s="63"/>
      <c r="S829" s="63"/>
      <c r="T829" s="64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T829" s="19" t="s">
        <v>188</v>
      </c>
      <c r="AU829" s="19" t="s">
        <v>76</v>
      </c>
    </row>
    <row r="830" spans="1:65" s="2" customFormat="1" ht="33" customHeight="1">
      <c r="A830" s="33"/>
      <c r="B830" s="34"/>
      <c r="C830" s="213" t="s">
        <v>3008</v>
      </c>
      <c r="D830" s="213" t="s">
        <v>286</v>
      </c>
      <c r="E830" s="214" t="s">
        <v>5196</v>
      </c>
      <c r="F830" s="215" t="s">
        <v>5197</v>
      </c>
      <c r="G830" s="216" t="s">
        <v>281</v>
      </c>
      <c r="H830" s="217">
        <v>5</v>
      </c>
      <c r="I830" s="218"/>
      <c r="J830" s="218">
        <f>ROUND(I830*H830,2)</f>
        <v>0</v>
      </c>
      <c r="K830" s="215" t="s">
        <v>18</v>
      </c>
      <c r="L830" s="219"/>
      <c r="M830" s="220" t="s">
        <v>18</v>
      </c>
      <c r="N830" s="221" t="s">
        <v>40</v>
      </c>
      <c r="O830" s="184">
        <v>0</v>
      </c>
      <c r="P830" s="184">
        <f>O830*H830</f>
        <v>0</v>
      </c>
      <c r="Q830" s="184">
        <v>0</v>
      </c>
      <c r="R830" s="184">
        <f>Q830*H830</f>
        <v>0</v>
      </c>
      <c r="S830" s="184">
        <v>0</v>
      </c>
      <c r="T830" s="185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86" t="s">
        <v>250</v>
      </c>
      <c r="AT830" s="186" t="s">
        <v>286</v>
      </c>
      <c r="AU830" s="186" t="s">
        <v>76</v>
      </c>
      <c r="AY830" s="19" t="s">
        <v>179</v>
      </c>
      <c r="BE830" s="187">
        <f>IF(N830="základní",J830,0)</f>
        <v>0</v>
      </c>
      <c r="BF830" s="187">
        <f>IF(N830="snížená",J830,0)</f>
        <v>0</v>
      </c>
      <c r="BG830" s="187">
        <f>IF(N830="zákl. přenesená",J830,0)</f>
        <v>0</v>
      </c>
      <c r="BH830" s="187">
        <f>IF(N830="sníž. přenesená",J830,0)</f>
        <v>0</v>
      </c>
      <c r="BI830" s="187">
        <f>IF(N830="nulová",J830,0)</f>
        <v>0</v>
      </c>
      <c r="BJ830" s="19" t="s">
        <v>76</v>
      </c>
      <c r="BK830" s="187">
        <f>ROUND(I830*H830,2)</f>
        <v>0</v>
      </c>
      <c r="BL830" s="19" t="s">
        <v>186</v>
      </c>
      <c r="BM830" s="186" t="s">
        <v>5198</v>
      </c>
    </row>
    <row r="831" spans="1:65" s="2" customFormat="1" ht="19.5">
      <c r="A831" s="33"/>
      <c r="B831" s="34"/>
      <c r="C831" s="35"/>
      <c r="D831" s="188" t="s">
        <v>188</v>
      </c>
      <c r="E831" s="35"/>
      <c r="F831" s="189" t="s">
        <v>5197</v>
      </c>
      <c r="G831" s="35"/>
      <c r="H831" s="35"/>
      <c r="I831" s="35"/>
      <c r="J831" s="35"/>
      <c r="K831" s="35"/>
      <c r="L831" s="38"/>
      <c r="M831" s="190"/>
      <c r="N831" s="191"/>
      <c r="O831" s="63"/>
      <c r="P831" s="63"/>
      <c r="Q831" s="63"/>
      <c r="R831" s="63"/>
      <c r="S831" s="63"/>
      <c r="T831" s="64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T831" s="19" t="s">
        <v>188</v>
      </c>
      <c r="AU831" s="19" t="s">
        <v>76</v>
      </c>
    </row>
    <row r="832" spans="1:65" s="2" customFormat="1" ht="44.25" customHeight="1">
      <c r="A832" s="33"/>
      <c r="B832" s="34"/>
      <c r="C832" s="213" t="s">
        <v>3015</v>
      </c>
      <c r="D832" s="213" t="s">
        <v>286</v>
      </c>
      <c r="E832" s="214" t="s">
        <v>5199</v>
      </c>
      <c r="F832" s="215" t="s">
        <v>5200</v>
      </c>
      <c r="G832" s="216" t="s">
        <v>281</v>
      </c>
      <c r="H832" s="217">
        <v>31</v>
      </c>
      <c r="I832" s="218"/>
      <c r="J832" s="218">
        <f>ROUND(I832*H832,2)</f>
        <v>0</v>
      </c>
      <c r="K832" s="215" t="s">
        <v>18</v>
      </c>
      <c r="L832" s="219"/>
      <c r="M832" s="220" t="s">
        <v>18</v>
      </c>
      <c r="N832" s="221" t="s">
        <v>40</v>
      </c>
      <c r="O832" s="184">
        <v>0</v>
      </c>
      <c r="P832" s="184">
        <f>O832*H832</f>
        <v>0</v>
      </c>
      <c r="Q832" s="184">
        <v>0</v>
      </c>
      <c r="R832" s="184">
        <f>Q832*H832</f>
        <v>0</v>
      </c>
      <c r="S832" s="184">
        <v>0</v>
      </c>
      <c r="T832" s="185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86" t="s">
        <v>250</v>
      </c>
      <c r="AT832" s="186" t="s">
        <v>286</v>
      </c>
      <c r="AU832" s="186" t="s">
        <v>76</v>
      </c>
      <c r="AY832" s="19" t="s">
        <v>179</v>
      </c>
      <c r="BE832" s="187">
        <f>IF(N832="základní",J832,0)</f>
        <v>0</v>
      </c>
      <c r="BF832" s="187">
        <f>IF(N832="snížená",J832,0)</f>
        <v>0</v>
      </c>
      <c r="BG832" s="187">
        <f>IF(N832="zákl. přenesená",J832,0)</f>
        <v>0</v>
      </c>
      <c r="BH832" s="187">
        <f>IF(N832="sníž. přenesená",J832,0)</f>
        <v>0</v>
      </c>
      <c r="BI832" s="187">
        <f>IF(N832="nulová",J832,0)</f>
        <v>0</v>
      </c>
      <c r="BJ832" s="19" t="s">
        <v>76</v>
      </c>
      <c r="BK832" s="187">
        <f>ROUND(I832*H832,2)</f>
        <v>0</v>
      </c>
      <c r="BL832" s="19" t="s">
        <v>186</v>
      </c>
      <c r="BM832" s="186" t="s">
        <v>5201</v>
      </c>
    </row>
    <row r="833" spans="1:65" s="2" customFormat="1" ht="29.25">
      <c r="A833" s="33"/>
      <c r="B833" s="34"/>
      <c r="C833" s="35"/>
      <c r="D833" s="188" t="s">
        <v>188</v>
      </c>
      <c r="E833" s="35"/>
      <c r="F833" s="189" t="s">
        <v>5200</v>
      </c>
      <c r="G833" s="35"/>
      <c r="H833" s="35"/>
      <c r="I833" s="35"/>
      <c r="J833" s="35"/>
      <c r="K833" s="35"/>
      <c r="L833" s="38"/>
      <c r="M833" s="190"/>
      <c r="N833" s="191"/>
      <c r="O833" s="63"/>
      <c r="P833" s="63"/>
      <c r="Q833" s="63"/>
      <c r="R833" s="63"/>
      <c r="S833" s="63"/>
      <c r="T833" s="64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T833" s="19" t="s">
        <v>188</v>
      </c>
      <c r="AU833" s="19" t="s">
        <v>76</v>
      </c>
    </row>
    <row r="834" spans="1:65" s="2" customFormat="1" ht="44.25" customHeight="1">
      <c r="A834" s="33"/>
      <c r="B834" s="34"/>
      <c r="C834" s="213" t="s">
        <v>3020</v>
      </c>
      <c r="D834" s="213" t="s">
        <v>286</v>
      </c>
      <c r="E834" s="214" t="s">
        <v>5202</v>
      </c>
      <c r="F834" s="215" t="s">
        <v>5203</v>
      </c>
      <c r="G834" s="216" t="s">
        <v>281</v>
      </c>
      <c r="H834" s="217">
        <v>2</v>
      </c>
      <c r="I834" s="218"/>
      <c r="J834" s="218">
        <f>ROUND(I834*H834,2)</f>
        <v>0</v>
      </c>
      <c r="K834" s="215" t="s">
        <v>18</v>
      </c>
      <c r="L834" s="219"/>
      <c r="M834" s="220" t="s">
        <v>18</v>
      </c>
      <c r="N834" s="221" t="s">
        <v>40</v>
      </c>
      <c r="O834" s="184">
        <v>0</v>
      </c>
      <c r="P834" s="184">
        <f>O834*H834</f>
        <v>0</v>
      </c>
      <c r="Q834" s="184">
        <v>0</v>
      </c>
      <c r="R834" s="184">
        <f>Q834*H834</f>
        <v>0</v>
      </c>
      <c r="S834" s="184">
        <v>0</v>
      </c>
      <c r="T834" s="185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86" t="s">
        <v>250</v>
      </c>
      <c r="AT834" s="186" t="s">
        <v>286</v>
      </c>
      <c r="AU834" s="186" t="s">
        <v>76</v>
      </c>
      <c r="AY834" s="19" t="s">
        <v>179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19" t="s">
        <v>76</v>
      </c>
      <c r="BK834" s="187">
        <f>ROUND(I834*H834,2)</f>
        <v>0</v>
      </c>
      <c r="BL834" s="19" t="s">
        <v>186</v>
      </c>
      <c r="BM834" s="186" t="s">
        <v>5204</v>
      </c>
    </row>
    <row r="835" spans="1:65" s="2" customFormat="1" ht="19.5">
      <c r="A835" s="33"/>
      <c r="B835" s="34"/>
      <c r="C835" s="35"/>
      <c r="D835" s="188" t="s">
        <v>188</v>
      </c>
      <c r="E835" s="35"/>
      <c r="F835" s="189" t="s">
        <v>5203</v>
      </c>
      <c r="G835" s="35"/>
      <c r="H835" s="35"/>
      <c r="I835" s="35"/>
      <c r="J835" s="35"/>
      <c r="K835" s="35"/>
      <c r="L835" s="38"/>
      <c r="M835" s="190"/>
      <c r="N835" s="191"/>
      <c r="O835" s="63"/>
      <c r="P835" s="63"/>
      <c r="Q835" s="63"/>
      <c r="R835" s="63"/>
      <c r="S835" s="63"/>
      <c r="T835" s="64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T835" s="19" t="s">
        <v>188</v>
      </c>
      <c r="AU835" s="19" t="s">
        <v>76</v>
      </c>
    </row>
    <row r="836" spans="1:65" s="2" customFormat="1" ht="16.5" customHeight="1">
      <c r="A836" s="33"/>
      <c r="B836" s="34"/>
      <c r="C836" s="176" t="s">
        <v>3027</v>
      </c>
      <c r="D836" s="176" t="s">
        <v>181</v>
      </c>
      <c r="E836" s="177" t="s">
        <v>5205</v>
      </c>
      <c r="F836" s="178" t="s">
        <v>5206</v>
      </c>
      <c r="G836" s="179" t="s">
        <v>289</v>
      </c>
      <c r="H836" s="180">
        <v>16</v>
      </c>
      <c r="I836" s="181"/>
      <c r="J836" s="181">
        <f>ROUND(I836*H836,2)</f>
        <v>0</v>
      </c>
      <c r="K836" s="178" t="s">
        <v>18</v>
      </c>
      <c r="L836" s="38"/>
      <c r="M836" s="182" t="s">
        <v>18</v>
      </c>
      <c r="N836" s="183" t="s">
        <v>40</v>
      </c>
      <c r="O836" s="184">
        <v>0</v>
      </c>
      <c r="P836" s="184">
        <f>O836*H836</f>
        <v>0</v>
      </c>
      <c r="Q836" s="184">
        <v>0</v>
      </c>
      <c r="R836" s="184">
        <f>Q836*H836</f>
        <v>0</v>
      </c>
      <c r="S836" s="184">
        <v>0</v>
      </c>
      <c r="T836" s="185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86" t="s">
        <v>186</v>
      </c>
      <c r="AT836" s="186" t="s">
        <v>181</v>
      </c>
      <c r="AU836" s="186" t="s">
        <v>76</v>
      </c>
      <c r="AY836" s="19" t="s">
        <v>179</v>
      </c>
      <c r="BE836" s="187">
        <f>IF(N836="základní",J836,0)</f>
        <v>0</v>
      </c>
      <c r="BF836" s="187">
        <f>IF(N836="snížená",J836,0)</f>
        <v>0</v>
      </c>
      <c r="BG836" s="187">
        <f>IF(N836="zákl. přenesená",J836,0)</f>
        <v>0</v>
      </c>
      <c r="BH836" s="187">
        <f>IF(N836="sníž. přenesená",J836,0)</f>
        <v>0</v>
      </c>
      <c r="BI836" s="187">
        <f>IF(N836="nulová",J836,0)</f>
        <v>0</v>
      </c>
      <c r="BJ836" s="19" t="s">
        <v>76</v>
      </c>
      <c r="BK836" s="187">
        <f>ROUND(I836*H836,2)</f>
        <v>0</v>
      </c>
      <c r="BL836" s="19" t="s">
        <v>186</v>
      </c>
      <c r="BM836" s="186" t="s">
        <v>5207</v>
      </c>
    </row>
    <row r="837" spans="1:65" s="2" customFormat="1">
      <c r="A837" s="33"/>
      <c r="B837" s="34"/>
      <c r="C837" s="35"/>
      <c r="D837" s="188" t="s">
        <v>188</v>
      </c>
      <c r="E837" s="35"/>
      <c r="F837" s="189" t="s">
        <v>5206</v>
      </c>
      <c r="G837" s="35"/>
      <c r="H837" s="35"/>
      <c r="I837" s="35"/>
      <c r="J837" s="35"/>
      <c r="K837" s="35"/>
      <c r="L837" s="38"/>
      <c r="M837" s="190"/>
      <c r="N837" s="191"/>
      <c r="O837" s="63"/>
      <c r="P837" s="63"/>
      <c r="Q837" s="63"/>
      <c r="R837" s="63"/>
      <c r="S837" s="63"/>
      <c r="T837" s="64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9" t="s">
        <v>188</v>
      </c>
      <c r="AU837" s="19" t="s">
        <v>76</v>
      </c>
    </row>
    <row r="838" spans="1:65" s="2" customFormat="1" ht="16.5" customHeight="1">
      <c r="A838" s="33"/>
      <c r="B838" s="34"/>
      <c r="C838" s="213" t="s">
        <v>3033</v>
      </c>
      <c r="D838" s="213" t="s">
        <v>286</v>
      </c>
      <c r="E838" s="214" t="s">
        <v>5208</v>
      </c>
      <c r="F838" s="215" t="s">
        <v>5209</v>
      </c>
      <c r="G838" s="216" t="s">
        <v>289</v>
      </c>
      <c r="H838" s="217">
        <v>16</v>
      </c>
      <c r="I838" s="218"/>
      <c r="J838" s="218">
        <f>ROUND(I838*H838,2)</f>
        <v>0</v>
      </c>
      <c r="K838" s="215" t="s">
        <v>18</v>
      </c>
      <c r="L838" s="219"/>
      <c r="M838" s="220" t="s">
        <v>18</v>
      </c>
      <c r="N838" s="221" t="s">
        <v>40</v>
      </c>
      <c r="O838" s="184">
        <v>0</v>
      </c>
      <c r="P838" s="184">
        <f>O838*H838</f>
        <v>0</v>
      </c>
      <c r="Q838" s="184">
        <v>0</v>
      </c>
      <c r="R838" s="184">
        <f>Q838*H838</f>
        <v>0</v>
      </c>
      <c r="S838" s="184">
        <v>0</v>
      </c>
      <c r="T838" s="185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86" t="s">
        <v>250</v>
      </c>
      <c r="AT838" s="186" t="s">
        <v>286</v>
      </c>
      <c r="AU838" s="186" t="s">
        <v>76</v>
      </c>
      <c r="AY838" s="19" t="s">
        <v>179</v>
      </c>
      <c r="BE838" s="187">
        <f>IF(N838="základní",J838,0)</f>
        <v>0</v>
      </c>
      <c r="BF838" s="187">
        <f>IF(N838="snížená",J838,0)</f>
        <v>0</v>
      </c>
      <c r="BG838" s="187">
        <f>IF(N838="zákl. přenesená",J838,0)</f>
        <v>0</v>
      </c>
      <c r="BH838" s="187">
        <f>IF(N838="sníž. přenesená",J838,0)</f>
        <v>0</v>
      </c>
      <c r="BI838" s="187">
        <f>IF(N838="nulová",J838,0)</f>
        <v>0</v>
      </c>
      <c r="BJ838" s="19" t="s">
        <v>76</v>
      </c>
      <c r="BK838" s="187">
        <f>ROUND(I838*H838,2)</f>
        <v>0</v>
      </c>
      <c r="BL838" s="19" t="s">
        <v>186</v>
      </c>
      <c r="BM838" s="186" t="s">
        <v>5210</v>
      </c>
    </row>
    <row r="839" spans="1:65" s="2" customFormat="1">
      <c r="A839" s="33"/>
      <c r="B839" s="34"/>
      <c r="C839" s="35"/>
      <c r="D839" s="188" t="s">
        <v>188</v>
      </c>
      <c r="E839" s="35"/>
      <c r="F839" s="189" t="s">
        <v>5209</v>
      </c>
      <c r="G839" s="35"/>
      <c r="H839" s="35"/>
      <c r="I839" s="35"/>
      <c r="J839" s="35"/>
      <c r="K839" s="35"/>
      <c r="L839" s="38"/>
      <c r="M839" s="190"/>
      <c r="N839" s="191"/>
      <c r="O839" s="63"/>
      <c r="P839" s="63"/>
      <c r="Q839" s="63"/>
      <c r="R839" s="63"/>
      <c r="S839" s="63"/>
      <c r="T839" s="64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T839" s="19" t="s">
        <v>188</v>
      </c>
      <c r="AU839" s="19" t="s">
        <v>76</v>
      </c>
    </row>
    <row r="840" spans="1:65" s="2" customFormat="1" ht="16.5" customHeight="1">
      <c r="A840" s="33"/>
      <c r="B840" s="34"/>
      <c r="C840" s="213" t="s">
        <v>3039</v>
      </c>
      <c r="D840" s="213" t="s">
        <v>286</v>
      </c>
      <c r="E840" s="214" t="s">
        <v>5211</v>
      </c>
      <c r="F840" s="215" t="s">
        <v>5212</v>
      </c>
      <c r="G840" s="216" t="s">
        <v>289</v>
      </c>
      <c r="H840" s="217">
        <v>16</v>
      </c>
      <c r="I840" s="218"/>
      <c r="J840" s="218">
        <f>ROUND(I840*H840,2)</f>
        <v>0</v>
      </c>
      <c r="K840" s="215" t="s">
        <v>18</v>
      </c>
      <c r="L840" s="219"/>
      <c r="M840" s="220" t="s">
        <v>18</v>
      </c>
      <c r="N840" s="221" t="s">
        <v>40</v>
      </c>
      <c r="O840" s="184">
        <v>0</v>
      </c>
      <c r="P840" s="184">
        <f>O840*H840</f>
        <v>0</v>
      </c>
      <c r="Q840" s="184">
        <v>0</v>
      </c>
      <c r="R840" s="184">
        <f>Q840*H840</f>
        <v>0</v>
      </c>
      <c r="S840" s="184">
        <v>0</v>
      </c>
      <c r="T840" s="185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86" t="s">
        <v>250</v>
      </c>
      <c r="AT840" s="186" t="s">
        <v>286</v>
      </c>
      <c r="AU840" s="186" t="s">
        <v>76</v>
      </c>
      <c r="AY840" s="19" t="s">
        <v>179</v>
      </c>
      <c r="BE840" s="187">
        <f>IF(N840="základní",J840,0)</f>
        <v>0</v>
      </c>
      <c r="BF840" s="187">
        <f>IF(N840="snížená",J840,0)</f>
        <v>0</v>
      </c>
      <c r="BG840" s="187">
        <f>IF(N840="zákl. přenesená",J840,0)</f>
        <v>0</v>
      </c>
      <c r="BH840" s="187">
        <f>IF(N840="sníž. přenesená",J840,0)</f>
        <v>0</v>
      </c>
      <c r="BI840" s="187">
        <f>IF(N840="nulová",J840,0)</f>
        <v>0</v>
      </c>
      <c r="BJ840" s="19" t="s">
        <v>76</v>
      </c>
      <c r="BK840" s="187">
        <f>ROUND(I840*H840,2)</f>
        <v>0</v>
      </c>
      <c r="BL840" s="19" t="s">
        <v>186</v>
      </c>
      <c r="BM840" s="186" t="s">
        <v>5213</v>
      </c>
    </row>
    <row r="841" spans="1:65" s="2" customFormat="1">
      <c r="A841" s="33"/>
      <c r="B841" s="34"/>
      <c r="C841" s="35"/>
      <c r="D841" s="188" t="s">
        <v>188</v>
      </c>
      <c r="E841" s="35"/>
      <c r="F841" s="189" t="s">
        <v>5212</v>
      </c>
      <c r="G841" s="35"/>
      <c r="H841" s="35"/>
      <c r="I841" s="35"/>
      <c r="J841" s="35"/>
      <c r="K841" s="35"/>
      <c r="L841" s="38"/>
      <c r="M841" s="190"/>
      <c r="N841" s="191"/>
      <c r="O841" s="63"/>
      <c r="P841" s="63"/>
      <c r="Q841" s="63"/>
      <c r="R841" s="63"/>
      <c r="S841" s="63"/>
      <c r="T841" s="64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T841" s="19" t="s">
        <v>188</v>
      </c>
      <c r="AU841" s="19" t="s">
        <v>76</v>
      </c>
    </row>
    <row r="842" spans="1:65" s="2" customFormat="1" ht="16.5" customHeight="1">
      <c r="A842" s="33"/>
      <c r="B842" s="34"/>
      <c r="C842" s="213" t="s">
        <v>3044</v>
      </c>
      <c r="D842" s="213" t="s">
        <v>286</v>
      </c>
      <c r="E842" s="214" t="s">
        <v>5214</v>
      </c>
      <c r="F842" s="215" t="s">
        <v>5215</v>
      </c>
      <c r="G842" s="216" t="s">
        <v>281</v>
      </c>
      <c r="H842" s="217">
        <v>20</v>
      </c>
      <c r="I842" s="218"/>
      <c r="J842" s="218">
        <f>ROUND(I842*H842,2)</f>
        <v>0</v>
      </c>
      <c r="K842" s="215" t="s">
        <v>18</v>
      </c>
      <c r="L842" s="219"/>
      <c r="M842" s="220" t="s">
        <v>18</v>
      </c>
      <c r="N842" s="221" t="s">
        <v>40</v>
      </c>
      <c r="O842" s="184">
        <v>0</v>
      </c>
      <c r="P842" s="184">
        <f>O842*H842</f>
        <v>0</v>
      </c>
      <c r="Q842" s="184">
        <v>0</v>
      </c>
      <c r="R842" s="184">
        <f>Q842*H842</f>
        <v>0</v>
      </c>
      <c r="S842" s="184">
        <v>0</v>
      </c>
      <c r="T842" s="185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86" t="s">
        <v>250</v>
      </c>
      <c r="AT842" s="186" t="s">
        <v>286</v>
      </c>
      <c r="AU842" s="186" t="s">
        <v>76</v>
      </c>
      <c r="AY842" s="19" t="s">
        <v>179</v>
      </c>
      <c r="BE842" s="187">
        <f>IF(N842="základní",J842,0)</f>
        <v>0</v>
      </c>
      <c r="BF842" s="187">
        <f>IF(N842="snížená",J842,0)</f>
        <v>0</v>
      </c>
      <c r="BG842" s="187">
        <f>IF(N842="zákl. přenesená",J842,0)</f>
        <v>0</v>
      </c>
      <c r="BH842" s="187">
        <f>IF(N842="sníž. přenesená",J842,0)</f>
        <v>0</v>
      </c>
      <c r="BI842" s="187">
        <f>IF(N842="nulová",J842,0)</f>
        <v>0</v>
      </c>
      <c r="BJ842" s="19" t="s">
        <v>76</v>
      </c>
      <c r="BK842" s="187">
        <f>ROUND(I842*H842,2)</f>
        <v>0</v>
      </c>
      <c r="BL842" s="19" t="s">
        <v>186</v>
      </c>
      <c r="BM842" s="186" t="s">
        <v>5216</v>
      </c>
    </row>
    <row r="843" spans="1:65" s="2" customFormat="1">
      <c r="A843" s="33"/>
      <c r="B843" s="34"/>
      <c r="C843" s="35"/>
      <c r="D843" s="188" t="s">
        <v>188</v>
      </c>
      <c r="E843" s="35"/>
      <c r="F843" s="189" t="s">
        <v>5215</v>
      </c>
      <c r="G843" s="35"/>
      <c r="H843" s="35"/>
      <c r="I843" s="35"/>
      <c r="J843" s="35"/>
      <c r="K843" s="35"/>
      <c r="L843" s="38"/>
      <c r="M843" s="190"/>
      <c r="N843" s="191"/>
      <c r="O843" s="63"/>
      <c r="P843" s="63"/>
      <c r="Q843" s="63"/>
      <c r="R843" s="63"/>
      <c r="S843" s="63"/>
      <c r="T843" s="64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T843" s="19" t="s">
        <v>188</v>
      </c>
      <c r="AU843" s="19" t="s">
        <v>76</v>
      </c>
    </row>
    <row r="844" spans="1:65" s="2" customFormat="1" ht="16.5" customHeight="1">
      <c r="A844" s="33"/>
      <c r="B844" s="34"/>
      <c r="C844" s="213" t="s">
        <v>3049</v>
      </c>
      <c r="D844" s="213" t="s">
        <v>286</v>
      </c>
      <c r="E844" s="214" t="s">
        <v>5217</v>
      </c>
      <c r="F844" s="215" t="s">
        <v>5218</v>
      </c>
      <c r="G844" s="216" t="s">
        <v>281</v>
      </c>
      <c r="H844" s="217">
        <v>8</v>
      </c>
      <c r="I844" s="218"/>
      <c r="J844" s="218">
        <f>ROUND(I844*H844,2)</f>
        <v>0</v>
      </c>
      <c r="K844" s="215" t="s">
        <v>18</v>
      </c>
      <c r="L844" s="219"/>
      <c r="M844" s="220" t="s">
        <v>18</v>
      </c>
      <c r="N844" s="221" t="s">
        <v>40</v>
      </c>
      <c r="O844" s="184">
        <v>0</v>
      </c>
      <c r="P844" s="184">
        <f>O844*H844</f>
        <v>0</v>
      </c>
      <c r="Q844" s="184">
        <v>0</v>
      </c>
      <c r="R844" s="184">
        <f>Q844*H844</f>
        <v>0</v>
      </c>
      <c r="S844" s="184">
        <v>0</v>
      </c>
      <c r="T844" s="185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86" t="s">
        <v>250</v>
      </c>
      <c r="AT844" s="186" t="s">
        <v>286</v>
      </c>
      <c r="AU844" s="186" t="s">
        <v>76</v>
      </c>
      <c r="AY844" s="19" t="s">
        <v>179</v>
      </c>
      <c r="BE844" s="187">
        <f>IF(N844="základní",J844,0)</f>
        <v>0</v>
      </c>
      <c r="BF844" s="187">
        <f>IF(N844="snížená",J844,0)</f>
        <v>0</v>
      </c>
      <c r="BG844" s="187">
        <f>IF(N844="zákl. přenesená",J844,0)</f>
        <v>0</v>
      </c>
      <c r="BH844" s="187">
        <f>IF(N844="sníž. přenesená",J844,0)</f>
        <v>0</v>
      </c>
      <c r="BI844" s="187">
        <f>IF(N844="nulová",J844,0)</f>
        <v>0</v>
      </c>
      <c r="BJ844" s="19" t="s">
        <v>76</v>
      </c>
      <c r="BK844" s="187">
        <f>ROUND(I844*H844,2)</f>
        <v>0</v>
      </c>
      <c r="BL844" s="19" t="s">
        <v>186</v>
      </c>
      <c r="BM844" s="186" t="s">
        <v>5219</v>
      </c>
    </row>
    <row r="845" spans="1:65" s="2" customFormat="1">
      <c r="A845" s="33"/>
      <c r="B845" s="34"/>
      <c r="C845" s="35"/>
      <c r="D845" s="188" t="s">
        <v>188</v>
      </c>
      <c r="E845" s="35"/>
      <c r="F845" s="189" t="s">
        <v>5218</v>
      </c>
      <c r="G845" s="35"/>
      <c r="H845" s="35"/>
      <c r="I845" s="35"/>
      <c r="J845" s="35"/>
      <c r="K845" s="35"/>
      <c r="L845" s="38"/>
      <c r="M845" s="190"/>
      <c r="N845" s="191"/>
      <c r="O845" s="63"/>
      <c r="P845" s="63"/>
      <c r="Q845" s="63"/>
      <c r="R845" s="63"/>
      <c r="S845" s="63"/>
      <c r="T845" s="64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T845" s="19" t="s">
        <v>188</v>
      </c>
      <c r="AU845" s="19" t="s">
        <v>76</v>
      </c>
    </row>
    <row r="846" spans="1:65" s="2" customFormat="1" ht="16.5" customHeight="1">
      <c r="A846" s="33"/>
      <c r="B846" s="34"/>
      <c r="C846" s="213" t="s">
        <v>3053</v>
      </c>
      <c r="D846" s="213" t="s">
        <v>286</v>
      </c>
      <c r="E846" s="214" t="s">
        <v>5220</v>
      </c>
      <c r="F846" s="215" t="s">
        <v>5221</v>
      </c>
      <c r="G846" s="216" t="s">
        <v>281</v>
      </c>
      <c r="H846" s="217">
        <v>8</v>
      </c>
      <c r="I846" s="218"/>
      <c r="J846" s="218">
        <f>ROUND(I846*H846,2)</f>
        <v>0</v>
      </c>
      <c r="K846" s="215" t="s">
        <v>18</v>
      </c>
      <c r="L846" s="219"/>
      <c r="M846" s="220" t="s">
        <v>18</v>
      </c>
      <c r="N846" s="221" t="s">
        <v>40</v>
      </c>
      <c r="O846" s="184">
        <v>0</v>
      </c>
      <c r="P846" s="184">
        <f>O846*H846</f>
        <v>0</v>
      </c>
      <c r="Q846" s="184">
        <v>0</v>
      </c>
      <c r="R846" s="184">
        <f>Q846*H846</f>
        <v>0</v>
      </c>
      <c r="S846" s="184">
        <v>0</v>
      </c>
      <c r="T846" s="185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86" t="s">
        <v>250</v>
      </c>
      <c r="AT846" s="186" t="s">
        <v>286</v>
      </c>
      <c r="AU846" s="186" t="s">
        <v>76</v>
      </c>
      <c r="AY846" s="19" t="s">
        <v>179</v>
      </c>
      <c r="BE846" s="187">
        <f>IF(N846="základní",J846,0)</f>
        <v>0</v>
      </c>
      <c r="BF846" s="187">
        <f>IF(N846="snížená",J846,0)</f>
        <v>0</v>
      </c>
      <c r="BG846" s="187">
        <f>IF(N846="zákl. přenesená",J846,0)</f>
        <v>0</v>
      </c>
      <c r="BH846" s="187">
        <f>IF(N846="sníž. přenesená",J846,0)</f>
        <v>0</v>
      </c>
      <c r="BI846" s="187">
        <f>IF(N846="nulová",J846,0)</f>
        <v>0</v>
      </c>
      <c r="BJ846" s="19" t="s">
        <v>76</v>
      </c>
      <c r="BK846" s="187">
        <f>ROUND(I846*H846,2)</f>
        <v>0</v>
      </c>
      <c r="BL846" s="19" t="s">
        <v>186</v>
      </c>
      <c r="BM846" s="186" t="s">
        <v>5222</v>
      </c>
    </row>
    <row r="847" spans="1:65" s="2" customFormat="1">
      <c r="A847" s="33"/>
      <c r="B847" s="34"/>
      <c r="C847" s="35"/>
      <c r="D847" s="188" t="s">
        <v>188</v>
      </c>
      <c r="E847" s="35"/>
      <c r="F847" s="189" t="s">
        <v>5221</v>
      </c>
      <c r="G847" s="35"/>
      <c r="H847" s="35"/>
      <c r="I847" s="35"/>
      <c r="J847" s="35"/>
      <c r="K847" s="35"/>
      <c r="L847" s="38"/>
      <c r="M847" s="190"/>
      <c r="N847" s="191"/>
      <c r="O847" s="63"/>
      <c r="P847" s="63"/>
      <c r="Q847" s="63"/>
      <c r="R847" s="63"/>
      <c r="S847" s="63"/>
      <c r="T847" s="64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T847" s="19" t="s">
        <v>188</v>
      </c>
      <c r="AU847" s="19" t="s">
        <v>76</v>
      </c>
    </row>
    <row r="848" spans="1:65" s="2" customFormat="1" ht="16.5" customHeight="1">
      <c r="A848" s="33"/>
      <c r="B848" s="34"/>
      <c r="C848" s="213" t="s">
        <v>3057</v>
      </c>
      <c r="D848" s="213" t="s">
        <v>286</v>
      </c>
      <c r="E848" s="214" t="s">
        <v>5223</v>
      </c>
      <c r="F848" s="215" t="s">
        <v>5224</v>
      </c>
      <c r="G848" s="216" t="s">
        <v>281</v>
      </c>
      <c r="H848" s="217">
        <v>1</v>
      </c>
      <c r="I848" s="218"/>
      <c r="J848" s="218">
        <f>ROUND(I848*H848,2)</f>
        <v>0</v>
      </c>
      <c r="K848" s="215" t="s">
        <v>18</v>
      </c>
      <c r="L848" s="219"/>
      <c r="M848" s="220" t="s">
        <v>18</v>
      </c>
      <c r="N848" s="221" t="s">
        <v>40</v>
      </c>
      <c r="O848" s="184">
        <v>0</v>
      </c>
      <c r="P848" s="184">
        <f>O848*H848</f>
        <v>0</v>
      </c>
      <c r="Q848" s="184">
        <v>0</v>
      </c>
      <c r="R848" s="184">
        <f>Q848*H848</f>
        <v>0</v>
      </c>
      <c r="S848" s="184">
        <v>0</v>
      </c>
      <c r="T848" s="185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86" t="s">
        <v>250</v>
      </c>
      <c r="AT848" s="186" t="s">
        <v>286</v>
      </c>
      <c r="AU848" s="186" t="s">
        <v>76</v>
      </c>
      <c r="AY848" s="19" t="s">
        <v>179</v>
      </c>
      <c r="BE848" s="187">
        <f>IF(N848="základní",J848,0)</f>
        <v>0</v>
      </c>
      <c r="BF848" s="187">
        <f>IF(N848="snížená",J848,0)</f>
        <v>0</v>
      </c>
      <c r="BG848" s="187">
        <f>IF(N848="zákl. přenesená",J848,0)</f>
        <v>0</v>
      </c>
      <c r="BH848" s="187">
        <f>IF(N848="sníž. přenesená",J848,0)</f>
        <v>0</v>
      </c>
      <c r="BI848" s="187">
        <f>IF(N848="nulová",J848,0)</f>
        <v>0</v>
      </c>
      <c r="BJ848" s="19" t="s">
        <v>76</v>
      </c>
      <c r="BK848" s="187">
        <f>ROUND(I848*H848,2)</f>
        <v>0</v>
      </c>
      <c r="BL848" s="19" t="s">
        <v>186</v>
      </c>
      <c r="BM848" s="186" t="s">
        <v>5225</v>
      </c>
    </row>
    <row r="849" spans="1:65" s="2" customFormat="1">
      <c r="A849" s="33"/>
      <c r="B849" s="34"/>
      <c r="C849" s="35"/>
      <c r="D849" s="188" t="s">
        <v>188</v>
      </c>
      <c r="E849" s="35"/>
      <c r="F849" s="189" t="s">
        <v>5224</v>
      </c>
      <c r="G849" s="35"/>
      <c r="H849" s="35"/>
      <c r="I849" s="35"/>
      <c r="J849" s="35"/>
      <c r="K849" s="35"/>
      <c r="L849" s="38"/>
      <c r="M849" s="190"/>
      <c r="N849" s="191"/>
      <c r="O849" s="63"/>
      <c r="P849" s="63"/>
      <c r="Q849" s="63"/>
      <c r="R849" s="63"/>
      <c r="S849" s="63"/>
      <c r="T849" s="64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T849" s="19" t="s">
        <v>188</v>
      </c>
      <c r="AU849" s="19" t="s">
        <v>76</v>
      </c>
    </row>
    <row r="850" spans="1:65" s="2" customFormat="1" ht="16.5" customHeight="1">
      <c r="A850" s="33"/>
      <c r="B850" s="34"/>
      <c r="C850" s="213" t="s">
        <v>3062</v>
      </c>
      <c r="D850" s="213" t="s">
        <v>286</v>
      </c>
      <c r="E850" s="214" t="s">
        <v>5226</v>
      </c>
      <c r="F850" s="215" t="s">
        <v>5227</v>
      </c>
      <c r="G850" s="216" t="s">
        <v>281</v>
      </c>
      <c r="H850" s="217">
        <v>7</v>
      </c>
      <c r="I850" s="218"/>
      <c r="J850" s="218">
        <f>ROUND(I850*H850,2)</f>
        <v>0</v>
      </c>
      <c r="K850" s="215" t="s">
        <v>18</v>
      </c>
      <c r="L850" s="219"/>
      <c r="M850" s="220" t="s">
        <v>18</v>
      </c>
      <c r="N850" s="221" t="s">
        <v>40</v>
      </c>
      <c r="O850" s="184">
        <v>0</v>
      </c>
      <c r="P850" s="184">
        <f>O850*H850</f>
        <v>0</v>
      </c>
      <c r="Q850" s="184">
        <v>0</v>
      </c>
      <c r="R850" s="184">
        <f>Q850*H850</f>
        <v>0</v>
      </c>
      <c r="S850" s="184">
        <v>0</v>
      </c>
      <c r="T850" s="185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86" t="s">
        <v>250</v>
      </c>
      <c r="AT850" s="186" t="s">
        <v>286</v>
      </c>
      <c r="AU850" s="186" t="s">
        <v>76</v>
      </c>
      <c r="AY850" s="19" t="s">
        <v>179</v>
      </c>
      <c r="BE850" s="187">
        <f>IF(N850="základní",J850,0)</f>
        <v>0</v>
      </c>
      <c r="BF850" s="187">
        <f>IF(N850="snížená",J850,0)</f>
        <v>0</v>
      </c>
      <c r="BG850" s="187">
        <f>IF(N850="zákl. přenesená",J850,0)</f>
        <v>0</v>
      </c>
      <c r="BH850" s="187">
        <f>IF(N850="sníž. přenesená",J850,0)</f>
        <v>0</v>
      </c>
      <c r="BI850" s="187">
        <f>IF(N850="nulová",J850,0)</f>
        <v>0</v>
      </c>
      <c r="BJ850" s="19" t="s">
        <v>76</v>
      </c>
      <c r="BK850" s="187">
        <f>ROUND(I850*H850,2)</f>
        <v>0</v>
      </c>
      <c r="BL850" s="19" t="s">
        <v>186</v>
      </c>
      <c r="BM850" s="186" t="s">
        <v>5228</v>
      </c>
    </row>
    <row r="851" spans="1:65" s="2" customFormat="1">
      <c r="A851" s="33"/>
      <c r="B851" s="34"/>
      <c r="C851" s="35"/>
      <c r="D851" s="188" t="s">
        <v>188</v>
      </c>
      <c r="E851" s="35"/>
      <c r="F851" s="189" t="s">
        <v>5227</v>
      </c>
      <c r="G851" s="35"/>
      <c r="H851" s="35"/>
      <c r="I851" s="35"/>
      <c r="J851" s="35"/>
      <c r="K851" s="35"/>
      <c r="L851" s="38"/>
      <c r="M851" s="190"/>
      <c r="N851" s="191"/>
      <c r="O851" s="63"/>
      <c r="P851" s="63"/>
      <c r="Q851" s="63"/>
      <c r="R851" s="63"/>
      <c r="S851" s="63"/>
      <c r="T851" s="64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T851" s="19" t="s">
        <v>188</v>
      </c>
      <c r="AU851" s="19" t="s">
        <v>76</v>
      </c>
    </row>
    <row r="852" spans="1:65" s="2" customFormat="1" ht="16.5" customHeight="1">
      <c r="A852" s="33"/>
      <c r="B852" s="34"/>
      <c r="C852" s="213" t="s">
        <v>3066</v>
      </c>
      <c r="D852" s="213" t="s">
        <v>286</v>
      </c>
      <c r="E852" s="214" t="s">
        <v>5229</v>
      </c>
      <c r="F852" s="215" t="s">
        <v>5230</v>
      </c>
      <c r="G852" s="216" t="s">
        <v>289</v>
      </c>
      <c r="H852" s="217">
        <v>15</v>
      </c>
      <c r="I852" s="218"/>
      <c r="J852" s="218">
        <f>ROUND(I852*H852,2)</f>
        <v>0</v>
      </c>
      <c r="K852" s="215" t="s">
        <v>18</v>
      </c>
      <c r="L852" s="219"/>
      <c r="M852" s="220" t="s">
        <v>18</v>
      </c>
      <c r="N852" s="221" t="s">
        <v>40</v>
      </c>
      <c r="O852" s="184">
        <v>0</v>
      </c>
      <c r="P852" s="184">
        <f>O852*H852</f>
        <v>0</v>
      </c>
      <c r="Q852" s="184">
        <v>0</v>
      </c>
      <c r="R852" s="184">
        <f>Q852*H852</f>
        <v>0</v>
      </c>
      <c r="S852" s="184">
        <v>0</v>
      </c>
      <c r="T852" s="185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86" t="s">
        <v>250</v>
      </c>
      <c r="AT852" s="186" t="s">
        <v>286</v>
      </c>
      <c r="AU852" s="186" t="s">
        <v>76</v>
      </c>
      <c r="AY852" s="19" t="s">
        <v>179</v>
      </c>
      <c r="BE852" s="187">
        <f>IF(N852="základní",J852,0)</f>
        <v>0</v>
      </c>
      <c r="BF852" s="187">
        <f>IF(N852="snížená",J852,0)</f>
        <v>0</v>
      </c>
      <c r="BG852" s="187">
        <f>IF(N852="zákl. přenesená",J852,0)</f>
        <v>0</v>
      </c>
      <c r="BH852" s="187">
        <f>IF(N852="sníž. přenesená",J852,0)</f>
        <v>0</v>
      </c>
      <c r="BI852" s="187">
        <f>IF(N852="nulová",J852,0)</f>
        <v>0</v>
      </c>
      <c r="BJ852" s="19" t="s">
        <v>76</v>
      </c>
      <c r="BK852" s="187">
        <f>ROUND(I852*H852,2)</f>
        <v>0</v>
      </c>
      <c r="BL852" s="19" t="s">
        <v>186</v>
      </c>
      <c r="BM852" s="186" t="s">
        <v>5231</v>
      </c>
    </row>
    <row r="853" spans="1:65" s="2" customFormat="1">
      <c r="A853" s="33"/>
      <c r="B853" s="34"/>
      <c r="C853" s="35"/>
      <c r="D853" s="188" t="s">
        <v>188</v>
      </c>
      <c r="E853" s="35"/>
      <c r="F853" s="189" t="s">
        <v>5230</v>
      </c>
      <c r="G853" s="35"/>
      <c r="H853" s="35"/>
      <c r="I853" s="35"/>
      <c r="J853" s="35"/>
      <c r="K853" s="35"/>
      <c r="L853" s="38"/>
      <c r="M853" s="190"/>
      <c r="N853" s="191"/>
      <c r="O853" s="63"/>
      <c r="P853" s="63"/>
      <c r="Q853" s="63"/>
      <c r="R853" s="63"/>
      <c r="S853" s="63"/>
      <c r="T853" s="64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T853" s="19" t="s">
        <v>188</v>
      </c>
      <c r="AU853" s="19" t="s">
        <v>76</v>
      </c>
    </row>
    <row r="854" spans="1:65" s="2" customFormat="1" ht="16.5" customHeight="1">
      <c r="A854" s="33"/>
      <c r="B854" s="34"/>
      <c r="C854" s="176" t="s">
        <v>3070</v>
      </c>
      <c r="D854" s="176" t="s">
        <v>181</v>
      </c>
      <c r="E854" s="177" t="s">
        <v>5232</v>
      </c>
      <c r="F854" s="178" t="s">
        <v>5233</v>
      </c>
      <c r="G854" s="179" t="s">
        <v>5234</v>
      </c>
      <c r="H854" s="180">
        <v>95</v>
      </c>
      <c r="I854" s="181"/>
      <c r="J854" s="181">
        <f>ROUND(I854*H854,2)</f>
        <v>0</v>
      </c>
      <c r="K854" s="178" t="s">
        <v>18</v>
      </c>
      <c r="L854" s="38"/>
      <c r="M854" s="182" t="s">
        <v>18</v>
      </c>
      <c r="N854" s="183" t="s">
        <v>40</v>
      </c>
      <c r="O854" s="184">
        <v>0</v>
      </c>
      <c r="P854" s="184">
        <f>O854*H854</f>
        <v>0</v>
      </c>
      <c r="Q854" s="184">
        <v>0</v>
      </c>
      <c r="R854" s="184">
        <f>Q854*H854</f>
        <v>0</v>
      </c>
      <c r="S854" s="184">
        <v>0</v>
      </c>
      <c r="T854" s="185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86" t="s">
        <v>186</v>
      </c>
      <c r="AT854" s="186" t="s">
        <v>181</v>
      </c>
      <c r="AU854" s="186" t="s">
        <v>76</v>
      </c>
      <c r="AY854" s="19" t="s">
        <v>179</v>
      </c>
      <c r="BE854" s="187">
        <f>IF(N854="základní",J854,0)</f>
        <v>0</v>
      </c>
      <c r="BF854" s="187">
        <f>IF(N854="snížená",J854,0)</f>
        <v>0</v>
      </c>
      <c r="BG854" s="187">
        <f>IF(N854="zákl. přenesená",J854,0)</f>
        <v>0</v>
      </c>
      <c r="BH854" s="187">
        <f>IF(N854="sníž. přenesená",J854,0)</f>
        <v>0</v>
      </c>
      <c r="BI854" s="187">
        <f>IF(N854="nulová",J854,0)</f>
        <v>0</v>
      </c>
      <c r="BJ854" s="19" t="s">
        <v>76</v>
      </c>
      <c r="BK854" s="187">
        <f>ROUND(I854*H854,2)</f>
        <v>0</v>
      </c>
      <c r="BL854" s="19" t="s">
        <v>186</v>
      </c>
      <c r="BM854" s="186" t="s">
        <v>2187</v>
      </c>
    </row>
    <row r="855" spans="1:65" s="2" customFormat="1">
      <c r="A855" s="33"/>
      <c r="B855" s="34"/>
      <c r="C855" s="35"/>
      <c r="D855" s="188" t="s">
        <v>188</v>
      </c>
      <c r="E855" s="35"/>
      <c r="F855" s="189" t="s">
        <v>5233</v>
      </c>
      <c r="G855" s="35"/>
      <c r="H855" s="35"/>
      <c r="I855" s="35"/>
      <c r="J855" s="35"/>
      <c r="K855" s="35"/>
      <c r="L855" s="38"/>
      <c r="M855" s="190"/>
      <c r="N855" s="191"/>
      <c r="O855" s="63"/>
      <c r="P855" s="63"/>
      <c r="Q855" s="63"/>
      <c r="R855" s="63"/>
      <c r="S855" s="63"/>
      <c r="T855" s="64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T855" s="19" t="s">
        <v>188</v>
      </c>
      <c r="AU855" s="19" t="s">
        <v>76</v>
      </c>
    </row>
    <row r="856" spans="1:65" s="2" customFormat="1" ht="24.2" customHeight="1">
      <c r="A856" s="33"/>
      <c r="B856" s="34"/>
      <c r="C856" s="176" t="s">
        <v>3074</v>
      </c>
      <c r="D856" s="176" t="s">
        <v>181</v>
      </c>
      <c r="E856" s="177" t="s">
        <v>5235</v>
      </c>
      <c r="F856" s="178" t="s">
        <v>5236</v>
      </c>
      <c r="G856" s="179" t="s">
        <v>5234</v>
      </c>
      <c r="H856" s="180">
        <v>45</v>
      </c>
      <c r="I856" s="181"/>
      <c r="J856" s="181">
        <f>ROUND(I856*H856,2)</f>
        <v>0</v>
      </c>
      <c r="K856" s="178" t="s">
        <v>18</v>
      </c>
      <c r="L856" s="38"/>
      <c r="M856" s="182" t="s">
        <v>18</v>
      </c>
      <c r="N856" s="183" t="s">
        <v>40</v>
      </c>
      <c r="O856" s="184">
        <v>0</v>
      </c>
      <c r="P856" s="184">
        <f>O856*H856</f>
        <v>0</v>
      </c>
      <c r="Q856" s="184">
        <v>0</v>
      </c>
      <c r="R856" s="184">
        <f>Q856*H856</f>
        <v>0</v>
      </c>
      <c r="S856" s="184">
        <v>0</v>
      </c>
      <c r="T856" s="185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86" t="s">
        <v>186</v>
      </c>
      <c r="AT856" s="186" t="s">
        <v>181</v>
      </c>
      <c r="AU856" s="186" t="s">
        <v>76</v>
      </c>
      <c r="AY856" s="19" t="s">
        <v>179</v>
      </c>
      <c r="BE856" s="187">
        <f>IF(N856="základní",J856,0)</f>
        <v>0</v>
      </c>
      <c r="BF856" s="187">
        <f>IF(N856="snížená",J856,0)</f>
        <v>0</v>
      </c>
      <c r="BG856" s="187">
        <f>IF(N856="zákl. přenesená",J856,0)</f>
        <v>0</v>
      </c>
      <c r="BH856" s="187">
        <f>IF(N856="sníž. přenesená",J856,0)</f>
        <v>0</v>
      </c>
      <c r="BI856" s="187">
        <f>IF(N856="nulová",J856,0)</f>
        <v>0</v>
      </c>
      <c r="BJ856" s="19" t="s">
        <v>76</v>
      </c>
      <c r="BK856" s="187">
        <f>ROUND(I856*H856,2)</f>
        <v>0</v>
      </c>
      <c r="BL856" s="19" t="s">
        <v>186</v>
      </c>
      <c r="BM856" s="186" t="s">
        <v>2607</v>
      </c>
    </row>
    <row r="857" spans="1:65" s="2" customFormat="1">
      <c r="A857" s="33"/>
      <c r="B857" s="34"/>
      <c r="C857" s="35"/>
      <c r="D857" s="188" t="s">
        <v>188</v>
      </c>
      <c r="E857" s="35"/>
      <c r="F857" s="189" t="s">
        <v>5236</v>
      </c>
      <c r="G857" s="35"/>
      <c r="H857" s="35"/>
      <c r="I857" s="35"/>
      <c r="J857" s="35"/>
      <c r="K857" s="35"/>
      <c r="L857" s="38"/>
      <c r="M857" s="190"/>
      <c r="N857" s="191"/>
      <c r="O857" s="63"/>
      <c r="P857" s="63"/>
      <c r="Q857" s="63"/>
      <c r="R857" s="63"/>
      <c r="S857" s="63"/>
      <c r="T857" s="64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T857" s="19" t="s">
        <v>188</v>
      </c>
      <c r="AU857" s="19" t="s">
        <v>76</v>
      </c>
    </row>
    <row r="858" spans="1:65" s="2" customFormat="1" ht="24.2" customHeight="1">
      <c r="A858" s="33"/>
      <c r="B858" s="34"/>
      <c r="C858" s="176" t="s">
        <v>3078</v>
      </c>
      <c r="D858" s="176" t="s">
        <v>181</v>
      </c>
      <c r="E858" s="177" t="s">
        <v>5237</v>
      </c>
      <c r="F858" s="178" t="s">
        <v>5238</v>
      </c>
      <c r="G858" s="179" t="s">
        <v>5234</v>
      </c>
      <c r="H858" s="180">
        <v>26</v>
      </c>
      <c r="I858" s="181"/>
      <c r="J858" s="181">
        <f>ROUND(I858*H858,2)</f>
        <v>0</v>
      </c>
      <c r="K858" s="178" t="s">
        <v>18</v>
      </c>
      <c r="L858" s="38"/>
      <c r="M858" s="182" t="s">
        <v>18</v>
      </c>
      <c r="N858" s="183" t="s">
        <v>40</v>
      </c>
      <c r="O858" s="184">
        <v>0</v>
      </c>
      <c r="P858" s="184">
        <f>O858*H858</f>
        <v>0</v>
      </c>
      <c r="Q858" s="184">
        <v>0</v>
      </c>
      <c r="R858" s="184">
        <f>Q858*H858</f>
        <v>0</v>
      </c>
      <c r="S858" s="184">
        <v>0</v>
      </c>
      <c r="T858" s="185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86" t="s">
        <v>186</v>
      </c>
      <c r="AT858" s="186" t="s">
        <v>181</v>
      </c>
      <c r="AU858" s="186" t="s">
        <v>76</v>
      </c>
      <c r="AY858" s="19" t="s">
        <v>179</v>
      </c>
      <c r="BE858" s="187">
        <f>IF(N858="základní",J858,0)</f>
        <v>0</v>
      </c>
      <c r="BF858" s="187">
        <f>IF(N858="snížená",J858,0)</f>
        <v>0</v>
      </c>
      <c r="BG858" s="187">
        <f>IF(N858="zákl. přenesená",J858,0)</f>
        <v>0</v>
      </c>
      <c r="BH858" s="187">
        <f>IF(N858="sníž. přenesená",J858,0)</f>
        <v>0</v>
      </c>
      <c r="BI858" s="187">
        <f>IF(N858="nulová",J858,0)</f>
        <v>0</v>
      </c>
      <c r="BJ858" s="19" t="s">
        <v>76</v>
      </c>
      <c r="BK858" s="187">
        <f>ROUND(I858*H858,2)</f>
        <v>0</v>
      </c>
      <c r="BL858" s="19" t="s">
        <v>186</v>
      </c>
      <c r="BM858" s="186" t="s">
        <v>2840</v>
      </c>
    </row>
    <row r="859" spans="1:65" s="2" customFormat="1">
      <c r="A859" s="33"/>
      <c r="B859" s="34"/>
      <c r="C859" s="35"/>
      <c r="D859" s="188" t="s">
        <v>188</v>
      </c>
      <c r="E859" s="35"/>
      <c r="F859" s="189" t="s">
        <v>5238</v>
      </c>
      <c r="G859" s="35"/>
      <c r="H859" s="35"/>
      <c r="I859" s="35"/>
      <c r="J859" s="35"/>
      <c r="K859" s="35"/>
      <c r="L859" s="38"/>
      <c r="M859" s="190"/>
      <c r="N859" s="191"/>
      <c r="O859" s="63"/>
      <c r="P859" s="63"/>
      <c r="Q859" s="63"/>
      <c r="R859" s="63"/>
      <c r="S859" s="63"/>
      <c r="T859" s="64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T859" s="19" t="s">
        <v>188</v>
      </c>
      <c r="AU859" s="19" t="s">
        <v>76</v>
      </c>
    </row>
    <row r="860" spans="1:65" s="2" customFormat="1" ht="24.2" customHeight="1">
      <c r="A860" s="33"/>
      <c r="B860" s="34"/>
      <c r="C860" s="176" t="s">
        <v>3082</v>
      </c>
      <c r="D860" s="176" t="s">
        <v>181</v>
      </c>
      <c r="E860" s="177" t="s">
        <v>5239</v>
      </c>
      <c r="F860" s="178" t="s">
        <v>5240</v>
      </c>
      <c r="G860" s="179" t="s">
        <v>5234</v>
      </c>
      <c r="H860" s="180">
        <v>88</v>
      </c>
      <c r="I860" s="181"/>
      <c r="J860" s="181">
        <f>ROUND(I860*H860,2)</f>
        <v>0</v>
      </c>
      <c r="K860" s="178" t="s">
        <v>18</v>
      </c>
      <c r="L860" s="38"/>
      <c r="M860" s="182" t="s">
        <v>18</v>
      </c>
      <c r="N860" s="183" t="s">
        <v>40</v>
      </c>
      <c r="O860" s="184">
        <v>0</v>
      </c>
      <c r="P860" s="184">
        <f>O860*H860</f>
        <v>0</v>
      </c>
      <c r="Q860" s="184">
        <v>0</v>
      </c>
      <c r="R860" s="184">
        <f>Q860*H860</f>
        <v>0</v>
      </c>
      <c r="S860" s="184">
        <v>0</v>
      </c>
      <c r="T860" s="185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86" t="s">
        <v>186</v>
      </c>
      <c r="AT860" s="186" t="s">
        <v>181</v>
      </c>
      <c r="AU860" s="186" t="s">
        <v>76</v>
      </c>
      <c r="AY860" s="19" t="s">
        <v>179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76</v>
      </c>
      <c r="BK860" s="187">
        <f>ROUND(I860*H860,2)</f>
        <v>0</v>
      </c>
      <c r="BL860" s="19" t="s">
        <v>186</v>
      </c>
      <c r="BM860" s="186" t="s">
        <v>5241</v>
      </c>
    </row>
    <row r="861" spans="1:65" s="2" customFormat="1" ht="19.5">
      <c r="A861" s="33"/>
      <c r="B861" s="34"/>
      <c r="C861" s="35"/>
      <c r="D861" s="188" t="s">
        <v>188</v>
      </c>
      <c r="E861" s="35"/>
      <c r="F861" s="189" t="s">
        <v>5240</v>
      </c>
      <c r="G861" s="35"/>
      <c r="H861" s="35"/>
      <c r="I861" s="35"/>
      <c r="J861" s="35"/>
      <c r="K861" s="35"/>
      <c r="L861" s="38"/>
      <c r="M861" s="190"/>
      <c r="N861" s="191"/>
      <c r="O861" s="63"/>
      <c r="P861" s="63"/>
      <c r="Q861" s="63"/>
      <c r="R861" s="63"/>
      <c r="S861" s="63"/>
      <c r="T861" s="64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T861" s="19" t="s">
        <v>188</v>
      </c>
      <c r="AU861" s="19" t="s">
        <v>76</v>
      </c>
    </row>
    <row r="862" spans="1:65" s="2" customFormat="1" ht="16.5" customHeight="1">
      <c r="A862" s="33"/>
      <c r="B862" s="34"/>
      <c r="C862" s="213" t="s">
        <v>3088</v>
      </c>
      <c r="D862" s="213" t="s">
        <v>286</v>
      </c>
      <c r="E862" s="214" t="s">
        <v>5242</v>
      </c>
      <c r="F862" s="215" t="s">
        <v>5243</v>
      </c>
      <c r="G862" s="216" t="s">
        <v>1865</v>
      </c>
      <c r="H862" s="217">
        <v>1</v>
      </c>
      <c r="I862" s="218"/>
      <c r="J862" s="218">
        <f>ROUND(I862*H862,2)</f>
        <v>0</v>
      </c>
      <c r="K862" s="215" t="s">
        <v>18</v>
      </c>
      <c r="L862" s="219"/>
      <c r="M862" s="220" t="s">
        <v>18</v>
      </c>
      <c r="N862" s="221" t="s">
        <v>40</v>
      </c>
      <c r="O862" s="184">
        <v>0</v>
      </c>
      <c r="P862" s="184">
        <f>O862*H862</f>
        <v>0</v>
      </c>
      <c r="Q862" s="184">
        <v>0</v>
      </c>
      <c r="R862" s="184">
        <f>Q862*H862</f>
        <v>0</v>
      </c>
      <c r="S862" s="184">
        <v>0</v>
      </c>
      <c r="T862" s="185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86" t="s">
        <v>250</v>
      </c>
      <c r="AT862" s="186" t="s">
        <v>286</v>
      </c>
      <c r="AU862" s="186" t="s">
        <v>76</v>
      </c>
      <c r="AY862" s="19" t="s">
        <v>179</v>
      </c>
      <c r="BE862" s="187">
        <f>IF(N862="základní",J862,0)</f>
        <v>0</v>
      </c>
      <c r="BF862" s="187">
        <f>IF(N862="snížená",J862,0)</f>
        <v>0</v>
      </c>
      <c r="BG862" s="187">
        <f>IF(N862="zákl. přenesená",J862,0)</f>
        <v>0</v>
      </c>
      <c r="BH862" s="187">
        <f>IF(N862="sníž. přenesená",J862,0)</f>
        <v>0</v>
      </c>
      <c r="BI862" s="187">
        <f>IF(N862="nulová",J862,0)</f>
        <v>0</v>
      </c>
      <c r="BJ862" s="19" t="s">
        <v>76</v>
      </c>
      <c r="BK862" s="187">
        <f>ROUND(I862*H862,2)</f>
        <v>0</v>
      </c>
      <c r="BL862" s="19" t="s">
        <v>186</v>
      </c>
      <c r="BM862" s="186" t="s">
        <v>5244</v>
      </c>
    </row>
    <row r="863" spans="1:65" s="2" customFormat="1">
      <c r="A863" s="33"/>
      <c r="B863" s="34"/>
      <c r="C863" s="35"/>
      <c r="D863" s="188" t="s">
        <v>188</v>
      </c>
      <c r="E863" s="35"/>
      <c r="F863" s="189" t="s">
        <v>5243</v>
      </c>
      <c r="G863" s="35"/>
      <c r="H863" s="35"/>
      <c r="I863" s="35"/>
      <c r="J863" s="35"/>
      <c r="K863" s="35"/>
      <c r="L863" s="38"/>
      <c r="M863" s="190"/>
      <c r="N863" s="191"/>
      <c r="O863" s="63"/>
      <c r="P863" s="63"/>
      <c r="Q863" s="63"/>
      <c r="R863" s="63"/>
      <c r="S863" s="63"/>
      <c r="T863" s="64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T863" s="19" t="s">
        <v>188</v>
      </c>
      <c r="AU863" s="19" t="s">
        <v>76</v>
      </c>
    </row>
    <row r="864" spans="1:65" s="2" customFormat="1" ht="24.2" customHeight="1">
      <c r="A864" s="33"/>
      <c r="B864" s="34"/>
      <c r="C864" s="213" t="s">
        <v>3092</v>
      </c>
      <c r="D864" s="213" t="s">
        <v>286</v>
      </c>
      <c r="E864" s="214" t="s">
        <v>5245</v>
      </c>
      <c r="F864" s="215" t="s">
        <v>5246</v>
      </c>
      <c r="G864" s="216" t="s">
        <v>1865</v>
      </c>
      <c r="H864" s="217">
        <v>1</v>
      </c>
      <c r="I864" s="218"/>
      <c r="J864" s="218">
        <f>ROUND(I864*H864,2)</f>
        <v>0</v>
      </c>
      <c r="K864" s="215" t="s">
        <v>18</v>
      </c>
      <c r="L864" s="219"/>
      <c r="M864" s="220" t="s">
        <v>18</v>
      </c>
      <c r="N864" s="221" t="s">
        <v>40</v>
      </c>
      <c r="O864" s="184">
        <v>0</v>
      </c>
      <c r="P864" s="184">
        <f>O864*H864</f>
        <v>0</v>
      </c>
      <c r="Q864" s="184">
        <v>0</v>
      </c>
      <c r="R864" s="184">
        <f>Q864*H864</f>
        <v>0</v>
      </c>
      <c r="S864" s="184">
        <v>0</v>
      </c>
      <c r="T864" s="185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86" t="s">
        <v>250</v>
      </c>
      <c r="AT864" s="186" t="s">
        <v>286</v>
      </c>
      <c r="AU864" s="186" t="s">
        <v>76</v>
      </c>
      <c r="AY864" s="19" t="s">
        <v>179</v>
      </c>
      <c r="BE864" s="187">
        <f>IF(N864="základní",J864,0)</f>
        <v>0</v>
      </c>
      <c r="BF864" s="187">
        <f>IF(N864="snížená",J864,0)</f>
        <v>0</v>
      </c>
      <c r="BG864" s="187">
        <f>IF(N864="zákl. přenesená",J864,0)</f>
        <v>0</v>
      </c>
      <c r="BH864" s="187">
        <f>IF(N864="sníž. přenesená",J864,0)</f>
        <v>0</v>
      </c>
      <c r="BI864" s="187">
        <f>IF(N864="nulová",J864,0)</f>
        <v>0</v>
      </c>
      <c r="BJ864" s="19" t="s">
        <v>76</v>
      </c>
      <c r="BK864" s="187">
        <f>ROUND(I864*H864,2)</f>
        <v>0</v>
      </c>
      <c r="BL864" s="19" t="s">
        <v>186</v>
      </c>
      <c r="BM864" s="186" t="s">
        <v>5247</v>
      </c>
    </row>
    <row r="865" spans="1:65" s="2" customFormat="1" ht="19.5">
      <c r="A865" s="33"/>
      <c r="B865" s="34"/>
      <c r="C865" s="35"/>
      <c r="D865" s="188" t="s">
        <v>188</v>
      </c>
      <c r="E865" s="35"/>
      <c r="F865" s="189" t="s">
        <v>5246</v>
      </c>
      <c r="G865" s="35"/>
      <c r="H865" s="35"/>
      <c r="I865" s="35"/>
      <c r="J865" s="35"/>
      <c r="K865" s="35"/>
      <c r="L865" s="38"/>
      <c r="M865" s="190"/>
      <c r="N865" s="191"/>
      <c r="O865" s="63"/>
      <c r="P865" s="63"/>
      <c r="Q865" s="63"/>
      <c r="R865" s="63"/>
      <c r="S865" s="63"/>
      <c r="T865" s="64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T865" s="19" t="s">
        <v>188</v>
      </c>
      <c r="AU865" s="19" t="s">
        <v>76</v>
      </c>
    </row>
    <row r="866" spans="1:65" s="2" customFormat="1" ht="24.2" customHeight="1">
      <c r="A866" s="33"/>
      <c r="B866" s="34"/>
      <c r="C866" s="176" t="s">
        <v>3100</v>
      </c>
      <c r="D866" s="176" t="s">
        <v>181</v>
      </c>
      <c r="E866" s="177" t="s">
        <v>5248</v>
      </c>
      <c r="F866" s="178" t="s">
        <v>5249</v>
      </c>
      <c r="G866" s="179" t="s">
        <v>1865</v>
      </c>
      <c r="H866" s="180">
        <v>1</v>
      </c>
      <c r="I866" s="181"/>
      <c r="J866" s="181">
        <f>ROUND(I866*H866,2)</f>
        <v>0</v>
      </c>
      <c r="K866" s="178" t="s">
        <v>18</v>
      </c>
      <c r="L866" s="38"/>
      <c r="M866" s="182" t="s">
        <v>18</v>
      </c>
      <c r="N866" s="183" t="s">
        <v>40</v>
      </c>
      <c r="O866" s="184">
        <v>0</v>
      </c>
      <c r="P866" s="184">
        <f>O866*H866</f>
        <v>0</v>
      </c>
      <c r="Q866" s="184">
        <v>0</v>
      </c>
      <c r="R866" s="184">
        <f>Q866*H866</f>
        <v>0</v>
      </c>
      <c r="S866" s="184">
        <v>0</v>
      </c>
      <c r="T866" s="185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86" t="s">
        <v>186</v>
      </c>
      <c r="AT866" s="186" t="s">
        <v>181</v>
      </c>
      <c r="AU866" s="186" t="s">
        <v>76</v>
      </c>
      <c r="AY866" s="19" t="s">
        <v>179</v>
      </c>
      <c r="BE866" s="187">
        <f>IF(N866="základní",J866,0)</f>
        <v>0</v>
      </c>
      <c r="BF866" s="187">
        <f>IF(N866="snížená",J866,0)</f>
        <v>0</v>
      </c>
      <c r="BG866" s="187">
        <f>IF(N866="zákl. přenesená",J866,0)</f>
        <v>0</v>
      </c>
      <c r="BH866" s="187">
        <f>IF(N866="sníž. přenesená",J866,0)</f>
        <v>0</v>
      </c>
      <c r="BI866" s="187">
        <f>IF(N866="nulová",J866,0)</f>
        <v>0</v>
      </c>
      <c r="BJ866" s="19" t="s">
        <v>76</v>
      </c>
      <c r="BK866" s="187">
        <f>ROUND(I866*H866,2)</f>
        <v>0</v>
      </c>
      <c r="BL866" s="19" t="s">
        <v>186</v>
      </c>
      <c r="BM866" s="186" t="s">
        <v>5250</v>
      </c>
    </row>
    <row r="867" spans="1:65" s="2" customFormat="1" ht="19.5">
      <c r="A867" s="33"/>
      <c r="B867" s="34"/>
      <c r="C867" s="35"/>
      <c r="D867" s="188" t="s">
        <v>188</v>
      </c>
      <c r="E867" s="35"/>
      <c r="F867" s="189" t="s">
        <v>5249</v>
      </c>
      <c r="G867" s="35"/>
      <c r="H867" s="35"/>
      <c r="I867" s="35"/>
      <c r="J867" s="35"/>
      <c r="K867" s="35"/>
      <c r="L867" s="38"/>
      <c r="M867" s="190"/>
      <c r="N867" s="191"/>
      <c r="O867" s="63"/>
      <c r="P867" s="63"/>
      <c r="Q867" s="63"/>
      <c r="R867" s="63"/>
      <c r="S867" s="63"/>
      <c r="T867" s="64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T867" s="19" t="s">
        <v>188</v>
      </c>
      <c r="AU867" s="19" t="s">
        <v>76</v>
      </c>
    </row>
    <row r="868" spans="1:65" s="2" customFormat="1" ht="33" customHeight="1">
      <c r="A868" s="33"/>
      <c r="B868" s="34"/>
      <c r="C868" s="176" t="s">
        <v>3112</v>
      </c>
      <c r="D868" s="176" t="s">
        <v>181</v>
      </c>
      <c r="E868" s="177" t="s">
        <v>5251</v>
      </c>
      <c r="F868" s="178" t="s">
        <v>5252</v>
      </c>
      <c r="G868" s="179" t="s">
        <v>1865</v>
      </c>
      <c r="H868" s="180">
        <v>1</v>
      </c>
      <c r="I868" s="181"/>
      <c r="J868" s="181">
        <f>ROUND(I868*H868,2)</f>
        <v>0</v>
      </c>
      <c r="K868" s="178" t="s">
        <v>18</v>
      </c>
      <c r="L868" s="38"/>
      <c r="M868" s="182" t="s">
        <v>18</v>
      </c>
      <c r="N868" s="183" t="s">
        <v>40</v>
      </c>
      <c r="O868" s="184">
        <v>0</v>
      </c>
      <c r="P868" s="184">
        <f>O868*H868</f>
        <v>0</v>
      </c>
      <c r="Q868" s="184">
        <v>0</v>
      </c>
      <c r="R868" s="184">
        <f>Q868*H868</f>
        <v>0</v>
      </c>
      <c r="S868" s="184">
        <v>0</v>
      </c>
      <c r="T868" s="185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86" t="s">
        <v>186</v>
      </c>
      <c r="AT868" s="186" t="s">
        <v>181</v>
      </c>
      <c r="AU868" s="186" t="s">
        <v>76</v>
      </c>
      <c r="AY868" s="19" t="s">
        <v>179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19" t="s">
        <v>76</v>
      </c>
      <c r="BK868" s="187">
        <f>ROUND(I868*H868,2)</f>
        <v>0</v>
      </c>
      <c r="BL868" s="19" t="s">
        <v>186</v>
      </c>
      <c r="BM868" s="186" t="s">
        <v>3233</v>
      </c>
    </row>
    <row r="869" spans="1:65" s="2" customFormat="1" ht="19.5">
      <c r="A869" s="33"/>
      <c r="B869" s="34"/>
      <c r="C869" s="35"/>
      <c r="D869" s="188" t="s">
        <v>188</v>
      </c>
      <c r="E869" s="35"/>
      <c r="F869" s="189" t="s">
        <v>5252</v>
      </c>
      <c r="G869" s="35"/>
      <c r="H869" s="35"/>
      <c r="I869" s="35"/>
      <c r="J869" s="35"/>
      <c r="K869" s="35"/>
      <c r="L869" s="38"/>
      <c r="M869" s="190"/>
      <c r="N869" s="191"/>
      <c r="O869" s="63"/>
      <c r="P869" s="63"/>
      <c r="Q869" s="63"/>
      <c r="R869" s="63"/>
      <c r="S869" s="63"/>
      <c r="T869" s="64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T869" s="19" t="s">
        <v>188</v>
      </c>
      <c r="AU869" s="19" t="s">
        <v>76</v>
      </c>
    </row>
    <row r="870" spans="1:65" s="2" customFormat="1" ht="16.5" customHeight="1">
      <c r="A870" s="33"/>
      <c r="B870" s="34"/>
      <c r="C870" s="176" t="s">
        <v>3120</v>
      </c>
      <c r="D870" s="176" t="s">
        <v>181</v>
      </c>
      <c r="E870" s="177" t="s">
        <v>5253</v>
      </c>
      <c r="F870" s="178" t="s">
        <v>5254</v>
      </c>
      <c r="G870" s="179" t="s">
        <v>1865</v>
      </c>
      <c r="H870" s="180">
        <v>1</v>
      </c>
      <c r="I870" s="181"/>
      <c r="J870" s="181">
        <f>ROUND(I870*H870,2)</f>
        <v>0</v>
      </c>
      <c r="K870" s="178" t="s">
        <v>18</v>
      </c>
      <c r="L870" s="38"/>
      <c r="M870" s="182" t="s">
        <v>18</v>
      </c>
      <c r="N870" s="183" t="s">
        <v>40</v>
      </c>
      <c r="O870" s="184">
        <v>0</v>
      </c>
      <c r="P870" s="184">
        <f>O870*H870</f>
        <v>0</v>
      </c>
      <c r="Q870" s="184">
        <v>0</v>
      </c>
      <c r="R870" s="184">
        <f>Q870*H870</f>
        <v>0</v>
      </c>
      <c r="S870" s="184">
        <v>0</v>
      </c>
      <c r="T870" s="185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86" t="s">
        <v>186</v>
      </c>
      <c r="AT870" s="186" t="s">
        <v>181</v>
      </c>
      <c r="AU870" s="186" t="s">
        <v>76</v>
      </c>
      <c r="AY870" s="19" t="s">
        <v>179</v>
      </c>
      <c r="BE870" s="187">
        <f>IF(N870="základní",J870,0)</f>
        <v>0</v>
      </c>
      <c r="BF870" s="187">
        <f>IF(N870="snížená",J870,0)</f>
        <v>0</v>
      </c>
      <c r="BG870" s="187">
        <f>IF(N870="zákl. přenesená",J870,0)</f>
        <v>0</v>
      </c>
      <c r="BH870" s="187">
        <f>IF(N870="sníž. přenesená",J870,0)</f>
        <v>0</v>
      </c>
      <c r="BI870" s="187">
        <f>IF(N870="nulová",J870,0)</f>
        <v>0</v>
      </c>
      <c r="BJ870" s="19" t="s">
        <v>76</v>
      </c>
      <c r="BK870" s="187">
        <f>ROUND(I870*H870,2)</f>
        <v>0</v>
      </c>
      <c r="BL870" s="19" t="s">
        <v>186</v>
      </c>
      <c r="BM870" s="186" t="s">
        <v>5255</v>
      </c>
    </row>
    <row r="871" spans="1:65" s="2" customFormat="1">
      <c r="A871" s="33"/>
      <c r="B871" s="34"/>
      <c r="C871" s="35"/>
      <c r="D871" s="188" t="s">
        <v>188</v>
      </c>
      <c r="E871" s="35"/>
      <c r="F871" s="189" t="s">
        <v>5254</v>
      </c>
      <c r="G871" s="35"/>
      <c r="H871" s="35"/>
      <c r="I871" s="35"/>
      <c r="J871" s="35"/>
      <c r="K871" s="35"/>
      <c r="L871" s="38"/>
      <c r="M871" s="190"/>
      <c r="N871" s="191"/>
      <c r="O871" s="63"/>
      <c r="P871" s="63"/>
      <c r="Q871" s="63"/>
      <c r="R871" s="63"/>
      <c r="S871" s="63"/>
      <c r="T871" s="64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9" t="s">
        <v>188</v>
      </c>
      <c r="AU871" s="19" t="s">
        <v>76</v>
      </c>
    </row>
    <row r="872" spans="1:65" s="2" customFormat="1" ht="16.5" customHeight="1">
      <c r="A872" s="33"/>
      <c r="B872" s="34"/>
      <c r="C872" s="213" t="s">
        <v>3129</v>
      </c>
      <c r="D872" s="213" t="s">
        <v>286</v>
      </c>
      <c r="E872" s="214" t="s">
        <v>5256</v>
      </c>
      <c r="F872" s="215" t="s">
        <v>5257</v>
      </c>
      <c r="G872" s="216" t="s">
        <v>289</v>
      </c>
      <c r="H872" s="217">
        <v>35</v>
      </c>
      <c r="I872" s="218"/>
      <c r="J872" s="218">
        <f>ROUND(I872*H872,2)</f>
        <v>0</v>
      </c>
      <c r="K872" s="215" t="s">
        <v>18</v>
      </c>
      <c r="L872" s="219"/>
      <c r="M872" s="220" t="s">
        <v>18</v>
      </c>
      <c r="N872" s="221" t="s">
        <v>40</v>
      </c>
      <c r="O872" s="184">
        <v>0</v>
      </c>
      <c r="P872" s="184">
        <f>O872*H872</f>
        <v>0</v>
      </c>
      <c r="Q872" s="184">
        <v>0</v>
      </c>
      <c r="R872" s="184">
        <f>Q872*H872</f>
        <v>0</v>
      </c>
      <c r="S872" s="184">
        <v>0</v>
      </c>
      <c r="T872" s="185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86" t="s">
        <v>250</v>
      </c>
      <c r="AT872" s="186" t="s">
        <v>286</v>
      </c>
      <c r="AU872" s="186" t="s">
        <v>76</v>
      </c>
      <c r="AY872" s="19" t="s">
        <v>179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76</v>
      </c>
      <c r="BK872" s="187">
        <f>ROUND(I872*H872,2)</f>
        <v>0</v>
      </c>
      <c r="BL872" s="19" t="s">
        <v>186</v>
      </c>
      <c r="BM872" s="186" t="s">
        <v>5258</v>
      </c>
    </row>
    <row r="873" spans="1:65" s="2" customFormat="1">
      <c r="A873" s="33"/>
      <c r="B873" s="34"/>
      <c r="C873" s="35"/>
      <c r="D873" s="188" t="s">
        <v>188</v>
      </c>
      <c r="E873" s="35"/>
      <c r="F873" s="189" t="s">
        <v>5257</v>
      </c>
      <c r="G873" s="35"/>
      <c r="H873" s="35"/>
      <c r="I873" s="35"/>
      <c r="J873" s="35"/>
      <c r="K873" s="35"/>
      <c r="L873" s="38"/>
      <c r="M873" s="190"/>
      <c r="N873" s="191"/>
      <c r="O873" s="63"/>
      <c r="P873" s="63"/>
      <c r="Q873" s="63"/>
      <c r="R873" s="63"/>
      <c r="S873" s="63"/>
      <c r="T873" s="64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T873" s="19" t="s">
        <v>188</v>
      </c>
      <c r="AU873" s="19" t="s">
        <v>76</v>
      </c>
    </row>
    <row r="874" spans="1:65" s="2" customFormat="1" ht="16.5" customHeight="1">
      <c r="A874" s="33"/>
      <c r="B874" s="34"/>
      <c r="C874" s="213" t="s">
        <v>3135</v>
      </c>
      <c r="D874" s="213" t="s">
        <v>286</v>
      </c>
      <c r="E874" s="214" t="s">
        <v>5259</v>
      </c>
      <c r="F874" s="215" t="s">
        <v>5260</v>
      </c>
      <c r="G874" s="216" t="s">
        <v>289</v>
      </c>
      <c r="H874" s="217">
        <v>6</v>
      </c>
      <c r="I874" s="218"/>
      <c r="J874" s="218">
        <f>ROUND(I874*H874,2)</f>
        <v>0</v>
      </c>
      <c r="K874" s="215" t="s">
        <v>18</v>
      </c>
      <c r="L874" s="219"/>
      <c r="M874" s="220" t="s">
        <v>18</v>
      </c>
      <c r="N874" s="221" t="s">
        <v>40</v>
      </c>
      <c r="O874" s="184">
        <v>0</v>
      </c>
      <c r="P874" s="184">
        <f>O874*H874</f>
        <v>0</v>
      </c>
      <c r="Q874" s="184">
        <v>0</v>
      </c>
      <c r="R874" s="184">
        <f>Q874*H874</f>
        <v>0</v>
      </c>
      <c r="S874" s="184">
        <v>0</v>
      </c>
      <c r="T874" s="185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86" t="s">
        <v>250</v>
      </c>
      <c r="AT874" s="186" t="s">
        <v>286</v>
      </c>
      <c r="AU874" s="186" t="s">
        <v>76</v>
      </c>
      <c r="AY874" s="19" t="s">
        <v>179</v>
      </c>
      <c r="BE874" s="187">
        <f>IF(N874="základní",J874,0)</f>
        <v>0</v>
      </c>
      <c r="BF874" s="187">
        <f>IF(N874="snížená",J874,0)</f>
        <v>0</v>
      </c>
      <c r="BG874" s="187">
        <f>IF(N874="zákl. přenesená",J874,0)</f>
        <v>0</v>
      </c>
      <c r="BH874" s="187">
        <f>IF(N874="sníž. přenesená",J874,0)</f>
        <v>0</v>
      </c>
      <c r="BI874" s="187">
        <f>IF(N874="nulová",J874,0)</f>
        <v>0</v>
      </c>
      <c r="BJ874" s="19" t="s">
        <v>76</v>
      </c>
      <c r="BK874" s="187">
        <f>ROUND(I874*H874,2)</f>
        <v>0</v>
      </c>
      <c r="BL874" s="19" t="s">
        <v>186</v>
      </c>
      <c r="BM874" s="186" t="s">
        <v>5261</v>
      </c>
    </row>
    <row r="875" spans="1:65" s="2" customFormat="1">
      <c r="A875" s="33"/>
      <c r="B875" s="34"/>
      <c r="C875" s="35"/>
      <c r="D875" s="188" t="s">
        <v>188</v>
      </c>
      <c r="E875" s="35"/>
      <c r="F875" s="189" t="s">
        <v>5260</v>
      </c>
      <c r="G875" s="35"/>
      <c r="H875" s="35"/>
      <c r="I875" s="35"/>
      <c r="J875" s="35"/>
      <c r="K875" s="35"/>
      <c r="L875" s="38"/>
      <c r="M875" s="190"/>
      <c r="N875" s="191"/>
      <c r="O875" s="63"/>
      <c r="P875" s="63"/>
      <c r="Q875" s="63"/>
      <c r="R875" s="63"/>
      <c r="S875" s="63"/>
      <c r="T875" s="64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T875" s="19" t="s">
        <v>188</v>
      </c>
      <c r="AU875" s="19" t="s">
        <v>76</v>
      </c>
    </row>
    <row r="876" spans="1:65" s="2" customFormat="1" ht="16.5" customHeight="1">
      <c r="A876" s="33"/>
      <c r="B876" s="34"/>
      <c r="C876" s="176" t="s">
        <v>3141</v>
      </c>
      <c r="D876" s="176" t="s">
        <v>181</v>
      </c>
      <c r="E876" s="177" t="s">
        <v>5262</v>
      </c>
      <c r="F876" s="178" t="s">
        <v>5263</v>
      </c>
      <c r="G876" s="179" t="s">
        <v>289</v>
      </c>
      <c r="H876" s="180">
        <v>35</v>
      </c>
      <c r="I876" s="181"/>
      <c r="J876" s="181">
        <f>ROUND(I876*H876,2)</f>
        <v>0</v>
      </c>
      <c r="K876" s="178" t="s">
        <v>18</v>
      </c>
      <c r="L876" s="38"/>
      <c r="M876" s="182" t="s">
        <v>18</v>
      </c>
      <c r="N876" s="183" t="s">
        <v>40</v>
      </c>
      <c r="O876" s="184">
        <v>0</v>
      </c>
      <c r="P876" s="184">
        <f>O876*H876</f>
        <v>0</v>
      </c>
      <c r="Q876" s="184">
        <v>0</v>
      </c>
      <c r="R876" s="184">
        <f>Q876*H876</f>
        <v>0</v>
      </c>
      <c r="S876" s="184">
        <v>0</v>
      </c>
      <c r="T876" s="185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86" t="s">
        <v>186</v>
      </c>
      <c r="AT876" s="186" t="s">
        <v>181</v>
      </c>
      <c r="AU876" s="186" t="s">
        <v>76</v>
      </c>
      <c r="AY876" s="19" t="s">
        <v>179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9" t="s">
        <v>76</v>
      </c>
      <c r="BK876" s="187">
        <f>ROUND(I876*H876,2)</f>
        <v>0</v>
      </c>
      <c r="BL876" s="19" t="s">
        <v>186</v>
      </c>
      <c r="BM876" s="186" t="s">
        <v>3545</v>
      </c>
    </row>
    <row r="877" spans="1:65" s="2" customFormat="1">
      <c r="A877" s="33"/>
      <c r="B877" s="34"/>
      <c r="C877" s="35"/>
      <c r="D877" s="188" t="s">
        <v>188</v>
      </c>
      <c r="E877" s="35"/>
      <c r="F877" s="189" t="s">
        <v>5263</v>
      </c>
      <c r="G877" s="35"/>
      <c r="H877" s="35"/>
      <c r="I877" s="35"/>
      <c r="J877" s="35"/>
      <c r="K877" s="35"/>
      <c r="L877" s="38"/>
      <c r="M877" s="190"/>
      <c r="N877" s="191"/>
      <c r="O877" s="63"/>
      <c r="P877" s="63"/>
      <c r="Q877" s="63"/>
      <c r="R877" s="63"/>
      <c r="S877" s="63"/>
      <c r="T877" s="64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T877" s="19" t="s">
        <v>188</v>
      </c>
      <c r="AU877" s="19" t="s">
        <v>76</v>
      </c>
    </row>
    <row r="878" spans="1:65" s="2" customFormat="1" ht="24.2" customHeight="1">
      <c r="A878" s="33"/>
      <c r="B878" s="34"/>
      <c r="C878" s="176" t="s">
        <v>3148</v>
      </c>
      <c r="D878" s="176" t="s">
        <v>181</v>
      </c>
      <c r="E878" s="177" t="s">
        <v>5264</v>
      </c>
      <c r="F878" s="178" t="s">
        <v>5265</v>
      </c>
      <c r="G878" s="179" t="s">
        <v>1865</v>
      </c>
      <c r="H878" s="180">
        <v>1</v>
      </c>
      <c r="I878" s="181"/>
      <c r="J878" s="181">
        <f>ROUND(I878*H878,2)</f>
        <v>0</v>
      </c>
      <c r="K878" s="178" t="s">
        <v>18</v>
      </c>
      <c r="L878" s="38"/>
      <c r="M878" s="182" t="s">
        <v>18</v>
      </c>
      <c r="N878" s="183" t="s">
        <v>40</v>
      </c>
      <c r="O878" s="184">
        <v>0</v>
      </c>
      <c r="P878" s="184">
        <f>O878*H878</f>
        <v>0</v>
      </c>
      <c r="Q878" s="184">
        <v>0</v>
      </c>
      <c r="R878" s="184">
        <f>Q878*H878</f>
        <v>0</v>
      </c>
      <c r="S878" s="184">
        <v>0</v>
      </c>
      <c r="T878" s="185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86" t="s">
        <v>186</v>
      </c>
      <c r="AT878" s="186" t="s">
        <v>181</v>
      </c>
      <c r="AU878" s="186" t="s">
        <v>76</v>
      </c>
      <c r="AY878" s="19" t="s">
        <v>179</v>
      </c>
      <c r="BE878" s="187">
        <f>IF(N878="základní",J878,0)</f>
        <v>0</v>
      </c>
      <c r="BF878" s="187">
        <f>IF(N878="snížená",J878,0)</f>
        <v>0</v>
      </c>
      <c r="BG878" s="187">
        <f>IF(N878="zákl. přenesená",J878,0)</f>
        <v>0</v>
      </c>
      <c r="BH878" s="187">
        <f>IF(N878="sníž. přenesená",J878,0)</f>
        <v>0</v>
      </c>
      <c r="BI878" s="187">
        <f>IF(N878="nulová",J878,0)</f>
        <v>0</v>
      </c>
      <c r="BJ878" s="19" t="s">
        <v>76</v>
      </c>
      <c r="BK878" s="187">
        <f>ROUND(I878*H878,2)</f>
        <v>0</v>
      </c>
      <c r="BL878" s="19" t="s">
        <v>186</v>
      </c>
      <c r="BM878" s="186" t="s">
        <v>5266</v>
      </c>
    </row>
    <row r="879" spans="1:65" s="2" customFormat="1" ht="19.5">
      <c r="A879" s="33"/>
      <c r="B879" s="34"/>
      <c r="C879" s="35"/>
      <c r="D879" s="188" t="s">
        <v>188</v>
      </c>
      <c r="E879" s="35"/>
      <c r="F879" s="189" t="s">
        <v>5265</v>
      </c>
      <c r="G879" s="35"/>
      <c r="H879" s="35"/>
      <c r="I879" s="35"/>
      <c r="J879" s="35"/>
      <c r="K879" s="35"/>
      <c r="L879" s="38"/>
      <c r="M879" s="190"/>
      <c r="N879" s="191"/>
      <c r="O879" s="63"/>
      <c r="P879" s="63"/>
      <c r="Q879" s="63"/>
      <c r="R879" s="63"/>
      <c r="S879" s="63"/>
      <c r="T879" s="64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T879" s="19" t="s">
        <v>188</v>
      </c>
      <c r="AU879" s="19" t="s">
        <v>76</v>
      </c>
    </row>
    <row r="880" spans="1:65" s="2" customFormat="1" ht="21.75" customHeight="1">
      <c r="A880" s="33"/>
      <c r="B880" s="34"/>
      <c r="C880" s="176" t="s">
        <v>3154</v>
      </c>
      <c r="D880" s="176" t="s">
        <v>181</v>
      </c>
      <c r="E880" s="177" t="s">
        <v>5267</v>
      </c>
      <c r="F880" s="178" t="s">
        <v>5268</v>
      </c>
      <c r="G880" s="179" t="s">
        <v>1865</v>
      </c>
      <c r="H880" s="180">
        <v>1</v>
      </c>
      <c r="I880" s="181"/>
      <c r="J880" s="181">
        <f>ROUND(I880*H880,2)</f>
        <v>0</v>
      </c>
      <c r="K880" s="178" t="s">
        <v>18</v>
      </c>
      <c r="L880" s="38"/>
      <c r="M880" s="182" t="s">
        <v>18</v>
      </c>
      <c r="N880" s="183" t="s">
        <v>40</v>
      </c>
      <c r="O880" s="184">
        <v>0</v>
      </c>
      <c r="P880" s="184">
        <f>O880*H880</f>
        <v>0</v>
      </c>
      <c r="Q880" s="184">
        <v>0</v>
      </c>
      <c r="R880" s="184">
        <f>Q880*H880</f>
        <v>0</v>
      </c>
      <c r="S880" s="184">
        <v>0</v>
      </c>
      <c r="T880" s="185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86" t="s">
        <v>186</v>
      </c>
      <c r="AT880" s="186" t="s">
        <v>181</v>
      </c>
      <c r="AU880" s="186" t="s">
        <v>76</v>
      </c>
      <c r="AY880" s="19" t="s">
        <v>179</v>
      </c>
      <c r="BE880" s="187">
        <f>IF(N880="základní",J880,0)</f>
        <v>0</v>
      </c>
      <c r="BF880" s="187">
        <f>IF(N880="snížená",J880,0)</f>
        <v>0</v>
      </c>
      <c r="BG880" s="187">
        <f>IF(N880="zákl. přenesená",J880,0)</f>
        <v>0</v>
      </c>
      <c r="BH880" s="187">
        <f>IF(N880="sníž. přenesená",J880,0)</f>
        <v>0</v>
      </c>
      <c r="BI880" s="187">
        <f>IF(N880="nulová",J880,0)</f>
        <v>0</v>
      </c>
      <c r="BJ880" s="19" t="s">
        <v>76</v>
      </c>
      <c r="BK880" s="187">
        <f>ROUND(I880*H880,2)</f>
        <v>0</v>
      </c>
      <c r="BL880" s="19" t="s">
        <v>186</v>
      </c>
      <c r="BM880" s="186" t="s">
        <v>5269</v>
      </c>
    </row>
    <row r="881" spans="1:65" s="2" customFormat="1">
      <c r="A881" s="33"/>
      <c r="B881" s="34"/>
      <c r="C881" s="35"/>
      <c r="D881" s="188" t="s">
        <v>188</v>
      </c>
      <c r="E881" s="35"/>
      <c r="F881" s="189" t="s">
        <v>5268</v>
      </c>
      <c r="G881" s="35"/>
      <c r="H881" s="35"/>
      <c r="I881" s="35"/>
      <c r="J881" s="35"/>
      <c r="K881" s="35"/>
      <c r="L881" s="38"/>
      <c r="M881" s="190"/>
      <c r="N881" s="191"/>
      <c r="O881" s="63"/>
      <c r="P881" s="63"/>
      <c r="Q881" s="63"/>
      <c r="R881" s="63"/>
      <c r="S881" s="63"/>
      <c r="T881" s="64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T881" s="19" t="s">
        <v>188</v>
      </c>
      <c r="AU881" s="19" t="s">
        <v>76</v>
      </c>
    </row>
    <row r="882" spans="1:65" s="2" customFormat="1" ht="16.5" customHeight="1">
      <c r="A882" s="33"/>
      <c r="B882" s="34"/>
      <c r="C882" s="176" t="s">
        <v>3159</v>
      </c>
      <c r="D882" s="176" t="s">
        <v>181</v>
      </c>
      <c r="E882" s="177" t="s">
        <v>5270</v>
      </c>
      <c r="F882" s="178" t="s">
        <v>4195</v>
      </c>
      <c r="G882" s="179" t="s">
        <v>1865</v>
      </c>
      <c r="H882" s="180">
        <v>1</v>
      </c>
      <c r="I882" s="181"/>
      <c r="J882" s="181">
        <f>ROUND(I882*H882,2)</f>
        <v>0</v>
      </c>
      <c r="K882" s="178" t="s">
        <v>18</v>
      </c>
      <c r="L882" s="38"/>
      <c r="M882" s="182" t="s">
        <v>18</v>
      </c>
      <c r="N882" s="183" t="s">
        <v>40</v>
      </c>
      <c r="O882" s="184">
        <v>0</v>
      </c>
      <c r="P882" s="184">
        <f>O882*H882</f>
        <v>0</v>
      </c>
      <c r="Q882" s="184">
        <v>0</v>
      </c>
      <c r="R882" s="184">
        <f>Q882*H882</f>
        <v>0</v>
      </c>
      <c r="S882" s="184">
        <v>0</v>
      </c>
      <c r="T882" s="185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86" t="s">
        <v>186</v>
      </c>
      <c r="AT882" s="186" t="s">
        <v>181</v>
      </c>
      <c r="AU882" s="186" t="s">
        <v>76</v>
      </c>
      <c r="AY882" s="19" t="s">
        <v>179</v>
      </c>
      <c r="BE882" s="187">
        <f>IF(N882="základní",J882,0)</f>
        <v>0</v>
      </c>
      <c r="BF882" s="187">
        <f>IF(N882="snížená",J882,0)</f>
        <v>0</v>
      </c>
      <c r="BG882" s="187">
        <f>IF(N882="zákl. přenesená",J882,0)</f>
        <v>0</v>
      </c>
      <c r="BH882" s="187">
        <f>IF(N882="sníž. přenesená",J882,0)</f>
        <v>0</v>
      </c>
      <c r="BI882" s="187">
        <f>IF(N882="nulová",J882,0)</f>
        <v>0</v>
      </c>
      <c r="BJ882" s="19" t="s">
        <v>76</v>
      </c>
      <c r="BK882" s="187">
        <f>ROUND(I882*H882,2)</f>
        <v>0</v>
      </c>
      <c r="BL882" s="19" t="s">
        <v>186</v>
      </c>
      <c r="BM882" s="186" t="s">
        <v>5271</v>
      </c>
    </row>
    <row r="883" spans="1:65" s="2" customFormat="1">
      <c r="A883" s="33"/>
      <c r="B883" s="34"/>
      <c r="C883" s="35"/>
      <c r="D883" s="188" t="s">
        <v>188</v>
      </c>
      <c r="E883" s="35"/>
      <c r="F883" s="189" t="s">
        <v>4195</v>
      </c>
      <c r="G883" s="35"/>
      <c r="H883" s="35"/>
      <c r="I883" s="35"/>
      <c r="J883" s="35"/>
      <c r="K883" s="35"/>
      <c r="L883" s="38"/>
      <c r="M883" s="190"/>
      <c r="N883" s="191"/>
      <c r="O883" s="63"/>
      <c r="P883" s="63"/>
      <c r="Q883" s="63"/>
      <c r="R883" s="63"/>
      <c r="S883" s="63"/>
      <c r="T883" s="64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T883" s="19" t="s">
        <v>188</v>
      </c>
      <c r="AU883" s="19" t="s">
        <v>76</v>
      </c>
    </row>
    <row r="884" spans="1:65" s="2" customFormat="1" ht="16.5" customHeight="1">
      <c r="A884" s="33"/>
      <c r="B884" s="34"/>
      <c r="C884" s="176" t="s">
        <v>3185</v>
      </c>
      <c r="D884" s="176" t="s">
        <v>181</v>
      </c>
      <c r="E884" s="177" t="s">
        <v>5272</v>
      </c>
      <c r="F884" s="178" t="s">
        <v>5273</v>
      </c>
      <c r="G884" s="179" t="s">
        <v>1865</v>
      </c>
      <c r="H884" s="180">
        <v>1</v>
      </c>
      <c r="I884" s="181"/>
      <c r="J884" s="181">
        <f>ROUND(I884*H884,2)</f>
        <v>0</v>
      </c>
      <c r="K884" s="178" t="s">
        <v>18</v>
      </c>
      <c r="L884" s="38"/>
      <c r="M884" s="182" t="s">
        <v>18</v>
      </c>
      <c r="N884" s="183" t="s">
        <v>40</v>
      </c>
      <c r="O884" s="184">
        <v>0</v>
      </c>
      <c r="P884" s="184">
        <f>O884*H884</f>
        <v>0</v>
      </c>
      <c r="Q884" s="184">
        <v>0</v>
      </c>
      <c r="R884" s="184">
        <f>Q884*H884</f>
        <v>0</v>
      </c>
      <c r="S884" s="184">
        <v>0</v>
      </c>
      <c r="T884" s="185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86" t="s">
        <v>186</v>
      </c>
      <c r="AT884" s="186" t="s">
        <v>181</v>
      </c>
      <c r="AU884" s="186" t="s">
        <v>76</v>
      </c>
      <c r="AY884" s="19" t="s">
        <v>179</v>
      </c>
      <c r="BE884" s="187">
        <f>IF(N884="základní",J884,0)</f>
        <v>0</v>
      </c>
      <c r="BF884" s="187">
        <f>IF(N884="snížená",J884,0)</f>
        <v>0</v>
      </c>
      <c r="BG884" s="187">
        <f>IF(N884="zákl. přenesená",J884,0)</f>
        <v>0</v>
      </c>
      <c r="BH884" s="187">
        <f>IF(N884="sníž. přenesená",J884,0)</f>
        <v>0</v>
      </c>
      <c r="BI884" s="187">
        <f>IF(N884="nulová",J884,0)</f>
        <v>0</v>
      </c>
      <c r="BJ884" s="19" t="s">
        <v>76</v>
      </c>
      <c r="BK884" s="187">
        <f>ROUND(I884*H884,2)</f>
        <v>0</v>
      </c>
      <c r="BL884" s="19" t="s">
        <v>186</v>
      </c>
      <c r="BM884" s="186" t="s">
        <v>5274</v>
      </c>
    </row>
    <row r="885" spans="1:65" s="2" customFormat="1">
      <c r="A885" s="33"/>
      <c r="B885" s="34"/>
      <c r="C885" s="35"/>
      <c r="D885" s="188" t="s">
        <v>188</v>
      </c>
      <c r="E885" s="35"/>
      <c r="F885" s="189" t="s">
        <v>5273</v>
      </c>
      <c r="G885" s="35"/>
      <c r="H885" s="35"/>
      <c r="I885" s="35"/>
      <c r="J885" s="35"/>
      <c r="K885" s="35"/>
      <c r="L885" s="38"/>
      <c r="M885" s="190"/>
      <c r="N885" s="191"/>
      <c r="O885" s="63"/>
      <c r="P885" s="63"/>
      <c r="Q885" s="63"/>
      <c r="R885" s="63"/>
      <c r="S885" s="63"/>
      <c r="T885" s="64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T885" s="19" t="s">
        <v>188</v>
      </c>
      <c r="AU885" s="19" t="s">
        <v>76</v>
      </c>
    </row>
    <row r="886" spans="1:65" s="2" customFormat="1" ht="16.5" customHeight="1">
      <c r="A886" s="33"/>
      <c r="B886" s="34"/>
      <c r="C886" s="176" t="s">
        <v>3190</v>
      </c>
      <c r="D886" s="176" t="s">
        <v>181</v>
      </c>
      <c r="E886" s="177" t="s">
        <v>5275</v>
      </c>
      <c r="F886" s="178" t="s">
        <v>1943</v>
      </c>
      <c r="G886" s="179" t="s">
        <v>1865</v>
      </c>
      <c r="H886" s="180">
        <v>1</v>
      </c>
      <c r="I886" s="181"/>
      <c r="J886" s="181">
        <f>ROUND(I886*H886,2)</f>
        <v>0</v>
      </c>
      <c r="K886" s="178" t="s">
        <v>18</v>
      </c>
      <c r="L886" s="38"/>
      <c r="M886" s="182" t="s">
        <v>18</v>
      </c>
      <c r="N886" s="183" t="s">
        <v>40</v>
      </c>
      <c r="O886" s="184">
        <v>0</v>
      </c>
      <c r="P886" s="184">
        <f>O886*H886</f>
        <v>0</v>
      </c>
      <c r="Q886" s="184">
        <v>0</v>
      </c>
      <c r="R886" s="184">
        <f>Q886*H886</f>
        <v>0</v>
      </c>
      <c r="S886" s="184">
        <v>0</v>
      </c>
      <c r="T886" s="185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86" t="s">
        <v>186</v>
      </c>
      <c r="AT886" s="186" t="s">
        <v>181</v>
      </c>
      <c r="AU886" s="186" t="s">
        <v>76</v>
      </c>
      <c r="AY886" s="19" t="s">
        <v>179</v>
      </c>
      <c r="BE886" s="187">
        <f>IF(N886="základní",J886,0)</f>
        <v>0</v>
      </c>
      <c r="BF886" s="187">
        <f>IF(N886="snížená",J886,0)</f>
        <v>0</v>
      </c>
      <c r="BG886" s="187">
        <f>IF(N886="zákl. přenesená",J886,0)</f>
        <v>0</v>
      </c>
      <c r="BH886" s="187">
        <f>IF(N886="sníž. přenesená",J886,0)</f>
        <v>0</v>
      </c>
      <c r="BI886" s="187">
        <f>IF(N886="nulová",J886,0)</f>
        <v>0</v>
      </c>
      <c r="BJ886" s="19" t="s">
        <v>76</v>
      </c>
      <c r="BK886" s="187">
        <f>ROUND(I886*H886,2)</f>
        <v>0</v>
      </c>
      <c r="BL886" s="19" t="s">
        <v>186</v>
      </c>
      <c r="BM886" s="186" t="s">
        <v>5276</v>
      </c>
    </row>
    <row r="887" spans="1:65" s="2" customFormat="1">
      <c r="A887" s="33"/>
      <c r="B887" s="34"/>
      <c r="C887" s="35"/>
      <c r="D887" s="188" t="s">
        <v>188</v>
      </c>
      <c r="E887" s="35"/>
      <c r="F887" s="189" t="s">
        <v>1943</v>
      </c>
      <c r="G887" s="35"/>
      <c r="H887" s="35"/>
      <c r="I887" s="35"/>
      <c r="J887" s="35"/>
      <c r="K887" s="35"/>
      <c r="L887" s="38"/>
      <c r="M887" s="190"/>
      <c r="N887" s="191"/>
      <c r="O887" s="63"/>
      <c r="P887" s="63"/>
      <c r="Q887" s="63"/>
      <c r="R887" s="63"/>
      <c r="S887" s="63"/>
      <c r="T887" s="64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T887" s="19" t="s">
        <v>188</v>
      </c>
      <c r="AU887" s="19" t="s">
        <v>76</v>
      </c>
    </row>
    <row r="888" spans="1:65" s="2" customFormat="1" ht="16.5" customHeight="1">
      <c r="A888" s="33"/>
      <c r="B888" s="34"/>
      <c r="C888" s="176" t="s">
        <v>3198</v>
      </c>
      <c r="D888" s="176" t="s">
        <v>181</v>
      </c>
      <c r="E888" s="177" t="s">
        <v>5277</v>
      </c>
      <c r="F888" s="178" t="s">
        <v>5278</v>
      </c>
      <c r="G888" s="179" t="s">
        <v>1865</v>
      </c>
      <c r="H888" s="180">
        <v>1</v>
      </c>
      <c r="I888" s="181"/>
      <c r="J888" s="181">
        <f>ROUND(I888*H888,2)</f>
        <v>0</v>
      </c>
      <c r="K888" s="178" t="s">
        <v>18</v>
      </c>
      <c r="L888" s="38"/>
      <c r="M888" s="182" t="s">
        <v>18</v>
      </c>
      <c r="N888" s="183" t="s">
        <v>40</v>
      </c>
      <c r="O888" s="184">
        <v>0</v>
      </c>
      <c r="P888" s="184">
        <f>O888*H888</f>
        <v>0</v>
      </c>
      <c r="Q888" s="184">
        <v>0</v>
      </c>
      <c r="R888" s="184">
        <f>Q888*H888</f>
        <v>0</v>
      </c>
      <c r="S888" s="184">
        <v>0</v>
      </c>
      <c r="T888" s="185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86" t="s">
        <v>186</v>
      </c>
      <c r="AT888" s="186" t="s">
        <v>181</v>
      </c>
      <c r="AU888" s="186" t="s">
        <v>76</v>
      </c>
      <c r="AY888" s="19" t="s">
        <v>179</v>
      </c>
      <c r="BE888" s="187">
        <f>IF(N888="základní",J888,0)</f>
        <v>0</v>
      </c>
      <c r="BF888" s="187">
        <f>IF(N888="snížená",J888,0)</f>
        <v>0</v>
      </c>
      <c r="BG888" s="187">
        <f>IF(N888="zákl. přenesená",J888,0)</f>
        <v>0</v>
      </c>
      <c r="BH888" s="187">
        <f>IF(N888="sníž. přenesená",J888,0)</f>
        <v>0</v>
      </c>
      <c r="BI888" s="187">
        <f>IF(N888="nulová",J888,0)</f>
        <v>0</v>
      </c>
      <c r="BJ888" s="19" t="s">
        <v>76</v>
      </c>
      <c r="BK888" s="187">
        <f>ROUND(I888*H888,2)</f>
        <v>0</v>
      </c>
      <c r="BL888" s="19" t="s">
        <v>186</v>
      </c>
      <c r="BM888" s="186" t="s">
        <v>5279</v>
      </c>
    </row>
    <row r="889" spans="1:65" s="2" customFormat="1">
      <c r="A889" s="33"/>
      <c r="B889" s="34"/>
      <c r="C889" s="35"/>
      <c r="D889" s="188" t="s">
        <v>188</v>
      </c>
      <c r="E889" s="35"/>
      <c r="F889" s="189" t="s">
        <v>5278</v>
      </c>
      <c r="G889" s="35"/>
      <c r="H889" s="35"/>
      <c r="I889" s="35"/>
      <c r="J889" s="35"/>
      <c r="K889" s="35"/>
      <c r="L889" s="38"/>
      <c r="M889" s="231"/>
      <c r="N889" s="232"/>
      <c r="O889" s="233"/>
      <c r="P889" s="233"/>
      <c r="Q889" s="233"/>
      <c r="R889" s="233"/>
      <c r="S889" s="233"/>
      <c r="T889" s="234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T889" s="19" t="s">
        <v>188</v>
      </c>
      <c r="AU889" s="19" t="s">
        <v>76</v>
      </c>
    </row>
    <row r="890" spans="1:65" s="2" customFormat="1" ht="6.95" customHeight="1">
      <c r="A890" s="33"/>
      <c r="B890" s="46"/>
      <c r="C890" s="47"/>
      <c r="D890" s="47"/>
      <c r="E890" s="47"/>
      <c r="F890" s="47"/>
      <c r="G890" s="47"/>
      <c r="H890" s="47"/>
      <c r="I890" s="47"/>
      <c r="J890" s="47"/>
      <c r="K890" s="47"/>
      <c r="L890" s="38"/>
      <c r="M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</row>
  </sheetData>
  <sheetProtection formatColumns="0" formatRows="0" autoFilter="0"/>
  <autoFilter ref="C91:K889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2"/>
  <sheetViews>
    <sheetView showGridLines="0" topLeftCell="A214" workbookViewId="0">
      <selection activeCell="I230" sqref="I98:I2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130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8"/>
      <c r="C13" s="33"/>
      <c r="D13" s="33"/>
      <c r="E13" s="401" t="s">
        <v>5280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18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ROUND(J95,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ROUND((SUM(BE95:BE231)),  2)</f>
        <v>0</v>
      </c>
      <c r="G37" s="33"/>
      <c r="H37" s="33"/>
      <c r="I37" s="123">
        <v>0.21</v>
      </c>
      <c r="J37" s="122">
        <f>ROUND(((SUM(BE95:BE231))*I37),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ROUND((SUM(BF95:BF231)),  2)</f>
        <v>0</v>
      </c>
      <c r="G38" s="33"/>
      <c r="H38" s="33"/>
      <c r="I38" s="123">
        <v>0.12</v>
      </c>
      <c r="J38" s="122">
        <f>ROUND(((SUM(BF95:BF231))*I38),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ROUND((SUM(BG95:BG231)),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ROUND((SUM(BH95:BH231)),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ROUND((SUM(BI95:BI231)),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130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16.5" customHeight="1">
      <c r="A58" s="33"/>
      <c r="B58" s="34"/>
      <c r="C58" s="35"/>
      <c r="D58" s="35"/>
      <c r="E58" s="389" t="str">
        <f>E13</f>
        <v>D1.4.5 - Elektro - slaboproud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J95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5281</v>
      </c>
      <c r="E68" s="142"/>
      <c r="F68" s="142"/>
      <c r="G68" s="142"/>
      <c r="H68" s="142"/>
      <c r="I68" s="142"/>
      <c r="J68" s="143">
        <f>J96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5282</v>
      </c>
      <c r="E69" s="147"/>
      <c r="F69" s="147"/>
      <c r="G69" s="147"/>
      <c r="H69" s="147"/>
      <c r="I69" s="147"/>
      <c r="J69" s="148">
        <f>J97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5283</v>
      </c>
      <c r="E70" s="147"/>
      <c r="F70" s="147"/>
      <c r="G70" s="147"/>
      <c r="H70" s="147"/>
      <c r="I70" s="147"/>
      <c r="J70" s="148">
        <f>J144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5284</v>
      </c>
      <c r="E71" s="147"/>
      <c r="F71" s="147"/>
      <c r="G71" s="147"/>
      <c r="H71" s="147"/>
      <c r="I71" s="147"/>
      <c r="J71" s="148">
        <f>J177</f>
        <v>0</v>
      </c>
      <c r="K71" s="95"/>
      <c r="L71" s="149"/>
    </row>
    <row r="72" spans="1:47" s="2" customFormat="1" ht="21.75" customHeight="1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11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47" s="2" customFormat="1" ht="6.95" customHeight="1">
      <c r="A73" s="33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11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7" spans="1:4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47" s="2" customFormat="1" ht="24.95" customHeight="1">
      <c r="A78" s="33"/>
      <c r="B78" s="34"/>
      <c r="C78" s="25" t="s">
        <v>164</v>
      </c>
      <c r="D78" s="35"/>
      <c r="E78" s="35"/>
      <c r="F78" s="35"/>
      <c r="G78" s="35"/>
      <c r="H78" s="35"/>
      <c r="I78" s="35"/>
      <c r="J78" s="35"/>
      <c r="K78" s="35"/>
      <c r="L78" s="11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47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47" s="2" customFormat="1" ht="12" customHeight="1">
      <c r="A80" s="33"/>
      <c r="B80" s="34"/>
      <c r="C80" s="30" t="s">
        <v>14</v>
      </c>
      <c r="D80" s="35"/>
      <c r="E80" s="35"/>
      <c r="F80" s="35"/>
      <c r="G80" s="35"/>
      <c r="H80" s="35"/>
      <c r="I80" s="35"/>
      <c r="J80" s="35"/>
      <c r="K80" s="35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3" s="2" customFormat="1" ht="16.5" customHeight="1">
      <c r="A81" s="33"/>
      <c r="B81" s="34"/>
      <c r="C81" s="35"/>
      <c r="D81" s="35"/>
      <c r="E81" s="392" t="str">
        <f>E7</f>
        <v>Domov se zvláštním režimem ESET_změna 4</v>
      </c>
      <c r="F81" s="393"/>
      <c r="G81" s="393"/>
      <c r="H81" s="393"/>
      <c r="I81" s="35"/>
      <c r="J81" s="35"/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3" s="1" customFormat="1" ht="12" customHeight="1">
      <c r="B82" s="23"/>
      <c r="C82" s="30" t="s">
        <v>127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392" t="s">
        <v>128</v>
      </c>
      <c r="F83" s="383"/>
      <c r="G83" s="383"/>
      <c r="H83" s="383"/>
      <c r="I83" s="24"/>
      <c r="J83" s="24"/>
      <c r="K83" s="24"/>
      <c r="L83" s="22"/>
    </row>
    <row r="84" spans="1:63" s="1" customFormat="1" ht="12" customHeight="1">
      <c r="B84" s="23"/>
      <c r="C84" s="30" t="s">
        <v>129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3"/>
      <c r="B85" s="34"/>
      <c r="C85" s="35"/>
      <c r="D85" s="35"/>
      <c r="E85" s="394" t="s">
        <v>130</v>
      </c>
      <c r="F85" s="395"/>
      <c r="G85" s="395"/>
      <c r="H85" s="395"/>
      <c r="I85" s="35"/>
      <c r="J85" s="35"/>
      <c r="K85" s="35"/>
      <c r="L85" s="11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3" s="2" customFormat="1" ht="12" customHeight="1">
      <c r="A86" s="33"/>
      <c r="B86" s="34"/>
      <c r="C86" s="30" t="s">
        <v>131</v>
      </c>
      <c r="D86" s="35"/>
      <c r="E86" s="35"/>
      <c r="F86" s="35"/>
      <c r="G86" s="35"/>
      <c r="H86" s="35"/>
      <c r="I86" s="35"/>
      <c r="J86" s="35"/>
      <c r="K86" s="35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3" s="2" customFormat="1" ht="16.5" customHeight="1">
      <c r="A87" s="33"/>
      <c r="B87" s="34"/>
      <c r="C87" s="35"/>
      <c r="D87" s="35"/>
      <c r="E87" s="389" t="str">
        <f>E13</f>
        <v>D1.4.5 - Elektro - slaboproud</v>
      </c>
      <c r="F87" s="395"/>
      <c r="G87" s="395"/>
      <c r="H87" s="39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3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3" s="2" customFormat="1" ht="12" customHeight="1">
      <c r="A89" s="33"/>
      <c r="B89" s="34"/>
      <c r="C89" s="30" t="s">
        <v>19</v>
      </c>
      <c r="D89" s="35"/>
      <c r="E89" s="35"/>
      <c r="F89" s="28" t="str">
        <f>F16</f>
        <v>nám.Smiřických 42/12, parc.č.74/1</v>
      </c>
      <c r="G89" s="35"/>
      <c r="H89" s="35"/>
      <c r="I89" s="30" t="s">
        <v>21</v>
      </c>
      <c r="J89" s="58" t="str">
        <f>IF(J16="","",J16)</f>
        <v>25. 2. 2025</v>
      </c>
      <c r="K89" s="35"/>
      <c r="L89" s="11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3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1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3" s="2" customFormat="1" ht="15.2" customHeight="1">
      <c r="A91" s="33"/>
      <c r="B91" s="34"/>
      <c r="C91" s="30" t="s">
        <v>23</v>
      </c>
      <c r="D91" s="35"/>
      <c r="E91" s="35"/>
      <c r="F91" s="28" t="str">
        <f>E19</f>
        <v xml:space="preserve"> </v>
      </c>
      <c r="G91" s="35"/>
      <c r="H91" s="35"/>
      <c r="I91" s="30" t="s">
        <v>28</v>
      </c>
      <c r="J91" s="31" t="str">
        <f>E25</f>
        <v>M - PROject CZ s.r.o.</v>
      </c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3" s="2" customFormat="1" ht="15.2" customHeight="1">
      <c r="A92" s="33"/>
      <c r="B92" s="34"/>
      <c r="C92" s="30" t="s">
        <v>27</v>
      </c>
      <c r="D92" s="35"/>
      <c r="E92" s="35"/>
      <c r="F92" s="28" t="str">
        <f>IF(E22="","",E22)</f>
        <v xml:space="preserve"> </v>
      </c>
      <c r="G92" s="35"/>
      <c r="H92" s="35"/>
      <c r="I92" s="30" t="s">
        <v>31</v>
      </c>
      <c r="J92" s="31" t="str">
        <f>E28</f>
        <v>SOLOREAL s.r.o.</v>
      </c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63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63" s="11" customFormat="1" ht="29.25" customHeight="1">
      <c r="A94" s="150"/>
      <c r="B94" s="151"/>
      <c r="C94" s="152" t="s">
        <v>165</v>
      </c>
      <c r="D94" s="153" t="s">
        <v>54</v>
      </c>
      <c r="E94" s="153" t="s">
        <v>50</v>
      </c>
      <c r="F94" s="153" t="s">
        <v>51</v>
      </c>
      <c r="G94" s="153" t="s">
        <v>166</v>
      </c>
      <c r="H94" s="153" t="s">
        <v>167</v>
      </c>
      <c r="I94" s="153" t="s">
        <v>168</v>
      </c>
      <c r="J94" s="153" t="s">
        <v>135</v>
      </c>
      <c r="K94" s="154" t="s">
        <v>169</v>
      </c>
      <c r="L94" s="155"/>
      <c r="M94" s="67" t="s">
        <v>18</v>
      </c>
      <c r="N94" s="68" t="s">
        <v>39</v>
      </c>
      <c r="O94" s="68" t="s">
        <v>170</v>
      </c>
      <c r="P94" s="68" t="s">
        <v>171</v>
      </c>
      <c r="Q94" s="68" t="s">
        <v>172</v>
      </c>
      <c r="R94" s="68" t="s">
        <v>173</v>
      </c>
      <c r="S94" s="68" t="s">
        <v>174</v>
      </c>
      <c r="T94" s="69" t="s">
        <v>175</v>
      </c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</row>
    <row r="95" spans="1:63" s="2" customFormat="1" ht="22.9" customHeight="1">
      <c r="A95" s="33"/>
      <c r="B95" s="34"/>
      <c r="C95" s="74" t="s">
        <v>176</v>
      </c>
      <c r="D95" s="35"/>
      <c r="E95" s="35"/>
      <c r="F95" s="35"/>
      <c r="G95" s="35"/>
      <c r="H95" s="35"/>
      <c r="I95" s="35"/>
      <c r="J95" s="156">
        <f>BK95</f>
        <v>0</v>
      </c>
      <c r="K95" s="35"/>
      <c r="L95" s="38"/>
      <c r="M95" s="70"/>
      <c r="N95" s="157"/>
      <c r="O95" s="71"/>
      <c r="P95" s="158">
        <f>P96</f>
        <v>0</v>
      </c>
      <c r="Q95" s="71"/>
      <c r="R95" s="158">
        <f>R96</f>
        <v>0</v>
      </c>
      <c r="S95" s="71"/>
      <c r="T95" s="159">
        <f>T96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9" t="s">
        <v>68</v>
      </c>
      <c r="AU95" s="19" t="s">
        <v>136</v>
      </c>
      <c r="BK95" s="160">
        <f>BK96</f>
        <v>0</v>
      </c>
    </row>
    <row r="96" spans="1:63" s="12" customFormat="1" ht="25.9" customHeight="1">
      <c r="B96" s="161"/>
      <c r="C96" s="162"/>
      <c r="D96" s="163" t="s">
        <v>68</v>
      </c>
      <c r="E96" s="164" t="s">
        <v>5204</v>
      </c>
      <c r="F96" s="164" t="s">
        <v>5285</v>
      </c>
      <c r="G96" s="162"/>
      <c r="H96" s="162"/>
      <c r="I96" s="162"/>
      <c r="J96" s="165">
        <f>BK96</f>
        <v>0</v>
      </c>
      <c r="K96" s="162"/>
      <c r="L96" s="166"/>
      <c r="M96" s="167"/>
      <c r="N96" s="168"/>
      <c r="O96" s="168"/>
      <c r="P96" s="169">
        <f>P97+P144+P177</f>
        <v>0</v>
      </c>
      <c r="Q96" s="168"/>
      <c r="R96" s="169">
        <f>R97+R144+R177</f>
        <v>0</v>
      </c>
      <c r="S96" s="168"/>
      <c r="T96" s="170">
        <f>T97+T144+T177</f>
        <v>0</v>
      </c>
      <c r="AR96" s="171" t="s">
        <v>78</v>
      </c>
      <c r="AT96" s="172" t="s">
        <v>68</v>
      </c>
      <c r="AU96" s="172" t="s">
        <v>69</v>
      </c>
      <c r="AY96" s="171" t="s">
        <v>179</v>
      </c>
      <c r="BK96" s="173">
        <f>BK97+BK144+BK177</f>
        <v>0</v>
      </c>
    </row>
    <row r="97" spans="1:65" s="12" customFormat="1" ht="22.9" customHeight="1">
      <c r="B97" s="161"/>
      <c r="C97" s="162"/>
      <c r="D97" s="163" t="s">
        <v>68</v>
      </c>
      <c r="E97" s="174" t="s">
        <v>4277</v>
      </c>
      <c r="F97" s="174" t="s">
        <v>5286</v>
      </c>
      <c r="G97" s="162"/>
      <c r="H97" s="162"/>
      <c r="I97" s="162"/>
      <c r="J97" s="175">
        <f>BK97</f>
        <v>0</v>
      </c>
      <c r="K97" s="162"/>
      <c r="L97" s="166"/>
      <c r="M97" s="167"/>
      <c r="N97" s="168"/>
      <c r="O97" s="168"/>
      <c r="P97" s="169">
        <f>SUM(P98:P143)</f>
        <v>0</v>
      </c>
      <c r="Q97" s="168"/>
      <c r="R97" s="169">
        <f>SUM(R98:R143)</f>
        <v>0</v>
      </c>
      <c r="S97" s="168"/>
      <c r="T97" s="170">
        <f>SUM(T98:T143)</f>
        <v>0</v>
      </c>
      <c r="AR97" s="171" t="s">
        <v>76</v>
      </c>
      <c r="AT97" s="172" t="s">
        <v>68</v>
      </c>
      <c r="AU97" s="172" t="s">
        <v>76</v>
      </c>
      <c r="AY97" s="171" t="s">
        <v>179</v>
      </c>
      <c r="BK97" s="173">
        <f>SUM(BK98:BK143)</f>
        <v>0</v>
      </c>
    </row>
    <row r="98" spans="1:65" s="2" customFormat="1" ht="24.2" customHeight="1">
      <c r="A98" s="33"/>
      <c r="B98" s="34"/>
      <c r="C98" s="213" t="s">
        <v>76</v>
      </c>
      <c r="D98" s="213" t="s">
        <v>286</v>
      </c>
      <c r="E98" s="214" t="s">
        <v>5287</v>
      </c>
      <c r="F98" s="215" t="s">
        <v>5288</v>
      </c>
      <c r="G98" s="216" t="s">
        <v>3764</v>
      </c>
      <c r="H98" s="217">
        <v>28</v>
      </c>
      <c r="I98" s="218"/>
      <c r="J98" s="218">
        <f>ROUND(I98*H98,2)</f>
        <v>0</v>
      </c>
      <c r="K98" s="215" t="s">
        <v>18</v>
      </c>
      <c r="L98" s="219"/>
      <c r="M98" s="220" t="s">
        <v>18</v>
      </c>
      <c r="N98" s="221" t="s">
        <v>40</v>
      </c>
      <c r="O98" s="184">
        <v>0</v>
      </c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6" t="s">
        <v>250</v>
      </c>
      <c r="AT98" s="186" t="s">
        <v>286</v>
      </c>
      <c r="AU98" s="186" t="s">
        <v>78</v>
      </c>
      <c r="AY98" s="19" t="s">
        <v>179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76</v>
      </c>
      <c r="BK98" s="187">
        <f>ROUND(I98*H98,2)</f>
        <v>0</v>
      </c>
      <c r="BL98" s="19" t="s">
        <v>186</v>
      </c>
      <c r="BM98" s="186" t="s">
        <v>78</v>
      </c>
    </row>
    <row r="99" spans="1:65" s="2" customFormat="1" ht="19.5">
      <c r="A99" s="33"/>
      <c r="B99" s="34"/>
      <c r="C99" s="35"/>
      <c r="D99" s="188" t="s">
        <v>188</v>
      </c>
      <c r="E99" s="35"/>
      <c r="F99" s="189" t="s">
        <v>5288</v>
      </c>
      <c r="G99" s="35"/>
      <c r="H99" s="35"/>
      <c r="I99" s="35"/>
      <c r="J99" s="35"/>
      <c r="K99" s="35"/>
      <c r="L99" s="38"/>
      <c r="M99" s="190"/>
      <c r="N99" s="19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9" t="s">
        <v>188</v>
      </c>
      <c r="AU99" s="19" t="s">
        <v>78</v>
      </c>
    </row>
    <row r="100" spans="1:65" s="2" customFormat="1" ht="24.2" customHeight="1">
      <c r="A100" s="33"/>
      <c r="B100" s="34"/>
      <c r="C100" s="213" t="s">
        <v>78</v>
      </c>
      <c r="D100" s="213" t="s">
        <v>286</v>
      </c>
      <c r="E100" s="214" t="s">
        <v>5289</v>
      </c>
      <c r="F100" s="215" t="s">
        <v>5290</v>
      </c>
      <c r="G100" s="216" t="s">
        <v>3764</v>
      </c>
      <c r="H100" s="217">
        <v>11</v>
      </c>
      <c r="I100" s="218"/>
      <c r="J100" s="218">
        <f>ROUND(I100*H100,2)</f>
        <v>0</v>
      </c>
      <c r="K100" s="215" t="s">
        <v>18</v>
      </c>
      <c r="L100" s="219"/>
      <c r="M100" s="220" t="s">
        <v>18</v>
      </c>
      <c r="N100" s="221" t="s">
        <v>40</v>
      </c>
      <c r="O100" s="184">
        <v>0</v>
      </c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6" t="s">
        <v>250</v>
      </c>
      <c r="AT100" s="186" t="s">
        <v>286</v>
      </c>
      <c r="AU100" s="186" t="s">
        <v>78</v>
      </c>
      <c r="AY100" s="19" t="s">
        <v>179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76</v>
      </c>
      <c r="BK100" s="187">
        <f>ROUND(I100*H100,2)</f>
        <v>0</v>
      </c>
      <c r="BL100" s="19" t="s">
        <v>186</v>
      </c>
      <c r="BM100" s="186" t="s">
        <v>186</v>
      </c>
    </row>
    <row r="101" spans="1:65" s="2" customFormat="1" ht="19.5">
      <c r="A101" s="33"/>
      <c r="B101" s="34"/>
      <c r="C101" s="35"/>
      <c r="D101" s="188" t="s">
        <v>188</v>
      </c>
      <c r="E101" s="35"/>
      <c r="F101" s="189" t="s">
        <v>5290</v>
      </c>
      <c r="G101" s="35"/>
      <c r="H101" s="35"/>
      <c r="I101" s="35"/>
      <c r="J101" s="35"/>
      <c r="K101" s="35"/>
      <c r="L101" s="38"/>
      <c r="M101" s="190"/>
      <c r="N101" s="191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9" t="s">
        <v>188</v>
      </c>
      <c r="AU101" s="19" t="s">
        <v>78</v>
      </c>
    </row>
    <row r="102" spans="1:65" s="2" customFormat="1" ht="21.75" customHeight="1">
      <c r="A102" s="33"/>
      <c r="B102" s="34"/>
      <c r="C102" s="213" t="s">
        <v>85</v>
      </c>
      <c r="D102" s="213" t="s">
        <v>286</v>
      </c>
      <c r="E102" s="214" t="s">
        <v>5291</v>
      </c>
      <c r="F102" s="215" t="s">
        <v>5292</v>
      </c>
      <c r="G102" s="216" t="s">
        <v>289</v>
      </c>
      <c r="H102" s="217">
        <v>1256</v>
      </c>
      <c r="I102" s="218"/>
      <c r="J102" s="218">
        <f>ROUND(I102*H102,2)</f>
        <v>0</v>
      </c>
      <c r="K102" s="215" t="s">
        <v>18</v>
      </c>
      <c r="L102" s="219"/>
      <c r="M102" s="220" t="s">
        <v>18</v>
      </c>
      <c r="N102" s="221" t="s">
        <v>40</v>
      </c>
      <c r="O102" s="184">
        <v>0</v>
      </c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6" t="s">
        <v>250</v>
      </c>
      <c r="AT102" s="186" t="s">
        <v>286</v>
      </c>
      <c r="AU102" s="186" t="s">
        <v>78</v>
      </c>
      <c r="AY102" s="19" t="s">
        <v>179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76</v>
      </c>
      <c r="BK102" s="187">
        <f>ROUND(I102*H102,2)</f>
        <v>0</v>
      </c>
      <c r="BL102" s="19" t="s">
        <v>186</v>
      </c>
      <c r="BM102" s="186" t="s">
        <v>237</v>
      </c>
    </row>
    <row r="103" spans="1:65" s="2" customFormat="1">
      <c r="A103" s="33"/>
      <c r="B103" s="34"/>
      <c r="C103" s="35"/>
      <c r="D103" s="188" t="s">
        <v>188</v>
      </c>
      <c r="E103" s="35"/>
      <c r="F103" s="189" t="s">
        <v>5292</v>
      </c>
      <c r="G103" s="35"/>
      <c r="H103" s="35"/>
      <c r="I103" s="35"/>
      <c r="J103" s="35"/>
      <c r="K103" s="35"/>
      <c r="L103" s="38"/>
      <c r="M103" s="190"/>
      <c r="N103" s="19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9" t="s">
        <v>188</v>
      </c>
      <c r="AU103" s="19" t="s">
        <v>78</v>
      </c>
    </row>
    <row r="104" spans="1:65" s="2" customFormat="1" ht="24.2" customHeight="1">
      <c r="A104" s="33"/>
      <c r="B104" s="34"/>
      <c r="C104" s="213" t="s">
        <v>186</v>
      </c>
      <c r="D104" s="213" t="s">
        <v>286</v>
      </c>
      <c r="E104" s="214" t="s">
        <v>5293</v>
      </c>
      <c r="F104" s="215" t="s">
        <v>5294</v>
      </c>
      <c r="G104" s="216" t="s">
        <v>1865</v>
      </c>
      <c r="H104" s="217">
        <v>1</v>
      </c>
      <c r="I104" s="218"/>
      <c r="J104" s="218">
        <f>ROUND(I104*H104,2)</f>
        <v>0</v>
      </c>
      <c r="K104" s="215" t="s">
        <v>18</v>
      </c>
      <c r="L104" s="219"/>
      <c r="M104" s="220" t="s">
        <v>18</v>
      </c>
      <c r="N104" s="221" t="s">
        <v>40</v>
      </c>
      <c r="O104" s="184">
        <v>0</v>
      </c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6" t="s">
        <v>250</v>
      </c>
      <c r="AT104" s="186" t="s">
        <v>286</v>
      </c>
      <c r="AU104" s="186" t="s">
        <v>78</v>
      </c>
      <c r="AY104" s="19" t="s">
        <v>179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76</v>
      </c>
      <c r="BK104" s="187">
        <f>ROUND(I104*H104,2)</f>
        <v>0</v>
      </c>
      <c r="BL104" s="19" t="s">
        <v>186</v>
      </c>
      <c r="BM104" s="186" t="s">
        <v>250</v>
      </c>
    </row>
    <row r="105" spans="1:65" s="2" customFormat="1">
      <c r="A105" s="33"/>
      <c r="B105" s="34"/>
      <c r="C105" s="35"/>
      <c r="D105" s="188" t="s">
        <v>188</v>
      </c>
      <c r="E105" s="35"/>
      <c r="F105" s="189" t="s">
        <v>5294</v>
      </c>
      <c r="G105" s="35"/>
      <c r="H105" s="35"/>
      <c r="I105" s="35"/>
      <c r="J105" s="35"/>
      <c r="K105" s="35"/>
      <c r="L105" s="38"/>
      <c r="M105" s="190"/>
      <c r="N105" s="191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9" t="s">
        <v>188</v>
      </c>
      <c r="AU105" s="19" t="s">
        <v>78</v>
      </c>
    </row>
    <row r="106" spans="1:65" s="2" customFormat="1" ht="16.5" customHeight="1">
      <c r="A106" s="33"/>
      <c r="B106" s="34"/>
      <c r="C106" s="213" t="s">
        <v>222</v>
      </c>
      <c r="D106" s="213" t="s">
        <v>286</v>
      </c>
      <c r="E106" s="214" t="s">
        <v>5295</v>
      </c>
      <c r="F106" s="215" t="s">
        <v>5296</v>
      </c>
      <c r="G106" s="216" t="s">
        <v>3764</v>
      </c>
      <c r="H106" s="217">
        <v>2</v>
      </c>
      <c r="I106" s="218"/>
      <c r="J106" s="218">
        <f>ROUND(I106*H106,2)</f>
        <v>0</v>
      </c>
      <c r="K106" s="215" t="s">
        <v>18</v>
      </c>
      <c r="L106" s="219"/>
      <c r="M106" s="220" t="s">
        <v>18</v>
      </c>
      <c r="N106" s="221" t="s">
        <v>40</v>
      </c>
      <c r="O106" s="184">
        <v>0</v>
      </c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6" t="s">
        <v>250</v>
      </c>
      <c r="AT106" s="186" t="s">
        <v>286</v>
      </c>
      <c r="AU106" s="186" t="s">
        <v>78</v>
      </c>
      <c r="AY106" s="19" t="s">
        <v>179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76</v>
      </c>
      <c r="BK106" s="187">
        <f>ROUND(I106*H106,2)</f>
        <v>0</v>
      </c>
      <c r="BL106" s="19" t="s">
        <v>186</v>
      </c>
      <c r="BM106" s="186" t="s">
        <v>270</v>
      </c>
    </row>
    <row r="107" spans="1:65" s="2" customFormat="1">
      <c r="A107" s="33"/>
      <c r="B107" s="34"/>
      <c r="C107" s="35"/>
      <c r="D107" s="188" t="s">
        <v>188</v>
      </c>
      <c r="E107" s="35"/>
      <c r="F107" s="189" t="s">
        <v>5296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188</v>
      </c>
      <c r="AU107" s="19" t="s">
        <v>78</v>
      </c>
    </row>
    <row r="108" spans="1:65" s="2" customFormat="1" ht="16.5" customHeight="1">
      <c r="A108" s="33"/>
      <c r="B108" s="34"/>
      <c r="C108" s="213" t="s">
        <v>237</v>
      </c>
      <c r="D108" s="213" t="s">
        <v>286</v>
      </c>
      <c r="E108" s="214" t="s">
        <v>5297</v>
      </c>
      <c r="F108" s="215" t="s">
        <v>5298</v>
      </c>
      <c r="G108" s="216" t="s">
        <v>3764</v>
      </c>
      <c r="H108" s="217">
        <v>3</v>
      </c>
      <c r="I108" s="218"/>
      <c r="J108" s="218">
        <f>ROUND(I108*H108,2)</f>
        <v>0</v>
      </c>
      <c r="K108" s="215" t="s">
        <v>18</v>
      </c>
      <c r="L108" s="219"/>
      <c r="M108" s="220" t="s">
        <v>18</v>
      </c>
      <c r="N108" s="221" t="s">
        <v>40</v>
      </c>
      <c r="O108" s="184">
        <v>0</v>
      </c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250</v>
      </c>
      <c r="AT108" s="186" t="s">
        <v>286</v>
      </c>
      <c r="AU108" s="186" t="s">
        <v>78</v>
      </c>
      <c r="AY108" s="19" t="s">
        <v>179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76</v>
      </c>
      <c r="BK108" s="187">
        <f>ROUND(I108*H108,2)</f>
        <v>0</v>
      </c>
      <c r="BL108" s="19" t="s">
        <v>186</v>
      </c>
      <c r="BM108" s="186" t="s">
        <v>8</v>
      </c>
    </row>
    <row r="109" spans="1:65" s="2" customFormat="1">
      <c r="A109" s="33"/>
      <c r="B109" s="34"/>
      <c r="C109" s="35"/>
      <c r="D109" s="188" t="s">
        <v>188</v>
      </c>
      <c r="E109" s="35"/>
      <c r="F109" s="189" t="s">
        <v>5298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188</v>
      </c>
      <c r="AU109" s="19" t="s">
        <v>78</v>
      </c>
    </row>
    <row r="110" spans="1:65" s="2" customFormat="1" ht="33" customHeight="1">
      <c r="A110" s="33"/>
      <c r="B110" s="34"/>
      <c r="C110" s="213" t="s">
        <v>244</v>
      </c>
      <c r="D110" s="213" t="s">
        <v>286</v>
      </c>
      <c r="E110" s="214" t="s">
        <v>5299</v>
      </c>
      <c r="F110" s="215" t="s">
        <v>5300</v>
      </c>
      <c r="G110" s="216" t="s">
        <v>3764</v>
      </c>
      <c r="H110" s="217">
        <v>1</v>
      </c>
      <c r="I110" s="218"/>
      <c r="J110" s="218">
        <f>ROUND(I110*H110,2)</f>
        <v>0</v>
      </c>
      <c r="K110" s="215" t="s">
        <v>18</v>
      </c>
      <c r="L110" s="219"/>
      <c r="M110" s="220" t="s">
        <v>18</v>
      </c>
      <c r="N110" s="221" t="s">
        <v>40</v>
      </c>
      <c r="O110" s="184">
        <v>0</v>
      </c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6" t="s">
        <v>250</v>
      </c>
      <c r="AT110" s="186" t="s">
        <v>286</v>
      </c>
      <c r="AU110" s="186" t="s">
        <v>78</v>
      </c>
      <c r="AY110" s="19" t="s">
        <v>179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76</v>
      </c>
      <c r="BK110" s="187">
        <f>ROUND(I110*H110,2)</f>
        <v>0</v>
      </c>
      <c r="BL110" s="19" t="s">
        <v>186</v>
      </c>
      <c r="BM110" s="186" t="s">
        <v>299</v>
      </c>
    </row>
    <row r="111" spans="1:65" s="2" customFormat="1" ht="19.5">
      <c r="A111" s="33"/>
      <c r="B111" s="34"/>
      <c r="C111" s="35"/>
      <c r="D111" s="188" t="s">
        <v>188</v>
      </c>
      <c r="E111" s="35"/>
      <c r="F111" s="189" t="s">
        <v>5300</v>
      </c>
      <c r="G111" s="35"/>
      <c r="H111" s="35"/>
      <c r="I111" s="35"/>
      <c r="J111" s="35"/>
      <c r="K111" s="35"/>
      <c r="L111" s="38"/>
      <c r="M111" s="190"/>
      <c r="N111" s="19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9" t="s">
        <v>188</v>
      </c>
      <c r="AU111" s="19" t="s">
        <v>78</v>
      </c>
    </row>
    <row r="112" spans="1:65" s="2" customFormat="1" ht="24.2" customHeight="1">
      <c r="A112" s="33"/>
      <c r="B112" s="34"/>
      <c r="C112" s="213" t="s">
        <v>250</v>
      </c>
      <c r="D112" s="213" t="s">
        <v>286</v>
      </c>
      <c r="E112" s="214" t="s">
        <v>5301</v>
      </c>
      <c r="F112" s="215" t="s">
        <v>5302</v>
      </c>
      <c r="G112" s="216" t="s">
        <v>3764</v>
      </c>
      <c r="H112" s="217">
        <v>3</v>
      </c>
      <c r="I112" s="218"/>
      <c r="J112" s="218">
        <f>ROUND(I112*H112,2)</f>
        <v>0</v>
      </c>
      <c r="K112" s="215" t="s">
        <v>18</v>
      </c>
      <c r="L112" s="219"/>
      <c r="M112" s="220" t="s">
        <v>18</v>
      </c>
      <c r="N112" s="221" t="s">
        <v>40</v>
      </c>
      <c r="O112" s="184">
        <v>0</v>
      </c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250</v>
      </c>
      <c r="AT112" s="186" t="s">
        <v>286</v>
      </c>
      <c r="AU112" s="186" t="s">
        <v>78</v>
      </c>
      <c r="AY112" s="19" t="s">
        <v>179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76</v>
      </c>
      <c r="BK112" s="187">
        <f>ROUND(I112*H112,2)</f>
        <v>0</v>
      </c>
      <c r="BL112" s="19" t="s">
        <v>186</v>
      </c>
      <c r="BM112" s="186" t="s">
        <v>311</v>
      </c>
    </row>
    <row r="113" spans="1:65" s="2" customFormat="1">
      <c r="A113" s="33"/>
      <c r="B113" s="34"/>
      <c r="C113" s="35"/>
      <c r="D113" s="188" t="s">
        <v>188</v>
      </c>
      <c r="E113" s="35"/>
      <c r="F113" s="189" t="s">
        <v>5302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188</v>
      </c>
      <c r="AU113" s="19" t="s">
        <v>78</v>
      </c>
    </row>
    <row r="114" spans="1:65" s="2" customFormat="1" ht="21.75" customHeight="1">
      <c r="A114" s="33"/>
      <c r="B114" s="34"/>
      <c r="C114" s="213" t="s">
        <v>259</v>
      </c>
      <c r="D114" s="213" t="s">
        <v>286</v>
      </c>
      <c r="E114" s="214" t="s">
        <v>5303</v>
      </c>
      <c r="F114" s="215" t="s">
        <v>5304</v>
      </c>
      <c r="G114" s="216" t="s">
        <v>3764</v>
      </c>
      <c r="H114" s="217">
        <v>1</v>
      </c>
      <c r="I114" s="218"/>
      <c r="J114" s="218">
        <f>ROUND(I114*H114,2)</f>
        <v>0</v>
      </c>
      <c r="K114" s="215" t="s">
        <v>18</v>
      </c>
      <c r="L114" s="219"/>
      <c r="M114" s="220" t="s">
        <v>18</v>
      </c>
      <c r="N114" s="221" t="s">
        <v>40</v>
      </c>
      <c r="O114" s="184">
        <v>0</v>
      </c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6" t="s">
        <v>250</v>
      </c>
      <c r="AT114" s="186" t="s">
        <v>286</v>
      </c>
      <c r="AU114" s="186" t="s">
        <v>78</v>
      </c>
      <c r="AY114" s="19" t="s">
        <v>179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76</v>
      </c>
      <c r="BK114" s="187">
        <f>ROUND(I114*H114,2)</f>
        <v>0</v>
      </c>
      <c r="BL114" s="19" t="s">
        <v>186</v>
      </c>
      <c r="BM114" s="186" t="s">
        <v>325</v>
      </c>
    </row>
    <row r="115" spans="1:65" s="2" customFormat="1">
      <c r="A115" s="33"/>
      <c r="B115" s="34"/>
      <c r="C115" s="35"/>
      <c r="D115" s="188" t="s">
        <v>188</v>
      </c>
      <c r="E115" s="35"/>
      <c r="F115" s="189" t="s">
        <v>5304</v>
      </c>
      <c r="G115" s="35"/>
      <c r="H115" s="35"/>
      <c r="I115" s="35"/>
      <c r="J115" s="35"/>
      <c r="K115" s="35"/>
      <c r="L115" s="38"/>
      <c r="M115" s="190"/>
      <c r="N115" s="191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9" t="s">
        <v>188</v>
      </c>
      <c r="AU115" s="19" t="s">
        <v>78</v>
      </c>
    </row>
    <row r="116" spans="1:65" s="2" customFormat="1" ht="37.9" customHeight="1">
      <c r="A116" s="33"/>
      <c r="B116" s="34"/>
      <c r="C116" s="213" t="s">
        <v>270</v>
      </c>
      <c r="D116" s="213" t="s">
        <v>286</v>
      </c>
      <c r="E116" s="214" t="s">
        <v>5305</v>
      </c>
      <c r="F116" s="215" t="s">
        <v>5306</v>
      </c>
      <c r="G116" s="216" t="s">
        <v>289</v>
      </c>
      <c r="H116" s="217">
        <v>386</v>
      </c>
      <c r="I116" s="218"/>
      <c r="J116" s="218">
        <f>ROUND(I116*H116,2)</f>
        <v>0</v>
      </c>
      <c r="K116" s="215" t="s">
        <v>18</v>
      </c>
      <c r="L116" s="219"/>
      <c r="M116" s="220" t="s">
        <v>18</v>
      </c>
      <c r="N116" s="221" t="s">
        <v>40</v>
      </c>
      <c r="O116" s="184">
        <v>0</v>
      </c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6" t="s">
        <v>250</v>
      </c>
      <c r="AT116" s="186" t="s">
        <v>286</v>
      </c>
      <c r="AU116" s="186" t="s">
        <v>78</v>
      </c>
      <c r="AY116" s="19" t="s">
        <v>179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76</v>
      </c>
      <c r="BK116" s="187">
        <f>ROUND(I116*H116,2)</f>
        <v>0</v>
      </c>
      <c r="BL116" s="19" t="s">
        <v>186</v>
      </c>
      <c r="BM116" s="186" t="s">
        <v>348</v>
      </c>
    </row>
    <row r="117" spans="1:65" s="2" customFormat="1" ht="29.25">
      <c r="A117" s="33"/>
      <c r="B117" s="34"/>
      <c r="C117" s="35"/>
      <c r="D117" s="188" t="s">
        <v>188</v>
      </c>
      <c r="E117" s="35"/>
      <c r="F117" s="189" t="s">
        <v>5306</v>
      </c>
      <c r="G117" s="35"/>
      <c r="H117" s="35"/>
      <c r="I117" s="35"/>
      <c r="J117" s="35"/>
      <c r="K117" s="35"/>
      <c r="L117" s="38"/>
      <c r="M117" s="190"/>
      <c r="N117" s="19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9" t="s">
        <v>188</v>
      </c>
      <c r="AU117" s="19" t="s">
        <v>78</v>
      </c>
    </row>
    <row r="118" spans="1:65" s="2" customFormat="1" ht="16.5" customHeight="1">
      <c r="A118" s="33"/>
      <c r="B118" s="34"/>
      <c r="C118" s="213" t="s">
        <v>278</v>
      </c>
      <c r="D118" s="213" t="s">
        <v>286</v>
      </c>
      <c r="E118" s="214" t="s">
        <v>5307</v>
      </c>
      <c r="F118" s="215" t="s">
        <v>5308</v>
      </c>
      <c r="G118" s="216" t="s">
        <v>3764</v>
      </c>
      <c r="H118" s="217">
        <v>10</v>
      </c>
      <c r="I118" s="218"/>
      <c r="J118" s="218">
        <f>ROUND(I118*H118,2)</f>
        <v>0</v>
      </c>
      <c r="K118" s="215" t="s">
        <v>18</v>
      </c>
      <c r="L118" s="219"/>
      <c r="M118" s="220" t="s">
        <v>18</v>
      </c>
      <c r="N118" s="221" t="s">
        <v>40</v>
      </c>
      <c r="O118" s="184">
        <v>0</v>
      </c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6" t="s">
        <v>250</v>
      </c>
      <c r="AT118" s="186" t="s">
        <v>286</v>
      </c>
      <c r="AU118" s="186" t="s">
        <v>78</v>
      </c>
      <c r="AY118" s="19" t="s">
        <v>179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76</v>
      </c>
      <c r="BK118" s="187">
        <f>ROUND(I118*H118,2)</f>
        <v>0</v>
      </c>
      <c r="BL118" s="19" t="s">
        <v>186</v>
      </c>
      <c r="BM118" s="186" t="s">
        <v>362</v>
      </c>
    </row>
    <row r="119" spans="1:65" s="2" customFormat="1">
      <c r="A119" s="33"/>
      <c r="B119" s="34"/>
      <c r="C119" s="35"/>
      <c r="D119" s="188" t="s">
        <v>188</v>
      </c>
      <c r="E119" s="35"/>
      <c r="F119" s="189" t="s">
        <v>5308</v>
      </c>
      <c r="G119" s="35"/>
      <c r="H119" s="35"/>
      <c r="I119" s="35"/>
      <c r="J119" s="35"/>
      <c r="K119" s="35"/>
      <c r="L119" s="38"/>
      <c r="M119" s="190"/>
      <c r="N119" s="191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9" t="s">
        <v>188</v>
      </c>
      <c r="AU119" s="19" t="s">
        <v>78</v>
      </c>
    </row>
    <row r="120" spans="1:65" s="2" customFormat="1" ht="16.5" customHeight="1">
      <c r="A120" s="33"/>
      <c r="B120" s="34"/>
      <c r="C120" s="213" t="s">
        <v>8</v>
      </c>
      <c r="D120" s="213" t="s">
        <v>286</v>
      </c>
      <c r="E120" s="214" t="s">
        <v>5309</v>
      </c>
      <c r="F120" s="215" t="s">
        <v>5310</v>
      </c>
      <c r="G120" s="216" t="s">
        <v>289</v>
      </c>
      <c r="H120" s="217">
        <v>18</v>
      </c>
      <c r="I120" s="218"/>
      <c r="J120" s="218">
        <f>ROUND(I120*H120,2)</f>
        <v>0</v>
      </c>
      <c r="K120" s="215" t="s">
        <v>18</v>
      </c>
      <c r="L120" s="219"/>
      <c r="M120" s="220" t="s">
        <v>18</v>
      </c>
      <c r="N120" s="221" t="s">
        <v>40</v>
      </c>
      <c r="O120" s="184">
        <v>0</v>
      </c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250</v>
      </c>
      <c r="AT120" s="186" t="s">
        <v>286</v>
      </c>
      <c r="AU120" s="186" t="s">
        <v>78</v>
      </c>
      <c r="AY120" s="19" t="s">
        <v>179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76</v>
      </c>
      <c r="BK120" s="187">
        <f>ROUND(I120*H120,2)</f>
        <v>0</v>
      </c>
      <c r="BL120" s="19" t="s">
        <v>186</v>
      </c>
      <c r="BM120" s="186" t="s">
        <v>374</v>
      </c>
    </row>
    <row r="121" spans="1:65" s="2" customFormat="1">
      <c r="A121" s="33"/>
      <c r="B121" s="34"/>
      <c r="C121" s="35"/>
      <c r="D121" s="188" t="s">
        <v>188</v>
      </c>
      <c r="E121" s="35"/>
      <c r="F121" s="189" t="s">
        <v>5310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188</v>
      </c>
      <c r="AU121" s="19" t="s">
        <v>78</v>
      </c>
    </row>
    <row r="122" spans="1:65" s="2" customFormat="1" ht="16.5" customHeight="1">
      <c r="A122" s="33"/>
      <c r="B122" s="34"/>
      <c r="C122" s="213" t="s">
        <v>292</v>
      </c>
      <c r="D122" s="213" t="s">
        <v>286</v>
      </c>
      <c r="E122" s="214" t="s">
        <v>5311</v>
      </c>
      <c r="F122" s="215" t="s">
        <v>5312</v>
      </c>
      <c r="G122" s="216" t="s">
        <v>1865</v>
      </c>
      <c r="H122" s="217">
        <v>1</v>
      </c>
      <c r="I122" s="218"/>
      <c r="J122" s="218">
        <f>ROUND(I122*H122,2)</f>
        <v>0</v>
      </c>
      <c r="K122" s="215" t="s">
        <v>18</v>
      </c>
      <c r="L122" s="219"/>
      <c r="M122" s="220" t="s">
        <v>18</v>
      </c>
      <c r="N122" s="221" t="s">
        <v>40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250</v>
      </c>
      <c r="AT122" s="186" t="s">
        <v>286</v>
      </c>
      <c r="AU122" s="186" t="s">
        <v>78</v>
      </c>
      <c r="AY122" s="19" t="s">
        <v>179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76</v>
      </c>
      <c r="BK122" s="187">
        <f>ROUND(I122*H122,2)</f>
        <v>0</v>
      </c>
      <c r="BL122" s="19" t="s">
        <v>186</v>
      </c>
      <c r="BM122" s="186" t="s">
        <v>398</v>
      </c>
    </row>
    <row r="123" spans="1:65" s="2" customFormat="1">
      <c r="A123" s="33"/>
      <c r="B123" s="34"/>
      <c r="C123" s="35"/>
      <c r="D123" s="188" t="s">
        <v>188</v>
      </c>
      <c r="E123" s="35"/>
      <c r="F123" s="189" t="s">
        <v>5312</v>
      </c>
      <c r="G123" s="35"/>
      <c r="H123" s="35"/>
      <c r="I123" s="35"/>
      <c r="J123" s="35"/>
      <c r="K123" s="35"/>
      <c r="L123" s="38"/>
      <c r="M123" s="190"/>
      <c r="N123" s="19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9" t="s">
        <v>188</v>
      </c>
      <c r="AU123" s="19" t="s">
        <v>78</v>
      </c>
    </row>
    <row r="124" spans="1:65" s="2" customFormat="1" ht="16.5" customHeight="1">
      <c r="A124" s="33"/>
      <c r="B124" s="34"/>
      <c r="C124" s="176" t="s">
        <v>299</v>
      </c>
      <c r="D124" s="176" t="s">
        <v>181</v>
      </c>
      <c r="E124" s="177" t="s">
        <v>5313</v>
      </c>
      <c r="F124" s="178" t="s">
        <v>5314</v>
      </c>
      <c r="G124" s="179" t="s">
        <v>1865</v>
      </c>
      <c r="H124" s="180">
        <v>1</v>
      </c>
      <c r="I124" s="181"/>
      <c r="J124" s="181">
        <f>ROUND(I124*H124,2)</f>
        <v>0</v>
      </c>
      <c r="K124" s="178" t="s">
        <v>18</v>
      </c>
      <c r="L124" s="38"/>
      <c r="M124" s="182" t="s">
        <v>18</v>
      </c>
      <c r="N124" s="183" t="s">
        <v>40</v>
      </c>
      <c r="O124" s="184">
        <v>0</v>
      </c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6" t="s">
        <v>186</v>
      </c>
      <c r="AT124" s="186" t="s">
        <v>181</v>
      </c>
      <c r="AU124" s="186" t="s">
        <v>78</v>
      </c>
      <c r="AY124" s="19" t="s">
        <v>179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76</v>
      </c>
      <c r="BK124" s="187">
        <f>ROUND(I124*H124,2)</f>
        <v>0</v>
      </c>
      <c r="BL124" s="19" t="s">
        <v>186</v>
      </c>
      <c r="BM124" s="186" t="s">
        <v>411</v>
      </c>
    </row>
    <row r="125" spans="1:65" s="2" customFormat="1">
      <c r="A125" s="33"/>
      <c r="B125" s="34"/>
      <c r="C125" s="35"/>
      <c r="D125" s="188" t="s">
        <v>188</v>
      </c>
      <c r="E125" s="35"/>
      <c r="F125" s="189" t="s">
        <v>5314</v>
      </c>
      <c r="G125" s="35"/>
      <c r="H125" s="35"/>
      <c r="I125" s="35"/>
      <c r="J125" s="35"/>
      <c r="K125" s="35"/>
      <c r="L125" s="38"/>
      <c r="M125" s="190"/>
      <c r="N125" s="191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9" t="s">
        <v>188</v>
      </c>
      <c r="AU125" s="19" t="s">
        <v>78</v>
      </c>
    </row>
    <row r="126" spans="1:65" s="2" customFormat="1" ht="16.5" customHeight="1">
      <c r="A126" s="33"/>
      <c r="B126" s="34"/>
      <c r="C126" s="176" t="s">
        <v>304</v>
      </c>
      <c r="D126" s="176" t="s">
        <v>181</v>
      </c>
      <c r="E126" s="177" t="s">
        <v>5315</v>
      </c>
      <c r="F126" s="178" t="s">
        <v>5316</v>
      </c>
      <c r="G126" s="179" t="s">
        <v>1865</v>
      </c>
      <c r="H126" s="180">
        <v>1</v>
      </c>
      <c r="I126" s="181"/>
      <c r="J126" s="181">
        <f>ROUND(I126*H126,2)</f>
        <v>0</v>
      </c>
      <c r="K126" s="178" t="s">
        <v>18</v>
      </c>
      <c r="L126" s="38"/>
      <c r="M126" s="182" t="s">
        <v>18</v>
      </c>
      <c r="N126" s="183" t="s">
        <v>40</v>
      </c>
      <c r="O126" s="184">
        <v>0</v>
      </c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186</v>
      </c>
      <c r="AT126" s="186" t="s">
        <v>181</v>
      </c>
      <c r="AU126" s="186" t="s">
        <v>78</v>
      </c>
      <c r="AY126" s="19" t="s">
        <v>179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76</v>
      </c>
      <c r="BK126" s="187">
        <f>ROUND(I126*H126,2)</f>
        <v>0</v>
      </c>
      <c r="BL126" s="19" t="s">
        <v>186</v>
      </c>
      <c r="BM126" s="186" t="s">
        <v>427</v>
      </c>
    </row>
    <row r="127" spans="1:65" s="2" customFormat="1">
      <c r="A127" s="33"/>
      <c r="B127" s="34"/>
      <c r="C127" s="35"/>
      <c r="D127" s="188" t="s">
        <v>188</v>
      </c>
      <c r="E127" s="35"/>
      <c r="F127" s="189" t="s">
        <v>5316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188</v>
      </c>
      <c r="AU127" s="19" t="s">
        <v>78</v>
      </c>
    </row>
    <row r="128" spans="1:65" s="2" customFormat="1" ht="21.75" customHeight="1">
      <c r="A128" s="33"/>
      <c r="B128" s="34"/>
      <c r="C128" s="176" t="s">
        <v>311</v>
      </c>
      <c r="D128" s="176" t="s">
        <v>181</v>
      </c>
      <c r="E128" s="177" t="s">
        <v>5317</v>
      </c>
      <c r="F128" s="178" t="s">
        <v>5318</v>
      </c>
      <c r="G128" s="179" t="s">
        <v>1865</v>
      </c>
      <c r="H128" s="180">
        <v>1</v>
      </c>
      <c r="I128" s="181"/>
      <c r="J128" s="181">
        <f>ROUND(I128*H128,2)</f>
        <v>0</v>
      </c>
      <c r="K128" s="178" t="s">
        <v>18</v>
      </c>
      <c r="L128" s="38"/>
      <c r="M128" s="182" t="s">
        <v>18</v>
      </c>
      <c r="N128" s="183" t="s">
        <v>40</v>
      </c>
      <c r="O128" s="184">
        <v>0</v>
      </c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6" t="s">
        <v>186</v>
      </c>
      <c r="AT128" s="186" t="s">
        <v>181</v>
      </c>
      <c r="AU128" s="186" t="s">
        <v>78</v>
      </c>
      <c r="AY128" s="19" t="s">
        <v>179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76</v>
      </c>
      <c r="BK128" s="187">
        <f>ROUND(I128*H128,2)</f>
        <v>0</v>
      </c>
      <c r="BL128" s="19" t="s">
        <v>186</v>
      </c>
      <c r="BM128" s="186" t="s">
        <v>442</v>
      </c>
    </row>
    <row r="129" spans="1:65" s="2" customFormat="1">
      <c r="A129" s="33"/>
      <c r="B129" s="34"/>
      <c r="C129" s="35"/>
      <c r="D129" s="188" t="s">
        <v>188</v>
      </c>
      <c r="E129" s="35"/>
      <c r="F129" s="189" t="s">
        <v>5318</v>
      </c>
      <c r="G129" s="35"/>
      <c r="H129" s="35"/>
      <c r="I129" s="35"/>
      <c r="J129" s="35"/>
      <c r="K129" s="35"/>
      <c r="L129" s="38"/>
      <c r="M129" s="190"/>
      <c r="N129" s="19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9" t="s">
        <v>188</v>
      </c>
      <c r="AU129" s="19" t="s">
        <v>78</v>
      </c>
    </row>
    <row r="130" spans="1:65" s="2" customFormat="1" ht="16.5" customHeight="1">
      <c r="A130" s="33"/>
      <c r="B130" s="34"/>
      <c r="C130" s="176" t="s">
        <v>314</v>
      </c>
      <c r="D130" s="176" t="s">
        <v>181</v>
      </c>
      <c r="E130" s="177" t="s">
        <v>5319</v>
      </c>
      <c r="F130" s="178" t="s">
        <v>5320</v>
      </c>
      <c r="G130" s="179" t="s">
        <v>5234</v>
      </c>
      <c r="H130" s="180">
        <v>2</v>
      </c>
      <c r="I130" s="181"/>
      <c r="J130" s="181">
        <f>ROUND(I130*H130,2)</f>
        <v>0</v>
      </c>
      <c r="K130" s="178" t="s">
        <v>18</v>
      </c>
      <c r="L130" s="38"/>
      <c r="M130" s="182" t="s">
        <v>18</v>
      </c>
      <c r="N130" s="183" t="s">
        <v>40</v>
      </c>
      <c r="O130" s="184">
        <v>0</v>
      </c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186</v>
      </c>
      <c r="AT130" s="186" t="s">
        <v>181</v>
      </c>
      <c r="AU130" s="186" t="s">
        <v>78</v>
      </c>
      <c r="AY130" s="19" t="s">
        <v>179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76</v>
      </c>
      <c r="BK130" s="187">
        <f>ROUND(I130*H130,2)</f>
        <v>0</v>
      </c>
      <c r="BL130" s="19" t="s">
        <v>186</v>
      </c>
      <c r="BM130" s="186" t="s">
        <v>455</v>
      </c>
    </row>
    <row r="131" spans="1:65" s="2" customFormat="1">
      <c r="A131" s="33"/>
      <c r="B131" s="34"/>
      <c r="C131" s="35"/>
      <c r="D131" s="188" t="s">
        <v>188</v>
      </c>
      <c r="E131" s="35"/>
      <c r="F131" s="189" t="s">
        <v>5320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188</v>
      </c>
      <c r="AU131" s="19" t="s">
        <v>78</v>
      </c>
    </row>
    <row r="132" spans="1:65" s="2" customFormat="1" ht="16.5" customHeight="1">
      <c r="A132" s="33"/>
      <c r="B132" s="34"/>
      <c r="C132" s="213" t="s">
        <v>325</v>
      </c>
      <c r="D132" s="213" t="s">
        <v>286</v>
      </c>
      <c r="E132" s="214" t="s">
        <v>5321</v>
      </c>
      <c r="F132" s="215" t="s">
        <v>5322</v>
      </c>
      <c r="G132" s="216" t="s">
        <v>1865</v>
      </c>
      <c r="H132" s="217">
        <v>1</v>
      </c>
      <c r="I132" s="218"/>
      <c r="J132" s="218">
        <f>ROUND(I132*H132,2)</f>
        <v>0</v>
      </c>
      <c r="K132" s="215" t="s">
        <v>18</v>
      </c>
      <c r="L132" s="219"/>
      <c r="M132" s="220" t="s">
        <v>18</v>
      </c>
      <c r="N132" s="221" t="s">
        <v>40</v>
      </c>
      <c r="O132" s="184">
        <v>0</v>
      </c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6" t="s">
        <v>250</v>
      </c>
      <c r="AT132" s="186" t="s">
        <v>286</v>
      </c>
      <c r="AU132" s="186" t="s">
        <v>78</v>
      </c>
      <c r="AY132" s="19" t="s">
        <v>179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76</v>
      </c>
      <c r="BK132" s="187">
        <f>ROUND(I132*H132,2)</f>
        <v>0</v>
      </c>
      <c r="BL132" s="19" t="s">
        <v>186</v>
      </c>
      <c r="BM132" s="186" t="s">
        <v>471</v>
      </c>
    </row>
    <row r="133" spans="1:65" s="2" customFormat="1">
      <c r="A133" s="33"/>
      <c r="B133" s="34"/>
      <c r="C133" s="35"/>
      <c r="D133" s="188" t="s">
        <v>188</v>
      </c>
      <c r="E133" s="35"/>
      <c r="F133" s="189" t="s">
        <v>5322</v>
      </c>
      <c r="G133" s="35"/>
      <c r="H133" s="35"/>
      <c r="I133" s="35"/>
      <c r="J133" s="35"/>
      <c r="K133" s="35"/>
      <c r="L133" s="38"/>
      <c r="M133" s="190"/>
      <c r="N133" s="191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9" t="s">
        <v>188</v>
      </c>
      <c r="AU133" s="19" t="s">
        <v>78</v>
      </c>
    </row>
    <row r="134" spans="1:65" s="2" customFormat="1" ht="16.5" customHeight="1">
      <c r="A134" s="33"/>
      <c r="B134" s="34"/>
      <c r="C134" s="213" t="s">
        <v>333</v>
      </c>
      <c r="D134" s="213" t="s">
        <v>286</v>
      </c>
      <c r="E134" s="214" t="s">
        <v>5323</v>
      </c>
      <c r="F134" s="215" t="s">
        <v>5324</v>
      </c>
      <c r="G134" s="216" t="s">
        <v>357</v>
      </c>
      <c r="H134" s="217">
        <v>0.7</v>
      </c>
      <c r="I134" s="218"/>
      <c r="J134" s="218">
        <f>ROUND(I134*H134,2)</f>
        <v>0</v>
      </c>
      <c r="K134" s="215" t="s">
        <v>18</v>
      </c>
      <c r="L134" s="219"/>
      <c r="M134" s="220" t="s">
        <v>18</v>
      </c>
      <c r="N134" s="221" t="s">
        <v>40</v>
      </c>
      <c r="O134" s="184">
        <v>0</v>
      </c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6" t="s">
        <v>250</v>
      </c>
      <c r="AT134" s="186" t="s">
        <v>286</v>
      </c>
      <c r="AU134" s="186" t="s">
        <v>78</v>
      </c>
      <c r="AY134" s="19" t="s">
        <v>179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76</v>
      </c>
      <c r="BK134" s="187">
        <f>ROUND(I134*H134,2)</f>
        <v>0</v>
      </c>
      <c r="BL134" s="19" t="s">
        <v>186</v>
      </c>
      <c r="BM134" s="186" t="s">
        <v>486</v>
      </c>
    </row>
    <row r="135" spans="1:65" s="2" customFormat="1">
      <c r="A135" s="33"/>
      <c r="B135" s="34"/>
      <c r="C135" s="35"/>
      <c r="D135" s="188" t="s">
        <v>188</v>
      </c>
      <c r="E135" s="35"/>
      <c r="F135" s="189" t="s">
        <v>5324</v>
      </c>
      <c r="G135" s="35"/>
      <c r="H135" s="35"/>
      <c r="I135" s="35"/>
      <c r="J135" s="35"/>
      <c r="K135" s="35"/>
      <c r="L135" s="38"/>
      <c r="M135" s="190"/>
      <c r="N135" s="19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9" t="s">
        <v>188</v>
      </c>
      <c r="AU135" s="19" t="s">
        <v>78</v>
      </c>
    </row>
    <row r="136" spans="1:65" s="2" customFormat="1" ht="37.9" customHeight="1">
      <c r="A136" s="33"/>
      <c r="B136" s="34"/>
      <c r="C136" s="176" t="s">
        <v>348</v>
      </c>
      <c r="D136" s="176" t="s">
        <v>181</v>
      </c>
      <c r="E136" s="177" t="s">
        <v>5325</v>
      </c>
      <c r="F136" s="178" t="s">
        <v>5326</v>
      </c>
      <c r="G136" s="179" t="s">
        <v>1865</v>
      </c>
      <c r="H136" s="180">
        <v>1</v>
      </c>
      <c r="I136" s="181"/>
      <c r="J136" s="181">
        <f>ROUND(I136*H136,2)</f>
        <v>0</v>
      </c>
      <c r="K136" s="178" t="s">
        <v>18</v>
      </c>
      <c r="L136" s="38"/>
      <c r="M136" s="182" t="s">
        <v>18</v>
      </c>
      <c r="N136" s="183" t="s">
        <v>40</v>
      </c>
      <c r="O136" s="184">
        <v>0</v>
      </c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6" t="s">
        <v>186</v>
      </c>
      <c r="AT136" s="186" t="s">
        <v>181</v>
      </c>
      <c r="AU136" s="186" t="s">
        <v>78</v>
      </c>
      <c r="AY136" s="19" t="s">
        <v>179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76</v>
      </c>
      <c r="BK136" s="187">
        <f>ROUND(I136*H136,2)</f>
        <v>0</v>
      </c>
      <c r="BL136" s="19" t="s">
        <v>186</v>
      </c>
      <c r="BM136" s="186" t="s">
        <v>502</v>
      </c>
    </row>
    <row r="137" spans="1:65" s="2" customFormat="1" ht="19.5">
      <c r="A137" s="33"/>
      <c r="B137" s="34"/>
      <c r="C137" s="35"/>
      <c r="D137" s="188" t="s">
        <v>188</v>
      </c>
      <c r="E137" s="35"/>
      <c r="F137" s="189" t="s">
        <v>5326</v>
      </c>
      <c r="G137" s="35"/>
      <c r="H137" s="35"/>
      <c r="I137" s="35"/>
      <c r="J137" s="35"/>
      <c r="K137" s="35"/>
      <c r="L137" s="38"/>
      <c r="M137" s="190"/>
      <c r="N137" s="191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9" t="s">
        <v>188</v>
      </c>
      <c r="AU137" s="19" t="s">
        <v>78</v>
      </c>
    </row>
    <row r="138" spans="1:65" s="2" customFormat="1" ht="16.5" customHeight="1">
      <c r="A138" s="33"/>
      <c r="B138" s="34"/>
      <c r="C138" s="176" t="s">
        <v>7</v>
      </c>
      <c r="D138" s="176" t="s">
        <v>181</v>
      </c>
      <c r="E138" s="177" t="s">
        <v>5327</v>
      </c>
      <c r="F138" s="178" t="s">
        <v>5328</v>
      </c>
      <c r="G138" s="179" t="s">
        <v>184</v>
      </c>
      <c r="H138" s="180">
        <v>1</v>
      </c>
      <c r="I138" s="181"/>
      <c r="J138" s="181">
        <f>ROUND(I138*H138,2)</f>
        <v>0</v>
      </c>
      <c r="K138" s="178" t="s">
        <v>18</v>
      </c>
      <c r="L138" s="38"/>
      <c r="M138" s="182" t="s">
        <v>18</v>
      </c>
      <c r="N138" s="183" t="s">
        <v>40</v>
      </c>
      <c r="O138" s="184">
        <v>0</v>
      </c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6" t="s">
        <v>186</v>
      </c>
      <c r="AT138" s="186" t="s">
        <v>181</v>
      </c>
      <c r="AU138" s="186" t="s">
        <v>78</v>
      </c>
      <c r="AY138" s="19" t="s">
        <v>179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76</v>
      </c>
      <c r="BK138" s="187">
        <f>ROUND(I138*H138,2)</f>
        <v>0</v>
      </c>
      <c r="BL138" s="19" t="s">
        <v>186</v>
      </c>
      <c r="BM138" s="186" t="s">
        <v>512</v>
      </c>
    </row>
    <row r="139" spans="1:65" s="2" customFormat="1">
      <c r="A139" s="33"/>
      <c r="B139" s="34"/>
      <c r="C139" s="35"/>
      <c r="D139" s="188" t="s">
        <v>188</v>
      </c>
      <c r="E139" s="35"/>
      <c r="F139" s="189" t="s">
        <v>5328</v>
      </c>
      <c r="G139" s="35"/>
      <c r="H139" s="35"/>
      <c r="I139" s="35"/>
      <c r="J139" s="35"/>
      <c r="K139" s="35"/>
      <c r="L139" s="38"/>
      <c r="M139" s="190"/>
      <c r="N139" s="19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9" t="s">
        <v>188</v>
      </c>
      <c r="AU139" s="19" t="s">
        <v>78</v>
      </c>
    </row>
    <row r="140" spans="1:65" s="2" customFormat="1" ht="16.5" customHeight="1">
      <c r="A140" s="33"/>
      <c r="B140" s="34"/>
      <c r="C140" s="176" t="s">
        <v>362</v>
      </c>
      <c r="D140" s="176" t="s">
        <v>181</v>
      </c>
      <c r="E140" s="177" t="s">
        <v>5329</v>
      </c>
      <c r="F140" s="178" t="s">
        <v>5330</v>
      </c>
      <c r="G140" s="179" t="s">
        <v>5234</v>
      </c>
      <c r="H140" s="180">
        <v>2</v>
      </c>
      <c r="I140" s="181"/>
      <c r="J140" s="181">
        <f>ROUND(I140*H140,2)</f>
        <v>0</v>
      </c>
      <c r="K140" s="178" t="s">
        <v>18</v>
      </c>
      <c r="L140" s="38"/>
      <c r="M140" s="182" t="s">
        <v>18</v>
      </c>
      <c r="N140" s="183" t="s">
        <v>40</v>
      </c>
      <c r="O140" s="184">
        <v>0</v>
      </c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6" t="s">
        <v>186</v>
      </c>
      <c r="AT140" s="186" t="s">
        <v>181</v>
      </c>
      <c r="AU140" s="186" t="s">
        <v>78</v>
      </c>
      <c r="AY140" s="19" t="s">
        <v>179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76</v>
      </c>
      <c r="BK140" s="187">
        <f>ROUND(I140*H140,2)</f>
        <v>0</v>
      </c>
      <c r="BL140" s="19" t="s">
        <v>186</v>
      </c>
      <c r="BM140" s="186" t="s">
        <v>525</v>
      </c>
    </row>
    <row r="141" spans="1:65" s="2" customFormat="1">
      <c r="A141" s="33"/>
      <c r="B141" s="34"/>
      <c r="C141" s="35"/>
      <c r="D141" s="188" t="s">
        <v>188</v>
      </c>
      <c r="E141" s="35"/>
      <c r="F141" s="189" t="s">
        <v>5330</v>
      </c>
      <c r="G141" s="35"/>
      <c r="H141" s="35"/>
      <c r="I141" s="35"/>
      <c r="J141" s="35"/>
      <c r="K141" s="35"/>
      <c r="L141" s="38"/>
      <c r="M141" s="190"/>
      <c r="N141" s="19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9" t="s">
        <v>188</v>
      </c>
      <c r="AU141" s="19" t="s">
        <v>78</v>
      </c>
    </row>
    <row r="142" spans="1:65" s="2" customFormat="1" ht="21.75" customHeight="1">
      <c r="A142" s="33"/>
      <c r="B142" s="34"/>
      <c r="C142" s="176" t="s">
        <v>368</v>
      </c>
      <c r="D142" s="176" t="s">
        <v>181</v>
      </c>
      <c r="E142" s="177" t="s">
        <v>5331</v>
      </c>
      <c r="F142" s="178" t="s">
        <v>5332</v>
      </c>
      <c r="G142" s="179" t="s">
        <v>3764</v>
      </c>
      <c r="H142" s="180">
        <v>1</v>
      </c>
      <c r="I142" s="181"/>
      <c r="J142" s="181">
        <f>ROUND(I142*H142,2)</f>
        <v>0</v>
      </c>
      <c r="K142" s="178" t="s">
        <v>18</v>
      </c>
      <c r="L142" s="38"/>
      <c r="M142" s="182" t="s">
        <v>18</v>
      </c>
      <c r="N142" s="183" t="s">
        <v>40</v>
      </c>
      <c r="O142" s="184">
        <v>0</v>
      </c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6" t="s">
        <v>186</v>
      </c>
      <c r="AT142" s="186" t="s">
        <v>181</v>
      </c>
      <c r="AU142" s="186" t="s">
        <v>78</v>
      </c>
      <c r="AY142" s="19" t="s">
        <v>179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76</v>
      </c>
      <c r="BK142" s="187">
        <f>ROUND(I142*H142,2)</f>
        <v>0</v>
      </c>
      <c r="BL142" s="19" t="s">
        <v>186</v>
      </c>
      <c r="BM142" s="186" t="s">
        <v>536</v>
      </c>
    </row>
    <row r="143" spans="1:65" s="2" customFormat="1">
      <c r="A143" s="33"/>
      <c r="B143" s="34"/>
      <c r="C143" s="35"/>
      <c r="D143" s="188" t="s">
        <v>188</v>
      </c>
      <c r="E143" s="35"/>
      <c r="F143" s="189" t="s">
        <v>5332</v>
      </c>
      <c r="G143" s="35"/>
      <c r="H143" s="35"/>
      <c r="I143" s="35"/>
      <c r="J143" s="35"/>
      <c r="K143" s="35"/>
      <c r="L143" s="38"/>
      <c r="M143" s="190"/>
      <c r="N143" s="191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9" t="s">
        <v>188</v>
      </c>
      <c r="AU143" s="19" t="s">
        <v>78</v>
      </c>
    </row>
    <row r="144" spans="1:65" s="12" customFormat="1" ht="22.9" customHeight="1">
      <c r="B144" s="161"/>
      <c r="C144" s="162"/>
      <c r="D144" s="163" t="s">
        <v>68</v>
      </c>
      <c r="E144" s="174" t="s">
        <v>4300</v>
      </c>
      <c r="F144" s="174" t="s">
        <v>5333</v>
      </c>
      <c r="G144" s="162"/>
      <c r="H144" s="162"/>
      <c r="I144" s="162"/>
      <c r="J144" s="175">
        <f>BK144</f>
        <v>0</v>
      </c>
      <c r="K144" s="162"/>
      <c r="L144" s="166"/>
      <c r="M144" s="167"/>
      <c r="N144" s="168"/>
      <c r="O144" s="168"/>
      <c r="P144" s="169">
        <f>SUM(P145:P176)</f>
        <v>0</v>
      </c>
      <c r="Q144" s="168"/>
      <c r="R144" s="169">
        <f>SUM(R145:R176)</f>
        <v>0</v>
      </c>
      <c r="S144" s="168"/>
      <c r="T144" s="170">
        <f>SUM(T145:T176)</f>
        <v>0</v>
      </c>
      <c r="AR144" s="171" t="s">
        <v>76</v>
      </c>
      <c r="AT144" s="172" t="s">
        <v>68</v>
      </c>
      <c r="AU144" s="172" t="s">
        <v>76</v>
      </c>
      <c r="AY144" s="171" t="s">
        <v>179</v>
      </c>
      <c r="BK144" s="173">
        <f>SUM(BK145:BK176)</f>
        <v>0</v>
      </c>
    </row>
    <row r="145" spans="1:65" s="2" customFormat="1" ht="24.2" customHeight="1">
      <c r="A145" s="33"/>
      <c r="B145" s="34"/>
      <c r="C145" s="213" t="s">
        <v>374</v>
      </c>
      <c r="D145" s="213" t="s">
        <v>286</v>
      </c>
      <c r="E145" s="214" t="s">
        <v>5334</v>
      </c>
      <c r="F145" s="215" t="s">
        <v>5335</v>
      </c>
      <c r="G145" s="216" t="s">
        <v>3764</v>
      </c>
      <c r="H145" s="217">
        <v>12</v>
      </c>
      <c r="I145" s="218"/>
      <c r="J145" s="218">
        <f>ROUND(I145*H145,2)</f>
        <v>0</v>
      </c>
      <c r="K145" s="215" t="s">
        <v>18</v>
      </c>
      <c r="L145" s="219"/>
      <c r="M145" s="220" t="s">
        <v>18</v>
      </c>
      <c r="N145" s="221" t="s">
        <v>40</v>
      </c>
      <c r="O145" s="184">
        <v>0</v>
      </c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6" t="s">
        <v>250</v>
      </c>
      <c r="AT145" s="186" t="s">
        <v>286</v>
      </c>
      <c r="AU145" s="186" t="s">
        <v>78</v>
      </c>
      <c r="AY145" s="19" t="s">
        <v>179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76</v>
      </c>
      <c r="BK145" s="187">
        <f>ROUND(I145*H145,2)</f>
        <v>0</v>
      </c>
      <c r="BL145" s="19" t="s">
        <v>186</v>
      </c>
      <c r="BM145" s="186" t="s">
        <v>550</v>
      </c>
    </row>
    <row r="146" spans="1:65" s="2" customFormat="1" ht="19.5">
      <c r="A146" s="33"/>
      <c r="B146" s="34"/>
      <c r="C146" s="35"/>
      <c r="D146" s="188" t="s">
        <v>188</v>
      </c>
      <c r="E146" s="35"/>
      <c r="F146" s="189" t="s">
        <v>5335</v>
      </c>
      <c r="G146" s="35"/>
      <c r="H146" s="35"/>
      <c r="I146" s="35"/>
      <c r="J146" s="35"/>
      <c r="K146" s="35"/>
      <c r="L146" s="38"/>
      <c r="M146" s="190"/>
      <c r="N146" s="191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9" t="s">
        <v>188</v>
      </c>
      <c r="AU146" s="19" t="s">
        <v>78</v>
      </c>
    </row>
    <row r="147" spans="1:65" s="2" customFormat="1" ht="37.9" customHeight="1">
      <c r="A147" s="33"/>
      <c r="B147" s="34"/>
      <c r="C147" s="213" t="s">
        <v>387</v>
      </c>
      <c r="D147" s="213" t="s">
        <v>286</v>
      </c>
      <c r="E147" s="214" t="s">
        <v>5336</v>
      </c>
      <c r="F147" s="215" t="s">
        <v>5337</v>
      </c>
      <c r="G147" s="216" t="s">
        <v>289</v>
      </c>
      <c r="H147" s="217">
        <v>598</v>
      </c>
      <c r="I147" s="218"/>
      <c r="J147" s="218">
        <f>ROUND(I147*H147,2)</f>
        <v>0</v>
      </c>
      <c r="K147" s="215" t="s">
        <v>18</v>
      </c>
      <c r="L147" s="219"/>
      <c r="M147" s="220" t="s">
        <v>18</v>
      </c>
      <c r="N147" s="221" t="s">
        <v>40</v>
      </c>
      <c r="O147" s="184">
        <v>0</v>
      </c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6" t="s">
        <v>250</v>
      </c>
      <c r="AT147" s="186" t="s">
        <v>286</v>
      </c>
      <c r="AU147" s="186" t="s">
        <v>78</v>
      </c>
      <c r="AY147" s="19" t="s">
        <v>179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76</v>
      </c>
      <c r="BK147" s="187">
        <f>ROUND(I147*H147,2)</f>
        <v>0</v>
      </c>
      <c r="BL147" s="19" t="s">
        <v>186</v>
      </c>
      <c r="BM147" s="186" t="s">
        <v>561</v>
      </c>
    </row>
    <row r="148" spans="1:65" s="2" customFormat="1" ht="19.5">
      <c r="A148" s="33"/>
      <c r="B148" s="34"/>
      <c r="C148" s="35"/>
      <c r="D148" s="188" t="s">
        <v>188</v>
      </c>
      <c r="E148" s="35"/>
      <c r="F148" s="189" t="s">
        <v>5337</v>
      </c>
      <c r="G148" s="35"/>
      <c r="H148" s="35"/>
      <c r="I148" s="35"/>
      <c r="J148" s="35"/>
      <c r="K148" s="35"/>
      <c r="L148" s="38"/>
      <c r="M148" s="190"/>
      <c r="N148" s="191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9" t="s">
        <v>188</v>
      </c>
      <c r="AU148" s="19" t="s">
        <v>78</v>
      </c>
    </row>
    <row r="149" spans="1:65" s="2" customFormat="1" ht="24.2" customHeight="1">
      <c r="A149" s="33"/>
      <c r="B149" s="34"/>
      <c r="C149" s="213" t="s">
        <v>398</v>
      </c>
      <c r="D149" s="213" t="s">
        <v>286</v>
      </c>
      <c r="E149" s="214" t="s">
        <v>5338</v>
      </c>
      <c r="F149" s="215" t="s">
        <v>5339</v>
      </c>
      <c r="G149" s="216" t="s">
        <v>1865</v>
      </c>
      <c r="H149" s="217">
        <v>1</v>
      </c>
      <c r="I149" s="218"/>
      <c r="J149" s="218">
        <f>ROUND(I149*H149,2)</f>
        <v>0</v>
      </c>
      <c r="K149" s="215" t="s">
        <v>18</v>
      </c>
      <c r="L149" s="219"/>
      <c r="M149" s="220" t="s">
        <v>18</v>
      </c>
      <c r="N149" s="221" t="s">
        <v>40</v>
      </c>
      <c r="O149" s="184">
        <v>0</v>
      </c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6" t="s">
        <v>250</v>
      </c>
      <c r="AT149" s="186" t="s">
        <v>286</v>
      </c>
      <c r="AU149" s="186" t="s">
        <v>78</v>
      </c>
      <c r="AY149" s="19" t="s">
        <v>179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76</v>
      </c>
      <c r="BK149" s="187">
        <f>ROUND(I149*H149,2)</f>
        <v>0</v>
      </c>
      <c r="BL149" s="19" t="s">
        <v>186</v>
      </c>
      <c r="BM149" s="186" t="s">
        <v>586</v>
      </c>
    </row>
    <row r="150" spans="1:65" s="2" customFormat="1" ht="19.5">
      <c r="A150" s="33"/>
      <c r="B150" s="34"/>
      <c r="C150" s="35"/>
      <c r="D150" s="188" t="s">
        <v>188</v>
      </c>
      <c r="E150" s="35"/>
      <c r="F150" s="189" t="s">
        <v>5339</v>
      </c>
      <c r="G150" s="35"/>
      <c r="H150" s="35"/>
      <c r="I150" s="35"/>
      <c r="J150" s="35"/>
      <c r="K150" s="35"/>
      <c r="L150" s="38"/>
      <c r="M150" s="190"/>
      <c r="N150" s="191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9" t="s">
        <v>188</v>
      </c>
      <c r="AU150" s="19" t="s">
        <v>78</v>
      </c>
    </row>
    <row r="151" spans="1:65" s="2" customFormat="1" ht="21.75" customHeight="1">
      <c r="A151" s="33"/>
      <c r="B151" s="34"/>
      <c r="C151" s="213" t="s">
        <v>405</v>
      </c>
      <c r="D151" s="213" t="s">
        <v>286</v>
      </c>
      <c r="E151" s="214" t="s">
        <v>5340</v>
      </c>
      <c r="F151" s="215" t="s">
        <v>5341</v>
      </c>
      <c r="G151" s="216" t="s">
        <v>1865</v>
      </c>
      <c r="H151" s="217">
        <v>1</v>
      </c>
      <c r="I151" s="218"/>
      <c r="J151" s="218">
        <f>ROUND(I151*H151,2)</f>
        <v>0</v>
      </c>
      <c r="K151" s="215" t="s">
        <v>18</v>
      </c>
      <c r="L151" s="219"/>
      <c r="M151" s="220" t="s">
        <v>18</v>
      </c>
      <c r="N151" s="221" t="s">
        <v>40</v>
      </c>
      <c r="O151" s="184">
        <v>0</v>
      </c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6" t="s">
        <v>250</v>
      </c>
      <c r="AT151" s="186" t="s">
        <v>286</v>
      </c>
      <c r="AU151" s="186" t="s">
        <v>78</v>
      </c>
      <c r="AY151" s="19" t="s">
        <v>179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76</v>
      </c>
      <c r="BK151" s="187">
        <f>ROUND(I151*H151,2)</f>
        <v>0</v>
      </c>
      <c r="BL151" s="19" t="s">
        <v>186</v>
      </c>
      <c r="BM151" s="186" t="s">
        <v>602</v>
      </c>
    </row>
    <row r="152" spans="1:65" s="2" customFormat="1">
      <c r="A152" s="33"/>
      <c r="B152" s="34"/>
      <c r="C152" s="35"/>
      <c r="D152" s="188" t="s">
        <v>188</v>
      </c>
      <c r="E152" s="35"/>
      <c r="F152" s="189" t="s">
        <v>5341</v>
      </c>
      <c r="G152" s="35"/>
      <c r="H152" s="35"/>
      <c r="I152" s="35"/>
      <c r="J152" s="35"/>
      <c r="K152" s="35"/>
      <c r="L152" s="38"/>
      <c r="M152" s="190"/>
      <c r="N152" s="19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9" t="s">
        <v>188</v>
      </c>
      <c r="AU152" s="19" t="s">
        <v>78</v>
      </c>
    </row>
    <row r="153" spans="1:65" s="2" customFormat="1" ht="24.2" customHeight="1">
      <c r="A153" s="33"/>
      <c r="B153" s="34"/>
      <c r="C153" s="213" t="s">
        <v>411</v>
      </c>
      <c r="D153" s="213" t="s">
        <v>286</v>
      </c>
      <c r="E153" s="214" t="s">
        <v>5342</v>
      </c>
      <c r="F153" s="215" t="s">
        <v>5343</v>
      </c>
      <c r="G153" s="216" t="s">
        <v>1865</v>
      </c>
      <c r="H153" s="217">
        <v>1</v>
      </c>
      <c r="I153" s="218"/>
      <c r="J153" s="218">
        <f>ROUND(I153*H153,2)</f>
        <v>0</v>
      </c>
      <c r="K153" s="215" t="s">
        <v>18</v>
      </c>
      <c r="L153" s="219"/>
      <c r="M153" s="220" t="s">
        <v>18</v>
      </c>
      <c r="N153" s="221" t="s">
        <v>40</v>
      </c>
      <c r="O153" s="184">
        <v>0</v>
      </c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6" t="s">
        <v>250</v>
      </c>
      <c r="AT153" s="186" t="s">
        <v>286</v>
      </c>
      <c r="AU153" s="186" t="s">
        <v>78</v>
      </c>
      <c r="AY153" s="19" t="s">
        <v>179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76</v>
      </c>
      <c r="BK153" s="187">
        <f>ROUND(I153*H153,2)</f>
        <v>0</v>
      </c>
      <c r="BL153" s="19" t="s">
        <v>186</v>
      </c>
      <c r="BM153" s="186" t="s">
        <v>616</v>
      </c>
    </row>
    <row r="154" spans="1:65" s="2" customFormat="1" ht="19.5">
      <c r="A154" s="33"/>
      <c r="B154" s="34"/>
      <c r="C154" s="35"/>
      <c r="D154" s="188" t="s">
        <v>188</v>
      </c>
      <c r="E154" s="35"/>
      <c r="F154" s="189" t="s">
        <v>5343</v>
      </c>
      <c r="G154" s="35"/>
      <c r="H154" s="35"/>
      <c r="I154" s="35"/>
      <c r="J154" s="35"/>
      <c r="K154" s="35"/>
      <c r="L154" s="38"/>
      <c r="M154" s="190"/>
      <c r="N154" s="191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9" t="s">
        <v>188</v>
      </c>
      <c r="AU154" s="19" t="s">
        <v>78</v>
      </c>
    </row>
    <row r="155" spans="1:65" s="2" customFormat="1" ht="24.2" customHeight="1">
      <c r="A155" s="33"/>
      <c r="B155" s="34"/>
      <c r="C155" s="213" t="s">
        <v>417</v>
      </c>
      <c r="D155" s="213" t="s">
        <v>286</v>
      </c>
      <c r="E155" s="214" t="s">
        <v>5344</v>
      </c>
      <c r="F155" s="215" t="s">
        <v>5345</v>
      </c>
      <c r="G155" s="216" t="s">
        <v>289</v>
      </c>
      <c r="H155" s="217">
        <v>312</v>
      </c>
      <c r="I155" s="218"/>
      <c r="J155" s="218">
        <f>ROUND(I155*H155,2)</f>
        <v>0</v>
      </c>
      <c r="K155" s="215" t="s">
        <v>18</v>
      </c>
      <c r="L155" s="219"/>
      <c r="M155" s="220" t="s">
        <v>18</v>
      </c>
      <c r="N155" s="221" t="s">
        <v>40</v>
      </c>
      <c r="O155" s="184">
        <v>0</v>
      </c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6" t="s">
        <v>250</v>
      </c>
      <c r="AT155" s="186" t="s">
        <v>286</v>
      </c>
      <c r="AU155" s="186" t="s">
        <v>78</v>
      </c>
      <c r="AY155" s="19" t="s">
        <v>179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76</v>
      </c>
      <c r="BK155" s="187">
        <f>ROUND(I155*H155,2)</f>
        <v>0</v>
      </c>
      <c r="BL155" s="19" t="s">
        <v>186</v>
      </c>
      <c r="BM155" s="186" t="s">
        <v>628</v>
      </c>
    </row>
    <row r="156" spans="1:65" s="2" customFormat="1" ht="19.5">
      <c r="A156" s="33"/>
      <c r="B156" s="34"/>
      <c r="C156" s="35"/>
      <c r="D156" s="188" t="s">
        <v>188</v>
      </c>
      <c r="E156" s="35"/>
      <c r="F156" s="189" t="s">
        <v>5345</v>
      </c>
      <c r="G156" s="35"/>
      <c r="H156" s="35"/>
      <c r="I156" s="35"/>
      <c r="J156" s="35"/>
      <c r="K156" s="35"/>
      <c r="L156" s="38"/>
      <c r="M156" s="190"/>
      <c r="N156" s="191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9" t="s">
        <v>188</v>
      </c>
      <c r="AU156" s="19" t="s">
        <v>78</v>
      </c>
    </row>
    <row r="157" spans="1:65" s="2" customFormat="1" ht="16.5" customHeight="1">
      <c r="A157" s="33"/>
      <c r="B157" s="34"/>
      <c r="C157" s="176" t="s">
        <v>427</v>
      </c>
      <c r="D157" s="176" t="s">
        <v>181</v>
      </c>
      <c r="E157" s="177" t="s">
        <v>5346</v>
      </c>
      <c r="F157" s="178" t="s">
        <v>5320</v>
      </c>
      <c r="G157" s="179" t="s">
        <v>5234</v>
      </c>
      <c r="H157" s="180">
        <v>2</v>
      </c>
      <c r="I157" s="181"/>
      <c r="J157" s="181">
        <f>ROUND(I157*H157,2)</f>
        <v>0</v>
      </c>
      <c r="K157" s="178" t="s">
        <v>18</v>
      </c>
      <c r="L157" s="38"/>
      <c r="M157" s="182" t="s">
        <v>18</v>
      </c>
      <c r="N157" s="183" t="s">
        <v>40</v>
      </c>
      <c r="O157" s="184">
        <v>0</v>
      </c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6" t="s">
        <v>186</v>
      </c>
      <c r="AT157" s="186" t="s">
        <v>181</v>
      </c>
      <c r="AU157" s="186" t="s">
        <v>78</v>
      </c>
      <c r="AY157" s="19" t="s">
        <v>179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76</v>
      </c>
      <c r="BK157" s="187">
        <f>ROUND(I157*H157,2)</f>
        <v>0</v>
      </c>
      <c r="BL157" s="19" t="s">
        <v>186</v>
      </c>
      <c r="BM157" s="186" t="s">
        <v>655</v>
      </c>
    </row>
    <row r="158" spans="1:65" s="2" customFormat="1">
      <c r="A158" s="33"/>
      <c r="B158" s="34"/>
      <c r="C158" s="35"/>
      <c r="D158" s="188" t="s">
        <v>188</v>
      </c>
      <c r="E158" s="35"/>
      <c r="F158" s="189" t="s">
        <v>5320</v>
      </c>
      <c r="G158" s="35"/>
      <c r="H158" s="35"/>
      <c r="I158" s="35"/>
      <c r="J158" s="35"/>
      <c r="K158" s="35"/>
      <c r="L158" s="38"/>
      <c r="M158" s="190"/>
      <c r="N158" s="191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9" t="s">
        <v>188</v>
      </c>
      <c r="AU158" s="19" t="s">
        <v>78</v>
      </c>
    </row>
    <row r="159" spans="1:65" s="2" customFormat="1" ht="16.5" customHeight="1">
      <c r="A159" s="33"/>
      <c r="B159" s="34"/>
      <c r="C159" s="213" t="s">
        <v>434</v>
      </c>
      <c r="D159" s="213" t="s">
        <v>286</v>
      </c>
      <c r="E159" s="214" t="s">
        <v>5347</v>
      </c>
      <c r="F159" s="215" t="s">
        <v>5322</v>
      </c>
      <c r="G159" s="216" t="s">
        <v>1865</v>
      </c>
      <c r="H159" s="217">
        <v>1</v>
      </c>
      <c r="I159" s="218"/>
      <c r="J159" s="218">
        <f>ROUND(I159*H159,2)</f>
        <v>0</v>
      </c>
      <c r="K159" s="215" t="s">
        <v>18</v>
      </c>
      <c r="L159" s="219"/>
      <c r="M159" s="220" t="s">
        <v>18</v>
      </c>
      <c r="N159" s="221" t="s">
        <v>40</v>
      </c>
      <c r="O159" s="184">
        <v>0</v>
      </c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6" t="s">
        <v>250</v>
      </c>
      <c r="AT159" s="186" t="s">
        <v>286</v>
      </c>
      <c r="AU159" s="186" t="s">
        <v>78</v>
      </c>
      <c r="AY159" s="19" t="s">
        <v>179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76</v>
      </c>
      <c r="BK159" s="187">
        <f>ROUND(I159*H159,2)</f>
        <v>0</v>
      </c>
      <c r="BL159" s="19" t="s">
        <v>186</v>
      </c>
      <c r="BM159" s="186" t="s">
        <v>671</v>
      </c>
    </row>
    <row r="160" spans="1:65" s="2" customFormat="1">
      <c r="A160" s="33"/>
      <c r="B160" s="34"/>
      <c r="C160" s="35"/>
      <c r="D160" s="188" t="s">
        <v>188</v>
      </c>
      <c r="E160" s="35"/>
      <c r="F160" s="189" t="s">
        <v>5322</v>
      </c>
      <c r="G160" s="35"/>
      <c r="H160" s="35"/>
      <c r="I160" s="35"/>
      <c r="J160" s="35"/>
      <c r="K160" s="35"/>
      <c r="L160" s="38"/>
      <c r="M160" s="190"/>
      <c r="N160" s="19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9" t="s">
        <v>188</v>
      </c>
      <c r="AU160" s="19" t="s">
        <v>78</v>
      </c>
    </row>
    <row r="161" spans="1:65" s="2" customFormat="1" ht="16.5" customHeight="1">
      <c r="A161" s="33"/>
      <c r="B161" s="34"/>
      <c r="C161" s="213" t="s">
        <v>442</v>
      </c>
      <c r="D161" s="213" t="s">
        <v>286</v>
      </c>
      <c r="E161" s="214" t="s">
        <v>5348</v>
      </c>
      <c r="F161" s="215" t="s">
        <v>5324</v>
      </c>
      <c r="G161" s="216" t="s">
        <v>357</v>
      </c>
      <c r="H161" s="217">
        <v>0.5</v>
      </c>
      <c r="I161" s="218"/>
      <c r="J161" s="218">
        <f>ROUND(I161*H161,2)</f>
        <v>0</v>
      </c>
      <c r="K161" s="215" t="s">
        <v>18</v>
      </c>
      <c r="L161" s="219"/>
      <c r="M161" s="220" t="s">
        <v>18</v>
      </c>
      <c r="N161" s="221" t="s">
        <v>40</v>
      </c>
      <c r="O161" s="184">
        <v>0</v>
      </c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6" t="s">
        <v>250</v>
      </c>
      <c r="AT161" s="186" t="s">
        <v>286</v>
      </c>
      <c r="AU161" s="186" t="s">
        <v>78</v>
      </c>
      <c r="AY161" s="19" t="s">
        <v>179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76</v>
      </c>
      <c r="BK161" s="187">
        <f>ROUND(I161*H161,2)</f>
        <v>0</v>
      </c>
      <c r="BL161" s="19" t="s">
        <v>186</v>
      </c>
      <c r="BM161" s="186" t="s">
        <v>682</v>
      </c>
    </row>
    <row r="162" spans="1:65" s="2" customFormat="1">
      <c r="A162" s="33"/>
      <c r="B162" s="34"/>
      <c r="C162" s="35"/>
      <c r="D162" s="188" t="s">
        <v>188</v>
      </c>
      <c r="E162" s="35"/>
      <c r="F162" s="189" t="s">
        <v>5324</v>
      </c>
      <c r="G162" s="35"/>
      <c r="H162" s="35"/>
      <c r="I162" s="35"/>
      <c r="J162" s="35"/>
      <c r="K162" s="35"/>
      <c r="L162" s="38"/>
      <c r="M162" s="190"/>
      <c r="N162" s="191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9" t="s">
        <v>188</v>
      </c>
      <c r="AU162" s="19" t="s">
        <v>78</v>
      </c>
    </row>
    <row r="163" spans="1:65" s="2" customFormat="1" ht="37.9" customHeight="1">
      <c r="A163" s="33"/>
      <c r="B163" s="34"/>
      <c r="C163" s="176" t="s">
        <v>449</v>
      </c>
      <c r="D163" s="176" t="s">
        <v>181</v>
      </c>
      <c r="E163" s="177" t="s">
        <v>5349</v>
      </c>
      <c r="F163" s="178" t="s">
        <v>5326</v>
      </c>
      <c r="G163" s="179" t="s">
        <v>1865</v>
      </c>
      <c r="H163" s="180">
        <v>1</v>
      </c>
      <c r="I163" s="181"/>
      <c r="J163" s="181">
        <f>ROUND(I163*H163,2)</f>
        <v>0</v>
      </c>
      <c r="K163" s="178" t="s">
        <v>18</v>
      </c>
      <c r="L163" s="38"/>
      <c r="M163" s="182" t="s">
        <v>18</v>
      </c>
      <c r="N163" s="183" t="s">
        <v>40</v>
      </c>
      <c r="O163" s="184">
        <v>0</v>
      </c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6" t="s">
        <v>186</v>
      </c>
      <c r="AT163" s="186" t="s">
        <v>181</v>
      </c>
      <c r="AU163" s="186" t="s">
        <v>78</v>
      </c>
      <c r="AY163" s="19" t="s">
        <v>179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76</v>
      </c>
      <c r="BK163" s="187">
        <f>ROUND(I163*H163,2)</f>
        <v>0</v>
      </c>
      <c r="BL163" s="19" t="s">
        <v>186</v>
      </c>
      <c r="BM163" s="186" t="s">
        <v>712</v>
      </c>
    </row>
    <row r="164" spans="1:65" s="2" customFormat="1" ht="19.5">
      <c r="A164" s="33"/>
      <c r="B164" s="34"/>
      <c r="C164" s="35"/>
      <c r="D164" s="188" t="s">
        <v>188</v>
      </c>
      <c r="E164" s="35"/>
      <c r="F164" s="189" t="s">
        <v>5326</v>
      </c>
      <c r="G164" s="35"/>
      <c r="H164" s="35"/>
      <c r="I164" s="35"/>
      <c r="J164" s="35"/>
      <c r="K164" s="35"/>
      <c r="L164" s="38"/>
      <c r="M164" s="190"/>
      <c r="N164" s="191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9" t="s">
        <v>188</v>
      </c>
      <c r="AU164" s="19" t="s">
        <v>78</v>
      </c>
    </row>
    <row r="165" spans="1:65" s="2" customFormat="1" ht="16.5" customHeight="1">
      <c r="A165" s="33"/>
      <c r="B165" s="34"/>
      <c r="C165" s="176" t="s">
        <v>455</v>
      </c>
      <c r="D165" s="176" t="s">
        <v>181</v>
      </c>
      <c r="E165" s="177" t="s">
        <v>5350</v>
      </c>
      <c r="F165" s="178" t="s">
        <v>5328</v>
      </c>
      <c r="G165" s="179" t="s">
        <v>184</v>
      </c>
      <c r="H165" s="180">
        <v>1</v>
      </c>
      <c r="I165" s="181"/>
      <c r="J165" s="181">
        <f>ROUND(I165*H165,2)</f>
        <v>0</v>
      </c>
      <c r="K165" s="178" t="s">
        <v>18</v>
      </c>
      <c r="L165" s="38"/>
      <c r="M165" s="182" t="s">
        <v>18</v>
      </c>
      <c r="N165" s="183" t="s">
        <v>40</v>
      </c>
      <c r="O165" s="184">
        <v>0</v>
      </c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6" t="s">
        <v>186</v>
      </c>
      <c r="AT165" s="186" t="s">
        <v>181</v>
      </c>
      <c r="AU165" s="186" t="s">
        <v>78</v>
      </c>
      <c r="AY165" s="19" t="s">
        <v>179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76</v>
      </c>
      <c r="BK165" s="187">
        <f>ROUND(I165*H165,2)</f>
        <v>0</v>
      </c>
      <c r="BL165" s="19" t="s">
        <v>186</v>
      </c>
      <c r="BM165" s="186" t="s">
        <v>723</v>
      </c>
    </row>
    <row r="166" spans="1:65" s="2" customFormat="1">
      <c r="A166" s="33"/>
      <c r="B166" s="34"/>
      <c r="C166" s="35"/>
      <c r="D166" s="188" t="s">
        <v>188</v>
      </c>
      <c r="E166" s="35"/>
      <c r="F166" s="189" t="s">
        <v>5328</v>
      </c>
      <c r="G166" s="35"/>
      <c r="H166" s="35"/>
      <c r="I166" s="35"/>
      <c r="J166" s="35"/>
      <c r="K166" s="35"/>
      <c r="L166" s="38"/>
      <c r="M166" s="190"/>
      <c r="N166" s="191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9" t="s">
        <v>188</v>
      </c>
      <c r="AU166" s="19" t="s">
        <v>78</v>
      </c>
    </row>
    <row r="167" spans="1:65" s="2" customFormat="1" ht="16.5" customHeight="1">
      <c r="A167" s="33"/>
      <c r="B167" s="34"/>
      <c r="C167" s="176" t="s">
        <v>463</v>
      </c>
      <c r="D167" s="176" t="s">
        <v>181</v>
      </c>
      <c r="E167" s="177" t="s">
        <v>5351</v>
      </c>
      <c r="F167" s="178" t="s">
        <v>5352</v>
      </c>
      <c r="G167" s="179" t="s">
        <v>1865</v>
      </c>
      <c r="H167" s="180">
        <v>1</v>
      </c>
      <c r="I167" s="181"/>
      <c r="J167" s="181">
        <f>ROUND(I167*H167,2)</f>
        <v>0</v>
      </c>
      <c r="K167" s="178" t="s">
        <v>18</v>
      </c>
      <c r="L167" s="38"/>
      <c r="M167" s="182" t="s">
        <v>18</v>
      </c>
      <c r="N167" s="183" t="s">
        <v>40</v>
      </c>
      <c r="O167" s="184">
        <v>0</v>
      </c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6" t="s">
        <v>186</v>
      </c>
      <c r="AT167" s="186" t="s">
        <v>181</v>
      </c>
      <c r="AU167" s="186" t="s">
        <v>78</v>
      </c>
      <c r="AY167" s="19" t="s">
        <v>179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76</v>
      </c>
      <c r="BK167" s="187">
        <f>ROUND(I167*H167,2)</f>
        <v>0</v>
      </c>
      <c r="BL167" s="19" t="s">
        <v>186</v>
      </c>
      <c r="BM167" s="186" t="s">
        <v>737</v>
      </c>
    </row>
    <row r="168" spans="1:65" s="2" customFormat="1">
      <c r="A168" s="33"/>
      <c r="B168" s="34"/>
      <c r="C168" s="35"/>
      <c r="D168" s="188" t="s">
        <v>188</v>
      </c>
      <c r="E168" s="35"/>
      <c r="F168" s="189" t="s">
        <v>5352</v>
      </c>
      <c r="G168" s="35"/>
      <c r="H168" s="35"/>
      <c r="I168" s="35"/>
      <c r="J168" s="35"/>
      <c r="K168" s="35"/>
      <c r="L168" s="38"/>
      <c r="M168" s="190"/>
      <c r="N168" s="191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9" t="s">
        <v>188</v>
      </c>
      <c r="AU168" s="19" t="s">
        <v>78</v>
      </c>
    </row>
    <row r="169" spans="1:65" s="2" customFormat="1" ht="16.5" customHeight="1">
      <c r="A169" s="33"/>
      <c r="B169" s="34"/>
      <c r="C169" s="176" t="s">
        <v>471</v>
      </c>
      <c r="D169" s="176" t="s">
        <v>181</v>
      </c>
      <c r="E169" s="177" t="s">
        <v>5353</v>
      </c>
      <c r="F169" s="178" t="s">
        <v>5354</v>
      </c>
      <c r="G169" s="179" t="s">
        <v>1865</v>
      </c>
      <c r="H169" s="180">
        <v>1</v>
      </c>
      <c r="I169" s="181"/>
      <c r="J169" s="181">
        <f>ROUND(I169*H169,2)</f>
        <v>0</v>
      </c>
      <c r="K169" s="178" t="s">
        <v>18</v>
      </c>
      <c r="L169" s="38"/>
      <c r="M169" s="182" t="s">
        <v>18</v>
      </c>
      <c r="N169" s="183" t="s">
        <v>40</v>
      </c>
      <c r="O169" s="184">
        <v>0</v>
      </c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6" t="s">
        <v>186</v>
      </c>
      <c r="AT169" s="186" t="s">
        <v>181</v>
      </c>
      <c r="AU169" s="186" t="s">
        <v>78</v>
      </c>
      <c r="AY169" s="19" t="s">
        <v>179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76</v>
      </c>
      <c r="BK169" s="187">
        <f>ROUND(I169*H169,2)</f>
        <v>0</v>
      </c>
      <c r="BL169" s="19" t="s">
        <v>186</v>
      </c>
      <c r="BM169" s="186" t="s">
        <v>752</v>
      </c>
    </row>
    <row r="170" spans="1:65" s="2" customFormat="1">
      <c r="A170" s="33"/>
      <c r="B170" s="34"/>
      <c r="C170" s="35"/>
      <c r="D170" s="188" t="s">
        <v>188</v>
      </c>
      <c r="E170" s="35"/>
      <c r="F170" s="189" t="s">
        <v>5354</v>
      </c>
      <c r="G170" s="35"/>
      <c r="H170" s="35"/>
      <c r="I170" s="35"/>
      <c r="J170" s="35"/>
      <c r="K170" s="35"/>
      <c r="L170" s="38"/>
      <c r="M170" s="190"/>
      <c r="N170" s="191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9" t="s">
        <v>188</v>
      </c>
      <c r="AU170" s="19" t="s">
        <v>78</v>
      </c>
    </row>
    <row r="171" spans="1:65" s="2" customFormat="1" ht="24.2" customHeight="1">
      <c r="A171" s="33"/>
      <c r="B171" s="34"/>
      <c r="C171" s="176" t="s">
        <v>475</v>
      </c>
      <c r="D171" s="176" t="s">
        <v>181</v>
      </c>
      <c r="E171" s="177" t="s">
        <v>5355</v>
      </c>
      <c r="F171" s="178" t="s">
        <v>5356</v>
      </c>
      <c r="G171" s="179" t="s">
        <v>1865</v>
      </c>
      <c r="H171" s="180">
        <v>1</v>
      </c>
      <c r="I171" s="181"/>
      <c r="J171" s="181">
        <f>ROUND(I171*H171,2)</f>
        <v>0</v>
      </c>
      <c r="K171" s="178" t="s">
        <v>18</v>
      </c>
      <c r="L171" s="38"/>
      <c r="M171" s="182" t="s">
        <v>18</v>
      </c>
      <c r="N171" s="183" t="s">
        <v>40</v>
      </c>
      <c r="O171" s="184">
        <v>0</v>
      </c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6" t="s">
        <v>186</v>
      </c>
      <c r="AT171" s="186" t="s">
        <v>181</v>
      </c>
      <c r="AU171" s="186" t="s">
        <v>78</v>
      </c>
      <c r="AY171" s="19" t="s">
        <v>179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76</v>
      </c>
      <c r="BK171" s="187">
        <f>ROUND(I171*H171,2)</f>
        <v>0</v>
      </c>
      <c r="BL171" s="19" t="s">
        <v>186</v>
      </c>
      <c r="BM171" s="186" t="s">
        <v>765</v>
      </c>
    </row>
    <row r="172" spans="1:65" s="2" customFormat="1">
      <c r="A172" s="33"/>
      <c r="B172" s="34"/>
      <c r="C172" s="35"/>
      <c r="D172" s="188" t="s">
        <v>188</v>
      </c>
      <c r="E172" s="35"/>
      <c r="F172" s="189" t="s">
        <v>5356</v>
      </c>
      <c r="G172" s="35"/>
      <c r="H172" s="35"/>
      <c r="I172" s="35"/>
      <c r="J172" s="35"/>
      <c r="K172" s="35"/>
      <c r="L172" s="38"/>
      <c r="M172" s="190"/>
      <c r="N172" s="191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9" t="s">
        <v>188</v>
      </c>
      <c r="AU172" s="19" t="s">
        <v>78</v>
      </c>
    </row>
    <row r="173" spans="1:65" s="2" customFormat="1" ht="16.5" customHeight="1">
      <c r="A173" s="33"/>
      <c r="B173" s="34"/>
      <c r="C173" s="176" t="s">
        <v>486</v>
      </c>
      <c r="D173" s="176" t="s">
        <v>181</v>
      </c>
      <c r="E173" s="177" t="s">
        <v>5357</v>
      </c>
      <c r="F173" s="178" t="s">
        <v>5358</v>
      </c>
      <c r="G173" s="179" t="s">
        <v>5234</v>
      </c>
      <c r="H173" s="180">
        <v>2</v>
      </c>
      <c r="I173" s="181"/>
      <c r="J173" s="181">
        <f>ROUND(I173*H173,2)</f>
        <v>0</v>
      </c>
      <c r="K173" s="178" t="s">
        <v>18</v>
      </c>
      <c r="L173" s="38"/>
      <c r="M173" s="182" t="s">
        <v>18</v>
      </c>
      <c r="N173" s="183" t="s">
        <v>40</v>
      </c>
      <c r="O173" s="184">
        <v>0</v>
      </c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6" t="s">
        <v>186</v>
      </c>
      <c r="AT173" s="186" t="s">
        <v>181</v>
      </c>
      <c r="AU173" s="186" t="s">
        <v>78</v>
      </c>
      <c r="AY173" s="19" t="s">
        <v>179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76</v>
      </c>
      <c r="BK173" s="187">
        <f>ROUND(I173*H173,2)</f>
        <v>0</v>
      </c>
      <c r="BL173" s="19" t="s">
        <v>186</v>
      </c>
      <c r="BM173" s="186" t="s">
        <v>778</v>
      </c>
    </row>
    <row r="174" spans="1:65" s="2" customFormat="1">
      <c r="A174" s="33"/>
      <c r="B174" s="34"/>
      <c r="C174" s="35"/>
      <c r="D174" s="188" t="s">
        <v>188</v>
      </c>
      <c r="E174" s="35"/>
      <c r="F174" s="189" t="s">
        <v>5358</v>
      </c>
      <c r="G174" s="35"/>
      <c r="H174" s="35"/>
      <c r="I174" s="35"/>
      <c r="J174" s="35"/>
      <c r="K174" s="35"/>
      <c r="L174" s="38"/>
      <c r="M174" s="190"/>
      <c r="N174" s="191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9" t="s">
        <v>188</v>
      </c>
      <c r="AU174" s="19" t="s">
        <v>78</v>
      </c>
    </row>
    <row r="175" spans="1:65" s="2" customFormat="1" ht="16.5" customHeight="1">
      <c r="A175" s="33"/>
      <c r="B175" s="34"/>
      <c r="C175" s="176" t="s">
        <v>495</v>
      </c>
      <c r="D175" s="176" t="s">
        <v>181</v>
      </c>
      <c r="E175" s="177" t="s">
        <v>5359</v>
      </c>
      <c r="F175" s="178" t="s">
        <v>5360</v>
      </c>
      <c r="G175" s="179" t="s">
        <v>3764</v>
      </c>
      <c r="H175" s="180">
        <v>1</v>
      </c>
      <c r="I175" s="181"/>
      <c r="J175" s="181">
        <f>ROUND(I175*H175,2)</f>
        <v>0</v>
      </c>
      <c r="K175" s="178" t="s">
        <v>18</v>
      </c>
      <c r="L175" s="38"/>
      <c r="M175" s="182" t="s">
        <v>18</v>
      </c>
      <c r="N175" s="183" t="s">
        <v>40</v>
      </c>
      <c r="O175" s="184">
        <v>0</v>
      </c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6" t="s">
        <v>186</v>
      </c>
      <c r="AT175" s="186" t="s">
        <v>181</v>
      </c>
      <c r="AU175" s="186" t="s">
        <v>78</v>
      </c>
      <c r="AY175" s="19" t="s">
        <v>179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76</v>
      </c>
      <c r="BK175" s="187">
        <f>ROUND(I175*H175,2)</f>
        <v>0</v>
      </c>
      <c r="BL175" s="19" t="s">
        <v>186</v>
      </c>
      <c r="BM175" s="186" t="s">
        <v>792</v>
      </c>
    </row>
    <row r="176" spans="1:65" s="2" customFormat="1">
      <c r="A176" s="33"/>
      <c r="B176" s="34"/>
      <c r="C176" s="35"/>
      <c r="D176" s="188" t="s">
        <v>188</v>
      </c>
      <c r="E176" s="35"/>
      <c r="F176" s="189" t="s">
        <v>5360</v>
      </c>
      <c r="G176" s="35"/>
      <c r="H176" s="35"/>
      <c r="I176" s="35"/>
      <c r="J176" s="35"/>
      <c r="K176" s="35"/>
      <c r="L176" s="38"/>
      <c r="M176" s="190"/>
      <c r="N176" s="191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9" t="s">
        <v>188</v>
      </c>
      <c r="AU176" s="19" t="s">
        <v>78</v>
      </c>
    </row>
    <row r="177" spans="1:65" s="12" customFormat="1" ht="22.9" customHeight="1">
      <c r="B177" s="161"/>
      <c r="C177" s="162"/>
      <c r="D177" s="163" t="s">
        <v>68</v>
      </c>
      <c r="E177" s="174" t="s">
        <v>4315</v>
      </c>
      <c r="F177" s="174" t="s">
        <v>5361</v>
      </c>
      <c r="G177" s="162"/>
      <c r="H177" s="162"/>
      <c r="I177" s="162"/>
      <c r="J177" s="175">
        <f>BK177</f>
        <v>0</v>
      </c>
      <c r="K177" s="162"/>
      <c r="L177" s="166"/>
      <c r="M177" s="167"/>
      <c r="N177" s="168"/>
      <c r="O177" s="168"/>
      <c r="P177" s="169">
        <f>SUM(P178:P231)</f>
        <v>0</v>
      </c>
      <c r="Q177" s="168"/>
      <c r="R177" s="169">
        <f>SUM(R178:R231)</f>
        <v>0</v>
      </c>
      <c r="S177" s="168"/>
      <c r="T177" s="170">
        <f>SUM(T178:T231)</f>
        <v>0</v>
      </c>
      <c r="AR177" s="171" t="s">
        <v>76</v>
      </c>
      <c r="AT177" s="172" t="s">
        <v>68</v>
      </c>
      <c r="AU177" s="172" t="s">
        <v>76</v>
      </c>
      <c r="AY177" s="171" t="s">
        <v>179</v>
      </c>
      <c r="BK177" s="173">
        <f>SUM(BK178:BK231)</f>
        <v>0</v>
      </c>
    </row>
    <row r="178" spans="1:65" s="2" customFormat="1" ht="16.5" customHeight="1">
      <c r="A178" s="33"/>
      <c r="B178" s="34"/>
      <c r="C178" s="213" t="s">
        <v>502</v>
      </c>
      <c r="D178" s="213" t="s">
        <v>286</v>
      </c>
      <c r="E178" s="214" t="s">
        <v>5362</v>
      </c>
      <c r="F178" s="215" t="s">
        <v>5363</v>
      </c>
      <c r="G178" s="216" t="s">
        <v>3764</v>
      </c>
      <c r="H178" s="217">
        <v>1</v>
      </c>
      <c r="I178" s="218"/>
      <c r="J178" s="218">
        <f>ROUND(I178*H178,2)</f>
        <v>0</v>
      </c>
      <c r="K178" s="215" t="s">
        <v>18</v>
      </c>
      <c r="L178" s="219"/>
      <c r="M178" s="220" t="s">
        <v>18</v>
      </c>
      <c r="N178" s="221" t="s">
        <v>40</v>
      </c>
      <c r="O178" s="184">
        <v>0</v>
      </c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6" t="s">
        <v>250</v>
      </c>
      <c r="AT178" s="186" t="s">
        <v>286</v>
      </c>
      <c r="AU178" s="186" t="s">
        <v>78</v>
      </c>
      <c r="AY178" s="19" t="s">
        <v>179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76</v>
      </c>
      <c r="BK178" s="187">
        <f>ROUND(I178*H178,2)</f>
        <v>0</v>
      </c>
      <c r="BL178" s="19" t="s">
        <v>186</v>
      </c>
      <c r="BM178" s="186" t="s">
        <v>805</v>
      </c>
    </row>
    <row r="179" spans="1:65" s="2" customFormat="1">
      <c r="A179" s="33"/>
      <c r="B179" s="34"/>
      <c r="C179" s="35"/>
      <c r="D179" s="188" t="s">
        <v>188</v>
      </c>
      <c r="E179" s="35"/>
      <c r="F179" s="189" t="s">
        <v>5363</v>
      </c>
      <c r="G179" s="35"/>
      <c r="H179" s="35"/>
      <c r="I179" s="35"/>
      <c r="J179" s="35"/>
      <c r="K179" s="35"/>
      <c r="L179" s="38"/>
      <c r="M179" s="190"/>
      <c r="N179" s="191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9" t="s">
        <v>188</v>
      </c>
      <c r="AU179" s="19" t="s">
        <v>78</v>
      </c>
    </row>
    <row r="180" spans="1:65" s="2" customFormat="1" ht="16.5" customHeight="1">
      <c r="A180" s="33"/>
      <c r="B180" s="34"/>
      <c r="C180" s="213" t="s">
        <v>507</v>
      </c>
      <c r="D180" s="213" t="s">
        <v>286</v>
      </c>
      <c r="E180" s="214" t="s">
        <v>5364</v>
      </c>
      <c r="F180" s="215" t="s">
        <v>5365</v>
      </c>
      <c r="G180" s="216" t="s">
        <v>3764</v>
      </c>
      <c r="H180" s="217">
        <v>12</v>
      </c>
      <c r="I180" s="218"/>
      <c r="J180" s="218">
        <f>ROUND(I180*H180,2)</f>
        <v>0</v>
      </c>
      <c r="K180" s="215" t="s">
        <v>18</v>
      </c>
      <c r="L180" s="219"/>
      <c r="M180" s="220" t="s">
        <v>18</v>
      </c>
      <c r="N180" s="221" t="s">
        <v>40</v>
      </c>
      <c r="O180" s="184">
        <v>0</v>
      </c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250</v>
      </c>
      <c r="AT180" s="186" t="s">
        <v>286</v>
      </c>
      <c r="AU180" s="186" t="s">
        <v>78</v>
      </c>
      <c r="AY180" s="19" t="s">
        <v>179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76</v>
      </c>
      <c r="BK180" s="187">
        <f>ROUND(I180*H180,2)</f>
        <v>0</v>
      </c>
      <c r="BL180" s="19" t="s">
        <v>186</v>
      </c>
      <c r="BM180" s="186" t="s">
        <v>818</v>
      </c>
    </row>
    <row r="181" spans="1:65" s="2" customFormat="1">
      <c r="A181" s="33"/>
      <c r="B181" s="34"/>
      <c r="C181" s="35"/>
      <c r="D181" s="188" t="s">
        <v>188</v>
      </c>
      <c r="E181" s="35"/>
      <c r="F181" s="189" t="s">
        <v>5365</v>
      </c>
      <c r="G181" s="35"/>
      <c r="H181" s="35"/>
      <c r="I181" s="35"/>
      <c r="J181" s="35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188</v>
      </c>
      <c r="AU181" s="19" t="s">
        <v>78</v>
      </c>
    </row>
    <row r="182" spans="1:65" s="2" customFormat="1" ht="16.5" customHeight="1">
      <c r="A182" s="33"/>
      <c r="B182" s="34"/>
      <c r="C182" s="213" t="s">
        <v>512</v>
      </c>
      <c r="D182" s="213" t="s">
        <v>286</v>
      </c>
      <c r="E182" s="214" t="s">
        <v>5366</v>
      </c>
      <c r="F182" s="215" t="s">
        <v>5367</v>
      </c>
      <c r="G182" s="216" t="s">
        <v>3764</v>
      </c>
      <c r="H182" s="217">
        <v>12</v>
      </c>
      <c r="I182" s="218"/>
      <c r="J182" s="218">
        <f>ROUND(I182*H182,2)</f>
        <v>0</v>
      </c>
      <c r="K182" s="215" t="s">
        <v>18</v>
      </c>
      <c r="L182" s="219"/>
      <c r="M182" s="220" t="s">
        <v>18</v>
      </c>
      <c r="N182" s="221" t="s">
        <v>40</v>
      </c>
      <c r="O182" s="184">
        <v>0</v>
      </c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6" t="s">
        <v>250</v>
      </c>
      <c r="AT182" s="186" t="s">
        <v>286</v>
      </c>
      <c r="AU182" s="186" t="s">
        <v>78</v>
      </c>
      <c r="AY182" s="19" t="s">
        <v>179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76</v>
      </c>
      <c r="BK182" s="187">
        <f>ROUND(I182*H182,2)</f>
        <v>0</v>
      </c>
      <c r="BL182" s="19" t="s">
        <v>186</v>
      </c>
      <c r="BM182" s="186" t="s">
        <v>856</v>
      </c>
    </row>
    <row r="183" spans="1:65" s="2" customFormat="1">
      <c r="A183" s="33"/>
      <c r="B183" s="34"/>
      <c r="C183" s="35"/>
      <c r="D183" s="188" t="s">
        <v>188</v>
      </c>
      <c r="E183" s="35"/>
      <c r="F183" s="189" t="s">
        <v>5367</v>
      </c>
      <c r="G183" s="35"/>
      <c r="H183" s="35"/>
      <c r="I183" s="35"/>
      <c r="J183" s="35"/>
      <c r="K183" s="35"/>
      <c r="L183" s="38"/>
      <c r="M183" s="190"/>
      <c r="N183" s="191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9" t="s">
        <v>188</v>
      </c>
      <c r="AU183" s="19" t="s">
        <v>78</v>
      </c>
    </row>
    <row r="184" spans="1:65" s="2" customFormat="1" ht="16.5" customHeight="1">
      <c r="A184" s="33"/>
      <c r="B184" s="34"/>
      <c r="C184" s="213" t="s">
        <v>517</v>
      </c>
      <c r="D184" s="213" t="s">
        <v>286</v>
      </c>
      <c r="E184" s="214" t="s">
        <v>5368</v>
      </c>
      <c r="F184" s="215" t="s">
        <v>5369</v>
      </c>
      <c r="G184" s="216" t="s">
        <v>3764</v>
      </c>
      <c r="H184" s="217">
        <v>3</v>
      </c>
      <c r="I184" s="218"/>
      <c r="J184" s="218">
        <f>ROUND(I184*H184,2)</f>
        <v>0</v>
      </c>
      <c r="K184" s="215" t="s">
        <v>18</v>
      </c>
      <c r="L184" s="219"/>
      <c r="M184" s="220" t="s">
        <v>18</v>
      </c>
      <c r="N184" s="221" t="s">
        <v>40</v>
      </c>
      <c r="O184" s="184">
        <v>0</v>
      </c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6" t="s">
        <v>250</v>
      </c>
      <c r="AT184" s="186" t="s">
        <v>286</v>
      </c>
      <c r="AU184" s="186" t="s">
        <v>78</v>
      </c>
      <c r="AY184" s="19" t="s">
        <v>179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76</v>
      </c>
      <c r="BK184" s="187">
        <f>ROUND(I184*H184,2)</f>
        <v>0</v>
      </c>
      <c r="BL184" s="19" t="s">
        <v>186</v>
      </c>
      <c r="BM184" s="186" t="s">
        <v>865</v>
      </c>
    </row>
    <row r="185" spans="1:65" s="2" customFormat="1">
      <c r="A185" s="33"/>
      <c r="B185" s="34"/>
      <c r="C185" s="35"/>
      <c r="D185" s="188" t="s">
        <v>188</v>
      </c>
      <c r="E185" s="35"/>
      <c r="F185" s="189" t="s">
        <v>5369</v>
      </c>
      <c r="G185" s="35"/>
      <c r="H185" s="35"/>
      <c r="I185" s="35"/>
      <c r="J185" s="35"/>
      <c r="K185" s="35"/>
      <c r="L185" s="38"/>
      <c r="M185" s="190"/>
      <c r="N185" s="19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9" t="s">
        <v>188</v>
      </c>
      <c r="AU185" s="19" t="s">
        <v>78</v>
      </c>
    </row>
    <row r="186" spans="1:65" s="2" customFormat="1" ht="16.5" customHeight="1">
      <c r="A186" s="33"/>
      <c r="B186" s="34"/>
      <c r="C186" s="213" t="s">
        <v>525</v>
      </c>
      <c r="D186" s="213" t="s">
        <v>286</v>
      </c>
      <c r="E186" s="214" t="s">
        <v>5370</v>
      </c>
      <c r="F186" s="215" t="s">
        <v>5371</v>
      </c>
      <c r="G186" s="216" t="s">
        <v>3764</v>
      </c>
      <c r="H186" s="217">
        <v>1</v>
      </c>
      <c r="I186" s="218"/>
      <c r="J186" s="218">
        <f>ROUND(I186*H186,2)</f>
        <v>0</v>
      </c>
      <c r="K186" s="215" t="s">
        <v>18</v>
      </c>
      <c r="L186" s="219"/>
      <c r="M186" s="220" t="s">
        <v>18</v>
      </c>
      <c r="N186" s="221" t="s">
        <v>40</v>
      </c>
      <c r="O186" s="184">
        <v>0</v>
      </c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6" t="s">
        <v>250</v>
      </c>
      <c r="AT186" s="186" t="s">
        <v>286</v>
      </c>
      <c r="AU186" s="186" t="s">
        <v>78</v>
      </c>
      <c r="AY186" s="19" t="s">
        <v>179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76</v>
      </c>
      <c r="BK186" s="187">
        <f>ROUND(I186*H186,2)</f>
        <v>0</v>
      </c>
      <c r="BL186" s="19" t="s">
        <v>186</v>
      </c>
      <c r="BM186" s="186" t="s">
        <v>873</v>
      </c>
    </row>
    <row r="187" spans="1:65" s="2" customFormat="1">
      <c r="A187" s="33"/>
      <c r="B187" s="34"/>
      <c r="C187" s="35"/>
      <c r="D187" s="188" t="s">
        <v>188</v>
      </c>
      <c r="E187" s="35"/>
      <c r="F187" s="189" t="s">
        <v>5371</v>
      </c>
      <c r="G187" s="35"/>
      <c r="H187" s="35"/>
      <c r="I187" s="35"/>
      <c r="J187" s="35"/>
      <c r="K187" s="35"/>
      <c r="L187" s="38"/>
      <c r="M187" s="190"/>
      <c r="N187" s="191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9" t="s">
        <v>188</v>
      </c>
      <c r="AU187" s="19" t="s">
        <v>78</v>
      </c>
    </row>
    <row r="188" spans="1:65" s="2" customFormat="1" ht="16.5" customHeight="1">
      <c r="A188" s="33"/>
      <c r="B188" s="34"/>
      <c r="C188" s="213" t="s">
        <v>530</v>
      </c>
      <c r="D188" s="213" t="s">
        <v>286</v>
      </c>
      <c r="E188" s="214" t="s">
        <v>5372</v>
      </c>
      <c r="F188" s="215" t="s">
        <v>5373</v>
      </c>
      <c r="G188" s="216" t="s">
        <v>3764</v>
      </c>
      <c r="H188" s="217">
        <v>3</v>
      </c>
      <c r="I188" s="218"/>
      <c r="J188" s="218">
        <f>ROUND(I188*H188,2)</f>
        <v>0</v>
      </c>
      <c r="K188" s="215" t="s">
        <v>18</v>
      </c>
      <c r="L188" s="219"/>
      <c r="M188" s="220" t="s">
        <v>18</v>
      </c>
      <c r="N188" s="221" t="s">
        <v>40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6" t="s">
        <v>250</v>
      </c>
      <c r="AT188" s="186" t="s">
        <v>286</v>
      </c>
      <c r="AU188" s="186" t="s">
        <v>78</v>
      </c>
      <c r="AY188" s="19" t="s">
        <v>179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76</v>
      </c>
      <c r="BK188" s="187">
        <f>ROUND(I188*H188,2)</f>
        <v>0</v>
      </c>
      <c r="BL188" s="19" t="s">
        <v>186</v>
      </c>
      <c r="BM188" s="186" t="s">
        <v>884</v>
      </c>
    </row>
    <row r="189" spans="1:65" s="2" customFormat="1">
      <c r="A189" s="33"/>
      <c r="B189" s="34"/>
      <c r="C189" s="35"/>
      <c r="D189" s="188" t="s">
        <v>188</v>
      </c>
      <c r="E189" s="35"/>
      <c r="F189" s="189" t="s">
        <v>5373</v>
      </c>
      <c r="G189" s="35"/>
      <c r="H189" s="35"/>
      <c r="I189" s="35"/>
      <c r="J189" s="35"/>
      <c r="K189" s="35"/>
      <c r="L189" s="38"/>
      <c r="M189" s="190"/>
      <c r="N189" s="191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9" t="s">
        <v>188</v>
      </c>
      <c r="AU189" s="19" t="s">
        <v>78</v>
      </c>
    </row>
    <row r="190" spans="1:65" s="2" customFormat="1" ht="16.5" customHeight="1">
      <c r="A190" s="33"/>
      <c r="B190" s="34"/>
      <c r="C190" s="213" t="s">
        <v>536</v>
      </c>
      <c r="D190" s="213" t="s">
        <v>286</v>
      </c>
      <c r="E190" s="214" t="s">
        <v>5374</v>
      </c>
      <c r="F190" s="215" t="s">
        <v>5375</v>
      </c>
      <c r="G190" s="216" t="s">
        <v>3764</v>
      </c>
      <c r="H190" s="217">
        <v>4</v>
      </c>
      <c r="I190" s="218"/>
      <c r="J190" s="218">
        <f>ROUND(I190*H190,2)</f>
        <v>0</v>
      </c>
      <c r="K190" s="215" t="s">
        <v>18</v>
      </c>
      <c r="L190" s="219"/>
      <c r="M190" s="220" t="s">
        <v>18</v>
      </c>
      <c r="N190" s="221" t="s">
        <v>40</v>
      </c>
      <c r="O190" s="184">
        <v>0</v>
      </c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6" t="s">
        <v>250</v>
      </c>
      <c r="AT190" s="186" t="s">
        <v>286</v>
      </c>
      <c r="AU190" s="186" t="s">
        <v>78</v>
      </c>
      <c r="AY190" s="19" t="s">
        <v>179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76</v>
      </c>
      <c r="BK190" s="187">
        <f>ROUND(I190*H190,2)</f>
        <v>0</v>
      </c>
      <c r="BL190" s="19" t="s">
        <v>186</v>
      </c>
      <c r="BM190" s="186" t="s">
        <v>899</v>
      </c>
    </row>
    <row r="191" spans="1:65" s="2" customFormat="1">
      <c r="A191" s="33"/>
      <c r="B191" s="34"/>
      <c r="C191" s="35"/>
      <c r="D191" s="188" t="s">
        <v>188</v>
      </c>
      <c r="E191" s="35"/>
      <c r="F191" s="189" t="s">
        <v>5375</v>
      </c>
      <c r="G191" s="35"/>
      <c r="H191" s="35"/>
      <c r="I191" s="35"/>
      <c r="J191" s="35"/>
      <c r="K191" s="35"/>
      <c r="L191" s="38"/>
      <c r="M191" s="190"/>
      <c r="N191" s="19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9" t="s">
        <v>188</v>
      </c>
      <c r="AU191" s="19" t="s">
        <v>78</v>
      </c>
    </row>
    <row r="192" spans="1:65" s="2" customFormat="1" ht="16.5" customHeight="1">
      <c r="A192" s="33"/>
      <c r="B192" s="34"/>
      <c r="C192" s="213" t="s">
        <v>544</v>
      </c>
      <c r="D192" s="213" t="s">
        <v>286</v>
      </c>
      <c r="E192" s="214" t="s">
        <v>5376</v>
      </c>
      <c r="F192" s="215" t="s">
        <v>5377</v>
      </c>
      <c r="G192" s="216" t="s">
        <v>3764</v>
      </c>
      <c r="H192" s="217">
        <v>1</v>
      </c>
      <c r="I192" s="218"/>
      <c r="J192" s="218">
        <f>ROUND(I192*H192,2)</f>
        <v>0</v>
      </c>
      <c r="K192" s="215" t="s">
        <v>18</v>
      </c>
      <c r="L192" s="219"/>
      <c r="M192" s="220" t="s">
        <v>18</v>
      </c>
      <c r="N192" s="221" t="s">
        <v>40</v>
      </c>
      <c r="O192" s="184">
        <v>0</v>
      </c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6" t="s">
        <v>250</v>
      </c>
      <c r="AT192" s="186" t="s">
        <v>286</v>
      </c>
      <c r="AU192" s="186" t="s">
        <v>78</v>
      </c>
      <c r="AY192" s="19" t="s">
        <v>179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76</v>
      </c>
      <c r="BK192" s="187">
        <f>ROUND(I192*H192,2)</f>
        <v>0</v>
      </c>
      <c r="BL192" s="19" t="s">
        <v>186</v>
      </c>
      <c r="BM192" s="186" t="s">
        <v>908</v>
      </c>
    </row>
    <row r="193" spans="1:65" s="2" customFormat="1">
      <c r="A193" s="33"/>
      <c r="B193" s="34"/>
      <c r="C193" s="35"/>
      <c r="D193" s="188" t="s">
        <v>188</v>
      </c>
      <c r="E193" s="35"/>
      <c r="F193" s="189" t="s">
        <v>5377</v>
      </c>
      <c r="G193" s="35"/>
      <c r="H193" s="35"/>
      <c r="I193" s="35"/>
      <c r="J193" s="35"/>
      <c r="K193" s="35"/>
      <c r="L193" s="38"/>
      <c r="M193" s="190"/>
      <c r="N193" s="191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9" t="s">
        <v>188</v>
      </c>
      <c r="AU193" s="19" t="s">
        <v>78</v>
      </c>
    </row>
    <row r="194" spans="1:65" s="2" customFormat="1" ht="16.5" customHeight="1">
      <c r="A194" s="33"/>
      <c r="B194" s="34"/>
      <c r="C194" s="213" t="s">
        <v>550</v>
      </c>
      <c r="D194" s="213" t="s">
        <v>286</v>
      </c>
      <c r="E194" s="214" t="s">
        <v>5378</v>
      </c>
      <c r="F194" s="215" t="s">
        <v>5379</v>
      </c>
      <c r="G194" s="216" t="s">
        <v>3764</v>
      </c>
      <c r="H194" s="217">
        <v>350</v>
      </c>
      <c r="I194" s="218"/>
      <c r="J194" s="218">
        <f>ROUND(I194*H194,2)</f>
        <v>0</v>
      </c>
      <c r="K194" s="215" t="s">
        <v>18</v>
      </c>
      <c r="L194" s="219"/>
      <c r="M194" s="220" t="s">
        <v>18</v>
      </c>
      <c r="N194" s="221" t="s">
        <v>40</v>
      </c>
      <c r="O194" s="184">
        <v>0</v>
      </c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6" t="s">
        <v>250</v>
      </c>
      <c r="AT194" s="186" t="s">
        <v>286</v>
      </c>
      <c r="AU194" s="186" t="s">
        <v>78</v>
      </c>
      <c r="AY194" s="19" t="s">
        <v>179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76</v>
      </c>
      <c r="BK194" s="187">
        <f>ROUND(I194*H194,2)</f>
        <v>0</v>
      </c>
      <c r="BL194" s="19" t="s">
        <v>186</v>
      </c>
      <c r="BM194" s="186" t="s">
        <v>935</v>
      </c>
    </row>
    <row r="195" spans="1:65" s="2" customFormat="1">
      <c r="A195" s="33"/>
      <c r="B195" s="34"/>
      <c r="C195" s="35"/>
      <c r="D195" s="188" t="s">
        <v>188</v>
      </c>
      <c r="E195" s="35"/>
      <c r="F195" s="189" t="s">
        <v>5379</v>
      </c>
      <c r="G195" s="35"/>
      <c r="H195" s="35"/>
      <c r="I195" s="35"/>
      <c r="J195" s="35"/>
      <c r="K195" s="35"/>
      <c r="L195" s="38"/>
      <c r="M195" s="190"/>
      <c r="N195" s="191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9" t="s">
        <v>188</v>
      </c>
      <c r="AU195" s="19" t="s">
        <v>78</v>
      </c>
    </row>
    <row r="196" spans="1:65" s="2" customFormat="1" ht="21.75" customHeight="1">
      <c r="A196" s="33"/>
      <c r="B196" s="34"/>
      <c r="C196" s="213" t="s">
        <v>556</v>
      </c>
      <c r="D196" s="213" t="s">
        <v>286</v>
      </c>
      <c r="E196" s="214" t="s">
        <v>5380</v>
      </c>
      <c r="F196" s="215" t="s">
        <v>5381</v>
      </c>
      <c r="G196" s="216" t="s">
        <v>3764</v>
      </c>
      <c r="H196" s="217">
        <v>95</v>
      </c>
      <c r="I196" s="218"/>
      <c r="J196" s="218">
        <f>ROUND(I196*H196,2)</f>
        <v>0</v>
      </c>
      <c r="K196" s="215" t="s">
        <v>18</v>
      </c>
      <c r="L196" s="219"/>
      <c r="M196" s="220" t="s">
        <v>18</v>
      </c>
      <c r="N196" s="221" t="s">
        <v>40</v>
      </c>
      <c r="O196" s="184">
        <v>0</v>
      </c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6" t="s">
        <v>250</v>
      </c>
      <c r="AT196" s="186" t="s">
        <v>286</v>
      </c>
      <c r="AU196" s="186" t="s">
        <v>78</v>
      </c>
      <c r="AY196" s="19" t="s">
        <v>179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76</v>
      </c>
      <c r="BK196" s="187">
        <f>ROUND(I196*H196,2)</f>
        <v>0</v>
      </c>
      <c r="BL196" s="19" t="s">
        <v>186</v>
      </c>
      <c r="BM196" s="186" t="s">
        <v>947</v>
      </c>
    </row>
    <row r="197" spans="1:65" s="2" customFormat="1">
      <c r="A197" s="33"/>
      <c r="B197" s="34"/>
      <c r="C197" s="35"/>
      <c r="D197" s="188" t="s">
        <v>188</v>
      </c>
      <c r="E197" s="35"/>
      <c r="F197" s="189" t="s">
        <v>5381</v>
      </c>
      <c r="G197" s="35"/>
      <c r="H197" s="35"/>
      <c r="I197" s="35"/>
      <c r="J197" s="35"/>
      <c r="K197" s="35"/>
      <c r="L197" s="38"/>
      <c r="M197" s="190"/>
      <c r="N197" s="191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9" t="s">
        <v>188</v>
      </c>
      <c r="AU197" s="19" t="s">
        <v>78</v>
      </c>
    </row>
    <row r="198" spans="1:65" s="2" customFormat="1" ht="16.5" customHeight="1">
      <c r="A198" s="33"/>
      <c r="B198" s="34"/>
      <c r="C198" s="213" t="s">
        <v>561</v>
      </c>
      <c r="D198" s="213" t="s">
        <v>286</v>
      </c>
      <c r="E198" s="214" t="s">
        <v>5382</v>
      </c>
      <c r="F198" s="215" t="s">
        <v>5383</v>
      </c>
      <c r="G198" s="216" t="s">
        <v>289</v>
      </c>
      <c r="H198" s="217">
        <v>120</v>
      </c>
      <c r="I198" s="218"/>
      <c r="J198" s="218">
        <f>ROUND(I198*H198,2)</f>
        <v>0</v>
      </c>
      <c r="K198" s="215" t="s">
        <v>18</v>
      </c>
      <c r="L198" s="219"/>
      <c r="M198" s="220" t="s">
        <v>18</v>
      </c>
      <c r="N198" s="221" t="s">
        <v>40</v>
      </c>
      <c r="O198" s="184">
        <v>0</v>
      </c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6" t="s">
        <v>250</v>
      </c>
      <c r="AT198" s="186" t="s">
        <v>286</v>
      </c>
      <c r="AU198" s="186" t="s">
        <v>78</v>
      </c>
      <c r="AY198" s="19" t="s">
        <v>179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76</v>
      </c>
      <c r="BK198" s="187">
        <f>ROUND(I198*H198,2)</f>
        <v>0</v>
      </c>
      <c r="BL198" s="19" t="s">
        <v>186</v>
      </c>
      <c r="BM198" s="186" t="s">
        <v>965</v>
      </c>
    </row>
    <row r="199" spans="1:65" s="2" customFormat="1">
      <c r="A199" s="33"/>
      <c r="B199" s="34"/>
      <c r="C199" s="35"/>
      <c r="D199" s="188" t="s">
        <v>188</v>
      </c>
      <c r="E199" s="35"/>
      <c r="F199" s="189" t="s">
        <v>5383</v>
      </c>
      <c r="G199" s="35"/>
      <c r="H199" s="35"/>
      <c r="I199" s="35"/>
      <c r="J199" s="35"/>
      <c r="K199" s="35"/>
      <c r="L199" s="38"/>
      <c r="M199" s="190"/>
      <c r="N199" s="191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9" t="s">
        <v>188</v>
      </c>
      <c r="AU199" s="19" t="s">
        <v>78</v>
      </c>
    </row>
    <row r="200" spans="1:65" s="2" customFormat="1" ht="16.5" customHeight="1">
      <c r="A200" s="33"/>
      <c r="B200" s="34"/>
      <c r="C200" s="213" t="s">
        <v>567</v>
      </c>
      <c r="D200" s="213" t="s">
        <v>286</v>
      </c>
      <c r="E200" s="214" t="s">
        <v>5384</v>
      </c>
      <c r="F200" s="215" t="s">
        <v>5385</v>
      </c>
      <c r="G200" s="216" t="s">
        <v>1865</v>
      </c>
      <c r="H200" s="217">
        <v>45</v>
      </c>
      <c r="I200" s="218"/>
      <c r="J200" s="218">
        <f>ROUND(I200*H200,2)</f>
        <v>0</v>
      </c>
      <c r="K200" s="215" t="s">
        <v>18</v>
      </c>
      <c r="L200" s="219"/>
      <c r="M200" s="220" t="s">
        <v>18</v>
      </c>
      <c r="N200" s="221" t="s">
        <v>40</v>
      </c>
      <c r="O200" s="184">
        <v>0</v>
      </c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6" t="s">
        <v>250</v>
      </c>
      <c r="AT200" s="186" t="s">
        <v>286</v>
      </c>
      <c r="AU200" s="186" t="s">
        <v>78</v>
      </c>
      <c r="AY200" s="19" t="s">
        <v>179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76</v>
      </c>
      <c r="BK200" s="187">
        <f>ROUND(I200*H200,2)</f>
        <v>0</v>
      </c>
      <c r="BL200" s="19" t="s">
        <v>186</v>
      </c>
      <c r="BM200" s="186" t="s">
        <v>980</v>
      </c>
    </row>
    <row r="201" spans="1:65" s="2" customFormat="1">
      <c r="A201" s="33"/>
      <c r="B201" s="34"/>
      <c r="C201" s="35"/>
      <c r="D201" s="188" t="s">
        <v>188</v>
      </c>
      <c r="E201" s="35"/>
      <c r="F201" s="189" t="s">
        <v>5385</v>
      </c>
      <c r="G201" s="35"/>
      <c r="H201" s="35"/>
      <c r="I201" s="35"/>
      <c r="J201" s="35"/>
      <c r="K201" s="35"/>
      <c r="L201" s="38"/>
      <c r="M201" s="190"/>
      <c r="N201" s="191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9" t="s">
        <v>188</v>
      </c>
      <c r="AU201" s="19" t="s">
        <v>78</v>
      </c>
    </row>
    <row r="202" spans="1:65" s="2" customFormat="1" ht="16.5" customHeight="1">
      <c r="A202" s="33"/>
      <c r="B202" s="34"/>
      <c r="C202" s="213" t="s">
        <v>586</v>
      </c>
      <c r="D202" s="213" t="s">
        <v>286</v>
      </c>
      <c r="E202" s="214" t="s">
        <v>5386</v>
      </c>
      <c r="F202" s="215" t="s">
        <v>5387</v>
      </c>
      <c r="G202" s="216" t="s">
        <v>5234</v>
      </c>
      <c r="H202" s="217">
        <v>10</v>
      </c>
      <c r="I202" s="218"/>
      <c r="J202" s="218">
        <f>ROUND(I202*H202,2)</f>
        <v>0</v>
      </c>
      <c r="K202" s="215" t="s">
        <v>18</v>
      </c>
      <c r="L202" s="219"/>
      <c r="M202" s="220" t="s">
        <v>18</v>
      </c>
      <c r="N202" s="221" t="s">
        <v>40</v>
      </c>
      <c r="O202" s="184">
        <v>0</v>
      </c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6" t="s">
        <v>250</v>
      </c>
      <c r="AT202" s="186" t="s">
        <v>286</v>
      </c>
      <c r="AU202" s="186" t="s">
        <v>78</v>
      </c>
      <c r="AY202" s="19" t="s">
        <v>179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76</v>
      </c>
      <c r="BK202" s="187">
        <f>ROUND(I202*H202,2)</f>
        <v>0</v>
      </c>
      <c r="BL202" s="19" t="s">
        <v>186</v>
      </c>
      <c r="BM202" s="186" t="s">
        <v>993</v>
      </c>
    </row>
    <row r="203" spans="1:65" s="2" customFormat="1">
      <c r="A203" s="33"/>
      <c r="B203" s="34"/>
      <c r="C203" s="35"/>
      <c r="D203" s="188" t="s">
        <v>188</v>
      </c>
      <c r="E203" s="35"/>
      <c r="F203" s="189" t="s">
        <v>5387</v>
      </c>
      <c r="G203" s="35"/>
      <c r="H203" s="35"/>
      <c r="I203" s="35"/>
      <c r="J203" s="35"/>
      <c r="K203" s="35"/>
      <c r="L203" s="38"/>
      <c r="M203" s="190"/>
      <c r="N203" s="191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9" t="s">
        <v>188</v>
      </c>
      <c r="AU203" s="19" t="s">
        <v>78</v>
      </c>
    </row>
    <row r="204" spans="1:65" s="2" customFormat="1" ht="16.5" customHeight="1">
      <c r="A204" s="33"/>
      <c r="B204" s="34"/>
      <c r="C204" s="213" t="s">
        <v>594</v>
      </c>
      <c r="D204" s="213" t="s">
        <v>286</v>
      </c>
      <c r="E204" s="214" t="s">
        <v>5388</v>
      </c>
      <c r="F204" s="215" t="s">
        <v>5389</v>
      </c>
      <c r="G204" s="216" t="s">
        <v>5234</v>
      </c>
      <c r="H204" s="217">
        <v>10</v>
      </c>
      <c r="I204" s="218"/>
      <c r="J204" s="218">
        <f>ROUND(I204*H204,2)</f>
        <v>0</v>
      </c>
      <c r="K204" s="215" t="s">
        <v>18</v>
      </c>
      <c r="L204" s="219"/>
      <c r="M204" s="220" t="s">
        <v>18</v>
      </c>
      <c r="N204" s="221" t="s">
        <v>40</v>
      </c>
      <c r="O204" s="184">
        <v>0</v>
      </c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6" t="s">
        <v>250</v>
      </c>
      <c r="AT204" s="186" t="s">
        <v>286</v>
      </c>
      <c r="AU204" s="186" t="s">
        <v>78</v>
      </c>
      <c r="AY204" s="19" t="s">
        <v>179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76</v>
      </c>
      <c r="BK204" s="187">
        <f>ROUND(I204*H204,2)</f>
        <v>0</v>
      </c>
      <c r="BL204" s="19" t="s">
        <v>186</v>
      </c>
      <c r="BM204" s="186" t="s">
        <v>1007</v>
      </c>
    </row>
    <row r="205" spans="1:65" s="2" customFormat="1">
      <c r="A205" s="33"/>
      <c r="B205" s="34"/>
      <c r="C205" s="35"/>
      <c r="D205" s="188" t="s">
        <v>188</v>
      </c>
      <c r="E205" s="35"/>
      <c r="F205" s="189" t="s">
        <v>5389</v>
      </c>
      <c r="G205" s="35"/>
      <c r="H205" s="35"/>
      <c r="I205" s="35"/>
      <c r="J205" s="35"/>
      <c r="K205" s="35"/>
      <c r="L205" s="38"/>
      <c r="M205" s="190"/>
      <c r="N205" s="191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9" t="s">
        <v>188</v>
      </c>
      <c r="AU205" s="19" t="s">
        <v>78</v>
      </c>
    </row>
    <row r="206" spans="1:65" s="2" customFormat="1" ht="16.5" customHeight="1">
      <c r="A206" s="33"/>
      <c r="B206" s="34"/>
      <c r="C206" s="213" t="s">
        <v>602</v>
      </c>
      <c r="D206" s="213" t="s">
        <v>286</v>
      </c>
      <c r="E206" s="214" t="s">
        <v>5390</v>
      </c>
      <c r="F206" s="215" t="s">
        <v>5391</v>
      </c>
      <c r="G206" s="216" t="s">
        <v>3764</v>
      </c>
      <c r="H206" s="217">
        <v>5</v>
      </c>
      <c r="I206" s="218"/>
      <c r="J206" s="218">
        <f>ROUND(I206*H206,2)</f>
        <v>0</v>
      </c>
      <c r="K206" s="215" t="s">
        <v>18</v>
      </c>
      <c r="L206" s="219"/>
      <c r="M206" s="220" t="s">
        <v>18</v>
      </c>
      <c r="N206" s="221" t="s">
        <v>40</v>
      </c>
      <c r="O206" s="184">
        <v>0</v>
      </c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6" t="s">
        <v>250</v>
      </c>
      <c r="AT206" s="186" t="s">
        <v>286</v>
      </c>
      <c r="AU206" s="186" t="s">
        <v>78</v>
      </c>
      <c r="AY206" s="19" t="s">
        <v>179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76</v>
      </c>
      <c r="BK206" s="187">
        <f>ROUND(I206*H206,2)</f>
        <v>0</v>
      </c>
      <c r="BL206" s="19" t="s">
        <v>186</v>
      </c>
      <c r="BM206" s="186" t="s">
        <v>1020</v>
      </c>
    </row>
    <row r="207" spans="1:65" s="2" customFormat="1">
      <c r="A207" s="33"/>
      <c r="B207" s="34"/>
      <c r="C207" s="35"/>
      <c r="D207" s="188" t="s">
        <v>188</v>
      </c>
      <c r="E207" s="35"/>
      <c r="F207" s="189" t="s">
        <v>5391</v>
      </c>
      <c r="G207" s="35"/>
      <c r="H207" s="35"/>
      <c r="I207" s="35"/>
      <c r="J207" s="35"/>
      <c r="K207" s="35"/>
      <c r="L207" s="38"/>
      <c r="M207" s="190"/>
      <c r="N207" s="191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9" t="s">
        <v>188</v>
      </c>
      <c r="AU207" s="19" t="s">
        <v>78</v>
      </c>
    </row>
    <row r="208" spans="1:65" s="2" customFormat="1" ht="16.5" customHeight="1">
      <c r="A208" s="33"/>
      <c r="B208" s="34"/>
      <c r="C208" s="213" t="s">
        <v>608</v>
      </c>
      <c r="D208" s="213" t="s">
        <v>286</v>
      </c>
      <c r="E208" s="214" t="s">
        <v>5392</v>
      </c>
      <c r="F208" s="215" t="s">
        <v>5393</v>
      </c>
      <c r="G208" s="216" t="s">
        <v>3764</v>
      </c>
      <c r="H208" s="217">
        <v>30</v>
      </c>
      <c r="I208" s="218"/>
      <c r="J208" s="218">
        <f>ROUND(I208*H208,2)</f>
        <v>0</v>
      </c>
      <c r="K208" s="215" t="s">
        <v>18</v>
      </c>
      <c r="L208" s="219"/>
      <c r="M208" s="220" t="s">
        <v>18</v>
      </c>
      <c r="N208" s="221" t="s">
        <v>40</v>
      </c>
      <c r="O208" s="184">
        <v>0</v>
      </c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6" t="s">
        <v>250</v>
      </c>
      <c r="AT208" s="186" t="s">
        <v>286</v>
      </c>
      <c r="AU208" s="186" t="s">
        <v>78</v>
      </c>
      <c r="AY208" s="19" t="s">
        <v>179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76</v>
      </c>
      <c r="BK208" s="187">
        <f>ROUND(I208*H208,2)</f>
        <v>0</v>
      </c>
      <c r="BL208" s="19" t="s">
        <v>186</v>
      </c>
      <c r="BM208" s="186" t="s">
        <v>1032</v>
      </c>
    </row>
    <row r="209" spans="1:65" s="2" customFormat="1">
      <c r="A209" s="33"/>
      <c r="B209" s="34"/>
      <c r="C209" s="35"/>
      <c r="D209" s="188" t="s">
        <v>188</v>
      </c>
      <c r="E209" s="35"/>
      <c r="F209" s="189" t="s">
        <v>5393</v>
      </c>
      <c r="G209" s="35"/>
      <c r="H209" s="35"/>
      <c r="I209" s="35"/>
      <c r="J209" s="35"/>
      <c r="K209" s="35"/>
      <c r="L209" s="38"/>
      <c r="M209" s="190"/>
      <c r="N209" s="191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9" t="s">
        <v>188</v>
      </c>
      <c r="AU209" s="19" t="s">
        <v>78</v>
      </c>
    </row>
    <row r="210" spans="1:65" s="2" customFormat="1" ht="16.5" customHeight="1">
      <c r="A210" s="33"/>
      <c r="B210" s="34"/>
      <c r="C210" s="176" t="s">
        <v>616</v>
      </c>
      <c r="D210" s="176" t="s">
        <v>181</v>
      </c>
      <c r="E210" s="177" t="s">
        <v>5394</v>
      </c>
      <c r="F210" s="178" t="s">
        <v>5395</v>
      </c>
      <c r="G210" s="179" t="s">
        <v>5234</v>
      </c>
      <c r="H210" s="180">
        <v>25</v>
      </c>
      <c r="I210" s="181"/>
      <c r="J210" s="181">
        <f>ROUND(I210*H210,2)</f>
        <v>0</v>
      </c>
      <c r="K210" s="178" t="s">
        <v>18</v>
      </c>
      <c r="L210" s="38"/>
      <c r="M210" s="182" t="s">
        <v>18</v>
      </c>
      <c r="N210" s="183" t="s">
        <v>40</v>
      </c>
      <c r="O210" s="184">
        <v>0</v>
      </c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6" t="s">
        <v>186</v>
      </c>
      <c r="AT210" s="186" t="s">
        <v>181</v>
      </c>
      <c r="AU210" s="186" t="s">
        <v>78</v>
      </c>
      <c r="AY210" s="19" t="s">
        <v>179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76</v>
      </c>
      <c r="BK210" s="187">
        <f>ROUND(I210*H210,2)</f>
        <v>0</v>
      </c>
      <c r="BL210" s="19" t="s">
        <v>186</v>
      </c>
      <c r="BM210" s="186" t="s">
        <v>1101</v>
      </c>
    </row>
    <row r="211" spans="1:65" s="2" customFormat="1">
      <c r="A211" s="33"/>
      <c r="B211" s="34"/>
      <c r="C211" s="35"/>
      <c r="D211" s="188" t="s">
        <v>188</v>
      </c>
      <c r="E211" s="35"/>
      <c r="F211" s="189" t="s">
        <v>5395</v>
      </c>
      <c r="G211" s="35"/>
      <c r="H211" s="35"/>
      <c r="I211" s="35"/>
      <c r="J211" s="35"/>
      <c r="K211" s="35"/>
      <c r="L211" s="38"/>
      <c r="M211" s="190"/>
      <c r="N211" s="191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9" t="s">
        <v>188</v>
      </c>
      <c r="AU211" s="19" t="s">
        <v>78</v>
      </c>
    </row>
    <row r="212" spans="1:65" s="2" customFormat="1" ht="16.5" customHeight="1">
      <c r="A212" s="33"/>
      <c r="B212" s="34"/>
      <c r="C212" s="176" t="s">
        <v>623</v>
      </c>
      <c r="D212" s="176" t="s">
        <v>181</v>
      </c>
      <c r="E212" s="177" t="s">
        <v>5396</v>
      </c>
      <c r="F212" s="178" t="s">
        <v>5397</v>
      </c>
      <c r="G212" s="179" t="s">
        <v>1865</v>
      </c>
      <c r="H212" s="180">
        <v>1</v>
      </c>
      <c r="I212" s="181"/>
      <c r="J212" s="181">
        <f>ROUND(I212*H212,2)</f>
        <v>0</v>
      </c>
      <c r="K212" s="178" t="s">
        <v>18</v>
      </c>
      <c r="L212" s="38"/>
      <c r="M212" s="182" t="s">
        <v>18</v>
      </c>
      <c r="N212" s="183" t="s">
        <v>40</v>
      </c>
      <c r="O212" s="184">
        <v>0</v>
      </c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6" t="s">
        <v>186</v>
      </c>
      <c r="AT212" s="186" t="s">
        <v>181</v>
      </c>
      <c r="AU212" s="186" t="s">
        <v>78</v>
      </c>
      <c r="AY212" s="19" t="s">
        <v>179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76</v>
      </c>
      <c r="BK212" s="187">
        <f>ROUND(I212*H212,2)</f>
        <v>0</v>
      </c>
      <c r="BL212" s="19" t="s">
        <v>186</v>
      </c>
      <c r="BM212" s="186" t="s">
        <v>1122</v>
      </c>
    </row>
    <row r="213" spans="1:65" s="2" customFormat="1">
      <c r="A213" s="33"/>
      <c r="B213" s="34"/>
      <c r="C213" s="35"/>
      <c r="D213" s="188" t="s">
        <v>188</v>
      </c>
      <c r="E213" s="35"/>
      <c r="F213" s="189" t="s">
        <v>5397</v>
      </c>
      <c r="G213" s="35"/>
      <c r="H213" s="35"/>
      <c r="I213" s="35"/>
      <c r="J213" s="35"/>
      <c r="K213" s="35"/>
      <c r="L213" s="38"/>
      <c r="M213" s="190"/>
      <c r="N213" s="191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9" t="s">
        <v>188</v>
      </c>
      <c r="AU213" s="19" t="s">
        <v>78</v>
      </c>
    </row>
    <row r="214" spans="1:65" s="2" customFormat="1" ht="24.2" customHeight="1">
      <c r="A214" s="33"/>
      <c r="B214" s="34"/>
      <c r="C214" s="213" t="s">
        <v>628</v>
      </c>
      <c r="D214" s="213" t="s">
        <v>286</v>
      </c>
      <c r="E214" s="214" t="s">
        <v>5398</v>
      </c>
      <c r="F214" s="215" t="s">
        <v>5345</v>
      </c>
      <c r="G214" s="216" t="s">
        <v>289</v>
      </c>
      <c r="H214" s="217">
        <v>250</v>
      </c>
      <c r="I214" s="218"/>
      <c r="J214" s="218">
        <f>ROUND(I214*H214,2)</f>
        <v>0</v>
      </c>
      <c r="K214" s="215" t="s">
        <v>18</v>
      </c>
      <c r="L214" s="219"/>
      <c r="M214" s="220" t="s">
        <v>18</v>
      </c>
      <c r="N214" s="221" t="s">
        <v>40</v>
      </c>
      <c r="O214" s="184">
        <v>0</v>
      </c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6" t="s">
        <v>250</v>
      </c>
      <c r="AT214" s="186" t="s">
        <v>286</v>
      </c>
      <c r="AU214" s="186" t="s">
        <v>78</v>
      </c>
      <c r="AY214" s="19" t="s">
        <v>179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76</v>
      </c>
      <c r="BK214" s="187">
        <f>ROUND(I214*H214,2)</f>
        <v>0</v>
      </c>
      <c r="BL214" s="19" t="s">
        <v>186</v>
      </c>
      <c r="BM214" s="186" t="s">
        <v>1135</v>
      </c>
    </row>
    <row r="215" spans="1:65" s="2" customFormat="1" ht="19.5">
      <c r="A215" s="33"/>
      <c r="B215" s="34"/>
      <c r="C215" s="35"/>
      <c r="D215" s="188" t="s">
        <v>188</v>
      </c>
      <c r="E215" s="35"/>
      <c r="F215" s="189" t="s">
        <v>5345</v>
      </c>
      <c r="G215" s="35"/>
      <c r="H215" s="35"/>
      <c r="I215" s="35"/>
      <c r="J215" s="35"/>
      <c r="K215" s="35"/>
      <c r="L215" s="38"/>
      <c r="M215" s="190"/>
      <c r="N215" s="191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9" t="s">
        <v>188</v>
      </c>
      <c r="AU215" s="19" t="s">
        <v>78</v>
      </c>
    </row>
    <row r="216" spans="1:65" s="2" customFormat="1" ht="16.5" customHeight="1">
      <c r="A216" s="33"/>
      <c r="B216" s="34"/>
      <c r="C216" s="176" t="s">
        <v>637</v>
      </c>
      <c r="D216" s="176" t="s">
        <v>181</v>
      </c>
      <c r="E216" s="177" t="s">
        <v>5399</v>
      </c>
      <c r="F216" s="178" t="s">
        <v>5320</v>
      </c>
      <c r="G216" s="179" t="s">
        <v>5234</v>
      </c>
      <c r="H216" s="180">
        <v>2</v>
      </c>
      <c r="I216" s="181"/>
      <c r="J216" s="181">
        <f>ROUND(I216*H216,2)</f>
        <v>0</v>
      </c>
      <c r="K216" s="178" t="s">
        <v>18</v>
      </c>
      <c r="L216" s="38"/>
      <c r="M216" s="182" t="s">
        <v>18</v>
      </c>
      <c r="N216" s="183" t="s">
        <v>40</v>
      </c>
      <c r="O216" s="184">
        <v>0</v>
      </c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6" t="s">
        <v>186</v>
      </c>
      <c r="AT216" s="186" t="s">
        <v>181</v>
      </c>
      <c r="AU216" s="186" t="s">
        <v>78</v>
      </c>
      <c r="AY216" s="19" t="s">
        <v>179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76</v>
      </c>
      <c r="BK216" s="187">
        <f>ROUND(I216*H216,2)</f>
        <v>0</v>
      </c>
      <c r="BL216" s="19" t="s">
        <v>186</v>
      </c>
      <c r="BM216" s="186" t="s">
        <v>1148</v>
      </c>
    </row>
    <row r="217" spans="1:65" s="2" customFormat="1">
      <c r="A217" s="33"/>
      <c r="B217" s="34"/>
      <c r="C217" s="35"/>
      <c r="D217" s="188" t="s">
        <v>188</v>
      </c>
      <c r="E217" s="35"/>
      <c r="F217" s="189" t="s">
        <v>5320</v>
      </c>
      <c r="G217" s="35"/>
      <c r="H217" s="35"/>
      <c r="I217" s="35"/>
      <c r="J217" s="35"/>
      <c r="K217" s="35"/>
      <c r="L217" s="38"/>
      <c r="M217" s="190"/>
      <c r="N217" s="191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9" t="s">
        <v>188</v>
      </c>
      <c r="AU217" s="19" t="s">
        <v>78</v>
      </c>
    </row>
    <row r="218" spans="1:65" s="2" customFormat="1" ht="16.5" customHeight="1">
      <c r="A218" s="33"/>
      <c r="B218" s="34"/>
      <c r="C218" s="213" t="s">
        <v>655</v>
      </c>
      <c r="D218" s="213" t="s">
        <v>286</v>
      </c>
      <c r="E218" s="214" t="s">
        <v>5400</v>
      </c>
      <c r="F218" s="215" t="s">
        <v>5322</v>
      </c>
      <c r="G218" s="216" t="s">
        <v>1865</v>
      </c>
      <c r="H218" s="217">
        <v>1</v>
      </c>
      <c r="I218" s="218"/>
      <c r="J218" s="218">
        <f>ROUND(I218*H218,2)</f>
        <v>0</v>
      </c>
      <c r="K218" s="215" t="s">
        <v>18</v>
      </c>
      <c r="L218" s="219"/>
      <c r="M218" s="220" t="s">
        <v>18</v>
      </c>
      <c r="N218" s="221" t="s">
        <v>40</v>
      </c>
      <c r="O218" s="184">
        <v>0</v>
      </c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6" t="s">
        <v>250</v>
      </c>
      <c r="AT218" s="186" t="s">
        <v>286</v>
      </c>
      <c r="AU218" s="186" t="s">
        <v>78</v>
      </c>
      <c r="AY218" s="19" t="s">
        <v>179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76</v>
      </c>
      <c r="BK218" s="187">
        <f>ROUND(I218*H218,2)</f>
        <v>0</v>
      </c>
      <c r="BL218" s="19" t="s">
        <v>186</v>
      </c>
      <c r="BM218" s="186" t="s">
        <v>1162</v>
      </c>
    </row>
    <row r="219" spans="1:65" s="2" customFormat="1">
      <c r="A219" s="33"/>
      <c r="B219" s="34"/>
      <c r="C219" s="35"/>
      <c r="D219" s="188" t="s">
        <v>188</v>
      </c>
      <c r="E219" s="35"/>
      <c r="F219" s="189" t="s">
        <v>5322</v>
      </c>
      <c r="G219" s="35"/>
      <c r="H219" s="35"/>
      <c r="I219" s="35"/>
      <c r="J219" s="35"/>
      <c r="K219" s="35"/>
      <c r="L219" s="38"/>
      <c r="M219" s="190"/>
      <c r="N219" s="191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9" t="s">
        <v>188</v>
      </c>
      <c r="AU219" s="19" t="s">
        <v>78</v>
      </c>
    </row>
    <row r="220" spans="1:65" s="2" customFormat="1" ht="16.5" customHeight="1">
      <c r="A220" s="33"/>
      <c r="B220" s="34"/>
      <c r="C220" s="213" t="s">
        <v>663</v>
      </c>
      <c r="D220" s="213" t="s">
        <v>286</v>
      </c>
      <c r="E220" s="214" t="s">
        <v>5401</v>
      </c>
      <c r="F220" s="215" t="s">
        <v>5324</v>
      </c>
      <c r="G220" s="216" t="s">
        <v>357</v>
      </c>
      <c r="H220" s="217">
        <v>0.5</v>
      </c>
      <c r="I220" s="218"/>
      <c r="J220" s="218">
        <f>ROUND(I220*H220,2)</f>
        <v>0</v>
      </c>
      <c r="K220" s="215" t="s">
        <v>18</v>
      </c>
      <c r="L220" s="219"/>
      <c r="M220" s="220" t="s">
        <v>18</v>
      </c>
      <c r="N220" s="221" t="s">
        <v>40</v>
      </c>
      <c r="O220" s="184">
        <v>0</v>
      </c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6" t="s">
        <v>250</v>
      </c>
      <c r="AT220" s="186" t="s">
        <v>286</v>
      </c>
      <c r="AU220" s="186" t="s">
        <v>78</v>
      </c>
      <c r="AY220" s="19" t="s">
        <v>179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76</v>
      </c>
      <c r="BK220" s="187">
        <f>ROUND(I220*H220,2)</f>
        <v>0</v>
      </c>
      <c r="BL220" s="19" t="s">
        <v>186</v>
      </c>
      <c r="BM220" s="186" t="s">
        <v>1174</v>
      </c>
    </row>
    <row r="221" spans="1:65" s="2" customFormat="1">
      <c r="A221" s="33"/>
      <c r="B221" s="34"/>
      <c r="C221" s="35"/>
      <c r="D221" s="188" t="s">
        <v>188</v>
      </c>
      <c r="E221" s="35"/>
      <c r="F221" s="189" t="s">
        <v>5324</v>
      </c>
      <c r="G221" s="35"/>
      <c r="H221" s="35"/>
      <c r="I221" s="35"/>
      <c r="J221" s="35"/>
      <c r="K221" s="35"/>
      <c r="L221" s="38"/>
      <c r="M221" s="190"/>
      <c r="N221" s="191"/>
      <c r="O221" s="63"/>
      <c r="P221" s="63"/>
      <c r="Q221" s="63"/>
      <c r="R221" s="63"/>
      <c r="S221" s="63"/>
      <c r="T221" s="64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9" t="s">
        <v>188</v>
      </c>
      <c r="AU221" s="19" t="s">
        <v>78</v>
      </c>
    </row>
    <row r="222" spans="1:65" s="2" customFormat="1" ht="37.9" customHeight="1">
      <c r="A222" s="33"/>
      <c r="B222" s="34"/>
      <c r="C222" s="176" t="s">
        <v>671</v>
      </c>
      <c r="D222" s="176" t="s">
        <v>181</v>
      </c>
      <c r="E222" s="177" t="s">
        <v>5402</v>
      </c>
      <c r="F222" s="178" t="s">
        <v>5326</v>
      </c>
      <c r="G222" s="179" t="s">
        <v>1865</v>
      </c>
      <c r="H222" s="180">
        <v>1</v>
      </c>
      <c r="I222" s="181"/>
      <c r="J222" s="181">
        <f>ROUND(I222*H222,2)</f>
        <v>0</v>
      </c>
      <c r="K222" s="178" t="s">
        <v>18</v>
      </c>
      <c r="L222" s="38"/>
      <c r="M222" s="182" t="s">
        <v>18</v>
      </c>
      <c r="N222" s="183" t="s">
        <v>40</v>
      </c>
      <c r="O222" s="184">
        <v>0</v>
      </c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6" t="s">
        <v>186</v>
      </c>
      <c r="AT222" s="186" t="s">
        <v>181</v>
      </c>
      <c r="AU222" s="186" t="s">
        <v>78</v>
      </c>
      <c r="AY222" s="19" t="s">
        <v>179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76</v>
      </c>
      <c r="BK222" s="187">
        <f>ROUND(I222*H222,2)</f>
        <v>0</v>
      </c>
      <c r="BL222" s="19" t="s">
        <v>186</v>
      </c>
      <c r="BM222" s="186" t="s">
        <v>1213</v>
      </c>
    </row>
    <row r="223" spans="1:65" s="2" customFormat="1" ht="19.5">
      <c r="A223" s="33"/>
      <c r="B223" s="34"/>
      <c r="C223" s="35"/>
      <c r="D223" s="188" t="s">
        <v>188</v>
      </c>
      <c r="E223" s="35"/>
      <c r="F223" s="189" t="s">
        <v>5326</v>
      </c>
      <c r="G223" s="35"/>
      <c r="H223" s="35"/>
      <c r="I223" s="35"/>
      <c r="J223" s="35"/>
      <c r="K223" s="35"/>
      <c r="L223" s="38"/>
      <c r="M223" s="190"/>
      <c r="N223" s="191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9" t="s">
        <v>188</v>
      </c>
      <c r="AU223" s="19" t="s">
        <v>78</v>
      </c>
    </row>
    <row r="224" spans="1:65" s="2" customFormat="1" ht="16.5" customHeight="1">
      <c r="A224" s="33"/>
      <c r="B224" s="34"/>
      <c r="C224" s="176" t="s">
        <v>678</v>
      </c>
      <c r="D224" s="176" t="s">
        <v>181</v>
      </c>
      <c r="E224" s="177" t="s">
        <v>5403</v>
      </c>
      <c r="F224" s="178" t="s">
        <v>5328</v>
      </c>
      <c r="G224" s="179" t="s">
        <v>184</v>
      </c>
      <c r="H224" s="180">
        <v>1</v>
      </c>
      <c r="I224" s="181"/>
      <c r="J224" s="181">
        <f>ROUND(I224*H224,2)</f>
        <v>0</v>
      </c>
      <c r="K224" s="178" t="s">
        <v>18</v>
      </c>
      <c r="L224" s="38"/>
      <c r="M224" s="182" t="s">
        <v>18</v>
      </c>
      <c r="N224" s="183" t="s">
        <v>40</v>
      </c>
      <c r="O224" s="184">
        <v>0</v>
      </c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6" t="s">
        <v>186</v>
      </c>
      <c r="AT224" s="186" t="s">
        <v>181</v>
      </c>
      <c r="AU224" s="186" t="s">
        <v>78</v>
      </c>
      <c r="AY224" s="19" t="s">
        <v>179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76</v>
      </c>
      <c r="BK224" s="187">
        <f>ROUND(I224*H224,2)</f>
        <v>0</v>
      </c>
      <c r="BL224" s="19" t="s">
        <v>186</v>
      </c>
      <c r="BM224" s="186" t="s">
        <v>1262</v>
      </c>
    </row>
    <row r="225" spans="1:65" s="2" customFormat="1">
      <c r="A225" s="33"/>
      <c r="B225" s="34"/>
      <c r="C225" s="35"/>
      <c r="D225" s="188" t="s">
        <v>188</v>
      </c>
      <c r="E225" s="35"/>
      <c r="F225" s="189" t="s">
        <v>5328</v>
      </c>
      <c r="G225" s="35"/>
      <c r="H225" s="35"/>
      <c r="I225" s="35"/>
      <c r="J225" s="35"/>
      <c r="K225" s="35"/>
      <c r="L225" s="38"/>
      <c r="M225" s="190"/>
      <c r="N225" s="191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9" t="s">
        <v>188</v>
      </c>
      <c r="AU225" s="19" t="s">
        <v>78</v>
      </c>
    </row>
    <row r="226" spans="1:65" s="2" customFormat="1" ht="21.75" customHeight="1">
      <c r="A226" s="33"/>
      <c r="B226" s="34"/>
      <c r="C226" s="176" t="s">
        <v>682</v>
      </c>
      <c r="D226" s="176" t="s">
        <v>181</v>
      </c>
      <c r="E226" s="177" t="s">
        <v>5404</v>
      </c>
      <c r="F226" s="178" t="s">
        <v>5318</v>
      </c>
      <c r="G226" s="179" t="s">
        <v>1865</v>
      </c>
      <c r="H226" s="180">
        <v>1</v>
      </c>
      <c r="I226" s="181"/>
      <c r="J226" s="181">
        <f>ROUND(I226*H226,2)</f>
        <v>0</v>
      </c>
      <c r="K226" s="178" t="s">
        <v>18</v>
      </c>
      <c r="L226" s="38"/>
      <c r="M226" s="182" t="s">
        <v>18</v>
      </c>
      <c r="N226" s="183" t="s">
        <v>40</v>
      </c>
      <c r="O226" s="184">
        <v>0</v>
      </c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6" t="s">
        <v>186</v>
      </c>
      <c r="AT226" s="186" t="s">
        <v>181</v>
      </c>
      <c r="AU226" s="186" t="s">
        <v>78</v>
      </c>
      <c r="AY226" s="19" t="s">
        <v>179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76</v>
      </c>
      <c r="BK226" s="187">
        <f>ROUND(I226*H226,2)</f>
        <v>0</v>
      </c>
      <c r="BL226" s="19" t="s">
        <v>186</v>
      </c>
      <c r="BM226" s="186" t="s">
        <v>1295</v>
      </c>
    </row>
    <row r="227" spans="1:65" s="2" customFormat="1">
      <c r="A227" s="33"/>
      <c r="B227" s="34"/>
      <c r="C227" s="35"/>
      <c r="D227" s="188" t="s">
        <v>188</v>
      </c>
      <c r="E227" s="35"/>
      <c r="F227" s="189" t="s">
        <v>5318</v>
      </c>
      <c r="G227" s="35"/>
      <c r="H227" s="35"/>
      <c r="I227" s="35"/>
      <c r="J227" s="35"/>
      <c r="K227" s="35"/>
      <c r="L227" s="38"/>
      <c r="M227" s="190"/>
      <c r="N227" s="191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9" t="s">
        <v>188</v>
      </c>
      <c r="AU227" s="19" t="s">
        <v>78</v>
      </c>
    </row>
    <row r="228" spans="1:65" s="2" customFormat="1" ht="16.5" customHeight="1">
      <c r="A228" s="33"/>
      <c r="B228" s="34"/>
      <c r="C228" s="176" t="s">
        <v>704</v>
      </c>
      <c r="D228" s="176" t="s">
        <v>181</v>
      </c>
      <c r="E228" s="177" t="s">
        <v>5405</v>
      </c>
      <c r="F228" s="178" t="s">
        <v>5358</v>
      </c>
      <c r="G228" s="179" t="s">
        <v>5234</v>
      </c>
      <c r="H228" s="180">
        <v>3</v>
      </c>
      <c r="I228" s="181"/>
      <c r="J228" s="181">
        <f>ROUND(I228*H228,2)</f>
        <v>0</v>
      </c>
      <c r="K228" s="178" t="s">
        <v>18</v>
      </c>
      <c r="L228" s="38"/>
      <c r="M228" s="182" t="s">
        <v>18</v>
      </c>
      <c r="N228" s="183" t="s">
        <v>40</v>
      </c>
      <c r="O228" s="184">
        <v>0</v>
      </c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6" t="s">
        <v>186</v>
      </c>
      <c r="AT228" s="186" t="s">
        <v>181</v>
      </c>
      <c r="AU228" s="186" t="s">
        <v>78</v>
      </c>
      <c r="AY228" s="19" t="s">
        <v>179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76</v>
      </c>
      <c r="BK228" s="187">
        <f>ROUND(I228*H228,2)</f>
        <v>0</v>
      </c>
      <c r="BL228" s="19" t="s">
        <v>186</v>
      </c>
      <c r="BM228" s="186" t="s">
        <v>1312</v>
      </c>
    </row>
    <row r="229" spans="1:65" s="2" customFormat="1">
      <c r="A229" s="33"/>
      <c r="B229" s="34"/>
      <c r="C229" s="35"/>
      <c r="D229" s="188" t="s">
        <v>188</v>
      </c>
      <c r="E229" s="35"/>
      <c r="F229" s="189" t="s">
        <v>5358</v>
      </c>
      <c r="G229" s="35"/>
      <c r="H229" s="35"/>
      <c r="I229" s="35"/>
      <c r="J229" s="35"/>
      <c r="K229" s="35"/>
      <c r="L229" s="38"/>
      <c r="M229" s="190"/>
      <c r="N229" s="191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9" t="s">
        <v>188</v>
      </c>
      <c r="AU229" s="19" t="s">
        <v>78</v>
      </c>
    </row>
    <row r="230" spans="1:65" s="2" customFormat="1" ht="16.5" customHeight="1">
      <c r="A230" s="33"/>
      <c r="B230" s="34"/>
      <c r="C230" s="176" t="s">
        <v>712</v>
      </c>
      <c r="D230" s="176" t="s">
        <v>181</v>
      </c>
      <c r="E230" s="177" t="s">
        <v>5406</v>
      </c>
      <c r="F230" s="178" t="s">
        <v>5360</v>
      </c>
      <c r="G230" s="179" t="s">
        <v>3764</v>
      </c>
      <c r="H230" s="180">
        <v>1</v>
      </c>
      <c r="I230" s="181"/>
      <c r="J230" s="181">
        <f>ROUND(I230*H230,2)</f>
        <v>0</v>
      </c>
      <c r="K230" s="178" t="s">
        <v>18</v>
      </c>
      <c r="L230" s="38"/>
      <c r="M230" s="182" t="s">
        <v>18</v>
      </c>
      <c r="N230" s="183" t="s">
        <v>40</v>
      </c>
      <c r="O230" s="184">
        <v>0</v>
      </c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86" t="s">
        <v>186</v>
      </c>
      <c r="AT230" s="186" t="s">
        <v>181</v>
      </c>
      <c r="AU230" s="186" t="s">
        <v>78</v>
      </c>
      <c r="AY230" s="19" t="s">
        <v>179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76</v>
      </c>
      <c r="BK230" s="187">
        <f>ROUND(I230*H230,2)</f>
        <v>0</v>
      </c>
      <c r="BL230" s="19" t="s">
        <v>186</v>
      </c>
      <c r="BM230" s="186" t="s">
        <v>1324</v>
      </c>
    </row>
    <row r="231" spans="1:65" s="2" customFormat="1">
      <c r="A231" s="33"/>
      <c r="B231" s="34"/>
      <c r="C231" s="35"/>
      <c r="D231" s="188" t="s">
        <v>188</v>
      </c>
      <c r="E231" s="35"/>
      <c r="F231" s="189" t="s">
        <v>5360</v>
      </c>
      <c r="G231" s="35"/>
      <c r="H231" s="35"/>
      <c r="I231" s="35"/>
      <c r="J231" s="35"/>
      <c r="K231" s="35"/>
      <c r="L231" s="38"/>
      <c r="M231" s="231"/>
      <c r="N231" s="232"/>
      <c r="O231" s="233"/>
      <c r="P231" s="233"/>
      <c r="Q231" s="233"/>
      <c r="R231" s="233"/>
      <c r="S231" s="233"/>
      <c r="T231" s="234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9" t="s">
        <v>188</v>
      </c>
      <c r="AU231" s="19" t="s">
        <v>78</v>
      </c>
    </row>
    <row r="232" spans="1:65" s="2" customFormat="1" ht="6.95" customHeight="1">
      <c r="A232" s="33"/>
      <c r="B232" s="46"/>
      <c r="C232" s="47"/>
      <c r="D232" s="47"/>
      <c r="E232" s="47"/>
      <c r="F232" s="47"/>
      <c r="G232" s="47"/>
      <c r="H232" s="47"/>
      <c r="I232" s="47"/>
      <c r="J232" s="47"/>
      <c r="K232" s="47"/>
      <c r="L232" s="38"/>
      <c r="M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</row>
  </sheetData>
  <sheetProtection formatColumns="0" formatRows="0" autoFilter="0"/>
  <autoFilter ref="C94:K231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9"/>
  <sheetViews>
    <sheetView showGridLines="0" topLeftCell="A186" workbookViewId="0">
      <selection activeCell="I196" sqref="I104:I1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128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5407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8"/>
      <c r="C13" s="33"/>
      <c r="D13" s="33"/>
      <c r="E13" s="401" t="s">
        <v>132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16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ROUND(J101,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ROUND((SUM(BE101:BE198)),  2)</f>
        <v>0</v>
      </c>
      <c r="G37" s="33"/>
      <c r="H37" s="33"/>
      <c r="I37" s="123">
        <v>0.21</v>
      </c>
      <c r="J37" s="122">
        <f>ROUND(((SUM(BE101:BE198))*I37),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ROUND((SUM(BF101:BF198)),  2)</f>
        <v>0</v>
      </c>
      <c r="G38" s="33"/>
      <c r="H38" s="33"/>
      <c r="I38" s="123">
        <v>0.12</v>
      </c>
      <c r="J38" s="122">
        <f>ROUND(((SUM(BF101:BF198))*I38),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ROUND((SUM(BG101:BG198)),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ROUND((SUM(BH101:BH198)),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ROUND((SUM(BI101:BI198)),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128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5407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30" customHeight="1">
      <c r="A58" s="33"/>
      <c r="B58" s="34"/>
      <c r="C58" s="35"/>
      <c r="D58" s="35"/>
      <c r="E58" s="389" t="str">
        <f>E13</f>
        <v>D1.1., D.1.2 - Architektonicko stavební část, Stavebně konstrukční část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J101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137</v>
      </c>
      <c r="E68" s="142"/>
      <c r="F68" s="142"/>
      <c r="G68" s="142"/>
      <c r="H68" s="142"/>
      <c r="I68" s="142"/>
      <c r="J68" s="143">
        <f>J102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138</v>
      </c>
      <c r="E69" s="147"/>
      <c r="F69" s="147"/>
      <c r="G69" s="147"/>
      <c r="H69" s="147"/>
      <c r="I69" s="147"/>
      <c r="J69" s="148">
        <f>J103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5408</v>
      </c>
      <c r="E70" s="147"/>
      <c r="F70" s="147"/>
      <c r="G70" s="147"/>
      <c r="H70" s="147"/>
      <c r="I70" s="147"/>
      <c r="J70" s="148">
        <f>J124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143</v>
      </c>
      <c r="E71" s="147"/>
      <c r="F71" s="147"/>
      <c r="G71" s="147"/>
      <c r="H71" s="147"/>
      <c r="I71" s="147"/>
      <c r="J71" s="148">
        <f>J148</f>
        <v>0</v>
      </c>
      <c r="K71" s="95"/>
      <c r="L71" s="149"/>
    </row>
    <row r="72" spans="1:47" s="10" customFormat="1" ht="19.899999999999999" customHeight="1">
      <c r="B72" s="145"/>
      <c r="C72" s="95"/>
      <c r="D72" s="146" t="s">
        <v>144</v>
      </c>
      <c r="E72" s="147"/>
      <c r="F72" s="147"/>
      <c r="G72" s="147"/>
      <c r="H72" s="147"/>
      <c r="I72" s="147"/>
      <c r="J72" s="148">
        <f>J165</f>
        <v>0</v>
      </c>
      <c r="K72" s="95"/>
      <c r="L72" s="149"/>
    </row>
    <row r="73" spans="1:47" s="10" customFormat="1" ht="19.899999999999999" customHeight="1">
      <c r="B73" s="145"/>
      <c r="C73" s="95"/>
      <c r="D73" s="146" t="s">
        <v>145</v>
      </c>
      <c r="E73" s="147"/>
      <c r="F73" s="147"/>
      <c r="G73" s="147"/>
      <c r="H73" s="147"/>
      <c r="I73" s="147"/>
      <c r="J73" s="148">
        <f>J179</f>
        <v>0</v>
      </c>
      <c r="K73" s="95"/>
      <c r="L73" s="149"/>
    </row>
    <row r="74" spans="1:47" s="9" customFormat="1" ht="24.95" customHeight="1">
      <c r="B74" s="139"/>
      <c r="C74" s="140"/>
      <c r="D74" s="141" t="s">
        <v>146</v>
      </c>
      <c r="E74" s="142"/>
      <c r="F74" s="142"/>
      <c r="G74" s="142"/>
      <c r="H74" s="142"/>
      <c r="I74" s="142"/>
      <c r="J74" s="143">
        <f>J183</f>
        <v>0</v>
      </c>
      <c r="K74" s="140"/>
      <c r="L74" s="144"/>
    </row>
    <row r="75" spans="1:47" s="10" customFormat="1" ht="19.899999999999999" customHeight="1">
      <c r="B75" s="145"/>
      <c r="C75" s="95"/>
      <c r="D75" s="146" t="s">
        <v>156</v>
      </c>
      <c r="E75" s="147"/>
      <c r="F75" s="147"/>
      <c r="G75" s="147"/>
      <c r="H75" s="147"/>
      <c r="I75" s="147"/>
      <c r="J75" s="148">
        <f>J184</f>
        <v>0</v>
      </c>
      <c r="K75" s="95"/>
      <c r="L75" s="149"/>
    </row>
    <row r="76" spans="1:47" s="9" customFormat="1" ht="24.95" customHeight="1">
      <c r="B76" s="139"/>
      <c r="C76" s="140"/>
      <c r="D76" s="141" t="s">
        <v>161</v>
      </c>
      <c r="E76" s="142"/>
      <c r="F76" s="142"/>
      <c r="G76" s="142"/>
      <c r="H76" s="142"/>
      <c r="I76" s="142"/>
      <c r="J76" s="143">
        <f>J194</f>
        <v>0</v>
      </c>
      <c r="K76" s="140"/>
      <c r="L76" s="144"/>
    </row>
    <row r="77" spans="1:47" s="10" customFormat="1" ht="19.899999999999999" customHeight="1">
      <c r="B77" s="145"/>
      <c r="C77" s="95"/>
      <c r="D77" s="146" t="s">
        <v>162</v>
      </c>
      <c r="E77" s="147"/>
      <c r="F77" s="147"/>
      <c r="G77" s="147"/>
      <c r="H77" s="147"/>
      <c r="I77" s="147"/>
      <c r="J77" s="148">
        <f>J195</f>
        <v>0</v>
      </c>
      <c r="K77" s="95"/>
      <c r="L77" s="149"/>
    </row>
    <row r="78" spans="1:47" s="2" customFormat="1" ht="21.7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1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47" s="2" customFormat="1" ht="6.95" customHeight="1">
      <c r="A79" s="33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3" spans="1:31" s="2" customFormat="1" ht="6.95" customHeight="1">
      <c r="A83" s="33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11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24.95" customHeight="1">
      <c r="A84" s="33"/>
      <c r="B84" s="34"/>
      <c r="C84" s="25" t="s">
        <v>164</v>
      </c>
      <c r="D84" s="35"/>
      <c r="E84" s="35"/>
      <c r="F84" s="35"/>
      <c r="G84" s="35"/>
      <c r="H84" s="35"/>
      <c r="I84" s="35"/>
      <c r="J84" s="35"/>
      <c r="K84" s="35"/>
      <c r="L84" s="11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6.9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2" customFormat="1" ht="12" customHeight="1">
      <c r="A86" s="33"/>
      <c r="B86" s="34"/>
      <c r="C86" s="30" t="s">
        <v>14</v>
      </c>
      <c r="D86" s="35"/>
      <c r="E86" s="35"/>
      <c r="F86" s="35"/>
      <c r="G86" s="35"/>
      <c r="H86" s="35"/>
      <c r="I86" s="35"/>
      <c r="J86" s="35"/>
      <c r="K86" s="35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2" customFormat="1" ht="16.5" customHeight="1">
      <c r="A87" s="33"/>
      <c r="B87" s="34"/>
      <c r="C87" s="35"/>
      <c r="D87" s="35"/>
      <c r="E87" s="392" t="str">
        <f>E7</f>
        <v>Domov se zvláštním režimem ESET_změna 4</v>
      </c>
      <c r="F87" s="393"/>
      <c r="G87" s="393"/>
      <c r="H87" s="393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1" customFormat="1" ht="12" customHeight="1">
      <c r="B88" s="23"/>
      <c r="C88" s="30" t="s">
        <v>127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392" t="s">
        <v>128</v>
      </c>
      <c r="F89" s="383"/>
      <c r="G89" s="383"/>
      <c r="H89" s="383"/>
      <c r="I89" s="24"/>
      <c r="J89" s="24"/>
      <c r="K89" s="24"/>
      <c r="L89" s="22"/>
    </row>
    <row r="90" spans="1:31" s="1" customFormat="1" ht="12" customHeight="1">
      <c r="B90" s="23"/>
      <c r="C90" s="30" t="s">
        <v>129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3"/>
      <c r="B91" s="34"/>
      <c r="C91" s="35"/>
      <c r="D91" s="35"/>
      <c r="E91" s="394" t="s">
        <v>5407</v>
      </c>
      <c r="F91" s="395"/>
      <c r="G91" s="395"/>
      <c r="H91" s="395"/>
      <c r="I91" s="35"/>
      <c r="J91" s="35"/>
      <c r="K91" s="35"/>
      <c r="L91" s="11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12" customHeight="1">
      <c r="A92" s="33"/>
      <c r="B92" s="34"/>
      <c r="C92" s="30" t="s">
        <v>131</v>
      </c>
      <c r="D92" s="35"/>
      <c r="E92" s="35"/>
      <c r="F92" s="35"/>
      <c r="G92" s="35"/>
      <c r="H92" s="35"/>
      <c r="I92" s="35"/>
      <c r="J92" s="35"/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30" customHeight="1">
      <c r="A93" s="33"/>
      <c r="B93" s="34"/>
      <c r="C93" s="35"/>
      <c r="D93" s="35"/>
      <c r="E93" s="389" t="str">
        <f>E13</f>
        <v>D1.1., D.1.2 - Architektonicko stavební část, Stavebně konstrukční část</v>
      </c>
      <c r="F93" s="395"/>
      <c r="G93" s="395"/>
      <c r="H93" s="395"/>
      <c r="I93" s="35"/>
      <c r="J93" s="35"/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11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2" customHeight="1">
      <c r="A95" s="33"/>
      <c r="B95" s="34"/>
      <c r="C95" s="30" t="s">
        <v>19</v>
      </c>
      <c r="D95" s="35"/>
      <c r="E95" s="35"/>
      <c r="F95" s="28" t="str">
        <f>F16</f>
        <v>nám.Smiřických 42/12, parc.č.74/1</v>
      </c>
      <c r="G95" s="35"/>
      <c r="H95" s="35"/>
      <c r="I95" s="30" t="s">
        <v>21</v>
      </c>
      <c r="J95" s="58" t="str">
        <f>IF(J16="","",J16)</f>
        <v>25. 2. 2025</v>
      </c>
      <c r="K95" s="35"/>
      <c r="L95" s="11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6.95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11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5.2" customHeight="1">
      <c r="A97" s="33"/>
      <c r="B97" s="34"/>
      <c r="C97" s="30" t="s">
        <v>23</v>
      </c>
      <c r="D97" s="35"/>
      <c r="E97" s="35"/>
      <c r="F97" s="28" t="str">
        <f>E19</f>
        <v xml:space="preserve"> </v>
      </c>
      <c r="G97" s="35"/>
      <c r="H97" s="35"/>
      <c r="I97" s="30" t="s">
        <v>28</v>
      </c>
      <c r="J97" s="31" t="str">
        <f>E25</f>
        <v>M - PROject CZ s.r.o.</v>
      </c>
      <c r="K97" s="35"/>
      <c r="L97" s="11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15.2" customHeight="1">
      <c r="A98" s="33"/>
      <c r="B98" s="34"/>
      <c r="C98" s="30" t="s">
        <v>27</v>
      </c>
      <c r="D98" s="35"/>
      <c r="E98" s="35"/>
      <c r="F98" s="28" t="str">
        <f>IF(E22="","",E22)</f>
        <v xml:space="preserve"> </v>
      </c>
      <c r="G98" s="35"/>
      <c r="H98" s="35"/>
      <c r="I98" s="30" t="s">
        <v>31</v>
      </c>
      <c r="J98" s="31" t="str">
        <f>E28</f>
        <v>SOLOREAL s.r.o.</v>
      </c>
      <c r="K98" s="35"/>
      <c r="L98" s="11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2" customFormat="1" ht="10.3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11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11" customFormat="1" ht="29.25" customHeight="1">
      <c r="A100" s="150"/>
      <c r="B100" s="151"/>
      <c r="C100" s="152" t="s">
        <v>165</v>
      </c>
      <c r="D100" s="153" t="s">
        <v>54</v>
      </c>
      <c r="E100" s="153" t="s">
        <v>50</v>
      </c>
      <c r="F100" s="153" t="s">
        <v>51</v>
      </c>
      <c r="G100" s="153" t="s">
        <v>166</v>
      </c>
      <c r="H100" s="153" t="s">
        <v>167</v>
      </c>
      <c r="I100" s="153" t="s">
        <v>168</v>
      </c>
      <c r="J100" s="153" t="s">
        <v>135</v>
      </c>
      <c r="K100" s="154" t="s">
        <v>169</v>
      </c>
      <c r="L100" s="155"/>
      <c r="M100" s="67" t="s">
        <v>18</v>
      </c>
      <c r="N100" s="68" t="s">
        <v>39</v>
      </c>
      <c r="O100" s="68" t="s">
        <v>170</v>
      </c>
      <c r="P100" s="68" t="s">
        <v>171</v>
      </c>
      <c r="Q100" s="68" t="s">
        <v>172</v>
      </c>
      <c r="R100" s="68" t="s">
        <v>173</v>
      </c>
      <c r="S100" s="68" t="s">
        <v>174</v>
      </c>
      <c r="T100" s="69" t="s">
        <v>175</v>
      </c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</row>
    <row r="101" spans="1:65" s="2" customFormat="1" ht="22.9" customHeight="1">
      <c r="A101" s="33"/>
      <c r="B101" s="34"/>
      <c r="C101" s="74" t="s">
        <v>176</v>
      </c>
      <c r="D101" s="35"/>
      <c r="E101" s="35"/>
      <c r="F101" s="35"/>
      <c r="G101" s="35"/>
      <c r="H101" s="35"/>
      <c r="I101" s="35"/>
      <c r="J101" s="156">
        <f>BK101</f>
        <v>0</v>
      </c>
      <c r="K101" s="35"/>
      <c r="L101" s="38"/>
      <c r="M101" s="70"/>
      <c r="N101" s="157"/>
      <c r="O101" s="71"/>
      <c r="P101" s="158">
        <f>P102+P183+P194</f>
        <v>138.42100100000002</v>
      </c>
      <c r="Q101" s="71"/>
      <c r="R101" s="158">
        <f>R102+R183+R194</f>
        <v>6.2409863999999997</v>
      </c>
      <c r="S101" s="71"/>
      <c r="T101" s="159">
        <f>T102+T183+T194</f>
        <v>0.48809999999999998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9" t="s">
        <v>68</v>
      </c>
      <c r="AU101" s="19" t="s">
        <v>136</v>
      </c>
      <c r="BK101" s="160">
        <f>BK102+BK183+BK194</f>
        <v>0</v>
      </c>
    </row>
    <row r="102" spans="1:65" s="12" customFormat="1" ht="25.9" customHeight="1">
      <c r="B102" s="161"/>
      <c r="C102" s="162"/>
      <c r="D102" s="163" t="s">
        <v>68</v>
      </c>
      <c r="E102" s="164" t="s">
        <v>177</v>
      </c>
      <c r="F102" s="164" t="s">
        <v>178</v>
      </c>
      <c r="G102" s="162"/>
      <c r="H102" s="162"/>
      <c r="I102" s="162"/>
      <c r="J102" s="165">
        <f>BK102</f>
        <v>0</v>
      </c>
      <c r="K102" s="162"/>
      <c r="L102" s="166"/>
      <c r="M102" s="167"/>
      <c r="N102" s="168"/>
      <c r="O102" s="168"/>
      <c r="P102" s="169">
        <f>P103+P124+P148+P165+P179</f>
        <v>138.42100100000002</v>
      </c>
      <c r="Q102" s="168"/>
      <c r="R102" s="169">
        <f>R103+R124+R148+R165+R179</f>
        <v>6.2409863999999997</v>
      </c>
      <c r="S102" s="168"/>
      <c r="T102" s="170">
        <f>T103+T124+T148+T165+T179</f>
        <v>0.48809999999999998</v>
      </c>
      <c r="AR102" s="171" t="s">
        <v>76</v>
      </c>
      <c r="AT102" s="172" t="s">
        <v>68</v>
      </c>
      <c r="AU102" s="172" t="s">
        <v>69</v>
      </c>
      <c r="AY102" s="171" t="s">
        <v>179</v>
      </c>
      <c r="BK102" s="173">
        <f>BK103+BK124+BK148+BK165+BK179</f>
        <v>0</v>
      </c>
    </row>
    <row r="103" spans="1:65" s="12" customFormat="1" ht="22.9" customHeight="1">
      <c r="B103" s="161"/>
      <c r="C103" s="162"/>
      <c r="D103" s="163" t="s">
        <v>68</v>
      </c>
      <c r="E103" s="174" t="s">
        <v>76</v>
      </c>
      <c r="F103" s="174" t="s">
        <v>180</v>
      </c>
      <c r="G103" s="162"/>
      <c r="H103" s="162"/>
      <c r="I103" s="162"/>
      <c r="J103" s="175">
        <f>BK103</f>
        <v>0</v>
      </c>
      <c r="K103" s="162"/>
      <c r="L103" s="166"/>
      <c r="M103" s="167"/>
      <c r="N103" s="168"/>
      <c r="O103" s="168"/>
      <c r="P103" s="169">
        <f>SUM(P104:P123)</f>
        <v>35.786799999999999</v>
      </c>
      <c r="Q103" s="168"/>
      <c r="R103" s="169">
        <f>SUM(R104:R123)</f>
        <v>0</v>
      </c>
      <c r="S103" s="168"/>
      <c r="T103" s="170">
        <f>SUM(T104:T123)</f>
        <v>0</v>
      </c>
      <c r="AR103" s="171" t="s">
        <v>76</v>
      </c>
      <c r="AT103" s="172" t="s">
        <v>68</v>
      </c>
      <c r="AU103" s="172" t="s">
        <v>76</v>
      </c>
      <c r="AY103" s="171" t="s">
        <v>179</v>
      </c>
      <c r="BK103" s="173">
        <f>SUM(BK104:BK123)</f>
        <v>0</v>
      </c>
    </row>
    <row r="104" spans="1:65" s="2" customFormat="1" ht="33" customHeight="1">
      <c r="A104" s="33"/>
      <c r="B104" s="34"/>
      <c r="C104" s="176" t="s">
        <v>76</v>
      </c>
      <c r="D104" s="176" t="s">
        <v>181</v>
      </c>
      <c r="E104" s="177" t="s">
        <v>182</v>
      </c>
      <c r="F104" s="178" t="s">
        <v>183</v>
      </c>
      <c r="G104" s="179" t="s">
        <v>184</v>
      </c>
      <c r="H104" s="180">
        <v>68</v>
      </c>
      <c r="I104" s="181"/>
      <c r="J104" s="181">
        <f>ROUND(I104*H104,2)</f>
        <v>0</v>
      </c>
      <c r="K104" s="178" t="s">
        <v>185</v>
      </c>
      <c r="L104" s="38"/>
      <c r="M104" s="182" t="s">
        <v>18</v>
      </c>
      <c r="N104" s="183" t="s">
        <v>40</v>
      </c>
      <c r="O104" s="184">
        <v>0.41399999999999998</v>
      </c>
      <c r="P104" s="184">
        <f>O104*H104</f>
        <v>28.151999999999997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6" t="s">
        <v>186</v>
      </c>
      <c r="AT104" s="186" t="s">
        <v>181</v>
      </c>
      <c r="AU104" s="186" t="s">
        <v>78</v>
      </c>
      <c r="AY104" s="19" t="s">
        <v>179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76</v>
      </c>
      <c r="BK104" s="187">
        <f>ROUND(I104*H104,2)</f>
        <v>0</v>
      </c>
      <c r="BL104" s="19" t="s">
        <v>186</v>
      </c>
      <c r="BM104" s="186" t="s">
        <v>187</v>
      </c>
    </row>
    <row r="105" spans="1:65" s="2" customFormat="1" ht="29.25">
      <c r="A105" s="33"/>
      <c r="B105" s="34"/>
      <c r="C105" s="35"/>
      <c r="D105" s="188" t="s">
        <v>188</v>
      </c>
      <c r="E105" s="35"/>
      <c r="F105" s="189" t="s">
        <v>189</v>
      </c>
      <c r="G105" s="35"/>
      <c r="H105" s="35"/>
      <c r="I105" s="35"/>
      <c r="J105" s="35"/>
      <c r="K105" s="35"/>
      <c r="L105" s="38"/>
      <c r="M105" s="190"/>
      <c r="N105" s="191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9" t="s">
        <v>188</v>
      </c>
      <c r="AU105" s="19" t="s">
        <v>78</v>
      </c>
    </row>
    <row r="106" spans="1:65" s="2" customFormat="1">
      <c r="A106" s="33"/>
      <c r="B106" s="34"/>
      <c r="C106" s="35"/>
      <c r="D106" s="192" t="s">
        <v>190</v>
      </c>
      <c r="E106" s="35"/>
      <c r="F106" s="193" t="s">
        <v>191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190</v>
      </c>
      <c r="AU106" s="19" t="s">
        <v>78</v>
      </c>
    </row>
    <row r="107" spans="1:65" s="13" customFormat="1">
      <c r="B107" s="194"/>
      <c r="C107" s="195"/>
      <c r="D107" s="188" t="s">
        <v>192</v>
      </c>
      <c r="E107" s="196" t="s">
        <v>18</v>
      </c>
      <c r="F107" s="197" t="s">
        <v>193</v>
      </c>
      <c r="G107" s="195"/>
      <c r="H107" s="196" t="s">
        <v>18</v>
      </c>
      <c r="I107" s="195"/>
      <c r="J107" s="195"/>
      <c r="K107" s="195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192</v>
      </c>
      <c r="AU107" s="202" t="s">
        <v>78</v>
      </c>
      <c r="AV107" s="13" t="s">
        <v>76</v>
      </c>
      <c r="AW107" s="13" t="s">
        <v>30</v>
      </c>
      <c r="AX107" s="13" t="s">
        <v>69</v>
      </c>
      <c r="AY107" s="202" t="s">
        <v>179</v>
      </c>
    </row>
    <row r="108" spans="1:65" s="13" customFormat="1">
      <c r="B108" s="194"/>
      <c r="C108" s="195"/>
      <c r="D108" s="188" t="s">
        <v>192</v>
      </c>
      <c r="E108" s="196" t="s">
        <v>18</v>
      </c>
      <c r="F108" s="197" t="s">
        <v>194</v>
      </c>
      <c r="G108" s="195"/>
      <c r="H108" s="196" t="s">
        <v>18</v>
      </c>
      <c r="I108" s="195"/>
      <c r="J108" s="195"/>
      <c r="K108" s="195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192</v>
      </c>
      <c r="AU108" s="202" t="s">
        <v>78</v>
      </c>
      <c r="AV108" s="13" t="s">
        <v>76</v>
      </c>
      <c r="AW108" s="13" t="s">
        <v>30</v>
      </c>
      <c r="AX108" s="13" t="s">
        <v>69</v>
      </c>
      <c r="AY108" s="202" t="s">
        <v>179</v>
      </c>
    </row>
    <row r="109" spans="1:65" s="14" customFormat="1">
      <c r="B109" s="203"/>
      <c r="C109" s="204"/>
      <c r="D109" s="188" t="s">
        <v>192</v>
      </c>
      <c r="E109" s="205" t="s">
        <v>18</v>
      </c>
      <c r="F109" s="206" t="s">
        <v>5409</v>
      </c>
      <c r="G109" s="204"/>
      <c r="H109" s="207">
        <v>68</v>
      </c>
      <c r="I109" s="204"/>
      <c r="J109" s="204"/>
      <c r="K109" s="204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192</v>
      </c>
      <c r="AU109" s="212" t="s">
        <v>78</v>
      </c>
      <c r="AV109" s="14" t="s">
        <v>78</v>
      </c>
      <c r="AW109" s="14" t="s">
        <v>30</v>
      </c>
      <c r="AX109" s="14" t="s">
        <v>69</v>
      </c>
      <c r="AY109" s="212" t="s">
        <v>179</v>
      </c>
    </row>
    <row r="110" spans="1:65" s="2" customFormat="1" ht="37.9" customHeight="1">
      <c r="A110" s="33"/>
      <c r="B110" s="34"/>
      <c r="C110" s="176" t="s">
        <v>78</v>
      </c>
      <c r="D110" s="176" t="s">
        <v>181</v>
      </c>
      <c r="E110" s="177" t="s">
        <v>238</v>
      </c>
      <c r="F110" s="178" t="s">
        <v>239</v>
      </c>
      <c r="G110" s="179" t="s">
        <v>184</v>
      </c>
      <c r="H110" s="180">
        <v>68</v>
      </c>
      <c r="I110" s="181"/>
      <c r="J110" s="181">
        <f>ROUND(I110*H110,2)</f>
        <v>0</v>
      </c>
      <c r="K110" s="178" t="s">
        <v>185</v>
      </c>
      <c r="L110" s="38"/>
      <c r="M110" s="182" t="s">
        <v>18</v>
      </c>
      <c r="N110" s="183" t="s">
        <v>40</v>
      </c>
      <c r="O110" s="184">
        <v>8.6999999999999994E-2</v>
      </c>
      <c r="P110" s="184">
        <f>O110*H110</f>
        <v>5.9159999999999995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6" t="s">
        <v>186</v>
      </c>
      <c r="AT110" s="186" t="s">
        <v>181</v>
      </c>
      <c r="AU110" s="186" t="s">
        <v>78</v>
      </c>
      <c r="AY110" s="19" t="s">
        <v>179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76</v>
      </c>
      <c r="BK110" s="187">
        <f>ROUND(I110*H110,2)</f>
        <v>0</v>
      </c>
      <c r="BL110" s="19" t="s">
        <v>186</v>
      </c>
      <c r="BM110" s="186" t="s">
        <v>240</v>
      </c>
    </row>
    <row r="111" spans="1:65" s="2" customFormat="1" ht="39">
      <c r="A111" s="33"/>
      <c r="B111" s="34"/>
      <c r="C111" s="35"/>
      <c r="D111" s="188" t="s">
        <v>188</v>
      </c>
      <c r="E111" s="35"/>
      <c r="F111" s="189" t="s">
        <v>241</v>
      </c>
      <c r="G111" s="35"/>
      <c r="H111" s="35"/>
      <c r="I111" s="35"/>
      <c r="J111" s="35"/>
      <c r="K111" s="35"/>
      <c r="L111" s="38"/>
      <c r="M111" s="190"/>
      <c r="N111" s="19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9" t="s">
        <v>188</v>
      </c>
      <c r="AU111" s="19" t="s">
        <v>78</v>
      </c>
    </row>
    <row r="112" spans="1:65" s="2" customFormat="1">
      <c r="A112" s="33"/>
      <c r="B112" s="34"/>
      <c r="C112" s="35"/>
      <c r="D112" s="192" t="s">
        <v>190</v>
      </c>
      <c r="E112" s="35"/>
      <c r="F112" s="193" t="s">
        <v>242</v>
      </c>
      <c r="G112" s="35"/>
      <c r="H112" s="35"/>
      <c r="I112" s="35"/>
      <c r="J112" s="35"/>
      <c r="K112" s="35"/>
      <c r="L112" s="38"/>
      <c r="M112" s="190"/>
      <c r="N112" s="19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9" t="s">
        <v>190</v>
      </c>
      <c r="AU112" s="19" t="s">
        <v>78</v>
      </c>
    </row>
    <row r="113" spans="1:65" s="2" customFormat="1" ht="37.9" customHeight="1">
      <c r="A113" s="33"/>
      <c r="B113" s="34"/>
      <c r="C113" s="176" t="s">
        <v>85</v>
      </c>
      <c r="D113" s="176" t="s">
        <v>181</v>
      </c>
      <c r="E113" s="177" t="s">
        <v>245</v>
      </c>
      <c r="F113" s="178" t="s">
        <v>246</v>
      </c>
      <c r="G113" s="179" t="s">
        <v>184</v>
      </c>
      <c r="H113" s="180">
        <v>272</v>
      </c>
      <c r="I113" s="181"/>
      <c r="J113" s="181">
        <f>ROUND(I113*H113,2)</f>
        <v>0</v>
      </c>
      <c r="K113" s="178" t="s">
        <v>185</v>
      </c>
      <c r="L113" s="38"/>
      <c r="M113" s="182" t="s">
        <v>18</v>
      </c>
      <c r="N113" s="183" t="s">
        <v>40</v>
      </c>
      <c r="O113" s="184">
        <v>5.0000000000000001E-3</v>
      </c>
      <c r="P113" s="184">
        <f>O113*H113</f>
        <v>1.36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6" t="s">
        <v>186</v>
      </c>
      <c r="AT113" s="186" t="s">
        <v>181</v>
      </c>
      <c r="AU113" s="186" t="s">
        <v>78</v>
      </c>
      <c r="AY113" s="19" t="s">
        <v>179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76</v>
      </c>
      <c r="BK113" s="187">
        <f>ROUND(I113*H113,2)</f>
        <v>0</v>
      </c>
      <c r="BL113" s="19" t="s">
        <v>186</v>
      </c>
      <c r="BM113" s="186" t="s">
        <v>247</v>
      </c>
    </row>
    <row r="114" spans="1:65" s="2" customFormat="1" ht="48.75">
      <c r="A114" s="33"/>
      <c r="B114" s="34"/>
      <c r="C114" s="35"/>
      <c r="D114" s="188" t="s">
        <v>188</v>
      </c>
      <c r="E114" s="35"/>
      <c r="F114" s="189" t="s">
        <v>248</v>
      </c>
      <c r="G114" s="35"/>
      <c r="H114" s="35"/>
      <c r="I114" s="35"/>
      <c r="J114" s="35"/>
      <c r="K114" s="35"/>
      <c r="L114" s="38"/>
      <c r="M114" s="190"/>
      <c r="N114" s="191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9" t="s">
        <v>188</v>
      </c>
      <c r="AU114" s="19" t="s">
        <v>78</v>
      </c>
    </row>
    <row r="115" spans="1:65" s="2" customFormat="1">
      <c r="A115" s="33"/>
      <c r="B115" s="34"/>
      <c r="C115" s="35"/>
      <c r="D115" s="192" t="s">
        <v>190</v>
      </c>
      <c r="E115" s="35"/>
      <c r="F115" s="193" t="s">
        <v>249</v>
      </c>
      <c r="G115" s="35"/>
      <c r="H115" s="35"/>
      <c r="I115" s="35"/>
      <c r="J115" s="35"/>
      <c r="K115" s="35"/>
      <c r="L115" s="38"/>
      <c r="M115" s="190"/>
      <c r="N115" s="191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9" t="s">
        <v>190</v>
      </c>
      <c r="AU115" s="19" t="s">
        <v>78</v>
      </c>
    </row>
    <row r="116" spans="1:65" s="14" customFormat="1">
      <c r="B116" s="203"/>
      <c r="C116" s="204"/>
      <c r="D116" s="188" t="s">
        <v>192</v>
      </c>
      <c r="E116" s="204"/>
      <c r="F116" s="206" t="s">
        <v>5410</v>
      </c>
      <c r="G116" s="204"/>
      <c r="H116" s="207">
        <v>272</v>
      </c>
      <c r="I116" s="204"/>
      <c r="J116" s="204"/>
      <c r="K116" s="204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192</v>
      </c>
      <c r="AU116" s="212" t="s">
        <v>78</v>
      </c>
      <c r="AV116" s="14" t="s">
        <v>78</v>
      </c>
      <c r="AW116" s="14" t="s">
        <v>4</v>
      </c>
      <c r="AX116" s="14" t="s">
        <v>76</v>
      </c>
      <c r="AY116" s="212" t="s">
        <v>179</v>
      </c>
    </row>
    <row r="117" spans="1:65" s="2" customFormat="1" ht="33" customHeight="1">
      <c r="A117" s="33"/>
      <c r="B117" s="34"/>
      <c r="C117" s="176" t="s">
        <v>186</v>
      </c>
      <c r="D117" s="176" t="s">
        <v>181</v>
      </c>
      <c r="E117" s="177" t="s">
        <v>251</v>
      </c>
      <c r="F117" s="178" t="s">
        <v>252</v>
      </c>
      <c r="G117" s="179" t="s">
        <v>253</v>
      </c>
      <c r="H117" s="180">
        <v>108.8</v>
      </c>
      <c r="I117" s="181"/>
      <c r="J117" s="181">
        <f>ROUND(I117*H117,2)</f>
        <v>0</v>
      </c>
      <c r="K117" s="178" t="s">
        <v>185</v>
      </c>
      <c r="L117" s="38"/>
      <c r="M117" s="182" t="s">
        <v>18</v>
      </c>
      <c r="N117" s="183" t="s">
        <v>40</v>
      </c>
      <c r="O117" s="184">
        <v>0</v>
      </c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186</v>
      </c>
      <c r="AT117" s="186" t="s">
        <v>181</v>
      </c>
      <c r="AU117" s="186" t="s">
        <v>78</v>
      </c>
      <c r="AY117" s="19" t="s">
        <v>179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76</v>
      </c>
      <c r="BK117" s="187">
        <f>ROUND(I117*H117,2)</f>
        <v>0</v>
      </c>
      <c r="BL117" s="19" t="s">
        <v>186</v>
      </c>
      <c r="BM117" s="186" t="s">
        <v>254</v>
      </c>
    </row>
    <row r="118" spans="1:65" s="2" customFormat="1" ht="29.25">
      <c r="A118" s="33"/>
      <c r="B118" s="34"/>
      <c r="C118" s="35"/>
      <c r="D118" s="188" t="s">
        <v>188</v>
      </c>
      <c r="E118" s="35"/>
      <c r="F118" s="189" t="s">
        <v>255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188</v>
      </c>
      <c r="AU118" s="19" t="s">
        <v>78</v>
      </c>
    </row>
    <row r="119" spans="1:65" s="2" customFormat="1">
      <c r="A119" s="33"/>
      <c r="B119" s="34"/>
      <c r="C119" s="35"/>
      <c r="D119" s="192" t="s">
        <v>190</v>
      </c>
      <c r="E119" s="35"/>
      <c r="F119" s="193" t="s">
        <v>256</v>
      </c>
      <c r="G119" s="35"/>
      <c r="H119" s="35"/>
      <c r="I119" s="35"/>
      <c r="J119" s="35"/>
      <c r="K119" s="35"/>
      <c r="L119" s="38"/>
      <c r="M119" s="190"/>
      <c r="N119" s="191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9" t="s">
        <v>190</v>
      </c>
      <c r="AU119" s="19" t="s">
        <v>78</v>
      </c>
    </row>
    <row r="120" spans="1:65" s="14" customFormat="1">
      <c r="B120" s="203"/>
      <c r="C120" s="204"/>
      <c r="D120" s="188" t="s">
        <v>192</v>
      </c>
      <c r="E120" s="205" t="s">
        <v>18</v>
      </c>
      <c r="F120" s="206" t="s">
        <v>5411</v>
      </c>
      <c r="G120" s="204"/>
      <c r="H120" s="207">
        <v>108.8</v>
      </c>
      <c r="I120" s="204"/>
      <c r="J120" s="204"/>
      <c r="K120" s="204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192</v>
      </c>
      <c r="AU120" s="212" t="s">
        <v>78</v>
      </c>
      <c r="AV120" s="14" t="s">
        <v>78</v>
      </c>
      <c r="AW120" s="14" t="s">
        <v>30</v>
      </c>
      <c r="AX120" s="14" t="s">
        <v>69</v>
      </c>
      <c r="AY120" s="212" t="s">
        <v>179</v>
      </c>
    </row>
    <row r="121" spans="1:65" s="2" customFormat="1" ht="16.5" customHeight="1">
      <c r="A121" s="33"/>
      <c r="B121" s="34"/>
      <c r="C121" s="176" t="s">
        <v>222</v>
      </c>
      <c r="D121" s="176" t="s">
        <v>181</v>
      </c>
      <c r="E121" s="177" t="s">
        <v>5412</v>
      </c>
      <c r="F121" s="178" t="s">
        <v>5413</v>
      </c>
      <c r="G121" s="179" t="s">
        <v>357</v>
      </c>
      <c r="H121" s="180">
        <v>7.8</v>
      </c>
      <c r="I121" s="181"/>
      <c r="J121" s="181">
        <f>ROUND(I121*H121,2)</f>
        <v>0</v>
      </c>
      <c r="K121" s="178" t="s">
        <v>18</v>
      </c>
      <c r="L121" s="38"/>
      <c r="M121" s="182" t="s">
        <v>18</v>
      </c>
      <c r="N121" s="183" t="s">
        <v>40</v>
      </c>
      <c r="O121" s="184">
        <v>4.5999999999999999E-2</v>
      </c>
      <c r="P121" s="184">
        <f>O121*H121</f>
        <v>0.35880000000000001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6" t="s">
        <v>186</v>
      </c>
      <c r="AT121" s="186" t="s">
        <v>181</v>
      </c>
      <c r="AU121" s="186" t="s">
        <v>78</v>
      </c>
      <c r="AY121" s="19" t="s">
        <v>179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76</v>
      </c>
      <c r="BK121" s="187">
        <f>ROUND(I121*H121,2)</f>
        <v>0</v>
      </c>
      <c r="BL121" s="19" t="s">
        <v>186</v>
      </c>
      <c r="BM121" s="186" t="s">
        <v>5414</v>
      </c>
    </row>
    <row r="122" spans="1:65" s="2" customFormat="1">
      <c r="A122" s="33"/>
      <c r="B122" s="34"/>
      <c r="C122" s="35"/>
      <c r="D122" s="188" t="s">
        <v>188</v>
      </c>
      <c r="E122" s="35"/>
      <c r="F122" s="189" t="s">
        <v>5413</v>
      </c>
      <c r="G122" s="35"/>
      <c r="H122" s="35"/>
      <c r="I122" s="35"/>
      <c r="J122" s="35"/>
      <c r="K122" s="35"/>
      <c r="L122" s="38"/>
      <c r="M122" s="190"/>
      <c r="N122" s="191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9" t="s">
        <v>188</v>
      </c>
      <c r="AU122" s="19" t="s">
        <v>78</v>
      </c>
    </row>
    <row r="123" spans="1:65" s="14" customFormat="1">
      <c r="B123" s="203"/>
      <c r="C123" s="204"/>
      <c r="D123" s="188" t="s">
        <v>192</v>
      </c>
      <c r="E123" s="205" t="s">
        <v>18</v>
      </c>
      <c r="F123" s="206" t="s">
        <v>5415</v>
      </c>
      <c r="G123" s="204"/>
      <c r="H123" s="207">
        <v>7.8</v>
      </c>
      <c r="I123" s="204"/>
      <c r="J123" s="204"/>
      <c r="K123" s="204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192</v>
      </c>
      <c r="AU123" s="212" t="s">
        <v>78</v>
      </c>
      <c r="AV123" s="14" t="s">
        <v>78</v>
      </c>
      <c r="AW123" s="14" t="s">
        <v>30</v>
      </c>
      <c r="AX123" s="14" t="s">
        <v>69</v>
      </c>
      <c r="AY123" s="212" t="s">
        <v>179</v>
      </c>
    </row>
    <row r="124" spans="1:65" s="12" customFormat="1" ht="22.9" customHeight="1">
      <c r="B124" s="161"/>
      <c r="C124" s="162"/>
      <c r="D124" s="163" t="s">
        <v>68</v>
      </c>
      <c r="E124" s="174" t="s">
        <v>222</v>
      </c>
      <c r="F124" s="174" t="s">
        <v>5416</v>
      </c>
      <c r="G124" s="162"/>
      <c r="H124" s="162"/>
      <c r="I124" s="162"/>
      <c r="J124" s="175">
        <f>BK124</f>
        <v>0</v>
      </c>
      <c r="K124" s="162"/>
      <c r="L124" s="166"/>
      <c r="M124" s="167"/>
      <c r="N124" s="168"/>
      <c r="O124" s="168"/>
      <c r="P124" s="169">
        <f>SUM(P125:P147)</f>
        <v>89.723600000000005</v>
      </c>
      <c r="Q124" s="168"/>
      <c r="R124" s="169">
        <f>SUM(R125:R147)</f>
        <v>0</v>
      </c>
      <c r="S124" s="168"/>
      <c r="T124" s="170">
        <f>SUM(T125:T147)</f>
        <v>0</v>
      </c>
      <c r="AR124" s="171" t="s">
        <v>76</v>
      </c>
      <c r="AT124" s="172" t="s">
        <v>68</v>
      </c>
      <c r="AU124" s="172" t="s">
        <v>76</v>
      </c>
      <c r="AY124" s="171" t="s">
        <v>179</v>
      </c>
      <c r="BK124" s="173">
        <f>SUM(BK125:BK147)</f>
        <v>0</v>
      </c>
    </row>
    <row r="125" spans="1:65" s="2" customFormat="1" ht="24.2" customHeight="1">
      <c r="A125" s="33"/>
      <c r="B125" s="34"/>
      <c r="C125" s="176" t="s">
        <v>237</v>
      </c>
      <c r="D125" s="176" t="s">
        <v>181</v>
      </c>
      <c r="E125" s="177" t="s">
        <v>5417</v>
      </c>
      <c r="F125" s="178" t="s">
        <v>5418</v>
      </c>
      <c r="G125" s="179" t="s">
        <v>357</v>
      </c>
      <c r="H125" s="180">
        <v>137.80000000000001</v>
      </c>
      <c r="I125" s="181"/>
      <c r="J125" s="181">
        <f>ROUND(I125*H125,2)</f>
        <v>0</v>
      </c>
      <c r="K125" s="178" t="s">
        <v>185</v>
      </c>
      <c r="L125" s="38"/>
      <c r="M125" s="182" t="s">
        <v>18</v>
      </c>
      <c r="N125" s="183" t="s">
        <v>40</v>
      </c>
      <c r="O125" s="184">
        <v>2.5000000000000001E-2</v>
      </c>
      <c r="P125" s="184">
        <f>O125*H125</f>
        <v>3.4450000000000003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6" t="s">
        <v>186</v>
      </c>
      <c r="AT125" s="186" t="s">
        <v>181</v>
      </c>
      <c r="AU125" s="186" t="s">
        <v>78</v>
      </c>
      <c r="AY125" s="19" t="s">
        <v>179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76</v>
      </c>
      <c r="BK125" s="187">
        <f>ROUND(I125*H125,2)</f>
        <v>0</v>
      </c>
      <c r="BL125" s="19" t="s">
        <v>186</v>
      </c>
      <c r="BM125" s="186" t="s">
        <v>5419</v>
      </c>
    </row>
    <row r="126" spans="1:65" s="2" customFormat="1" ht="29.25">
      <c r="A126" s="33"/>
      <c r="B126" s="34"/>
      <c r="C126" s="35"/>
      <c r="D126" s="188" t="s">
        <v>188</v>
      </c>
      <c r="E126" s="35"/>
      <c r="F126" s="189" t="s">
        <v>5420</v>
      </c>
      <c r="G126" s="35"/>
      <c r="H126" s="35"/>
      <c r="I126" s="35"/>
      <c r="J126" s="35"/>
      <c r="K126" s="35"/>
      <c r="L126" s="38"/>
      <c r="M126" s="190"/>
      <c r="N126" s="191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9" t="s">
        <v>188</v>
      </c>
      <c r="AU126" s="19" t="s">
        <v>78</v>
      </c>
    </row>
    <row r="127" spans="1:65" s="2" customFormat="1">
      <c r="A127" s="33"/>
      <c r="B127" s="34"/>
      <c r="C127" s="35"/>
      <c r="D127" s="192" t="s">
        <v>190</v>
      </c>
      <c r="E127" s="35"/>
      <c r="F127" s="193" t="s">
        <v>5421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190</v>
      </c>
      <c r="AU127" s="19" t="s">
        <v>78</v>
      </c>
    </row>
    <row r="128" spans="1:65" s="14" customFormat="1">
      <c r="B128" s="203"/>
      <c r="C128" s="204"/>
      <c r="D128" s="188" t="s">
        <v>192</v>
      </c>
      <c r="E128" s="205" t="s">
        <v>18</v>
      </c>
      <c r="F128" s="206" t="s">
        <v>5422</v>
      </c>
      <c r="G128" s="204"/>
      <c r="H128" s="207">
        <v>128.19999999999999</v>
      </c>
      <c r="I128" s="204"/>
      <c r="J128" s="204"/>
      <c r="K128" s="204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192</v>
      </c>
      <c r="AU128" s="212" t="s">
        <v>78</v>
      </c>
      <c r="AV128" s="14" t="s">
        <v>78</v>
      </c>
      <c r="AW128" s="14" t="s">
        <v>30</v>
      </c>
      <c r="AX128" s="14" t="s">
        <v>69</v>
      </c>
      <c r="AY128" s="212" t="s">
        <v>179</v>
      </c>
    </row>
    <row r="129" spans="1:65" s="14" customFormat="1">
      <c r="B129" s="203"/>
      <c r="C129" s="204"/>
      <c r="D129" s="188" t="s">
        <v>192</v>
      </c>
      <c r="E129" s="205" t="s">
        <v>18</v>
      </c>
      <c r="F129" s="206" t="s">
        <v>5423</v>
      </c>
      <c r="G129" s="204"/>
      <c r="H129" s="207">
        <v>9.6</v>
      </c>
      <c r="I129" s="204"/>
      <c r="J129" s="204"/>
      <c r="K129" s="204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192</v>
      </c>
      <c r="AU129" s="212" t="s">
        <v>78</v>
      </c>
      <c r="AV129" s="14" t="s">
        <v>78</v>
      </c>
      <c r="AW129" s="14" t="s">
        <v>30</v>
      </c>
      <c r="AX129" s="14" t="s">
        <v>69</v>
      </c>
      <c r="AY129" s="212" t="s">
        <v>179</v>
      </c>
    </row>
    <row r="130" spans="1:65" s="2" customFormat="1" ht="24.2" customHeight="1">
      <c r="A130" s="33"/>
      <c r="B130" s="34"/>
      <c r="C130" s="176" t="s">
        <v>244</v>
      </c>
      <c r="D130" s="176" t="s">
        <v>181</v>
      </c>
      <c r="E130" s="177" t="s">
        <v>5424</v>
      </c>
      <c r="F130" s="178" t="s">
        <v>5425</v>
      </c>
      <c r="G130" s="179" t="s">
        <v>357</v>
      </c>
      <c r="H130" s="180">
        <v>137.80000000000001</v>
      </c>
      <c r="I130" s="181"/>
      <c r="J130" s="181">
        <f>ROUND(I130*H130,2)</f>
        <v>0</v>
      </c>
      <c r="K130" s="178" t="s">
        <v>185</v>
      </c>
      <c r="L130" s="38"/>
      <c r="M130" s="182" t="s">
        <v>18</v>
      </c>
      <c r="N130" s="183" t="s">
        <v>40</v>
      </c>
      <c r="O130" s="184">
        <v>3.3000000000000002E-2</v>
      </c>
      <c r="P130" s="184">
        <f>O130*H130</f>
        <v>4.5474000000000006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186</v>
      </c>
      <c r="AT130" s="186" t="s">
        <v>181</v>
      </c>
      <c r="AU130" s="186" t="s">
        <v>78</v>
      </c>
      <c r="AY130" s="19" t="s">
        <v>179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76</v>
      </c>
      <c r="BK130" s="187">
        <f>ROUND(I130*H130,2)</f>
        <v>0</v>
      </c>
      <c r="BL130" s="19" t="s">
        <v>186</v>
      </c>
      <c r="BM130" s="186" t="s">
        <v>5426</v>
      </c>
    </row>
    <row r="131" spans="1:65" s="2" customFormat="1" ht="29.25">
      <c r="A131" s="33"/>
      <c r="B131" s="34"/>
      <c r="C131" s="35"/>
      <c r="D131" s="188" t="s">
        <v>188</v>
      </c>
      <c r="E131" s="35"/>
      <c r="F131" s="189" t="s">
        <v>5427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188</v>
      </c>
      <c r="AU131" s="19" t="s">
        <v>78</v>
      </c>
    </row>
    <row r="132" spans="1:65" s="2" customFormat="1">
      <c r="A132" s="33"/>
      <c r="B132" s="34"/>
      <c r="C132" s="35"/>
      <c r="D132" s="192" t="s">
        <v>190</v>
      </c>
      <c r="E132" s="35"/>
      <c r="F132" s="193" t="s">
        <v>5428</v>
      </c>
      <c r="G132" s="35"/>
      <c r="H132" s="35"/>
      <c r="I132" s="35"/>
      <c r="J132" s="35"/>
      <c r="K132" s="35"/>
      <c r="L132" s="38"/>
      <c r="M132" s="190"/>
      <c r="N132" s="191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9" t="s">
        <v>190</v>
      </c>
      <c r="AU132" s="19" t="s">
        <v>78</v>
      </c>
    </row>
    <row r="133" spans="1:65" s="14" customFormat="1">
      <c r="B133" s="203"/>
      <c r="C133" s="204"/>
      <c r="D133" s="188" t="s">
        <v>192</v>
      </c>
      <c r="E133" s="205" t="s">
        <v>18</v>
      </c>
      <c r="F133" s="206" t="s">
        <v>5422</v>
      </c>
      <c r="G133" s="204"/>
      <c r="H133" s="207">
        <v>128.19999999999999</v>
      </c>
      <c r="I133" s="204"/>
      <c r="J133" s="204"/>
      <c r="K133" s="204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192</v>
      </c>
      <c r="AU133" s="212" t="s">
        <v>78</v>
      </c>
      <c r="AV133" s="14" t="s">
        <v>78</v>
      </c>
      <c r="AW133" s="14" t="s">
        <v>30</v>
      </c>
      <c r="AX133" s="14" t="s">
        <v>69</v>
      </c>
      <c r="AY133" s="212" t="s">
        <v>179</v>
      </c>
    </row>
    <row r="134" spans="1:65" s="14" customFormat="1">
      <c r="B134" s="203"/>
      <c r="C134" s="204"/>
      <c r="D134" s="188" t="s">
        <v>192</v>
      </c>
      <c r="E134" s="205" t="s">
        <v>18</v>
      </c>
      <c r="F134" s="206" t="s">
        <v>5423</v>
      </c>
      <c r="G134" s="204"/>
      <c r="H134" s="207">
        <v>9.6</v>
      </c>
      <c r="I134" s="204"/>
      <c r="J134" s="204"/>
      <c r="K134" s="204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192</v>
      </c>
      <c r="AU134" s="212" t="s">
        <v>78</v>
      </c>
      <c r="AV134" s="14" t="s">
        <v>78</v>
      </c>
      <c r="AW134" s="14" t="s">
        <v>30</v>
      </c>
      <c r="AX134" s="14" t="s">
        <v>69</v>
      </c>
      <c r="AY134" s="212" t="s">
        <v>179</v>
      </c>
    </row>
    <row r="135" spans="1:65" s="2" customFormat="1" ht="24.2" customHeight="1">
      <c r="A135" s="33"/>
      <c r="B135" s="34"/>
      <c r="C135" s="176" t="s">
        <v>250</v>
      </c>
      <c r="D135" s="176" t="s">
        <v>181</v>
      </c>
      <c r="E135" s="177" t="s">
        <v>5429</v>
      </c>
      <c r="F135" s="178" t="s">
        <v>5430</v>
      </c>
      <c r="G135" s="179" t="s">
        <v>357</v>
      </c>
      <c r="H135" s="180">
        <v>11.6</v>
      </c>
      <c r="I135" s="181"/>
      <c r="J135" s="181">
        <f>ROUND(I135*H135,2)</f>
        <v>0</v>
      </c>
      <c r="K135" s="178" t="s">
        <v>185</v>
      </c>
      <c r="L135" s="38"/>
      <c r="M135" s="182" t="s">
        <v>18</v>
      </c>
      <c r="N135" s="183" t="s">
        <v>40</v>
      </c>
      <c r="O135" s="184">
        <v>3.6999999999999998E-2</v>
      </c>
      <c r="P135" s="184">
        <f>O135*H135</f>
        <v>0.42919999999999997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6" t="s">
        <v>186</v>
      </c>
      <c r="AT135" s="186" t="s">
        <v>181</v>
      </c>
      <c r="AU135" s="186" t="s">
        <v>78</v>
      </c>
      <c r="AY135" s="19" t="s">
        <v>179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76</v>
      </c>
      <c r="BK135" s="187">
        <f>ROUND(I135*H135,2)</f>
        <v>0</v>
      </c>
      <c r="BL135" s="19" t="s">
        <v>186</v>
      </c>
      <c r="BM135" s="186" t="s">
        <v>5431</v>
      </c>
    </row>
    <row r="136" spans="1:65" s="2" customFormat="1">
      <c r="A136" s="33"/>
      <c r="B136" s="34"/>
      <c r="C136" s="35"/>
      <c r="D136" s="188" t="s">
        <v>188</v>
      </c>
      <c r="E136" s="35"/>
      <c r="F136" s="189" t="s">
        <v>5432</v>
      </c>
      <c r="G136" s="35"/>
      <c r="H136" s="35"/>
      <c r="I136" s="35"/>
      <c r="J136" s="35"/>
      <c r="K136" s="35"/>
      <c r="L136" s="38"/>
      <c r="M136" s="190"/>
      <c r="N136" s="19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188</v>
      </c>
      <c r="AU136" s="19" t="s">
        <v>78</v>
      </c>
    </row>
    <row r="137" spans="1:65" s="2" customFormat="1">
      <c r="A137" s="33"/>
      <c r="B137" s="34"/>
      <c r="C137" s="35"/>
      <c r="D137" s="192" t="s">
        <v>190</v>
      </c>
      <c r="E137" s="35"/>
      <c r="F137" s="193" t="s">
        <v>5433</v>
      </c>
      <c r="G137" s="35"/>
      <c r="H137" s="35"/>
      <c r="I137" s="35"/>
      <c r="J137" s="35"/>
      <c r="K137" s="35"/>
      <c r="L137" s="38"/>
      <c r="M137" s="190"/>
      <c r="N137" s="191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9" t="s">
        <v>190</v>
      </c>
      <c r="AU137" s="19" t="s">
        <v>78</v>
      </c>
    </row>
    <row r="138" spans="1:65" s="13" customFormat="1">
      <c r="B138" s="194"/>
      <c r="C138" s="195"/>
      <c r="D138" s="188" t="s">
        <v>192</v>
      </c>
      <c r="E138" s="196" t="s">
        <v>18</v>
      </c>
      <c r="F138" s="197" t="s">
        <v>323</v>
      </c>
      <c r="G138" s="195"/>
      <c r="H138" s="196" t="s">
        <v>18</v>
      </c>
      <c r="I138" s="195"/>
      <c r="J138" s="195"/>
      <c r="K138" s="195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192</v>
      </c>
      <c r="AU138" s="202" t="s">
        <v>78</v>
      </c>
      <c r="AV138" s="13" t="s">
        <v>76</v>
      </c>
      <c r="AW138" s="13" t="s">
        <v>30</v>
      </c>
      <c r="AX138" s="13" t="s">
        <v>69</v>
      </c>
      <c r="AY138" s="202" t="s">
        <v>179</v>
      </c>
    </row>
    <row r="139" spans="1:65" s="14" customFormat="1">
      <c r="B139" s="203"/>
      <c r="C139" s="204"/>
      <c r="D139" s="188" t="s">
        <v>192</v>
      </c>
      <c r="E139" s="205" t="s">
        <v>18</v>
      </c>
      <c r="F139" s="206" t="s">
        <v>5434</v>
      </c>
      <c r="G139" s="204"/>
      <c r="H139" s="207">
        <v>11.6</v>
      </c>
      <c r="I139" s="204"/>
      <c r="J139" s="204"/>
      <c r="K139" s="204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192</v>
      </c>
      <c r="AU139" s="212" t="s">
        <v>78</v>
      </c>
      <c r="AV139" s="14" t="s">
        <v>78</v>
      </c>
      <c r="AW139" s="14" t="s">
        <v>30</v>
      </c>
      <c r="AX139" s="14" t="s">
        <v>69</v>
      </c>
      <c r="AY139" s="212" t="s">
        <v>179</v>
      </c>
    </row>
    <row r="140" spans="1:65" s="2" customFormat="1" ht="33" customHeight="1">
      <c r="A140" s="33"/>
      <c r="B140" s="34"/>
      <c r="C140" s="176" t="s">
        <v>259</v>
      </c>
      <c r="D140" s="176" t="s">
        <v>181</v>
      </c>
      <c r="E140" s="177" t="s">
        <v>5435</v>
      </c>
      <c r="F140" s="178" t="s">
        <v>5436</v>
      </c>
      <c r="G140" s="179" t="s">
        <v>357</v>
      </c>
      <c r="H140" s="180">
        <v>137.80000000000001</v>
      </c>
      <c r="I140" s="181"/>
      <c r="J140" s="181">
        <f>ROUND(I140*H140,2)</f>
        <v>0</v>
      </c>
      <c r="K140" s="178" t="s">
        <v>185</v>
      </c>
      <c r="L140" s="38"/>
      <c r="M140" s="182" t="s">
        <v>18</v>
      </c>
      <c r="N140" s="183" t="s">
        <v>40</v>
      </c>
      <c r="O140" s="184">
        <v>0.59</v>
      </c>
      <c r="P140" s="184">
        <f>O140*H140</f>
        <v>81.302000000000007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6" t="s">
        <v>186</v>
      </c>
      <c r="AT140" s="186" t="s">
        <v>181</v>
      </c>
      <c r="AU140" s="186" t="s">
        <v>78</v>
      </c>
      <c r="AY140" s="19" t="s">
        <v>179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76</v>
      </c>
      <c r="BK140" s="187">
        <f>ROUND(I140*H140,2)</f>
        <v>0</v>
      </c>
      <c r="BL140" s="19" t="s">
        <v>186</v>
      </c>
      <c r="BM140" s="186" t="s">
        <v>5437</v>
      </c>
    </row>
    <row r="141" spans="1:65" s="2" customFormat="1" ht="48.75">
      <c r="A141" s="33"/>
      <c r="B141" s="34"/>
      <c r="C141" s="35"/>
      <c r="D141" s="188" t="s">
        <v>188</v>
      </c>
      <c r="E141" s="35"/>
      <c r="F141" s="189" t="s">
        <v>5438</v>
      </c>
      <c r="G141" s="35"/>
      <c r="H141" s="35"/>
      <c r="I141" s="35"/>
      <c r="J141" s="35"/>
      <c r="K141" s="35"/>
      <c r="L141" s="38"/>
      <c r="M141" s="190"/>
      <c r="N141" s="19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9" t="s">
        <v>188</v>
      </c>
      <c r="AU141" s="19" t="s">
        <v>78</v>
      </c>
    </row>
    <row r="142" spans="1:65" s="2" customFormat="1">
      <c r="A142" s="33"/>
      <c r="B142" s="34"/>
      <c r="C142" s="35"/>
      <c r="D142" s="192" t="s">
        <v>190</v>
      </c>
      <c r="E142" s="35"/>
      <c r="F142" s="193" t="s">
        <v>5439</v>
      </c>
      <c r="G142" s="35"/>
      <c r="H142" s="35"/>
      <c r="I142" s="35"/>
      <c r="J142" s="35"/>
      <c r="K142" s="35"/>
      <c r="L142" s="38"/>
      <c r="M142" s="190"/>
      <c r="N142" s="191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9" t="s">
        <v>190</v>
      </c>
      <c r="AU142" s="19" t="s">
        <v>78</v>
      </c>
    </row>
    <row r="143" spans="1:65" s="14" customFormat="1">
      <c r="B143" s="203"/>
      <c r="C143" s="204"/>
      <c r="D143" s="188" t="s">
        <v>192</v>
      </c>
      <c r="E143" s="205" t="s">
        <v>18</v>
      </c>
      <c r="F143" s="206" t="s">
        <v>5422</v>
      </c>
      <c r="G143" s="204"/>
      <c r="H143" s="207">
        <v>128.19999999999999</v>
      </c>
      <c r="I143" s="204"/>
      <c r="J143" s="204"/>
      <c r="K143" s="204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192</v>
      </c>
      <c r="AU143" s="212" t="s">
        <v>78</v>
      </c>
      <c r="AV143" s="14" t="s">
        <v>78</v>
      </c>
      <c r="AW143" s="14" t="s">
        <v>30</v>
      </c>
      <c r="AX143" s="14" t="s">
        <v>69</v>
      </c>
      <c r="AY143" s="212" t="s">
        <v>179</v>
      </c>
    </row>
    <row r="144" spans="1:65" s="14" customFormat="1">
      <c r="B144" s="203"/>
      <c r="C144" s="204"/>
      <c r="D144" s="188" t="s">
        <v>192</v>
      </c>
      <c r="E144" s="205" t="s">
        <v>18</v>
      </c>
      <c r="F144" s="206" t="s">
        <v>5423</v>
      </c>
      <c r="G144" s="204"/>
      <c r="H144" s="207">
        <v>9.6</v>
      </c>
      <c r="I144" s="204"/>
      <c r="J144" s="204"/>
      <c r="K144" s="204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192</v>
      </c>
      <c r="AU144" s="212" t="s">
        <v>78</v>
      </c>
      <c r="AV144" s="14" t="s">
        <v>78</v>
      </c>
      <c r="AW144" s="14" t="s">
        <v>30</v>
      </c>
      <c r="AX144" s="14" t="s">
        <v>69</v>
      </c>
      <c r="AY144" s="212" t="s">
        <v>179</v>
      </c>
    </row>
    <row r="145" spans="1:65" s="2" customFormat="1" ht="24.2" customHeight="1">
      <c r="A145" s="33"/>
      <c r="B145" s="34"/>
      <c r="C145" s="213" t="s">
        <v>270</v>
      </c>
      <c r="D145" s="213" t="s">
        <v>286</v>
      </c>
      <c r="E145" s="214" t="s">
        <v>5440</v>
      </c>
      <c r="F145" s="215" t="s">
        <v>5441</v>
      </c>
      <c r="G145" s="216" t="s">
        <v>357</v>
      </c>
      <c r="H145" s="217">
        <v>141.934</v>
      </c>
      <c r="I145" s="218"/>
      <c r="J145" s="218">
        <f>ROUND(I145*H145,2)</f>
        <v>0</v>
      </c>
      <c r="K145" s="215" t="s">
        <v>185</v>
      </c>
      <c r="L145" s="219"/>
      <c r="M145" s="220" t="s">
        <v>18</v>
      </c>
      <c r="N145" s="221" t="s">
        <v>40</v>
      </c>
      <c r="O145" s="184">
        <v>0</v>
      </c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6" t="s">
        <v>250</v>
      </c>
      <c r="AT145" s="186" t="s">
        <v>286</v>
      </c>
      <c r="AU145" s="186" t="s">
        <v>78</v>
      </c>
      <c r="AY145" s="19" t="s">
        <v>179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76</v>
      </c>
      <c r="BK145" s="187">
        <f>ROUND(I145*H145,2)</f>
        <v>0</v>
      </c>
      <c r="BL145" s="19" t="s">
        <v>186</v>
      </c>
      <c r="BM145" s="186" t="s">
        <v>5442</v>
      </c>
    </row>
    <row r="146" spans="1:65" s="2" customFormat="1">
      <c r="A146" s="33"/>
      <c r="B146" s="34"/>
      <c r="C146" s="35"/>
      <c r="D146" s="188" t="s">
        <v>188</v>
      </c>
      <c r="E146" s="35"/>
      <c r="F146" s="189" t="s">
        <v>5441</v>
      </c>
      <c r="G146" s="35"/>
      <c r="H146" s="35"/>
      <c r="I146" s="35"/>
      <c r="J146" s="35"/>
      <c r="K146" s="35"/>
      <c r="L146" s="38"/>
      <c r="M146" s="190"/>
      <c r="N146" s="191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9" t="s">
        <v>188</v>
      </c>
      <c r="AU146" s="19" t="s">
        <v>78</v>
      </c>
    </row>
    <row r="147" spans="1:65" s="14" customFormat="1">
      <c r="B147" s="203"/>
      <c r="C147" s="204"/>
      <c r="D147" s="188" t="s">
        <v>192</v>
      </c>
      <c r="E147" s="204"/>
      <c r="F147" s="206" t="s">
        <v>5443</v>
      </c>
      <c r="G147" s="204"/>
      <c r="H147" s="207">
        <v>141.934</v>
      </c>
      <c r="I147" s="204"/>
      <c r="J147" s="204"/>
      <c r="K147" s="204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192</v>
      </c>
      <c r="AU147" s="212" t="s">
        <v>78</v>
      </c>
      <c r="AV147" s="14" t="s">
        <v>78</v>
      </c>
      <c r="AW147" s="14" t="s">
        <v>4</v>
      </c>
      <c r="AX147" s="14" t="s">
        <v>76</v>
      </c>
      <c r="AY147" s="212" t="s">
        <v>179</v>
      </c>
    </row>
    <row r="148" spans="1:65" s="12" customFormat="1" ht="22.9" customHeight="1">
      <c r="B148" s="161"/>
      <c r="C148" s="162"/>
      <c r="D148" s="163" t="s">
        <v>68</v>
      </c>
      <c r="E148" s="174" t="s">
        <v>259</v>
      </c>
      <c r="F148" s="174" t="s">
        <v>1431</v>
      </c>
      <c r="G148" s="162"/>
      <c r="H148" s="162"/>
      <c r="I148" s="162"/>
      <c r="J148" s="175">
        <f>BK148</f>
        <v>0</v>
      </c>
      <c r="K148" s="162"/>
      <c r="L148" s="166"/>
      <c r="M148" s="167"/>
      <c r="N148" s="168"/>
      <c r="O148" s="168"/>
      <c r="P148" s="169">
        <f>SUM(P149:P164)</f>
        <v>9.5704000000000011</v>
      </c>
      <c r="Q148" s="168"/>
      <c r="R148" s="169">
        <f>SUM(R149:R164)</f>
        <v>6.2409863999999997</v>
      </c>
      <c r="S148" s="168"/>
      <c r="T148" s="170">
        <f>SUM(T149:T164)</f>
        <v>0.48809999999999998</v>
      </c>
      <c r="AR148" s="171" t="s">
        <v>76</v>
      </c>
      <c r="AT148" s="172" t="s">
        <v>68</v>
      </c>
      <c r="AU148" s="172" t="s">
        <v>76</v>
      </c>
      <c r="AY148" s="171" t="s">
        <v>179</v>
      </c>
      <c r="BK148" s="173">
        <f>SUM(BK149:BK164)</f>
        <v>0</v>
      </c>
    </row>
    <row r="149" spans="1:65" s="2" customFormat="1" ht="24.2" customHeight="1">
      <c r="A149" s="33"/>
      <c r="B149" s="34"/>
      <c r="C149" s="176" t="s">
        <v>278</v>
      </c>
      <c r="D149" s="176" t="s">
        <v>181</v>
      </c>
      <c r="E149" s="177" t="s">
        <v>5444</v>
      </c>
      <c r="F149" s="178" t="s">
        <v>5445</v>
      </c>
      <c r="G149" s="179" t="s">
        <v>289</v>
      </c>
      <c r="H149" s="180">
        <v>48.4</v>
      </c>
      <c r="I149" s="181"/>
      <c r="J149" s="181">
        <f>ROUND(I149*H149,2)</f>
        <v>0</v>
      </c>
      <c r="K149" s="178" t="s">
        <v>185</v>
      </c>
      <c r="L149" s="38"/>
      <c r="M149" s="182" t="s">
        <v>18</v>
      </c>
      <c r="N149" s="183" t="s">
        <v>40</v>
      </c>
      <c r="O149" s="184">
        <v>0.14000000000000001</v>
      </c>
      <c r="P149" s="184">
        <f>O149*H149</f>
        <v>6.7760000000000007</v>
      </c>
      <c r="Q149" s="184">
        <v>0.10094599999999999</v>
      </c>
      <c r="R149" s="184">
        <f>Q149*H149</f>
        <v>4.8857863999999998</v>
      </c>
      <c r="S149" s="184">
        <v>0</v>
      </c>
      <c r="T149" s="18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6" t="s">
        <v>186</v>
      </c>
      <c r="AT149" s="186" t="s">
        <v>181</v>
      </c>
      <c r="AU149" s="186" t="s">
        <v>78</v>
      </c>
      <c r="AY149" s="19" t="s">
        <v>179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76</v>
      </c>
      <c r="BK149" s="187">
        <f>ROUND(I149*H149,2)</f>
        <v>0</v>
      </c>
      <c r="BL149" s="19" t="s">
        <v>186</v>
      </c>
      <c r="BM149" s="186" t="s">
        <v>5446</v>
      </c>
    </row>
    <row r="150" spans="1:65" s="2" customFormat="1" ht="29.25">
      <c r="A150" s="33"/>
      <c r="B150" s="34"/>
      <c r="C150" s="35"/>
      <c r="D150" s="188" t="s">
        <v>188</v>
      </c>
      <c r="E150" s="35"/>
      <c r="F150" s="189" t="s">
        <v>5447</v>
      </c>
      <c r="G150" s="35"/>
      <c r="H150" s="35"/>
      <c r="I150" s="35"/>
      <c r="J150" s="35"/>
      <c r="K150" s="35"/>
      <c r="L150" s="38"/>
      <c r="M150" s="190"/>
      <c r="N150" s="191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9" t="s">
        <v>188</v>
      </c>
      <c r="AU150" s="19" t="s">
        <v>78</v>
      </c>
    </row>
    <row r="151" spans="1:65" s="2" customFormat="1">
      <c r="A151" s="33"/>
      <c r="B151" s="34"/>
      <c r="C151" s="35"/>
      <c r="D151" s="192" t="s">
        <v>190</v>
      </c>
      <c r="E151" s="35"/>
      <c r="F151" s="193" t="s">
        <v>5448</v>
      </c>
      <c r="G151" s="35"/>
      <c r="H151" s="35"/>
      <c r="I151" s="35"/>
      <c r="J151" s="35"/>
      <c r="K151" s="35"/>
      <c r="L151" s="38"/>
      <c r="M151" s="190"/>
      <c r="N151" s="19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9" t="s">
        <v>190</v>
      </c>
      <c r="AU151" s="19" t="s">
        <v>78</v>
      </c>
    </row>
    <row r="152" spans="1:65" s="14" customFormat="1">
      <c r="B152" s="203"/>
      <c r="C152" s="204"/>
      <c r="D152" s="188" t="s">
        <v>192</v>
      </c>
      <c r="E152" s="205" t="s">
        <v>18</v>
      </c>
      <c r="F152" s="206" t="s">
        <v>5449</v>
      </c>
      <c r="G152" s="204"/>
      <c r="H152" s="207">
        <v>31.2</v>
      </c>
      <c r="I152" s="204"/>
      <c r="J152" s="204"/>
      <c r="K152" s="204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192</v>
      </c>
      <c r="AU152" s="212" t="s">
        <v>78</v>
      </c>
      <c r="AV152" s="14" t="s">
        <v>78</v>
      </c>
      <c r="AW152" s="14" t="s">
        <v>30</v>
      </c>
      <c r="AX152" s="14" t="s">
        <v>69</v>
      </c>
      <c r="AY152" s="212" t="s">
        <v>179</v>
      </c>
    </row>
    <row r="153" spans="1:65" s="14" customFormat="1">
      <c r="B153" s="203"/>
      <c r="C153" s="204"/>
      <c r="D153" s="188" t="s">
        <v>192</v>
      </c>
      <c r="E153" s="205" t="s">
        <v>18</v>
      </c>
      <c r="F153" s="206" t="s">
        <v>5450</v>
      </c>
      <c r="G153" s="204"/>
      <c r="H153" s="207">
        <v>17.2</v>
      </c>
      <c r="I153" s="204"/>
      <c r="J153" s="204"/>
      <c r="K153" s="204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192</v>
      </c>
      <c r="AU153" s="212" t="s">
        <v>78</v>
      </c>
      <c r="AV153" s="14" t="s">
        <v>78</v>
      </c>
      <c r="AW153" s="14" t="s">
        <v>30</v>
      </c>
      <c r="AX153" s="14" t="s">
        <v>69</v>
      </c>
      <c r="AY153" s="212" t="s">
        <v>179</v>
      </c>
    </row>
    <row r="154" spans="1:65" s="2" customFormat="1" ht="16.5" customHeight="1">
      <c r="A154" s="33"/>
      <c r="B154" s="34"/>
      <c r="C154" s="213" t="s">
        <v>8</v>
      </c>
      <c r="D154" s="213" t="s">
        <v>286</v>
      </c>
      <c r="E154" s="214" t="s">
        <v>5451</v>
      </c>
      <c r="F154" s="215" t="s">
        <v>5452</v>
      </c>
      <c r="G154" s="216" t="s">
        <v>289</v>
      </c>
      <c r="H154" s="217">
        <v>48.4</v>
      </c>
      <c r="I154" s="218"/>
      <c r="J154" s="218">
        <f>ROUND(I154*H154,2)</f>
        <v>0</v>
      </c>
      <c r="K154" s="215" t="s">
        <v>185</v>
      </c>
      <c r="L154" s="219"/>
      <c r="M154" s="220" t="s">
        <v>18</v>
      </c>
      <c r="N154" s="221" t="s">
        <v>40</v>
      </c>
      <c r="O154" s="184">
        <v>0</v>
      </c>
      <c r="P154" s="184">
        <f>O154*H154</f>
        <v>0</v>
      </c>
      <c r="Q154" s="184">
        <v>2.8000000000000001E-2</v>
      </c>
      <c r="R154" s="184">
        <f>Q154*H154</f>
        <v>1.3552</v>
      </c>
      <c r="S154" s="184">
        <v>0</v>
      </c>
      <c r="T154" s="18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6" t="s">
        <v>250</v>
      </c>
      <c r="AT154" s="186" t="s">
        <v>286</v>
      </c>
      <c r="AU154" s="186" t="s">
        <v>78</v>
      </c>
      <c r="AY154" s="19" t="s">
        <v>179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76</v>
      </c>
      <c r="BK154" s="187">
        <f>ROUND(I154*H154,2)</f>
        <v>0</v>
      </c>
      <c r="BL154" s="19" t="s">
        <v>186</v>
      </c>
      <c r="BM154" s="186" t="s">
        <v>5453</v>
      </c>
    </row>
    <row r="155" spans="1:65" s="2" customFormat="1">
      <c r="A155" s="33"/>
      <c r="B155" s="34"/>
      <c r="C155" s="35"/>
      <c r="D155" s="188" t="s">
        <v>188</v>
      </c>
      <c r="E155" s="35"/>
      <c r="F155" s="189" t="s">
        <v>5452</v>
      </c>
      <c r="G155" s="35"/>
      <c r="H155" s="35"/>
      <c r="I155" s="35"/>
      <c r="J155" s="35"/>
      <c r="K155" s="35"/>
      <c r="L155" s="38"/>
      <c r="M155" s="190"/>
      <c r="N155" s="191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9" t="s">
        <v>188</v>
      </c>
      <c r="AU155" s="19" t="s">
        <v>78</v>
      </c>
    </row>
    <row r="156" spans="1:65" s="2" customFormat="1" ht="16.5" customHeight="1">
      <c r="A156" s="33"/>
      <c r="B156" s="34"/>
      <c r="C156" s="176" t="s">
        <v>292</v>
      </c>
      <c r="D156" s="176" t="s">
        <v>181</v>
      </c>
      <c r="E156" s="177" t="s">
        <v>5454</v>
      </c>
      <c r="F156" s="178" t="s">
        <v>5455</v>
      </c>
      <c r="G156" s="179" t="s">
        <v>289</v>
      </c>
      <c r="H156" s="180">
        <v>1.2</v>
      </c>
      <c r="I156" s="181"/>
      <c r="J156" s="181">
        <f>ROUND(I156*H156,2)</f>
        <v>0</v>
      </c>
      <c r="K156" s="178" t="s">
        <v>18</v>
      </c>
      <c r="L156" s="38"/>
      <c r="M156" s="182" t="s">
        <v>18</v>
      </c>
      <c r="N156" s="183" t="s">
        <v>40</v>
      </c>
      <c r="O156" s="184">
        <v>0.28699999999999998</v>
      </c>
      <c r="P156" s="184">
        <f>O156*H156</f>
        <v>0.34439999999999998</v>
      </c>
      <c r="Q156" s="184">
        <v>0</v>
      </c>
      <c r="R156" s="184">
        <f>Q156*H156</f>
        <v>0</v>
      </c>
      <c r="S156" s="184">
        <v>9.2499999999999995E-3</v>
      </c>
      <c r="T156" s="185">
        <f>S156*H156</f>
        <v>1.1099999999999999E-2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6" t="s">
        <v>186</v>
      </c>
      <c r="AT156" s="186" t="s">
        <v>181</v>
      </c>
      <c r="AU156" s="186" t="s">
        <v>78</v>
      </c>
      <c r="AY156" s="19" t="s">
        <v>179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76</v>
      </c>
      <c r="BK156" s="187">
        <f>ROUND(I156*H156,2)</f>
        <v>0</v>
      </c>
      <c r="BL156" s="19" t="s">
        <v>186</v>
      </c>
      <c r="BM156" s="186" t="s">
        <v>5456</v>
      </c>
    </row>
    <row r="157" spans="1:65" s="2" customFormat="1">
      <c r="A157" s="33"/>
      <c r="B157" s="34"/>
      <c r="C157" s="35"/>
      <c r="D157" s="188" t="s">
        <v>188</v>
      </c>
      <c r="E157" s="35"/>
      <c r="F157" s="189" t="s">
        <v>5455</v>
      </c>
      <c r="G157" s="35"/>
      <c r="H157" s="35"/>
      <c r="I157" s="35"/>
      <c r="J157" s="35"/>
      <c r="K157" s="35"/>
      <c r="L157" s="38"/>
      <c r="M157" s="190"/>
      <c r="N157" s="191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9" t="s">
        <v>188</v>
      </c>
      <c r="AU157" s="19" t="s">
        <v>78</v>
      </c>
    </row>
    <row r="158" spans="1:65" s="14" customFormat="1">
      <c r="B158" s="203"/>
      <c r="C158" s="204"/>
      <c r="D158" s="188" t="s">
        <v>192</v>
      </c>
      <c r="E158" s="205" t="s">
        <v>18</v>
      </c>
      <c r="F158" s="206" t="s">
        <v>5457</v>
      </c>
      <c r="G158" s="204"/>
      <c r="H158" s="207">
        <v>1.2</v>
      </c>
      <c r="I158" s="204"/>
      <c r="J158" s="204"/>
      <c r="K158" s="204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192</v>
      </c>
      <c r="AU158" s="212" t="s">
        <v>78</v>
      </c>
      <c r="AV158" s="14" t="s">
        <v>78</v>
      </c>
      <c r="AW158" s="14" t="s">
        <v>30</v>
      </c>
      <c r="AX158" s="14" t="s">
        <v>69</v>
      </c>
      <c r="AY158" s="212" t="s">
        <v>179</v>
      </c>
    </row>
    <row r="159" spans="1:65" s="2" customFormat="1" ht="16.5" customHeight="1">
      <c r="A159" s="33"/>
      <c r="B159" s="34"/>
      <c r="C159" s="176" t="s">
        <v>299</v>
      </c>
      <c r="D159" s="176" t="s">
        <v>181</v>
      </c>
      <c r="E159" s="177" t="s">
        <v>5458</v>
      </c>
      <c r="F159" s="178" t="s">
        <v>5459</v>
      </c>
      <c r="G159" s="179" t="s">
        <v>281</v>
      </c>
      <c r="H159" s="180">
        <v>1</v>
      </c>
      <c r="I159" s="181"/>
      <c r="J159" s="181">
        <f>ROUND(I159*H159,2)</f>
        <v>0</v>
      </c>
      <c r="K159" s="178" t="s">
        <v>185</v>
      </c>
      <c r="L159" s="38"/>
      <c r="M159" s="182" t="s">
        <v>18</v>
      </c>
      <c r="N159" s="183" t="s">
        <v>40</v>
      </c>
      <c r="O159" s="184">
        <v>0.60199999999999998</v>
      </c>
      <c r="P159" s="184">
        <f>O159*H159</f>
        <v>0.60199999999999998</v>
      </c>
      <c r="Q159" s="184">
        <v>0</v>
      </c>
      <c r="R159" s="184">
        <f>Q159*H159</f>
        <v>0</v>
      </c>
      <c r="S159" s="184">
        <v>0.192</v>
      </c>
      <c r="T159" s="185">
        <f>S159*H159</f>
        <v>0.192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6" t="s">
        <v>186</v>
      </c>
      <c r="AT159" s="186" t="s">
        <v>181</v>
      </c>
      <c r="AU159" s="186" t="s">
        <v>78</v>
      </c>
      <c r="AY159" s="19" t="s">
        <v>179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76</v>
      </c>
      <c r="BK159" s="187">
        <f>ROUND(I159*H159,2)</f>
        <v>0</v>
      </c>
      <c r="BL159" s="19" t="s">
        <v>186</v>
      </c>
      <c r="BM159" s="186" t="s">
        <v>5460</v>
      </c>
    </row>
    <row r="160" spans="1:65" s="2" customFormat="1">
      <c r="A160" s="33"/>
      <c r="B160" s="34"/>
      <c r="C160" s="35"/>
      <c r="D160" s="188" t="s">
        <v>188</v>
      </c>
      <c r="E160" s="35"/>
      <c r="F160" s="189" t="s">
        <v>5461</v>
      </c>
      <c r="G160" s="35"/>
      <c r="H160" s="35"/>
      <c r="I160" s="35"/>
      <c r="J160" s="35"/>
      <c r="K160" s="35"/>
      <c r="L160" s="38"/>
      <c r="M160" s="190"/>
      <c r="N160" s="19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9" t="s">
        <v>188</v>
      </c>
      <c r="AU160" s="19" t="s">
        <v>78</v>
      </c>
    </row>
    <row r="161" spans="1:65" s="2" customFormat="1">
      <c r="A161" s="33"/>
      <c r="B161" s="34"/>
      <c r="C161" s="35"/>
      <c r="D161" s="192" t="s">
        <v>190</v>
      </c>
      <c r="E161" s="35"/>
      <c r="F161" s="193" t="s">
        <v>5462</v>
      </c>
      <c r="G161" s="35"/>
      <c r="H161" s="35"/>
      <c r="I161" s="35"/>
      <c r="J161" s="35"/>
      <c r="K161" s="35"/>
      <c r="L161" s="38"/>
      <c r="M161" s="190"/>
      <c r="N161" s="19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9" t="s">
        <v>190</v>
      </c>
      <c r="AU161" s="19" t="s">
        <v>78</v>
      </c>
    </row>
    <row r="162" spans="1:65" s="2" customFormat="1" ht="21.75" customHeight="1">
      <c r="A162" s="33"/>
      <c r="B162" s="34"/>
      <c r="C162" s="176" t="s">
        <v>304</v>
      </c>
      <c r="D162" s="176" t="s">
        <v>181</v>
      </c>
      <c r="E162" s="177" t="s">
        <v>5463</v>
      </c>
      <c r="F162" s="178" t="s">
        <v>5464</v>
      </c>
      <c r="G162" s="179" t="s">
        <v>281</v>
      </c>
      <c r="H162" s="180">
        <v>1</v>
      </c>
      <c r="I162" s="181"/>
      <c r="J162" s="181">
        <f>ROUND(I162*H162,2)</f>
        <v>0</v>
      </c>
      <c r="K162" s="178" t="s">
        <v>185</v>
      </c>
      <c r="L162" s="38"/>
      <c r="M162" s="182" t="s">
        <v>18</v>
      </c>
      <c r="N162" s="183" t="s">
        <v>40</v>
      </c>
      <c r="O162" s="184">
        <v>1.8480000000000001</v>
      </c>
      <c r="P162" s="184">
        <f>O162*H162</f>
        <v>1.8480000000000001</v>
      </c>
      <c r="Q162" s="184">
        <v>0</v>
      </c>
      <c r="R162" s="184">
        <f>Q162*H162</f>
        <v>0</v>
      </c>
      <c r="S162" s="184">
        <v>0.28499999999999998</v>
      </c>
      <c r="T162" s="185">
        <f>S162*H162</f>
        <v>0.28499999999999998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6" t="s">
        <v>186</v>
      </c>
      <c r="AT162" s="186" t="s">
        <v>181</v>
      </c>
      <c r="AU162" s="186" t="s">
        <v>78</v>
      </c>
      <c r="AY162" s="19" t="s">
        <v>179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76</v>
      </c>
      <c r="BK162" s="187">
        <f>ROUND(I162*H162,2)</f>
        <v>0</v>
      </c>
      <c r="BL162" s="19" t="s">
        <v>186</v>
      </c>
      <c r="BM162" s="186" t="s">
        <v>5465</v>
      </c>
    </row>
    <row r="163" spans="1:65" s="2" customFormat="1" ht="19.5">
      <c r="A163" s="33"/>
      <c r="B163" s="34"/>
      <c r="C163" s="35"/>
      <c r="D163" s="188" t="s">
        <v>188</v>
      </c>
      <c r="E163" s="35"/>
      <c r="F163" s="189" t="s">
        <v>5466</v>
      </c>
      <c r="G163" s="35"/>
      <c r="H163" s="35"/>
      <c r="I163" s="35"/>
      <c r="J163" s="35"/>
      <c r="K163" s="35"/>
      <c r="L163" s="38"/>
      <c r="M163" s="190"/>
      <c r="N163" s="191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9" t="s">
        <v>188</v>
      </c>
      <c r="AU163" s="19" t="s">
        <v>78</v>
      </c>
    </row>
    <row r="164" spans="1:65" s="2" customFormat="1">
      <c r="A164" s="33"/>
      <c r="B164" s="34"/>
      <c r="C164" s="35"/>
      <c r="D164" s="192" t="s">
        <v>190</v>
      </c>
      <c r="E164" s="35"/>
      <c r="F164" s="193" t="s">
        <v>5467</v>
      </c>
      <c r="G164" s="35"/>
      <c r="H164" s="35"/>
      <c r="I164" s="35"/>
      <c r="J164" s="35"/>
      <c r="K164" s="35"/>
      <c r="L164" s="38"/>
      <c r="M164" s="190"/>
      <c r="N164" s="191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9" t="s">
        <v>190</v>
      </c>
      <c r="AU164" s="19" t="s">
        <v>78</v>
      </c>
    </row>
    <row r="165" spans="1:65" s="12" customFormat="1" ht="22.9" customHeight="1">
      <c r="B165" s="161"/>
      <c r="C165" s="162"/>
      <c r="D165" s="163" t="s">
        <v>68</v>
      </c>
      <c r="E165" s="174" t="s">
        <v>1871</v>
      </c>
      <c r="F165" s="174" t="s">
        <v>1872</v>
      </c>
      <c r="G165" s="162"/>
      <c r="H165" s="162"/>
      <c r="I165" s="162"/>
      <c r="J165" s="175">
        <f>BK165</f>
        <v>0</v>
      </c>
      <c r="K165" s="162"/>
      <c r="L165" s="166"/>
      <c r="M165" s="167"/>
      <c r="N165" s="168"/>
      <c r="O165" s="168"/>
      <c r="P165" s="169">
        <f>SUM(P166:P178)</f>
        <v>0.787632</v>
      </c>
      <c r="Q165" s="168"/>
      <c r="R165" s="169">
        <f>SUM(R166:R178)</f>
        <v>0</v>
      </c>
      <c r="S165" s="168"/>
      <c r="T165" s="170">
        <f>SUM(T166:T178)</f>
        <v>0</v>
      </c>
      <c r="AR165" s="171" t="s">
        <v>76</v>
      </c>
      <c r="AT165" s="172" t="s">
        <v>68</v>
      </c>
      <c r="AU165" s="172" t="s">
        <v>76</v>
      </c>
      <c r="AY165" s="171" t="s">
        <v>179</v>
      </c>
      <c r="BK165" s="173">
        <f>SUM(BK166:BK178)</f>
        <v>0</v>
      </c>
    </row>
    <row r="166" spans="1:65" s="2" customFormat="1" ht="24.2" customHeight="1">
      <c r="A166" s="33"/>
      <c r="B166" s="34"/>
      <c r="C166" s="176" t="s">
        <v>311</v>
      </c>
      <c r="D166" s="176" t="s">
        <v>181</v>
      </c>
      <c r="E166" s="177" t="s">
        <v>1874</v>
      </c>
      <c r="F166" s="178" t="s">
        <v>1875</v>
      </c>
      <c r="G166" s="179" t="s">
        <v>253</v>
      </c>
      <c r="H166" s="180">
        <v>0.48799999999999999</v>
      </c>
      <c r="I166" s="181"/>
      <c r="J166" s="181">
        <f>ROUND(I166*H166,2)</f>
        <v>0</v>
      </c>
      <c r="K166" s="178" t="s">
        <v>185</v>
      </c>
      <c r="L166" s="38"/>
      <c r="M166" s="182" t="s">
        <v>18</v>
      </c>
      <c r="N166" s="183" t="s">
        <v>40</v>
      </c>
      <c r="O166" s="184">
        <v>1.411</v>
      </c>
      <c r="P166" s="184">
        <f>O166*H166</f>
        <v>0.68856799999999996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186</v>
      </c>
      <c r="AT166" s="186" t="s">
        <v>181</v>
      </c>
      <c r="AU166" s="186" t="s">
        <v>78</v>
      </c>
      <c r="AY166" s="19" t="s">
        <v>179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76</v>
      </c>
      <c r="BK166" s="187">
        <f>ROUND(I166*H166,2)</f>
        <v>0</v>
      </c>
      <c r="BL166" s="19" t="s">
        <v>186</v>
      </c>
      <c r="BM166" s="186" t="s">
        <v>1876</v>
      </c>
    </row>
    <row r="167" spans="1:65" s="2" customFormat="1" ht="19.5">
      <c r="A167" s="33"/>
      <c r="B167" s="34"/>
      <c r="C167" s="35"/>
      <c r="D167" s="188" t="s">
        <v>188</v>
      </c>
      <c r="E167" s="35"/>
      <c r="F167" s="189" t="s">
        <v>1877</v>
      </c>
      <c r="G167" s="35"/>
      <c r="H167" s="35"/>
      <c r="I167" s="35"/>
      <c r="J167" s="35"/>
      <c r="K167" s="35"/>
      <c r="L167" s="38"/>
      <c r="M167" s="190"/>
      <c r="N167" s="191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9" t="s">
        <v>188</v>
      </c>
      <c r="AU167" s="19" t="s">
        <v>78</v>
      </c>
    </row>
    <row r="168" spans="1:65" s="2" customFormat="1">
      <c r="A168" s="33"/>
      <c r="B168" s="34"/>
      <c r="C168" s="35"/>
      <c r="D168" s="192" t="s">
        <v>190</v>
      </c>
      <c r="E168" s="35"/>
      <c r="F168" s="193" t="s">
        <v>1878</v>
      </c>
      <c r="G168" s="35"/>
      <c r="H168" s="35"/>
      <c r="I168" s="35"/>
      <c r="J168" s="35"/>
      <c r="K168" s="35"/>
      <c r="L168" s="38"/>
      <c r="M168" s="190"/>
      <c r="N168" s="191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9" t="s">
        <v>190</v>
      </c>
      <c r="AU168" s="19" t="s">
        <v>78</v>
      </c>
    </row>
    <row r="169" spans="1:65" s="2" customFormat="1" ht="24.2" customHeight="1">
      <c r="A169" s="33"/>
      <c r="B169" s="34"/>
      <c r="C169" s="176" t="s">
        <v>314</v>
      </c>
      <c r="D169" s="176" t="s">
        <v>181</v>
      </c>
      <c r="E169" s="177" t="s">
        <v>1880</v>
      </c>
      <c r="F169" s="178" t="s">
        <v>1881</v>
      </c>
      <c r="G169" s="179" t="s">
        <v>253</v>
      </c>
      <c r="H169" s="180">
        <v>0.48799999999999999</v>
      </c>
      <c r="I169" s="181"/>
      <c r="J169" s="181">
        <f>ROUND(I169*H169,2)</f>
        <v>0</v>
      </c>
      <c r="K169" s="178" t="s">
        <v>185</v>
      </c>
      <c r="L169" s="38"/>
      <c r="M169" s="182" t="s">
        <v>18</v>
      </c>
      <c r="N169" s="183" t="s">
        <v>40</v>
      </c>
      <c r="O169" s="184">
        <v>0.125</v>
      </c>
      <c r="P169" s="184">
        <f>O169*H169</f>
        <v>6.0999999999999999E-2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6" t="s">
        <v>186</v>
      </c>
      <c r="AT169" s="186" t="s">
        <v>181</v>
      </c>
      <c r="AU169" s="186" t="s">
        <v>78</v>
      </c>
      <c r="AY169" s="19" t="s">
        <v>179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76</v>
      </c>
      <c r="BK169" s="187">
        <f>ROUND(I169*H169,2)</f>
        <v>0</v>
      </c>
      <c r="BL169" s="19" t="s">
        <v>186</v>
      </c>
      <c r="BM169" s="186" t="s">
        <v>1882</v>
      </c>
    </row>
    <row r="170" spans="1:65" s="2" customFormat="1" ht="19.5">
      <c r="A170" s="33"/>
      <c r="B170" s="34"/>
      <c r="C170" s="35"/>
      <c r="D170" s="188" t="s">
        <v>188</v>
      </c>
      <c r="E170" s="35"/>
      <c r="F170" s="189" t="s">
        <v>1883</v>
      </c>
      <c r="G170" s="35"/>
      <c r="H170" s="35"/>
      <c r="I170" s="35"/>
      <c r="J170" s="35"/>
      <c r="K170" s="35"/>
      <c r="L170" s="38"/>
      <c r="M170" s="190"/>
      <c r="N170" s="191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9" t="s">
        <v>188</v>
      </c>
      <c r="AU170" s="19" t="s">
        <v>78</v>
      </c>
    </row>
    <row r="171" spans="1:65" s="2" customFormat="1">
      <c r="A171" s="33"/>
      <c r="B171" s="34"/>
      <c r="C171" s="35"/>
      <c r="D171" s="192" t="s">
        <v>190</v>
      </c>
      <c r="E171" s="35"/>
      <c r="F171" s="193" t="s">
        <v>1884</v>
      </c>
      <c r="G171" s="35"/>
      <c r="H171" s="35"/>
      <c r="I171" s="35"/>
      <c r="J171" s="35"/>
      <c r="K171" s="35"/>
      <c r="L171" s="38"/>
      <c r="M171" s="190"/>
      <c r="N171" s="191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9" t="s">
        <v>190</v>
      </c>
      <c r="AU171" s="19" t="s">
        <v>78</v>
      </c>
    </row>
    <row r="172" spans="1:65" s="2" customFormat="1" ht="24.2" customHeight="1">
      <c r="A172" s="33"/>
      <c r="B172" s="34"/>
      <c r="C172" s="176" t="s">
        <v>325</v>
      </c>
      <c r="D172" s="176" t="s">
        <v>181</v>
      </c>
      <c r="E172" s="177" t="s">
        <v>1886</v>
      </c>
      <c r="F172" s="178" t="s">
        <v>1887</v>
      </c>
      <c r="G172" s="179" t="s">
        <v>253</v>
      </c>
      <c r="H172" s="180">
        <v>6.3440000000000003</v>
      </c>
      <c r="I172" s="181"/>
      <c r="J172" s="181">
        <f>ROUND(I172*H172,2)</f>
        <v>0</v>
      </c>
      <c r="K172" s="178" t="s">
        <v>185</v>
      </c>
      <c r="L172" s="38"/>
      <c r="M172" s="182" t="s">
        <v>18</v>
      </c>
      <c r="N172" s="183" t="s">
        <v>40</v>
      </c>
      <c r="O172" s="184">
        <v>6.0000000000000001E-3</v>
      </c>
      <c r="P172" s="184">
        <f>O172*H172</f>
        <v>3.8064000000000001E-2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186</v>
      </c>
      <c r="AT172" s="186" t="s">
        <v>181</v>
      </c>
      <c r="AU172" s="186" t="s">
        <v>78</v>
      </c>
      <c r="AY172" s="19" t="s">
        <v>179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76</v>
      </c>
      <c r="BK172" s="187">
        <f>ROUND(I172*H172,2)</f>
        <v>0</v>
      </c>
      <c r="BL172" s="19" t="s">
        <v>186</v>
      </c>
      <c r="BM172" s="186" t="s">
        <v>1888</v>
      </c>
    </row>
    <row r="173" spans="1:65" s="2" customFormat="1" ht="29.25">
      <c r="A173" s="33"/>
      <c r="B173" s="34"/>
      <c r="C173" s="35"/>
      <c r="D173" s="188" t="s">
        <v>188</v>
      </c>
      <c r="E173" s="35"/>
      <c r="F173" s="189" t="s">
        <v>1889</v>
      </c>
      <c r="G173" s="35"/>
      <c r="H173" s="35"/>
      <c r="I173" s="35"/>
      <c r="J173" s="35"/>
      <c r="K173" s="35"/>
      <c r="L173" s="38"/>
      <c r="M173" s="190"/>
      <c r="N173" s="19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9" t="s">
        <v>188</v>
      </c>
      <c r="AU173" s="19" t="s">
        <v>78</v>
      </c>
    </row>
    <row r="174" spans="1:65" s="2" customFormat="1">
      <c r="A174" s="33"/>
      <c r="B174" s="34"/>
      <c r="C174" s="35"/>
      <c r="D174" s="192" t="s">
        <v>190</v>
      </c>
      <c r="E174" s="35"/>
      <c r="F174" s="193" t="s">
        <v>1890</v>
      </c>
      <c r="G174" s="35"/>
      <c r="H174" s="35"/>
      <c r="I174" s="35"/>
      <c r="J174" s="35"/>
      <c r="K174" s="35"/>
      <c r="L174" s="38"/>
      <c r="M174" s="190"/>
      <c r="N174" s="191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9" t="s">
        <v>190</v>
      </c>
      <c r="AU174" s="19" t="s">
        <v>78</v>
      </c>
    </row>
    <row r="175" spans="1:65" s="14" customFormat="1">
      <c r="B175" s="203"/>
      <c r="C175" s="204"/>
      <c r="D175" s="188" t="s">
        <v>192</v>
      </c>
      <c r="E175" s="204"/>
      <c r="F175" s="206" t="s">
        <v>5468</v>
      </c>
      <c r="G175" s="204"/>
      <c r="H175" s="207">
        <v>6.3440000000000003</v>
      </c>
      <c r="I175" s="204"/>
      <c r="J175" s="204"/>
      <c r="K175" s="204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192</v>
      </c>
      <c r="AU175" s="212" t="s">
        <v>78</v>
      </c>
      <c r="AV175" s="14" t="s">
        <v>78</v>
      </c>
      <c r="AW175" s="14" t="s">
        <v>4</v>
      </c>
      <c r="AX175" s="14" t="s">
        <v>76</v>
      </c>
      <c r="AY175" s="212" t="s">
        <v>179</v>
      </c>
    </row>
    <row r="176" spans="1:65" s="2" customFormat="1" ht="44.25" customHeight="1">
      <c r="A176" s="33"/>
      <c r="B176" s="34"/>
      <c r="C176" s="176" t="s">
        <v>333</v>
      </c>
      <c r="D176" s="176" t="s">
        <v>181</v>
      </c>
      <c r="E176" s="177" t="s">
        <v>1921</v>
      </c>
      <c r="F176" s="178" t="s">
        <v>1922</v>
      </c>
      <c r="G176" s="179" t="s">
        <v>253</v>
      </c>
      <c r="H176" s="180">
        <v>0.48799999999999999</v>
      </c>
      <c r="I176" s="181"/>
      <c r="J176" s="181">
        <f>ROUND(I176*H176,2)</f>
        <v>0</v>
      </c>
      <c r="K176" s="178" t="s">
        <v>185</v>
      </c>
      <c r="L176" s="38"/>
      <c r="M176" s="182" t="s">
        <v>18</v>
      </c>
      <c r="N176" s="183" t="s">
        <v>40</v>
      </c>
      <c r="O176" s="184">
        <v>0</v>
      </c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186</v>
      </c>
      <c r="AT176" s="186" t="s">
        <v>181</v>
      </c>
      <c r="AU176" s="186" t="s">
        <v>78</v>
      </c>
      <c r="AY176" s="19" t="s">
        <v>179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76</v>
      </c>
      <c r="BK176" s="187">
        <f>ROUND(I176*H176,2)</f>
        <v>0</v>
      </c>
      <c r="BL176" s="19" t="s">
        <v>186</v>
      </c>
      <c r="BM176" s="186" t="s">
        <v>1923</v>
      </c>
    </row>
    <row r="177" spans="1:65" s="2" customFormat="1" ht="29.25">
      <c r="A177" s="33"/>
      <c r="B177" s="34"/>
      <c r="C177" s="35"/>
      <c r="D177" s="188" t="s">
        <v>188</v>
      </c>
      <c r="E177" s="35"/>
      <c r="F177" s="189" t="s">
        <v>1924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188</v>
      </c>
      <c r="AU177" s="19" t="s">
        <v>78</v>
      </c>
    </row>
    <row r="178" spans="1:65" s="2" customFormat="1">
      <c r="A178" s="33"/>
      <c r="B178" s="34"/>
      <c r="C178" s="35"/>
      <c r="D178" s="192" t="s">
        <v>190</v>
      </c>
      <c r="E178" s="35"/>
      <c r="F178" s="193" t="s">
        <v>1925</v>
      </c>
      <c r="G178" s="35"/>
      <c r="H178" s="35"/>
      <c r="I178" s="35"/>
      <c r="J178" s="35"/>
      <c r="K178" s="35"/>
      <c r="L178" s="38"/>
      <c r="M178" s="190"/>
      <c r="N178" s="191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9" t="s">
        <v>190</v>
      </c>
      <c r="AU178" s="19" t="s">
        <v>78</v>
      </c>
    </row>
    <row r="179" spans="1:65" s="12" customFormat="1" ht="22.9" customHeight="1">
      <c r="B179" s="161"/>
      <c r="C179" s="162"/>
      <c r="D179" s="163" t="s">
        <v>68</v>
      </c>
      <c r="E179" s="174" t="s">
        <v>1942</v>
      </c>
      <c r="F179" s="174" t="s">
        <v>1943</v>
      </c>
      <c r="G179" s="162"/>
      <c r="H179" s="162"/>
      <c r="I179" s="162"/>
      <c r="J179" s="175">
        <f>BK179</f>
        <v>0</v>
      </c>
      <c r="K179" s="162"/>
      <c r="L179" s="166"/>
      <c r="M179" s="167"/>
      <c r="N179" s="168"/>
      <c r="O179" s="168"/>
      <c r="P179" s="169">
        <f>SUM(P180:P182)</f>
        <v>2.5525689999999996</v>
      </c>
      <c r="Q179" s="168"/>
      <c r="R179" s="169">
        <f>SUM(R180:R182)</f>
        <v>0</v>
      </c>
      <c r="S179" s="168"/>
      <c r="T179" s="170">
        <f>SUM(T180:T182)</f>
        <v>0</v>
      </c>
      <c r="AR179" s="171" t="s">
        <v>76</v>
      </c>
      <c r="AT179" s="172" t="s">
        <v>68</v>
      </c>
      <c r="AU179" s="172" t="s">
        <v>76</v>
      </c>
      <c r="AY179" s="171" t="s">
        <v>179</v>
      </c>
      <c r="BK179" s="173">
        <f>SUM(BK180:BK182)</f>
        <v>0</v>
      </c>
    </row>
    <row r="180" spans="1:65" s="2" customFormat="1" ht="21.75" customHeight="1">
      <c r="A180" s="33"/>
      <c r="B180" s="34"/>
      <c r="C180" s="176" t="s">
        <v>348</v>
      </c>
      <c r="D180" s="176" t="s">
        <v>181</v>
      </c>
      <c r="E180" s="177" t="s">
        <v>1945</v>
      </c>
      <c r="F180" s="178" t="s">
        <v>1946</v>
      </c>
      <c r="G180" s="179" t="s">
        <v>253</v>
      </c>
      <c r="H180" s="180">
        <v>6.2409999999999997</v>
      </c>
      <c r="I180" s="181"/>
      <c r="J180" s="181">
        <f>ROUND(I180*H180,2)</f>
        <v>0</v>
      </c>
      <c r="K180" s="178" t="s">
        <v>185</v>
      </c>
      <c r="L180" s="38"/>
      <c r="M180" s="182" t="s">
        <v>18</v>
      </c>
      <c r="N180" s="183" t="s">
        <v>40</v>
      </c>
      <c r="O180" s="184">
        <v>0.40899999999999997</v>
      </c>
      <c r="P180" s="184">
        <f>O180*H180</f>
        <v>2.5525689999999996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186</v>
      </c>
      <c r="AT180" s="186" t="s">
        <v>181</v>
      </c>
      <c r="AU180" s="186" t="s">
        <v>78</v>
      </c>
      <c r="AY180" s="19" t="s">
        <v>179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76</v>
      </c>
      <c r="BK180" s="187">
        <f>ROUND(I180*H180,2)</f>
        <v>0</v>
      </c>
      <c r="BL180" s="19" t="s">
        <v>186</v>
      </c>
      <c r="BM180" s="186" t="s">
        <v>1947</v>
      </c>
    </row>
    <row r="181" spans="1:65" s="2" customFormat="1" ht="39">
      <c r="A181" s="33"/>
      <c r="B181" s="34"/>
      <c r="C181" s="35"/>
      <c r="D181" s="188" t="s">
        <v>188</v>
      </c>
      <c r="E181" s="35"/>
      <c r="F181" s="189" t="s">
        <v>1948</v>
      </c>
      <c r="G181" s="35"/>
      <c r="H181" s="35"/>
      <c r="I181" s="35"/>
      <c r="J181" s="35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188</v>
      </c>
      <c r="AU181" s="19" t="s">
        <v>78</v>
      </c>
    </row>
    <row r="182" spans="1:65" s="2" customFormat="1">
      <c r="A182" s="33"/>
      <c r="B182" s="34"/>
      <c r="C182" s="35"/>
      <c r="D182" s="192" t="s">
        <v>190</v>
      </c>
      <c r="E182" s="35"/>
      <c r="F182" s="193" t="s">
        <v>1949</v>
      </c>
      <c r="G182" s="35"/>
      <c r="H182" s="35"/>
      <c r="I182" s="35"/>
      <c r="J182" s="35"/>
      <c r="K182" s="35"/>
      <c r="L182" s="38"/>
      <c r="M182" s="190"/>
      <c r="N182" s="19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9" t="s">
        <v>190</v>
      </c>
      <c r="AU182" s="19" t="s">
        <v>78</v>
      </c>
    </row>
    <row r="183" spans="1:65" s="12" customFormat="1" ht="25.9" customHeight="1">
      <c r="B183" s="161"/>
      <c r="C183" s="162"/>
      <c r="D183" s="163" t="s">
        <v>68</v>
      </c>
      <c r="E183" s="164" t="s">
        <v>1950</v>
      </c>
      <c r="F183" s="164" t="s">
        <v>1951</v>
      </c>
      <c r="G183" s="162"/>
      <c r="H183" s="162"/>
      <c r="I183" s="162"/>
      <c r="J183" s="165">
        <f>BK183</f>
        <v>0</v>
      </c>
      <c r="K183" s="162"/>
      <c r="L183" s="166"/>
      <c r="M183" s="167"/>
      <c r="N183" s="168"/>
      <c r="O183" s="168"/>
      <c r="P183" s="169">
        <f>P184</f>
        <v>0</v>
      </c>
      <c r="Q183" s="168"/>
      <c r="R183" s="169">
        <f>R184</f>
        <v>0</v>
      </c>
      <c r="S183" s="168"/>
      <c r="T183" s="170">
        <f>T184</f>
        <v>0</v>
      </c>
      <c r="AR183" s="171" t="s">
        <v>78</v>
      </c>
      <c r="AT183" s="172" t="s">
        <v>68</v>
      </c>
      <c r="AU183" s="172" t="s">
        <v>69</v>
      </c>
      <c r="AY183" s="171" t="s">
        <v>179</v>
      </c>
      <c r="BK183" s="173">
        <f>BK184</f>
        <v>0</v>
      </c>
    </row>
    <row r="184" spans="1:65" s="12" customFormat="1" ht="22.9" customHeight="1">
      <c r="B184" s="161"/>
      <c r="C184" s="162"/>
      <c r="D184" s="163" t="s">
        <v>68</v>
      </c>
      <c r="E184" s="174" t="s">
        <v>2987</v>
      </c>
      <c r="F184" s="174" t="s">
        <v>2988</v>
      </c>
      <c r="G184" s="162"/>
      <c r="H184" s="162"/>
      <c r="I184" s="162"/>
      <c r="J184" s="175">
        <f>BK184</f>
        <v>0</v>
      </c>
      <c r="K184" s="162"/>
      <c r="L184" s="166"/>
      <c r="M184" s="167"/>
      <c r="N184" s="168"/>
      <c r="O184" s="168"/>
      <c r="P184" s="169">
        <f>SUM(P185:P193)</f>
        <v>0</v>
      </c>
      <c r="Q184" s="168"/>
      <c r="R184" s="169">
        <f>SUM(R185:R193)</f>
        <v>0</v>
      </c>
      <c r="S184" s="168"/>
      <c r="T184" s="170">
        <f>SUM(T185:T193)</f>
        <v>0</v>
      </c>
      <c r="AR184" s="171" t="s">
        <v>78</v>
      </c>
      <c r="AT184" s="172" t="s">
        <v>68</v>
      </c>
      <c r="AU184" s="172" t="s">
        <v>76</v>
      </c>
      <c r="AY184" s="171" t="s">
        <v>179</v>
      </c>
      <c r="BK184" s="173">
        <f>SUM(BK185:BK193)</f>
        <v>0</v>
      </c>
    </row>
    <row r="185" spans="1:65" s="2" customFormat="1" ht="55.5" customHeight="1">
      <c r="A185" s="33"/>
      <c r="B185" s="34"/>
      <c r="C185" s="176" t="s">
        <v>7</v>
      </c>
      <c r="D185" s="176" t="s">
        <v>181</v>
      </c>
      <c r="E185" s="177" t="s">
        <v>5469</v>
      </c>
      <c r="F185" s="178" t="s">
        <v>5470</v>
      </c>
      <c r="G185" s="179" t="s">
        <v>281</v>
      </c>
      <c r="H185" s="180">
        <v>1</v>
      </c>
      <c r="I185" s="181"/>
      <c r="J185" s="181">
        <f>ROUND(I185*H185,2)</f>
        <v>0</v>
      </c>
      <c r="K185" s="178" t="s">
        <v>18</v>
      </c>
      <c r="L185" s="38"/>
      <c r="M185" s="182" t="s">
        <v>18</v>
      </c>
      <c r="N185" s="183" t="s">
        <v>40</v>
      </c>
      <c r="O185" s="184">
        <v>0</v>
      </c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6" t="s">
        <v>186</v>
      </c>
      <c r="AT185" s="186" t="s">
        <v>181</v>
      </c>
      <c r="AU185" s="186" t="s">
        <v>78</v>
      </c>
      <c r="AY185" s="19" t="s">
        <v>179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76</v>
      </c>
      <c r="BK185" s="187">
        <f>ROUND(I185*H185,2)</f>
        <v>0</v>
      </c>
      <c r="BL185" s="19" t="s">
        <v>186</v>
      </c>
      <c r="BM185" s="186" t="s">
        <v>5471</v>
      </c>
    </row>
    <row r="186" spans="1:65" s="2" customFormat="1" ht="29.25">
      <c r="A186" s="33"/>
      <c r="B186" s="34"/>
      <c r="C186" s="35"/>
      <c r="D186" s="188" t="s">
        <v>188</v>
      </c>
      <c r="E186" s="35"/>
      <c r="F186" s="189" t="s">
        <v>5470</v>
      </c>
      <c r="G186" s="35"/>
      <c r="H186" s="35"/>
      <c r="I186" s="35"/>
      <c r="J186" s="35"/>
      <c r="K186" s="35"/>
      <c r="L186" s="38"/>
      <c r="M186" s="190"/>
      <c r="N186" s="191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9" t="s">
        <v>188</v>
      </c>
      <c r="AU186" s="19" t="s">
        <v>78</v>
      </c>
    </row>
    <row r="187" spans="1:65" s="2" customFormat="1" ht="19.5">
      <c r="A187" s="33"/>
      <c r="B187" s="34"/>
      <c r="C187" s="35"/>
      <c r="D187" s="188" t="s">
        <v>2670</v>
      </c>
      <c r="E187" s="35"/>
      <c r="F187" s="230" t="s">
        <v>3038</v>
      </c>
      <c r="G187" s="35"/>
      <c r="H187" s="35"/>
      <c r="I187" s="35"/>
      <c r="J187" s="35"/>
      <c r="K187" s="35"/>
      <c r="L187" s="38"/>
      <c r="M187" s="190"/>
      <c r="N187" s="191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9" t="s">
        <v>2670</v>
      </c>
      <c r="AU187" s="19" t="s">
        <v>78</v>
      </c>
    </row>
    <row r="188" spans="1:65" s="2" customFormat="1" ht="55.5" customHeight="1">
      <c r="A188" s="33"/>
      <c r="B188" s="34"/>
      <c r="C188" s="176" t="s">
        <v>362</v>
      </c>
      <c r="D188" s="176" t="s">
        <v>181</v>
      </c>
      <c r="E188" s="177" t="s">
        <v>5472</v>
      </c>
      <c r="F188" s="178" t="s">
        <v>5473</v>
      </c>
      <c r="G188" s="179" t="s">
        <v>281</v>
      </c>
      <c r="H188" s="180">
        <v>1</v>
      </c>
      <c r="I188" s="181"/>
      <c r="J188" s="181">
        <f>ROUND(I188*H188,2)</f>
        <v>0</v>
      </c>
      <c r="K188" s="178" t="s">
        <v>18</v>
      </c>
      <c r="L188" s="38"/>
      <c r="M188" s="182" t="s">
        <v>18</v>
      </c>
      <c r="N188" s="183" t="s">
        <v>40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6" t="s">
        <v>186</v>
      </c>
      <c r="AT188" s="186" t="s">
        <v>181</v>
      </c>
      <c r="AU188" s="186" t="s">
        <v>78</v>
      </c>
      <c r="AY188" s="19" t="s">
        <v>179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76</v>
      </c>
      <c r="BK188" s="187">
        <f>ROUND(I188*H188,2)</f>
        <v>0</v>
      </c>
      <c r="BL188" s="19" t="s">
        <v>186</v>
      </c>
      <c r="BM188" s="186" t="s">
        <v>5474</v>
      </c>
    </row>
    <row r="189" spans="1:65" s="2" customFormat="1" ht="29.25">
      <c r="A189" s="33"/>
      <c r="B189" s="34"/>
      <c r="C189" s="35"/>
      <c r="D189" s="188" t="s">
        <v>188</v>
      </c>
      <c r="E189" s="35"/>
      <c r="F189" s="189" t="s">
        <v>5473</v>
      </c>
      <c r="G189" s="35"/>
      <c r="H189" s="35"/>
      <c r="I189" s="35"/>
      <c r="J189" s="35"/>
      <c r="K189" s="35"/>
      <c r="L189" s="38"/>
      <c r="M189" s="190"/>
      <c r="N189" s="191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9" t="s">
        <v>188</v>
      </c>
      <c r="AU189" s="19" t="s">
        <v>78</v>
      </c>
    </row>
    <row r="190" spans="1:65" s="2" customFormat="1" ht="19.5">
      <c r="A190" s="33"/>
      <c r="B190" s="34"/>
      <c r="C190" s="35"/>
      <c r="D190" s="188" t="s">
        <v>2670</v>
      </c>
      <c r="E190" s="35"/>
      <c r="F190" s="230" t="s">
        <v>3038</v>
      </c>
      <c r="G190" s="35"/>
      <c r="H190" s="35"/>
      <c r="I190" s="35"/>
      <c r="J190" s="35"/>
      <c r="K190" s="35"/>
      <c r="L190" s="38"/>
      <c r="M190" s="190"/>
      <c r="N190" s="191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9" t="s">
        <v>2670</v>
      </c>
      <c r="AU190" s="19" t="s">
        <v>78</v>
      </c>
    </row>
    <row r="191" spans="1:65" s="2" customFormat="1" ht="24.2" customHeight="1">
      <c r="A191" s="33"/>
      <c r="B191" s="34"/>
      <c r="C191" s="176" t="s">
        <v>368</v>
      </c>
      <c r="D191" s="176" t="s">
        <v>181</v>
      </c>
      <c r="E191" s="177" t="s">
        <v>3093</v>
      </c>
      <c r="F191" s="178" t="s">
        <v>3094</v>
      </c>
      <c r="G191" s="179" t="s">
        <v>2046</v>
      </c>
      <c r="H191" s="180">
        <v>4903.2110000000002</v>
      </c>
      <c r="I191" s="181"/>
      <c r="J191" s="181">
        <f>ROUND(I191*H191,2)</f>
        <v>0</v>
      </c>
      <c r="K191" s="178" t="s">
        <v>185</v>
      </c>
      <c r="L191" s="38"/>
      <c r="M191" s="182" t="s">
        <v>18</v>
      </c>
      <c r="N191" s="183" t="s">
        <v>40</v>
      </c>
      <c r="O191" s="184">
        <v>0</v>
      </c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6" t="s">
        <v>311</v>
      </c>
      <c r="AT191" s="186" t="s">
        <v>181</v>
      </c>
      <c r="AU191" s="186" t="s">
        <v>78</v>
      </c>
      <c r="AY191" s="19" t="s">
        <v>179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76</v>
      </c>
      <c r="BK191" s="187">
        <f>ROUND(I191*H191,2)</f>
        <v>0</v>
      </c>
      <c r="BL191" s="19" t="s">
        <v>311</v>
      </c>
      <c r="BM191" s="186" t="s">
        <v>5475</v>
      </c>
    </row>
    <row r="192" spans="1:65" s="2" customFormat="1" ht="29.25">
      <c r="A192" s="33"/>
      <c r="B192" s="34"/>
      <c r="C192" s="35"/>
      <c r="D192" s="188" t="s">
        <v>188</v>
      </c>
      <c r="E192" s="35"/>
      <c r="F192" s="189" t="s">
        <v>3096</v>
      </c>
      <c r="G192" s="35"/>
      <c r="H192" s="35"/>
      <c r="I192" s="35"/>
      <c r="J192" s="35"/>
      <c r="K192" s="35"/>
      <c r="L192" s="38"/>
      <c r="M192" s="190"/>
      <c r="N192" s="191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9" t="s">
        <v>188</v>
      </c>
      <c r="AU192" s="19" t="s">
        <v>78</v>
      </c>
    </row>
    <row r="193" spans="1:65" s="2" customFormat="1">
      <c r="A193" s="33"/>
      <c r="B193" s="34"/>
      <c r="C193" s="35"/>
      <c r="D193" s="192" t="s">
        <v>190</v>
      </c>
      <c r="E193" s="35"/>
      <c r="F193" s="193" t="s">
        <v>3097</v>
      </c>
      <c r="G193" s="35"/>
      <c r="H193" s="35"/>
      <c r="I193" s="35"/>
      <c r="J193" s="35"/>
      <c r="K193" s="35"/>
      <c r="L193" s="38"/>
      <c r="M193" s="190"/>
      <c r="N193" s="191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9" t="s">
        <v>190</v>
      </c>
      <c r="AU193" s="19" t="s">
        <v>78</v>
      </c>
    </row>
    <row r="194" spans="1:65" s="12" customFormat="1" ht="25.9" customHeight="1">
      <c r="B194" s="161"/>
      <c r="C194" s="162"/>
      <c r="D194" s="163" t="s">
        <v>68</v>
      </c>
      <c r="E194" s="164" t="s">
        <v>3623</v>
      </c>
      <c r="F194" s="164" t="s">
        <v>3624</v>
      </c>
      <c r="G194" s="162"/>
      <c r="H194" s="162"/>
      <c r="I194" s="162"/>
      <c r="J194" s="165">
        <f>BK194</f>
        <v>0</v>
      </c>
      <c r="K194" s="162"/>
      <c r="L194" s="166"/>
      <c r="M194" s="167"/>
      <c r="N194" s="168"/>
      <c r="O194" s="168"/>
      <c r="P194" s="169">
        <f>P195</f>
        <v>0</v>
      </c>
      <c r="Q194" s="168"/>
      <c r="R194" s="169">
        <f>R195</f>
        <v>0</v>
      </c>
      <c r="S194" s="168"/>
      <c r="T194" s="170">
        <f>T195</f>
        <v>0</v>
      </c>
      <c r="AR194" s="171" t="s">
        <v>186</v>
      </c>
      <c r="AT194" s="172" t="s">
        <v>68</v>
      </c>
      <c r="AU194" s="172" t="s">
        <v>69</v>
      </c>
      <c r="AY194" s="171" t="s">
        <v>179</v>
      </c>
      <c r="BK194" s="173">
        <f>BK195</f>
        <v>0</v>
      </c>
    </row>
    <row r="195" spans="1:65" s="12" customFormat="1" ht="22.9" customHeight="1">
      <c r="B195" s="161"/>
      <c r="C195" s="162"/>
      <c r="D195" s="163" t="s">
        <v>68</v>
      </c>
      <c r="E195" s="174" t="s">
        <v>3625</v>
      </c>
      <c r="F195" s="174" t="s">
        <v>3624</v>
      </c>
      <c r="G195" s="162"/>
      <c r="H195" s="162"/>
      <c r="I195" s="162"/>
      <c r="J195" s="175">
        <f>BK195</f>
        <v>0</v>
      </c>
      <c r="K195" s="162"/>
      <c r="L195" s="166"/>
      <c r="M195" s="167"/>
      <c r="N195" s="168"/>
      <c r="O195" s="168"/>
      <c r="P195" s="169">
        <f>SUM(P196:P198)</f>
        <v>0</v>
      </c>
      <c r="Q195" s="168"/>
      <c r="R195" s="169">
        <f>SUM(R196:R198)</f>
        <v>0</v>
      </c>
      <c r="S195" s="168"/>
      <c r="T195" s="170">
        <f>SUM(T196:T198)</f>
        <v>0</v>
      </c>
      <c r="AR195" s="171" t="s">
        <v>76</v>
      </c>
      <c r="AT195" s="172" t="s">
        <v>68</v>
      </c>
      <c r="AU195" s="172" t="s">
        <v>76</v>
      </c>
      <c r="AY195" s="171" t="s">
        <v>179</v>
      </c>
      <c r="BK195" s="173">
        <f>SUM(BK196:BK198)</f>
        <v>0</v>
      </c>
    </row>
    <row r="196" spans="1:65" s="2" customFormat="1" ht="24.2" customHeight="1">
      <c r="A196" s="33"/>
      <c r="B196" s="34"/>
      <c r="C196" s="176" t="s">
        <v>374</v>
      </c>
      <c r="D196" s="176" t="s">
        <v>181</v>
      </c>
      <c r="E196" s="177" t="s">
        <v>5476</v>
      </c>
      <c r="F196" s="178" t="s">
        <v>5477</v>
      </c>
      <c r="G196" s="179" t="s">
        <v>281</v>
      </c>
      <c r="H196" s="180">
        <v>1</v>
      </c>
      <c r="I196" s="181"/>
      <c r="J196" s="181">
        <f>ROUND(I196*H196,2)</f>
        <v>0</v>
      </c>
      <c r="K196" s="178" t="s">
        <v>18</v>
      </c>
      <c r="L196" s="38"/>
      <c r="M196" s="182" t="s">
        <v>18</v>
      </c>
      <c r="N196" s="183" t="s">
        <v>40</v>
      </c>
      <c r="O196" s="184">
        <v>0</v>
      </c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6" t="s">
        <v>311</v>
      </c>
      <c r="AT196" s="186" t="s">
        <v>181</v>
      </c>
      <c r="AU196" s="186" t="s">
        <v>78</v>
      </c>
      <c r="AY196" s="19" t="s">
        <v>179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76</v>
      </c>
      <c r="BK196" s="187">
        <f>ROUND(I196*H196,2)</f>
        <v>0</v>
      </c>
      <c r="BL196" s="19" t="s">
        <v>311</v>
      </c>
      <c r="BM196" s="186" t="s">
        <v>5478</v>
      </c>
    </row>
    <row r="197" spans="1:65" s="2" customFormat="1" ht="19.5">
      <c r="A197" s="33"/>
      <c r="B197" s="34"/>
      <c r="C197" s="35"/>
      <c r="D197" s="188" t="s">
        <v>188</v>
      </c>
      <c r="E197" s="35"/>
      <c r="F197" s="189" t="s">
        <v>5477</v>
      </c>
      <c r="G197" s="35"/>
      <c r="H197" s="35"/>
      <c r="I197" s="35"/>
      <c r="J197" s="35"/>
      <c r="K197" s="35"/>
      <c r="L197" s="38"/>
      <c r="M197" s="190"/>
      <c r="N197" s="191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9" t="s">
        <v>188</v>
      </c>
      <c r="AU197" s="19" t="s">
        <v>78</v>
      </c>
    </row>
    <row r="198" spans="1:65" s="2" customFormat="1" ht="19.5">
      <c r="A198" s="33"/>
      <c r="B198" s="34"/>
      <c r="C198" s="35"/>
      <c r="D198" s="188" t="s">
        <v>2670</v>
      </c>
      <c r="E198" s="35"/>
      <c r="F198" s="230" t="s">
        <v>3630</v>
      </c>
      <c r="G198" s="35"/>
      <c r="H198" s="35"/>
      <c r="I198" s="35"/>
      <c r="J198" s="35"/>
      <c r="K198" s="35"/>
      <c r="L198" s="38"/>
      <c r="M198" s="231"/>
      <c r="N198" s="232"/>
      <c r="O198" s="233"/>
      <c r="P198" s="233"/>
      <c r="Q198" s="233"/>
      <c r="R198" s="233"/>
      <c r="S198" s="233"/>
      <c r="T198" s="23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9" t="s">
        <v>2670</v>
      </c>
      <c r="AU198" s="19" t="s">
        <v>78</v>
      </c>
    </row>
    <row r="199" spans="1:65" s="2" customFormat="1" ht="6.95" customHeight="1">
      <c r="A199" s="33"/>
      <c r="B199" s="46"/>
      <c r="C199" s="47"/>
      <c r="D199" s="47"/>
      <c r="E199" s="47"/>
      <c r="F199" s="47"/>
      <c r="G199" s="47"/>
      <c r="H199" s="47"/>
      <c r="I199" s="47"/>
      <c r="J199" s="47"/>
      <c r="K199" s="47"/>
      <c r="L199" s="38"/>
      <c r="M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</row>
  </sheetData>
  <sheetProtection formatColumns="0" formatRows="0" autoFilter="0"/>
  <autoFilter ref="C100:K198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/>
    <hyperlink ref="F112" r:id="rId2"/>
    <hyperlink ref="F115" r:id="rId3"/>
    <hyperlink ref="F119" r:id="rId4"/>
    <hyperlink ref="F127" r:id="rId5"/>
    <hyperlink ref="F132" r:id="rId6"/>
    <hyperlink ref="F137" r:id="rId7"/>
    <hyperlink ref="F142" r:id="rId8"/>
    <hyperlink ref="F151" r:id="rId9"/>
    <hyperlink ref="F161" r:id="rId10"/>
    <hyperlink ref="F164" r:id="rId11"/>
    <hyperlink ref="F168" r:id="rId12"/>
    <hyperlink ref="F171" r:id="rId13"/>
    <hyperlink ref="F174" r:id="rId14"/>
    <hyperlink ref="F178" r:id="rId15"/>
    <hyperlink ref="F182" r:id="rId16"/>
    <hyperlink ref="F193" r:id="rId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20"/>
  <sheetViews>
    <sheetView showGridLines="0" topLeftCell="A419" workbookViewId="0">
      <selection activeCell="I105" sqref="I105:I4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122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ht="12.75">
      <c r="B8" s="22"/>
      <c r="D8" s="111" t="s">
        <v>127</v>
      </c>
      <c r="L8" s="22"/>
    </row>
    <row r="9" spans="1:46" s="1" customFormat="1" ht="16.5" customHeight="1">
      <c r="B9" s="22"/>
      <c r="E9" s="397" t="s">
        <v>5479</v>
      </c>
      <c r="F9" s="366"/>
      <c r="G9" s="366"/>
      <c r="H9" s="366"/>
      <c r="L9" s="22"/>
    </row>
    <row r="10" spans="1:46" s="1" customFormat="1" ht="12" customHeight="1">
      <c r="B10" s="22"/>
      <c r="D10" s="111" t="s">
        <v>129</v>
      </c>
      <c r="L10" s="22"/>
    </row>
    <row r="11" spans="1:46" s="2" customFormat="1" ht="16.5" customHeight="1">
      <c r="A11" s="33"/>
      <c r="B11" s="38"/>
      <c r="C11" s="33"/>
      <c r="D11" s="33"/>
      <c r="E11" s="399" t="s">
        <v>5480</v>
      </c>
      <c r="F11" s="400"/>
      <c r="G11" s="400"/>
      <c r="H11" s="400"/>
      <c r="I11" s="33"/>
      <c r="J11" s="33"/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131</v>
      </c>
      <c r="E12" s="33"/>
      <c r="F12" s="33"/>
      <c r="G12" s="33"/>
      <c r="H12" s="33"/>
      <c r="I12" s="33"/>
      <c r="J12" s="33"/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8"/>
      <c r="C13" s="33"/>
      <c r="D13" s="33"/>
      <c r="E13" s="401" t="s">
        <v>132</v>
      </c>
      <c r="F13" s="400"/>
      <c r="G13" s="400"/>
      <c r="H13" s="400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1" t="s">
        <v>15</v>
      </c>
      <c r="E15" s="33"/>
      <c r="F15" s="101" t="s">
        <v>16</v>
      </c>
      <c r="G15" s="33"/>
      <c r="H15" s="33"/>
      <c r="I15" s="111" t="s">
        <v>17</v>
      </c>
      <c r="J15" s="101" t="s">
        <v>18</v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19</v>
      </c>
      <c r="E16" s="33"/>
      <c r="F16" s="101" t="s">
        <v>20</v>
      </c>
      <c r="G16" s="33"/>
      <c r="H16" s="33"/>
      <c r="I16" s="111" t="s">
        <v>21</v>
      </c>
      <c r="J16" s="114" t="str">
        <f>'Rekapitulace stavby'!AN8</f>
        <v>25. 2. 2025</v>
      </c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1" t="s">
        <v>23</v>
      </c>
      <c r="E18" s="33"/>
      <c r="F18" s="33"/>
      <c r="G18" s="33"/>
      <c r="H18" s="33"/>
      <c r="I18" s="111" t="s">
        <v>24</v>
      </c>
      <c r="J18" s="101" t="str">
        <f>IF('Rekapitulace stavby'!AN10="","",'Rekapitulace stavby'!AN10)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stavby'!E11="","",'Rekapitulace stavby'!E11)</f>
        <v xml:space="preserve"> </v>
      </c>
      <c r="F19" s="33"/>
      <c r="G19" s="33"/>
      <c r="H19" s="33"/>
      <c r="I19" s="111" t="s">
        <v>26</v>
      </c>
      <c r="J19" s="101" t="str">
        <f>IF('Rekapitulace stavby'!AN11="","",'Rekapitulace stavby'!AN11)</f>
        <v/>
      </c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1" t="s">
        <v>27</v>
      </c>
      <c r="E21" s="33"/>
      <c r="F21" s="33"/>
      <c r="G21" s="33"/>
      <c r="H21" s="33"/>
      <c r="I21" s="111" t="s">
        <v>24</v>
      </c>
      <c r="J21" s="101" t="str">
        <f>'Rekapitulace stavby'!AN13</f>
        <v/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402" t="str">
        <f>'Rekapitulace stavby'!E14</f>
        <v xml:space="preserve"> </v>
      </c>
      <c r="F22" s="402"/>
      <c r="G22" s="402"/>
      <c r="H22" s="402"/>
      <c r="I22" s="111" t="s">
        <v>26</v>
      </c>
      <c r="J22" s="101" t="str">
        <f>'Rekapitulace stavby'!AN14</f>
        <v/>
      </c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1" t="s">
        <v>28</v>
      </c>
      <c r="E24" s="33"/>
      <c r="F24" s="33"/>
      <c r="G24" s="33"/>
      <c r="H24" s="33"/>
      <c r="I24" s="111" t="s">
        <v>24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8"/>
      <c r="C25" s="33"/>
      <c r="D25" s="33"/>
      <c r="E25" s="101" t="s">
        <v>29</v>
      </c>
      <c r="F25" s="33"/>
      <c r="G25" s="33"/>
      <c r="H25" s="33"/>
      <c r="I25" s="111" t="s">
        <v>26</v>
      </c>
      <c r="J25" s="101" t="s">
        <v>18</v>
      </c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8"/>
      <c r="C27" s="33"/>
      <c r="D27" s="111" t="s">
        <v>31</v>
      </c>
      <c r="E27" s="33"/>
      <c r="F27" s="33"/>
      <c r="G27" s="33"/>
      <c r="H27" s="33"/>
      <c r="I27" s="111" t="s">
        <v>24</v>
      </c>
      <c r="J27" s="101" t="s">
        <v>18</v>
      </c>
      <c r="K27" s="33"/>
      <c r="L27" s="11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8"/>
      <c r="C28" s="33"/>
      <c r="D28" s="33"/>
      <c r="E28" s="101" t="s">
        <v>32</v>
      </c>
      <c r="F28" s="33"/>
      <c r="G28" s="33"/>
      <c r="H28" s="33"/>
      <c r="I28" s="111" t="s">
        <v>26</v>
      </c>
      <c r="J28" s="101" t="s">
        <v>18</v>
      </c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33"/>
      <c r="E29" s="33"/>
      <c r="F29" s="33"/>
      <c r="G29" s="33"/>
      <c r="H29" s="33"/>
      <c r="I29" s="33"/>
      <c r="J29" s="33"/>
      <c r="K29" s="33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8"/>
      <c r="C30" s="33"/>
      <c r="D30" s="111" t="s">
        <v>33</v>
      </c>
      <c r="E30" s="33"/>
      <c r="F30" s="33"/>
      <c r="G30" s="33"/>
      <c r="H30" s="33"/>
      <c r="I30" s="33"/>
      <c r="J30" s="33"/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15"/>
      <c r="B31" s="116"/>
      <c r="C31" s="115"/>
      <c r="D31" s="115"/>
      <c r="E31" s="396" t="s">
        <v>18</v>
      </c>
      <c r="F31" s="396"/>
      <c r="G31" s="396"/>
      <c r="H31" s="396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3"/>
      <c r="B32" s="38"/>
      <c r="C32" s="33"/>
      <c r="D32" s="33"/>
      <c r="E32" s="33"/>
      <c r="F32" s="33"/>
      <c r="G32" s="33"/>
      <c r="H32" s="33"/>
      <c r="I32" s="33"/>
      <c r="J32" s="33"/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8"/>
      <c r="E33" s="118"/>
      <c r="F33" s="118"/>
      <c r="G33" s="118"/>
      <c r="H33" s="118"/>
      <c r="I33" s="118"/>
      <c r="J33" s="118"/>
      <c r="K33" s="118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19" t="s">
        <v>35</v>
      </c>
      <c r="E34" s="33"/>
      <c r="F34" s="33"/>
      <c r="G34" s="33"/>
      <c r="H34" s="33"/>
      <c r="I34" s="33"/>
      <c r="J34" s="120">
        <f>ROUND(J102,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18"/>
      <c r="E35" s="118"/>
      <c r="F35" s="118"/>
      <c r="G35" s="118"/>
      <c r="H35" s="118"/>
      <c r="I35" s="118"/>
      <c r="J35" s="118"/>
      <c r="K35" s="118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21" t="s">
        <v>37</v>
      </c>
      <c r="G36" s="33"/>
      <c r="H36" s="33"/>
      <c r="I36" s="121" t="s">
        <v>36</v>
      </c>
      <c r="J36" s="121" t="s">
        <v>38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12" t="s">
        <v>39</v>
      </c>
      <c r="E37" s="111" t="s">
        <v>40</v>
      </c>
      <c r="F37" s="122">
        <f>ROUND((SUM(BE102:BE419)),  2)</f>
        <v>0</v>
      </c>
      <c r="G37" s="33"/>
      <c r="H37" s="33"/>
      <c r="I37" s="123">
        <v>0.21</v>
      </c>
      <c r="J37" s="122">
        <f>ROUND(((SUM(BE102:BE419))*I37),  2)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11" t="s">
        <v>41</v>
      </c>
      <c r="F38" s="122">
        <f>ROUND((SUM(BF102:BF419)),  2)</f>
        <v>0</v>
      </c>
      <c r="G38" s="33"/>
      <c r="H38" s="33"/>
      <c r="I38" s="123">
        <v>0.12</v>
      </c>
      <c r="J38" s="122">
        <f>ROUND(((SUM(BF102:BF419))*I38),  2)</f>
        <v>0</v>
      </c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42</v>
      </c>
      <c r="F39" s="122">
        <f>ROUND((SUM(BG102:BG419)),  2)</f>
        <v>0</v>
      </c>
      <c r="G39" s="33"/>
      <c r="H39" s="33"/>
      <c r="I39" s="123">
        <v>0.21</v>
      </c>
      <c r="J39" s="122">
        <f>0</f>
        <v>0</v>
      </c>
      <c r="K39" s="33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11" t="s">
        <v>43</v>
      </c>
      <c r="F40" s="122">
        <f>ROUND((SUM(BH102:BH419)),  2)</f>
        <v>0</v>
      </c>
      <c r="G40" s="33"/>
      <c r="H40" s="33"/>
      <c r="I40" s="123">
        <v>0.12</v>
      </c>
      <c r="J40" s="122">
        <f>0</f>
        <v>0</v>
      </c>
      <c r="K40" s="33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11" t="s">
        <v>44</v>
      </c>
      <c r="F41" s="122">
        <f>ROUND((SUM(BI102:BI419)),  2)</f>
        <v>0</v>
      </c>
      <c r="G41" s="33"/>
      <c r="H41" s="33"/>
      <c r="I41" s="123">
        <v>0</v>
      </c>
      <c r="J41" s="122">
        <f>0</f>
        <v>0</v>
      </c>
      <c r="K41" s="33"/>
      <c r="L41" s="11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11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24"/>
      <c r="D43" s="125" t="s">
        <v>45</v>
      </c>
      <c r="E43" s="126"/>
      <c r="F43" s="126"/>
      <c r="G43" s="127" t="s">
        <v>46</v>
      </c>
      <c r="H43" s="128" t="s">
        <v>47</v>
      </c>
      <c r="I43" s="126"/>
      <c r="J43" s="129">
        <f>SUM(J34:J41)</f>
        <v>0</v>
      </c>
      <c r="K43" s="130"/>
      <c r="L43" s="11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pans="1:31" s="2" customFormat="1" ht="6.95" customHeight="1">
      <c r="A48" s="3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s="2" customFormat="1" ht="24.95" customHeight="1">
      <c r="A49" s="33"/>
      <c r="B49" s="34"/>
      <c r="C49" s="25" t="s">
        <v>133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s="2" customFormat="1" ht="6.95" customHeight="1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31" s="2" customFormat="1" ht="12" customHeight="1">
      <c r="A51" s="33"/>
      <c r="B51" s="34"/>
      <c r="C51" s="30" t="s">
        <v>14</v>
      </c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31" s="2" customFormat="1" ht="16.5" customHeight="1">
      <c r="A52" s="33"/>
      <c r="B52" s="34"/>
      <c r="C52" s="35"/>
      <c r="D52" s="35"/>
      <c r="E52" s="392" t="str">
        <f>E7</f>
        <v>Domov se zvláštním režimem ESET_změna 4</v>
      </c>
      <c r="F52" s="393"/>
      <c r="G52" s="393"/>
      <c r="H52" s="393"/>
      <c r="I52" s="35"/>
      <c r="J52" s="35"/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1" customFormat="1" ht="12" customHeight="1">
      <c r="B53" s="23"/>
      <c r="C53" s="30" t="s">
        <v>127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92" t="s">
        <v>5479</v>
      </c>
      <c r="F54" s="383"/>
      <c r="G54" s="383"/>
      <c r="H54" s="383"/>
      <c r="I54" s="24"/>
      <c r="J54" s="24"/>
      <c r="K54" s="24"/>
      <c r="L54" s="22"/>
    </row>
    <row r="55" spans="1:31" s="1" customFormat="1" ht="12" customHeight="1">
      <c r="B55" s="23"/>
      <c r="C55" s="30" t="s">
        <v>129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3"/>
      <c r="B56" s="34"/>
      <c r="C56" s="35"/>
      <c r="D56" s="35"/>
      <c r="E56" s="394" t="s">
        <v>5480</v>
      </c>
      <c r="F56" s="395"/>
      <c r="G56" s="395"/>
      <c r="H56" s="39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31" s="2" customFormat="1" ht="12" customHeight="1">
      <c r="A57" s="33"/>
      <c r="B57" s="34"/>
      <c r="C57" s="30" t="s">
        <v>131</v>
      </c>
      <c r="D57" s="35"/>
      <c r="E57" s="35"/>
      <c r="F57" s="35"/>
      <c r="G57" s="35"/>
      <c r="H57" s="35"/>
      <c r="I57" s="35"/>
      <c r="J57" s="35"/>
      <c r="K57" s="35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 s="2" customFormat="1" ht="30" customHeight="1">
      <c r="A58" s="33"/>
      <c r="B58" s="34"/>
      <c r="C58" s="35"/>
      <c r="D58" s="35"/>
      <c r="E58" s="389" t="str">
        <f>E13</f>
        <v>D1.1., D.1.2 - Architektonicko stavební část, Stavebně konstrukční část</v>
      </c>
      <c r="F58" s="395"/>
      <c r="G58" s="395"/>
      <c r="H58" s="39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 s="2" customFormat="1" ht="6.95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s="2" customFormat="1" ht="12" customHeight="1">
      <c r="A60" s="33"/>
      <c r="B60" s="34"/>
      <c r="C60" s="30" t="s">
        <v>19</v>
      </c>
      <c r="D60" s="35"/>
      <c r="E60" s="35"/>
      <c r="F60" s="28" t="str">
        <f>F16</f>
        <v>nám.Smiřických 42/12, parc.č.74/1</v>
      </c>
      <c r="G60" s="35"/>
      <c r="H60" s="35"/>
      <c r="I60" s="30" t="s">
        <v>21</v>
      </c>
      <c r="J60" s="58" t="str">
        <f>IF(J16="","",J16)</f>
        <v>25. 2. 2025</v>
      </c>
      <c r="K60" s="35"/>
      <c r="L60" s="11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s="2" customFormat="1" ht="6.9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1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s="2" customFormat="1" ht="15.2" customHeight="1">
      <c r="A62" s="33"/>
      <c r="B62" s="34"/>
      <c r="C62" s="30" t="s">
        <v>23</v>
      </c>
      <c r="D62" s="35"/>
      <c r="E62" s="35"/>
      <c r="F62" s="28" t="str">
        <f>E19</f>
        <v xml:space="preserve"> </v>
      </c>
      <c r="G62" s="35"/>
      <c r="H62" s="35"/>
      <c r="I62" s="30" t="s">
        <v>28</v>
      </c>
      <c r="J62" s="31" t="str">
        <f>E25</f>
        <v>M - PROject CZ s.r.o.</v>
      </c>
      <c r="K62" s="35"/>
      <c r="L62" s="11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 s="2" customFormat="1" ht="15.2" customHeight="1">
      <c r="A63" s="33"/>
      <c r="B63" s="34"/>
      <c r="C63" s="30" t="s">
        <v>27</v>
      </c>
      <c r="D63" s="35"/>
      <c r="E63" s="35"/>
      <c r="F63" s="28" t="str">
        <f>IF(E22="","",E22)</f>
        <v xml:space="preserve"> </v>
      </c>
      <c r="G63" s="35"/>
      <c r="H63" s="35"/>
      <c r="I63" s="30" t="s">
        <v>31</v>
      </c>
      <c r="J63" s="31" t="str">
        <f>E28</f>
        <v>SOLOREAL s.r.o.</v>
      </c>
      <c r="K63" s="35"/>
      <c r="L63" s="11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 s="2" customFormat="1" ht="10.3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1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47" s="2" customFormat="1" ht="29.25" customHeight="1">
      <c r="A65" s="33"/>
      <c r="B65" s="34"/>
      <c r="C65" s="135" t="s">
        <v>134</v>
      </c>
      <c r="D65" s="136"/>
      <c r="E65" s="136"/>
      <c r="F65" s="136"/>
      <c r="G65" s="136"/>
      <c r="H65" s="136"/>
      <c r="I65" s="136"/>
      <c r="J65" s="137" t="s">
        <v>135</v>
      </c>
      <c r="K65" s="136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47" s="2" customFormat="1" ht="10.3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47" s="2" customFormat="1" ht="22.9" customHeight="1">
      <c r="A67" s="33"/>
      <c r="B67" s="34"/>
      <c r="C67" s="138" t="s">
        <v>67</v>
      </c>
      <c r="D67" s="35"/>
      <c r="E67" s="35"/>
      <c r="F67" s="35"/>
      <c r="G67" s="35"/>
      <c r="H67" s="35"/>
      <c r="I67" s="35"/>
      <c r="J67" s="76">
        <f>J102</f>
        <v>0</v>
      </c>
      <c r="K67" s="35"/>
      <c r="L67" s="11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19" t="s">
        <v>136</v>
      </c>
    </row>
    <row r="68" spans="1:47" s="9" customFormat="1" ht="24.95" customHeight="1">
      <c r="B68" s="139"/>
      <c r="C68" s="140"/>
      <c r="D68" s="141" t="s">
        <v>137</v>
      </c>
      <c r="E68" s="142"/>
      <c r="F68" s="142"/>
      <c r="G68" s="142"/>
      <c r="H68" s="142"/>
      <c r="I68" s="142"/>
      <c r="J68" s="143">
        <f>J103</f>
        <v>0</v>
      </c>
      <c r="K68" s="140"/>
      <c r="L68" s="144"/>
    </row>
    <row r="69" spans="1:47" s="10" customFormat="1" ht="19.899999999999999" customHeight="1">
      <c r="B69" s="145"/>
      <c r="C69" s="95"/>
      <c r="D69" s="146" t="s">
        <v>138</v>
      </c>
      <c r="E69" s="147"/>
      <c r="F69" s="147"/>
      <c r="G69" s="147"/>
      <c r="H69" s="147"/>
      <c r="I69" s="147"/>
      <c r="J69" s="148">
        <f>J104</f>
        <v>0</v>
      </c>
      <c r="K69" s="95"/>
      <c r="L69" s="149"/>
    </row>
    <row r="70" spans="1:47" s="10" customFormat="1" ht="19.899999999999999" customHeight="1">
      <c r="B70" s="145"/>
      <c r="C70" s="95"/>
      <c r="D70" s="146" t="s">
        <v>142</v>
      </c>
      <c r="E70" s="147"/>
      <c r="F70" s="147"/>
      <c r="G70" s="147"/>
      <c r="H70" s="147"/>
      <c r="I70" s="147"/>
      <c r="J70" s="148">
        <f>J129</f>
        <v>0</v>
      </c>
      <c r="K70" s="95"/>
      <c r="L70" s="149"/>
    </row>
    <row r="71" spans="1:47" s="10" customFormat="1" ht="19.899999999999999" customHeight="1">
      <c r="B71" s="145"/>
      <c r="C71" s="95"/>
      <c r="D71" s="146" t="s">
        <v>143</v>
      </c>
      <c r="E71" s="147"/>
      <c r="F71" s="147"/>
      <c r="G71" s="147"/>
      <c r="H71" s="147"/>
      <c r="I71" s="147"/>
      <c r="J71" s="148">
        <f>J278</f>
        <v>0</v>
      </c>
      <c r="K71" s="95"/>
      <c r="L71" s="149"/>
    </row>
    <row r="72" spans="1:47" s="10" customFormat="1" ht="19.899999999999999" customHeight="1">
      <c r="B72" s="145"/>
      <c r="C72" s="95"/>
      <c r="D72" s="146" t="s">
        <v>144</v>
      </c>
      <c r="E72" s="147"/>
      <c r="F72" s="147"/>
      <c r="G72" s="147"/>
      <c r="H72" s="147"/>
      <c r="I72" s="147"/>
      <c r="J72" s="148">
        <f>J330</f>
        <v>0</v>
      </c>
      <c r="K72" s="95"/>
      <c r="L72" s="149"/>
    </row>
    <row r="73" spans="1:47" s="10" customFormat="1" ht="19.899999999999999" customHeight="1">
      <c r="B73" s="145"/>
      <c r="C73" s="95"/>
      <c r="D73" s="146" t="s">
        <v>145</v>
      </c>
      <c r="E73" s="147"/>
      <c r="F73" s="147"/>
      <c r="G73" s="147"/>
      <c r="H73" s="147"/>
      <c r="I73" s="147"/>
      <c r="J73" s="148">
        <f>J354</f>
        <v>0</v>
      </c>
      <c r="K73" s="95"/>
      <c r="L73" s="149"/>
    </row>
    <row r="74" spans="1:47" s="9" customFormat="1" ht="24.95" customHeight="1">
      <c r="B74" s="139"/>
      <c r="C74" s="140"/>
      <c r="D74" s="141" t="s">
        <v>146</v>
      </c>
      <c r="E74" s="142"/>
      <c r="F74" s="142"/>
      <c r="G74" s="142"/>
      <c r="H74" s="142"/>
      <c r="I74" s="142"/>
      <c r="J74" s="143">
        <f>J358</f>
        <v>0</v>
      </c>
      <c r="K74" s="140"/>
      <c r="L74" s="144"/>
    </row>
    <row r="75" spans="1:47" s="10" customFormat="1" ht="19.899999999999999" customHeight="1">
      <c r="B75" s="145"/>
      <c r="C75" s="95"/>
      <c r="D75" s="146" t="s">
        <v>147</v>
      </c>
      <c r="E75" s="147"/>
      <c r="F75" s="147"/>
      <c r="G75" s="147"/>
      <c r="H75" s="147"/>
      <c r="I75" s="147"/>
      <c r="J75" s="148">
        <f>J359</f>
        <v>0</v>
      </c>
      <c r="K75" s="95"/>
      <c r="L75" s="149"/>
    </row>
    <row r="76" spans="1:47" s="10" customFormat="1" ht="19.899999999999999" customHeight="1">
      <c r="B76" s="145"/>
      <c r="C76" s="95"/>
      <c r="D76" s="146" t="s">
        <v>153</v>
      </c>
      <c r="E76" s="147"/>
      <c r="F76" s="147"/>
      <c r="G76" s="147"/>
      <c r="H76" s="147"/>
      <c r="I76" s="147"/>
      <c r="J76" s="148">
        <f>J372</f>
        <v>0</v>
      </c>
      <c r="K76" s="95"/>
      <c r="L76" s="149"/>
    </row>
    <row r="77" spans="1:47" s="10" customFormat="1" ht="19.899999999999999" customHeight="1">
      <c r="B77" s="145"/>
      <c r="C77" s="95"/>
      <c r="D77" s="146" t="s">
        <v>155</v>
      </c>
      <c r="E77" s="147"/>
      <c r="F77" s="147"/>
      <c r="G77" s="147"/>
      <c r="H77" s="147"/>
      <c r="I77" s="147"/>
      <c r="J77" s="148">
        <f>J390</f>
        <v>0</v>
      </c>
      <c r="K77" s="95"/>
      <c r="L77" s="149"/>
    </row>
    <row r="78" spans="1:47" s="10" customFormat="1" ht="19.899999999999999" customHeight="1">
      <c r="B78" s="145"/>
      <c r="C78" s="95"/>
      <c r="D78" s="146" t="s">
        <v>156</v>
      </c>
      <c r="E78" s="147"/>
      <c r="F78" s="147"/>
      <c r="G78" s="147"/>
      <c r="H78" s="147"/>
      <c r="I78" s="147"/>
      <c r="J78" s="148">
        <f>J413</f>
        <v>0</v>
      </c>
      <c r="K78" s="95"/>
      <c r="L78" s="149"/>
    </row>
    <row r="79" spans="1:47" s="2" customFormat="1" ht="21.7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47" s="2" customFormat="1" ht="6.95" customHeight="1">
      <c r="A80" s="33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4" spans="1:31" s="2" customFormat="1" ht="6.95" customHeight="1">
      <c r="A84" s="33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11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4.95" customHeight="1">
      <c r="A85" s="33"/>
      <c r="B85" s="34"/>
      <c r="C85" s="25" t="s">
        <v>164</v>
      </c>
      <c r="D85" s="35"/>
      <c r="E85" s="35"/>
      <c r="F85" s="35"/>
      <c r="G85" s="35"/>
      <c r="H85" s="35"/>
      <c r="I85" s="35"/>
      <c r="J85" s="35"/>
      <c r="K85" s="35"/>
      <c r="L85" s="11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1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2" customFormat="1" ht="12" customHeight="1">
      <c r="A87" s="33"/>
      <c r="B87" s="34"/>
      <c r="C87" s="30" t="s">
        <v>14</v>
      </c>
      <c r="D87" s="35"/>
      <c r="E87" s="35"/>
      <c r="F87" s="35"/>
      <c r="G87" s="35"/>
      <c r="H87" s="35"/>
      <c r="I87" s="35"/>
      <c r="J87" s="35"/>
      <c r="K87" s="35"/>
      <c r="L87" s="11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6.5" customHeight="1">
      <c r="A88" s="33"/>
      <c r="B88" s="34"/>
      <c r="C88" s="35"/>
      <c r="D88" s="35"/>
      <c r="E88" s="392" t="str">
        <f>E7</f>
        <v>Domov se zvláštním režimem ESET_změna 4</v>
      </c>
      <c r="F88" s="393"/>
      <c r="G88" s="393"/>
      <c r="H88" s="393"/>
      <c r="I88" s="35"/>
      <c r="J88" s="35"/>
      <c r="K88" s="35"/>
      <c r="L88" s="11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1" customFormat="1" ht="12" customHeight="1">
      <c r="B89" s="23"/>
      <c r="C89" s="30" t="s">
        <v>127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1" customFormat="1" ht="16.5" customHeight="1">
      <c r="B90" s="23"/>
      <c r="C90" s="24"/>
      <c r="D90" s="24"/>
      <c r="E90" s="392" t="s">
        <v>5479</v>
      </c>
      <c r="F90" s="383"/>
      <c r="G90" s="383"/>
      <c r="H90" s="383"/>
      <c r="I90" s="24"/>
      <c r="J90" s="24"/>
      <c r="K90" s="24"/>
      <c r="L90" s="22"/>
    </row>
    <row r="91" spans="1:31" s="1" customFormat="1" ht="12" customHeight="1">
      <c r="B91" s="23"/>
      <c r="C91" s="30" t="s">
        <v>129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3"/>
      <c r="B92" s="34"/>
      <c r="C92" s="35"/>
      <c r="D92" s="35"/>
      <c r="E92" s="394" t="s">
        <v>5480</v>
      </c>
      <c r="F92" s="395"/>
      <c r="G92" s="395"/>
      <c r="H92" s="395"/>
      <c r="I92" s="35"/>
      <c r="J92" s="35"/>
      <c r="K92" s="35"/>
      <c r="L92" s="11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30" t="s">
        <v>131</v>
      </c>
      <c r="D93" s="35"/>
      <c r="E93" s="35"/>
      <c r="F93" s="35"/>
      <c r="G93" s="35"/>
      <c r="H93" s="35"/>
      <c r="I93" s="35"/>
      <c r="J93" s="35"/>
      <c r="K93" s="35"/>
      <c r="L93" s="11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30" customHeight="1">
      <c r="A94" s="33"/>
      <c r="B94" s="34"/>
      <c r="C94" s="35"/>
      <c r="D94" s="35"/>
      <c r="E94" s="389" t="str">
        <f>E13</f>
        <v>D1.1., D.1.2 - Architektonicko stavební část, Stavebně konstrukční část</v>
      </c>
      <c r="F94" s="395"/>
      <c r="G94" s="395"/>
      <c r="H94" s="395"/>
      <c r="I94" s="35"/>
      <c r="J94" s="35"/>
      <c r="K94" s="35"/>
      <c r="L94" s="11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6.9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11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2" customHeight="1">
      <c r="A96" s="33"/>
      <c r="B96" s="34"/>
      <c r="C96" s="30" t="s">
        <v>19</v>
      </c>
      <c r="D96" s="35"/>
      <c r="E96" s="35"/>
      <c r="F96" s="28" t="str">
        <f>F16</f>
        <v>nám.Smiřických 42/12, parc.č.74/1</v>
      </c>
      <c r="G96" s="35"/>
      <c r="H96" s="35"/>
      <c r="I96" s="30" t="s">
        <v>21</v>
      </c>
      <c r="J96" s="58" t="str">
        <f>IF(J16="","",J16)</f>
        <v>25. 2. 2025</v>
      </c>
      <c r="K96" s="35"/>
      <c r="L96" s="11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6.9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11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15.2" customHeight="1">
      <c r="A98" s="33"/>
      <c r="B98" s="34"/>
      <c r="C98" s="30" t="s">
        <v>23</v>
      </c>
      <c r="D98" s="35"/>
      <c r="E98" s="35"/>
      <c r="F98" s="28" t="str">
        <f>E19</f>
        <v xml:space="preserve"> </v>
      </c>
      <c r="G98" s="35"/>
      <c r="H98" s="35"/>
      <c r="I98" s="30" t="s">
        <v>28</v>
      </c>
      <c r="J98" s="31" t="str">
        <f>E25</f>
        <v>M - PROject CZ s.r.o.</v>
      </c>
      <c r="K98" s="35"/>
      <c r="L98" s="11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2" customFormat="1" ht="15.2" customHeight="1">
      <c r="A99" s="33"/>
      <c r="B99" s="34"/>
      <c r="C99" s="30" t="s">
        <v>27</v>
      </c>
      <c r="D99" s="35"/>
      <c r="E99" s="35"/>
      <c r="F99" s="28" t="str">
        <f>IF(E22="","",E22)</f>
        <v xml:space="preserve"> </v>
      </c>
      <c r="G99" s="35"/>
      <c r="H99" s="35"/>
      <c r="I99" s="30" t="s">
        <v>31</v>
      </c>
      <c r="J99" s="31" t="str">
        <f>E28</f>
        <v>SOLOREAL s.r.o.</v>
      </c>
      <c r="K99" s="35"/>
      <c r="L99" s="11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2" customFormat="1" ht="10.3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11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11" customFormat="1" ht="29.25" customHeight="1">
      <c r="A101" s="150"/>
      <c r="B101" s="151"/>
      <c r="C101" s="152" t="s">
        <v>165</v>
      </c>
      <c r="D101" s="153" t="s">
        <v>54</v>
      </c>
      <c r="E101" s="153" t="s">
        <v>50</v>
      </c>
      <c r="F101" s="153" t="s">
        <v>51</v>
      </c>
      <c r="G101" s="153" t="s">
        <v>166</v>
      </c>
      <c r="H101" s="153" t="s">
        <v>167</v>
      </c>
      <c r="I101" s="153" t="s">
        <v>168</v>
      </c>
      <c r="J101" s="153" t="s">
        <v>135</v>
      </c>
      <c r="K101" s="154" t="s">
        <v>169</v>
      </c>
      <c r="L101" s="155"/>
      <c r="M101" s="67" t="s">
        <v>18</v>
      </c>
      <c r="N101" s="68" t="s">
        <v>39</v>
      </c>
      <c r="O101" s="68" t="s">
        <v>170</v>
      </c>
      <c r="P101" s="68" t="s">
        <v>171</v>
      </c>
      <c r="Q101" s="68" t="s">
        <v>172</v>
      </c>
      <c r="R101" s="68" t="s">
        <v>173</v>
      </c>
      <c r="S101" s="68" t="s">
        <v>174</v>
      </c>
      <c r="T101" s="69" t="s">
        <v>175</v>
      </c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</row>
    <row r="102" spans="1:65" s="2" customFormat="1" ht="22.9" customHeight="1">
      <c r="A102" s="33"/>
      <c r="B102" s="34"/>
      <c r="C102" s="74" t="s">
        <v>176</v>
      </c>
      <c r="D102" s="35"/>
      <c r="E102" s="35"/>
      <c r="F102" s="35"/>
      <c r="G102" s="35"/>
      <c r="H102" s="35"/>
      <c r="I102" s="35"/>
      <c r="J102" s="156">
        <f>BK102</f>
        <v>0</v>
      </c>
      <c r="K102" s="35"/>
      <c r="L102" s="38"/>
      <c r="M102" s="70"/>
      <c r="N102" s="157"/>
      <c r="O102" s="71"/>
      <c r="P102" s="158">
        <f>P103+P358</f>
        <v>311.512092</v>
      </c>
      <c r="Q102" s="71"/>
      <c r="R102" s="158">
        <f>R103+R358</f>
        <v>5.3563514022400005</v>
      </c>
      <c r="S102" s="71"/>
      <c r="T102" s="159">
        <f>T103+T358</f>
        <v>3.5355864700000001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68</v>
      </c>
      <c r="AU102" s="19" t="s">
        <v>136</v>
      </c>
      <c r="BK102" s="160">
        <f>BK103+BK358</f>
        <v>0</v>
      </c>
    </row>
    <row r="103" spans="1:65" s="12" customFormat="1" ht="25.9" customHeight="1">
      <c r="B103" s="161"/>
      <c r="C103" s="162"/>
      <c r="D103" s="163" t="s">
        <v>68</v>
      </c>
      <c r="E103" s="164" t="s">
        <v>177</v>
      </c>
      <c r="F103" s="164" t="s">
        <v>178</v>
      </c>
      <c r="G103" s="162"/>
      <c r="H103" s="162"/>
      <c r="I103" s="162"/>
      <c r="J103" s="165">
        <f>BK103</f>
        <v>0</v>
      </c>
      <c r="K103" s="162"/>
      <c r="L103" s="166"/>
      <c r="M103" s="167"/>
      <c r="N103" s="168"/>
      <c r="O103" s="168"/>
      <c r="P103" s="169">
        <f>P104+P129+P278+P330+P354</f>
        <v>306.40059100000002</v>
      </c>
      <c r="Q103" s="168"/>
      <c r="R103" s="169">
        <f>R104+R129+R278+R330+R354</f>
        <v>5.3366511522400009</v>
      </c>
      <c r="S103" s="168"/>
      <c r="T103" s="170">
        <f>T104+T129+T278+T330+T354</f>
        <v>3.5005688699999999</v>
      </c>
      <c r="AR103" s="171" t="s">
        <v>76</v>
      </c>
      <c r="AT103" s="172" t="s">
        <v>68</v>
      </c>
      <c r="AU103" s="172" t="s">
        <v>69</v>
      </c>
      <c r="AY103" s="171" t="s">
        <v>179</v>
      </c>
      <c r="BK103" s="173">
        <f>BK104+BK129+BK278+BK330+BK354</f>
        <v>0</v>
      </c>
    </row>
    <row r="104" spans="1:65" s="12" customFormat="1" ht="22.9" customHeight="1">
      <c r="B104" s="161"/>
      <c r="C104" s="162"/>
      <c r="D104" s="163" t="s">
        <v>68</v>
      </c>
      <c r="E104" s="174" t="s">
        <v>76</v>
      </c>
      <c r="F104" s="174" t="s">
        <v>180</v>
      </c>
      <c r="G104" s="162"/>
      <c r="H104" s="162"/>
      <c r="I104" s="162"/>
      <c r="J104" s="175">
        <f>BK104</f>
        <v>0</v>
      </c>
      <c r="K104" s="162"/>
      <c r="L104" s="166"/>
      <c r="M104" s="167"/>
      <c r="N104" s="168"/>
      <c r="O104" s="168"/>
      <c r="P104" s="169">
        <f>SUM(P105:P128)</f>
        <v>63.290350000000011</v>
      </c>
      <c r="Q104" s="168"/>
      <c r="R104" s="169">
        <f>SUM(R105:R128)</f>
        <v>0</v>
      </c>
      <c r="S104" s="168"/>
      <c r="T104" s="170">
        <f>SUM(T105:T128)</f>
        <v>0</v>
      </c>
      <c r="AR104" s="171" t="s">
        <v>76</v>
      </c>
      <c r="AT104" s="172" t="s">
        <v>68</v>
      </c>
      <c r="AU104" s="172" t="s">
        <v>76</v>
      </c>
      <c r="AY104" s="171" t="s">
        <v>179</v>
      </c>
      <c r="BK104" s="173">
        <f>SUM(BK105:BK128)</f>
        <v>0</v>
      </c>
    </row>
    <row r="105" spans="1:65" s="2" customFormat="1" ht="33" customHeight="1">
      <c r="A105" s="33"/>
      <c r="B105" s="34"/>
      <c r="C105" s="176" t="s">
        <v>76</v>
      </c>
      <c r="D105" s="176" t="s">
        <v>181</v>
      </c>
      <c r="E105" s="177" t="s">
        <v>204</v>
      </c>
      <c r="F105" s="178" t="s">
        <v>205</v>
      </c>
      <c r="G105" s="179" t="s">
        <v>184</v>
      </c>
      <c r="H105" s="180">
        <v>12.877000000000001</v>
      </c>
      <c r="I105" s="181"/>
      <c r="J105" s="181">
        <f>ROUND(I105*H105,2)</f>
        <v>0</v>
      </c>
      <c r="K105" s="178" t="s">
        <v>185</v>
      </c>
      <c r="L105" s="38"/>
      <c r="M105" s="182" t="s">
        <v>18</v>
      </c>
      <c r="N105" s="183" t="s">
        <v>40</v>
      </c>
      <c r="O105" s="184">
        <v>4.4930000000000003</v>
      </c>
      <c r="P105" s="184">
        <f>O105*H105</f>
        <v>57.856361000000007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6" t="s">
        <v>186</v>
      </c>
      <c r="AT105" s="186" t="s">
        <v>181</v>
      </c>
      <c r="AU105" s="186" t="s">
        <v>78</v>
      </c>
      <c r="AY105" s="19" t="s">
        <v>179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76</v>
      </c>
      <c r="BK105" s="187">
        <f>ROUND(I105*H105,2)</f>
        <v>0</v>
      </c>
      <c r="BL105" s="19" t="s">
        <v>186</v>
      </c>
      <c r="BM105" s="186" t="s">
        <v>206</v>
      </c>
    </row>
    <row r="106" spans="1:65" s="2" customFormat="1" ht="29.25">
      <c r="A106" s="33"/>
      <c r="B106" s="34"/>
      <c r="C106" s="35"/>
      <c r="D106" s="188" t="s">
        <v>188</v>
      </c>
      <c r="E106" s="35"/>
      <c r="F106" s="189" t="s">
        <v>207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188</v>
      </c>
      <c r="AU106" s="19" t="s">
        <v>78</v>
      </c>
    </row>
    <row r="107" spans="1:65" s="2" customFormat="1">
      <c r="A107" s="33"/>
      <c r="B107" s="34"/>
      <c r="C107" s="35"/>
      <c r="D107" s="192" t="s">
        <v>190</v>
      </c>
      <c r="E107" s="35"/>
      <c r="F107" s="193" t="s">
        <v>208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190</v>
      </c>
      <c r="AU107" s="19" t="s">
        <v>78</v>
      </c>
    </row>
    <row r="108" spans="1:65" s="13" customFormat="1">
      <c r="B108" s="194"/>
      <c r="C108" s="195"/>
      <c r="D108" s="188" t="s">
        <v>192</v>
      </c>
      <c r="E108" s="196" t="s">
        <v>18</v>
      </c>
      <c r="F108" s="197" t="s">
        <v>210</v>
      </c>
      <c r="G108" s="195"/>
      <c r="H108" s="196" t="s">
        <v>18</v>
      </c>
      <c r="I108" s="195"/>
      <c r="J108" s="195"/>
      <c r="K108" s="195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192</v>
      </c>
      <c r="AU108" s="202" t="s">
        <v>78</v>
      </c>
      <c r="AV108" s="13" t="s">
        <v>76</v>
      </c>
      <c r="AW108" s="13" t="s">
        <v>30</v>
      </c>
      <c r="AX108" s="13" t="s">
        <v>69</v>
      </c>
      <c r="AY108" s="202" t="s">
        <v>179</v>
      </c>
    </row>
    <row r="109" spans="1:65" s="13" customFormat="1">
      <c r="B109" s="194"/>
      <c r="C109" s="195"/>
      <c r="D109" s="188" t="s">
        <v>192</v>
      </c>
      <c r="E109" s="196" t="s">
        <v>18</v>
      </c>
      <c r="F109" s="197" t="s">
        <v>211</v>
      </c>
      <c r="G109" s="195"/>
      <c r="H109" s="196" t="s">
        <v>18</v>
      </c>
      <c r="I109" s="195"/>
      <c r="J109" s="195"/>
      <c r="K109" s="195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192</v>
      </c>
      <c r="AU109" s="202" t="s">
        <v>78</v>
      </c>
      <c r="AV109" s="13" t="s">
        <v>76</v>
      </c>
      <c r="AW109" s="13" t="s">
        <v>30</v>
      </c>
      <c r="AX109" s="13" t="s">
        <v>69</v>
      </c>
      <c r="AY109" s="202" t="s">
        <v>179</v>
      </c>
    </row>
    <row r="110" spans="1:65" s="14" customFormat="1">
      <c r="B110" s="203"/>
      <c r="C110" s="204"/>
      <c r="D110" s="188" t="s">
        <v>192</v>
      </c>
      <c r="E110" s="205" t="s">
        <v>18</v>
      </c>
      <c r="F110" s="206" t="s">
        <v>5481</v>
      </c>
      <c r="G110" s="204"/>
      <c r="H110" s="207">
        <v>12.877000000000001</v>
      </c>
      <c r="I110" s="204"/>
      <c r="J110" s="204"/>
      <c r="K110" s="204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192</v>
      </c>
      <c r="AU110" s="212" t="s">
        <v>78</v>
      </c>
      <c r="AV110" s="14" t="s">
        <v>78</v>
      </c>
      <c r="AW110" s="14" t="s">
        <v>30</v>
      </c>
      <c r="AX110" s="14" t="s">
        <v>69</v>
      </c>
      <c r="AY110" s="212" t="s">
        <v>179</v>
      </c>
    </row>
    <row r="111" spans="1:65" s="2" customFormat="1" ht="37.9" customHeight="1">
      <c r="A111" s="33"/>
      <c r="B111" s="34"/>
      <c r="C111" s="176" t="s">
        <v>78</v>
      </c>
      <c r="D111" s="176" t="s">
        <v>181</v>
      </c>
      <c r="E111" s="177" t="s">
        <v>238</v>
      </c>
      <c r="F111" s="178" t="s">
        <v>239</v>
      </c>
      <c r="G111" s="179" t="s">
        <v>184</v>
      </c>
      <c r="H111" s="180">
        <v>5.1509999999999998</v>
      </c>
      <c r="I111" s="181"/>
      <c r="J111" s="181">
        <f>ROUND(I111*H111,2)</f>
        <v>0</v>
      </c>
      <c r="K111" s="178" t="s">
        <v>185</v>
      </c>
      <c r="L111" s="38"/>
      <c r="M111" s="182" t="s">
        <v>18</v>
      </c>
      <c r="N111" s="183" t="s">
        <v>40</v>
      </c>
      <c r="O111" s="184">
        <v>8.6999999999999994E-2</v>
      </c>
      <c r="P111" s="184">
        <f>O111*H111</f>
        <v>0.44813699999999995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6" t="s">
        <v>186</v>
      </c>
      <c r="AT111" s="186" t="s">
        <v>181</v>
      </c>
      <c r="AU111" s="186" t="s">
        <v>78</v>
      </c>
      <c r="AY111" s="19" t="s">
        <v>179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76</v>
      </c>
      <c r="BK111" s="187">
        <f>ROUND(I111*H111,2)</f>
        <v>0</v>
      </c>
      <c r="BL111" s="19" t="s">
        <v>186</v>
      </c>
      <c r="BM111" s="186" t="s">
        <v>240</v>
      </c>
    </row>
    <row r="112" spans="1:65" s="2" customFormat="1" ht="39">
      <c r="A112" s="33"/>
      <c r="B112" s="34"/>
      <c r="C112" s="35"/>
      <c r="D112" s="188" t="s">
        <v>188</v>
      </c>
      <c r="E112" s="35"/>
      <c r="F112" s="189" t="s">
        <v>241</v>
      </c>
      <c r="G112" s="35"/>
      <c r="H112" s="35"/>
      <c r="I112" s="35"/>
      <c r="J112" s="35"/>
      <c r="K112" s="35"/>
      <c r="L112" s="38"/>
      <c r="M112" s="190"/>
      <c r="N112" s="19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9" t="s">
        <v>188</v>
      </c>
      <c r="AU112" s="19" t="s">
        <v>78</v>
      </c>
    </row>
    <row r="113" spans="1:65" s="2" customFormat="1">
      <c r="A113" s="33"/>
      <c r="B113" s="34"/>
      <c r="C113" s="35"/>
      <c r="D113" s="192" t="s">
        <v>190</v>
      </c>
      <c r="E113" s="35"/>
      <c r="F113" s="193" t="s">
        <v>242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190</v>
      </c>
      <c r="AU113" s="19" t="s">
        <v>78</v>
      </c>
    </row>
    <row r="114" spans="1:65" s="14" customFormat="1">
      <c r="B114" s="203"/>
      <c r="C114" s="204"/>
      <c r="D114" s="188" t="s">
        <v>192</v>
      </c>
      <c r="E114" s="205" t="s">
        <v>18</v>
      </c>
      <c r="F114" s="206" t="s">
        <v>5482</v>
      </c>
      <c r="G114" s="204"/>
      <c r="H114" s="207">
        <v>5.1509999999999998</v>
      </c>
      <c r="I114" s="204"/>
      <c r="J114" s="204"/>
      <c r="K114" s="204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192</v>
      </c>
      <c r="AU114" s="212" t="s">
        <v>78</v>
      </c>
      <c r="AV114" s="14" t="s">
        <v>78</v>
      </c>
      <c r="AW114" s="14" t="s">
        <v>30</v>
      </c>
      <c r="AX114" s="14" t="s">
        <v>69</v>
      </c>
      <c r="AY114" s="212" t="s">
        <v>179</v>
      </c>
    </row>
    <row r="115" spans="1:65" s="2" customFormat="1" ht="37.9" customHeight="1">
      <c r="A115" s="33"/>
      <c r="B115" s="34"/>
      <c r="C115" s="176" t="s">
        <v>85</v>
      </c>
      <c r="D115" s="176" t="s">
        <v>181</v>
      </c>
      <c r="E115" s="177" t="s">
        <v>245</v>
      </c>
      <c r="F115" s="178" t="s">
        <v>246</v>
      </c>
      <c r="G115" s="179" t="s">
        <v>184</v>
      </c>
      <c r="H115" s="180">
        <v>20.603999999999999</v>
      </c>
      <c r="I115" s="181"/>
      <c r="J115" s="181">
        <f>ROUND(I115*H115,2)</f>
        <v>0</v>
      </c>
      <c r="K115" s="178" t="s">
        <v>185</v>
      </c>
      <c r="L115" s="38"/>
      <c r="M115" s="182" t="s">
        <v>18</v>
      </c>
      <c r="N115" s="183" t="s">
        <v>40</v>
      </c>
      <c r="O115" s="184">
        <v>5.0000000000000001E-3</v>
      </c>
      <c r="P115" s="184">
        <f>O115*H115</f>
        <v>0.10302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186</v>
      </c>
      <c r="AT115" s="186" t="s">
        <v>181</v>
      </c>
      <c r="AU115" s="186" t="s">
        <v>78</v>
      </c>
      <c r="AY115" s="19" t="s">
        <v>179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76</v>
      </c>
      <c r="BK115" s="187">
        <f>ROUND(I115*H115,2)</f>
        <v>0</v>
      </c>
      <c r="BL115" s="19" t="s">
        <v>186</v>
      </c>
      <c r="BM115" s="186" t="s">
        <v>247</v>
      </c>
    </row>
    <row r="116" spans="1:65" s="2" customFormat="1" ht="48.75">
      <c r="A116" s="33"/>
      <c r="B116" s="34"/>
      <c r="C116" s="35"/>
      <c r="D116" s="188" t="s">
        <v>188</v>
      </c>
      <c r="E116" s="35"/>
      <c r="F116" s="189" t="s">
        <v>248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188</v>
      </c>
      <c r="AU116" s="19" t="s">
        <v>78</v>
      </c>
    </row>
    <row r="117" spans="1:65" s="2" customFormat="1">
      <c r="A117" s="33"/>
      <c r="B117" s="34"/>
      <c r="C117" s="35"/>
      <c r="D117" s="192" t="s">
        <v>190</v>
      </c>
      <c r="E117" s="35"/>
      <c r="F117" s="193" t="s">
        <v>249</v>
      </c>
      <c r="G117" s="35"/>
      <c r="H117" s="35"/>
      <c r="I117" s="35"/>
      <c r="J117" s="35"/>
      <c r="K117" s="35"/>
      <c r="L117" s="38"/>
      <c r="M117" s="190"/>
      <c r="N117" s="19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9" t="s">
        <v>190</v>
      </c>
      <c r="AU117" s="19" t="s">
        <v>78</v>
      </c>
    </row>
    <row r="118" spans="1:65" s="14" customFormat="1">
      <c r="B118" s="203"/>
      <c r="C118" s="204"/>
      <c r="D118" s="188" t="s">
        <v>192</v>
      </c>
      <c r="E118" s="204"/>
      <c r="F118" s="206" t="s">
        <v>5483</v>
      </c>
      <c r="G118" s="204"/>
      <c r="H118" s="207">
        <v>20.603999999999999</v>
      </c>
      <c r="I118" s="204"/>
      <c r="J118" s="204"/>
      <c r="K118" s="204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192</v>
      </c>
      <c r="AU118" s="212" t="s">
        <v>78</v>
      </c>
      <c r="AV118" s="14" t="s">
        <v>78</v>
      </c>
      <c r="AW118" s="14" t="s">
        <v>4</v>
      </c>
      <c r="AX118" s="14" t="s">
        <v>76</v>
      </c>
      <c r="AY118" s="212" t="s">
        <v>179</v>
      </c>
    </row>
    <row r="119" spans="1:65" s="2" customFormat="1" ht="33" customHeight="1">
      <c r="A119" s="33"/>
      <c r="B119" s="34"/>
      <c r="C119" s="176" t="s">
        <v>186</v>
      </c>
      <c r="D119" s="176" t="s">
        <v>181</v>
      </c>
      <c r="E119" s="177" t="s">
        <v>251</v>
      </c>
      <c r="F119" s="178" t="s">
        <v>252</v>
      </c>
      <c r="G119" s="179" t="s">
        <v>253</v>
      </c>
      <c r="H119" s="180">
        <v>8.2420000000000009</v>
      </c>
      <c r="I119" s="181"/>
      <c r="J119" s="181">
        <f>ROUND(I119*H119,2)</f>
        <v>0</v>
      </c>
      <c r="K119" s="178" t="s">
        <v>185</v>
      </c>
      <c r="L119" s="38"/>
      <c r="M119" s="182" t="s">
        <v>18</v>
      </c>
      <c r="N119" s="183" t="s">
        <v>40</v>
      </c>
      <c r="O119" s="184">
        <v>0</v>
      </c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6" t="s">
        <v>186</v>
      </c>
      <c r="AT119" s="186" t="s">
        <v>181</v>
      </c>
      <c r="AU119" s="186" t="s">
        <v>78</v>
      </c>
      <c r="AY119" s="19" t="s">
        <v>179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76</v>
      </c>
      <c r="BK119" s="187">
        <f>ROUND(I119*H119,2)</f>
        <v>0</v>
      </c>
      <c r="BL119" s="19" t="s">
        <v>186</v>
      </c>
      <c r="BM119" s="186" t="s">
        <v>254</v>
      </c>
    </row>
    <row r="120" spans="1:65" s="2" customFormat="1" ht="29.25">
      <c r="A120" s="33"/>
      <c r="B120" s="34"/>
      <c r="C120" s="35"/>
      <c r="D120" s="188" t="s">
        <v>188</v>
      </c>
      <c r="E120" s="35"/>
      <c r="F120" s="189" t="s">
        <v>255</v>
      </c>
      <c r="G120" s="35"/>
      <c r="H120" s="35"/>
      <c r="I120" s="35"/>
      <c r="J120" s="35"/>
      <c r="K120" s="35"/>
      <c r="L120" s="38"/>
      <c r="M120" s="190"/>
      <c r="N120" s="191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9" t="s">
        <v>188</v>
      </c>
      <c r="AU120" s="19" t="s">
        <v>78</v>
      </c>
    </row>
    <row r="121" spans="1:65" s="2" customFormat="1">
      <c r="A121" s="33"/>
      <c r="B121" s="34"/>
      <c r="C121" s="35"/>
      <c r="D121" s="192" t="s">
        <v>190</v>
      </c>
      <c r="E121" s="35"/>
      <c r="F121" s="193" t="s">
        <v>256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190</v>
      </c>
      <c r="AU121" s="19" t="s">
        <v>78</v>
      </c>
    </row>
    <row r="122" spans="1:65" s="14" customFormat="1">
      <c r="B122" s="203"/>
      <c r="C122" s="204"/>
      <c r="D122" s="188" t="s">
        <v>192</v>
      </c>
      <c r="E122" s="205" t="s">
        <v>18</v>
      </c>
      <c r="F122" s="206" t="s">
        <v>5484</v>
      </c>
      <c r="G122" s="204"/>
      <c r="H122" s="207">
        <v>8.2420000000000009</v>
      </c>
      <c r="I122" s="204"/>
      <c r="J122" s="204"/>
      <c r="K122" s="204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192</v>
      </c>
      <c r="AU122" s="212" t="s">
        <v>78</v>
      </c>
      <c r="AV122" s="14" t="s">
        <v>78</v>
      </c>
      <c r="AW122" s="14" t="s">
        <v>30</v>
      </c>
      <c r="AX122" s="14" t="s">
        <v>69</v>
      </c>
      <c r="AY122" s="212" t="s">
        <v>179</v>
      </c>
    </row>
    <row r="123" spans="1:65" s="2" customFormat="1" ht="24.2" customHeight="1">
      <c r="A123" s="33"/>
      <c r="B123" s="34"/>
      <c r="C123" s="176" t="s">
        <v>222</v>
      </c>
      <c r="D123" s="176" t="s">
        <v>181</v>
      </c>
      <c r="E123" s="177" t="s">
        <v>260</v>
      </c>
      <c r="F123" s="178" t="s">
        <v>261</v>
      </c>
      <c r="G123" s="179" t="s">
        <v>184</v>
      </c>
      <c r="H123" s="180">
        <v>7.726</v>
      </c>
      <c r="I123" s="181"/>
      <c r="J123" s="181">
        <f>ROUND(I123*H123,2)</f>
        <v>0</v>
      </c>
      <c r="K123" s="178" t="s">
        <v>185</v>
      </c>
      <c r="L123" s="38"/>
      <c r="M123" s="182" t="s">
        <v>18</v>
      </c>
      <c r="N123" s="183" t="s">
        <v>40</v>
      </c>
      <c r="O123" s="184">
        <v>0.63200000000000001</v>
      </c>
      <c r="P123" s="184">
        <f>O123*H123</f>
        <v>4.8828319999999996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6" t="s">
        <v>186</v>
      </c>
      <c r="AT123" s="186" t="s">
        <v>181</v>
      </c>
      <c r="AU123" s="186" t="s">
        <v>78</v>
      </c>
      <c r="AY123" s="19" t="s">
        <v>179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76</v>
      </c>
      <c r="BK123" s="187">
        <f>ROUND(I123*H123,2)</f>
        <v>0</v>
      </c>
      <c r="BL123" s="19" t="s">
        <v>186</v>
      </c>
      <c r="BM123" s="186" t="s">
        <v>262</v>
      </c>
    </row>
    <row r="124" spans="1:65" s="2" customFormat="1" ht="29.25">
      <c r="A124" s="33"/>
      <c r="B124" s="34"/>
      <c r="C124" s="35"/>
      <c r="D124" s="188" t="s">
        <v>188</v>
      </c>
      <c r="E124" s="35"/>
      <c r="F124" s="189" t="s">
        <v>263</v>
      </c>
      <c r="G124" s="35"/>
      <c r="H124" s="35"/>
      <c r="I124" s="35"/>
      <c r="J124" s="35"/>
      <c r="K124" s="35"/>
      <c r="L124" s="38"/>
      <c r="M124" s="190"/>
      <c r="N124" s="191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9" t="s">
        <v>188</v>
      </c>
      <c r="AU124" s="19" t="s">
        <v>78</v>
      </c>
    </row>
    <row r="125" spans="1:65" s="2" customFormat="1">
      <c r="A125" s="33"/>
      <c r="B125" s="34"/>
      <c r="C125" s="35"/>
      <c r="D125" s="192" t="s">
        <v>190</v>
      </c>
      <c r="E125" s="35"/>
      <c r="F125" s="193" t="s">
        <v>264</v>
      </c>
      <c r="G125" s="35"/>
      <c r="H125" s="35"/>
      <c r="I125" s="35"/>
      <c r="J125" s="35"/>
      <c r="K125" s="35"/>
      <c r="L125" s="38"/>
      <c r="M125" s="190"/>
      <c r="N125" s="191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9" t="s">
        <v>190</v>
      </c>
      <c r="AU125" s="19" t="s">
        <v>78</v>
      </c>
    </row>
    <row r="126" spans="1:65" s="13" customFormat="1">
      <c r="B126" s="194"/>
      <c r="C126" s="195"/>
      <c r="D126" s="188" t="s">
        <v>192</v>
      </c>
      <c r="E126" s="196" t="s">
        <v>18</v>
      </c>
      <c r="F126" s="197" t="s">
        <v>210</v>
      </c>
      <c r="G126" s="195"/>
      <c r="H126" s="196" t="s">
        <v>18</v>
      </c>
      <c r="I126" s="195"/>
      <c r="J126" s="195"/>
      <c r="K126" s="195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192</v>
      </c>
      <c r="AU126" s="202" t="s">
        <v>78</v>
      </c>
      <c r="AV126" s="13" t="s">
        <v>76</v>
      </c>
      <c r="AW126" s="13" t="s">
        <v>30</v>
      </c>
      <c r="AX126" s="13" t="s">
        <v>69</v>
      </c>
      <c r="AY126" s="202" t="s">
        <v>179</v>
      </c>
    </row>
    <row r="127" spans="1:65" s="13" customFormat="1">
      <c r="B127" s="194"/>
      <c r="C127" s="195"/>
      <c r="D127" s="188" t="s">
        <v>192</v>
      </c>
      <c r="E127" s="196" t="s">
        <v>18</v>
      </c>
      <c r="F127" s="197" t="s">
        <v>211</v>
      </c>
      <c r="G127" s="195"/>
      <c r="H127" s="196" t="s">
        <v>18</v>
      </c>
      <c r="I127" s="195"/>
      <c r="J127" s="195"/>
      <c r="K127" s="195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192</v>
      </c>
      <c r="AU127" s="202" t="s">
        <v>78</v>
      </c>
      <c r="AV127" s="13" t="s">
        <v>76</v>
      </c>
      <c r="AW127" s="13" t="s">
        <v>30</v>
      </c>
      <c r="AX127" s="13" t="s">
        <v>69</v>
      </c>
      <c r="AY127" s="202" t="s">
        <v>179</v>
      </c>
    </row>
    <row r="128" spans="1:65" s="14" customFormat="1">
      <c r="B128" s="203"/>
      <c r="C128" s="204"/>
      <c r="D128" s="188" t="s">
        <v>192</v>
      </c>
      <c r="E128" s="205" t="s">
        <v>18</v>
      </c>
      <c r="F128" s="206" t="s">
        <v>5485</v>
      </c>
      <c r="G128" s="204"/>
      <c r="H128" s="207">
        <v>7.726</v>
      </c>
      <c r="I128" s="204"/>
      <c r="J128" s="204"/>
      <c r="K128" s="204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192</v>
      </c>
      <c r="AU128" s="212" t="s">
        <v>78</v>
      </c>
      <c r="AV128" s="14" t="s">
        <v>78</v>
      </c>
      <c r="AW128" s="14" t="s">
        <v>30</v>
      </c>
      <c r="AX128" s="14" t="s">
        <v>69</v>
      </c>
      <c r="AY128" s="212" t="s">
        <v>179</v>
      </c>
    </row>
    <row r="129" spans="1:65" s="12" customFormat="1" ht="22.9" customHeight="1">
      <c r="B129" s="161"/>
      <c r="C129" s="162"/>
      <c r="D129" s="163" t="s">
        <v>68</v>
      </c>
      <c r="E129" s="174" t="s">
        <v>237</v>
      </c>
      <c r="F129" s="174" t="s">
        <v>999</v>
      </c>
      <c r="G129" s="162"/>
      <c r="H129" s="162"/>
      <c r="I129" s="162"/>
      <c r="J129" s="175">
        <f>BK129</f>
        <v>0</v>
      </c>
      <c r="K129" s="162"/>
      <c r="L129" s="166"/>
      <c r="M129" s="167"/>
      <c r="N129" s="168"/>
      <c r="O129" s="168"/>
      <c r="P129" s="169">
        <f>SUM(P130:P277)</f>
        <v>193.38841199999999</v>
      </c>
      <c r="Q129" s="168"/>
      <c r="R129" s="169">
        <f>SUM(R130:R277)</f>
        <v>3.9159310522400008</v>
      </c>
      <c r="S129" s="168"/>
      <c r="T129" s="170">
        <f>SUM(T130:T277)</f>
        <v>1.0587E-4</v>
      </c>
      <c r="AR129" s="171" t="s">
        <v>76</v>
      </c>
      <c r="AT129" s="172" t="s">
        <v>68</v>
      </c>
      <c r="AU129" s="172" t="s">
        <v>76</v>
      </c>
      <c r="AY129" s="171" t="s">
        <v>179</v>
      </c>
      <c r="BK129" s="173">
        <f>SUM(BK130:BK277)</f>
        <v>0</v>
      </c>
    </row>
    <row r="130" spans="1:65" s="2" customFormat="1" ht="16.5" customHeight="1">
      <c r="A130" s="33"/>
      <c r="B130" s="34"/>
      <c r="C130" s="176" t="s">
        <v>237</v>
      </c>
      <c r="D130" s="176" t="s">
        <v>181</v>
      </c>
      <c r="E130" s="177" t="s">
        <v>1155</v>
      </c>
      <c r="F130" s="178" t="s">
        <v>1156</v>
      </c>
      <c r="G130" s="179" t="s">
        <v>357</v>
      </c>
      <c r="H130" s="180">
        <v>79.373000000000005</v>
      </c>
      <c r="I130" s="181"/>
      <c r="J130" s="181">
        <f>ROUND(I130*H130,2)</f>
        <v>0</v>
      </c>
      <c r="K130" s="178" t="s">
        <v>185</v>
      </c>
      <c r="L130" s="38"/>
      <c r="M130" s="182" t="s">
        <v>18</v>
      </c>
      <c r="N130" s="183" t="s">
        <v>40</v>
      </c>
      <c r="O130" s="184">
        <v>5.1999999999999998E-2</v>
      </c>
      <c r="P130" s="184">
        <f>O130*H130</f>
        <v>4.1273960000000001</v>
      </c>
      <c r="Q130" s="184">
        <v>2.63E-4</v>
      </c>
      <c r="R130" s="184">
        <f>Q130*H130</f>
        <v>2.0875099000000001E-2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186</v>
      </c>
      <c r="AT130" s="186" t="s">
        <v>181</v>
      </c>
      <c r="AU130" s="186" t="s">
        <v>78</v>
      </c>
      <c r="AY130" s="19" t="s">
        <v>179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76</v>
      </c>
      <c r="BK130" s="187">
        <f>ROUND(I130*H130,2)</f>
        <v>0</v>
      </c>
      <c r="BL130" s="19" t="s">
        <v>186</v>
      </c>
      <c r="BM130" s="186" t="s">
        <v>1157</v>
      </c>
    </row>
    <row r="131" spans="1:65" s="2" customFormat="1" ht="19.5">
      <c r="A131" s="33"/>
      <c r="B131" s="34"/>
      <c r="C131" s="35"/>
      <c r="D131" s="188" t="s">
        <v>188</v>
      </c>
      <c r="E131" s="35"/>
      <c r="F131" s="189" t="s">
        <v>1158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188</v>
      </c>
      <c r="AU131" s="19" t="s">
        <v>78</v>
      </c>
    </row>
    <row r="132" spans="1:65" s="2" customFormat="1">
      <c r="A132" s="33"/>
      <c r="B132" s="34"/>
      <c r="C132" s="35"/>
      <c r="D132" s="192" t="s">
        <v>190</v>
      </c>
      <c r="E132" s="35"/>
      <c r="F132" s="193" t="s">
        <v>1159</v>
      </c>
      <c r="G132" s="35"/>
      <c r="H132" s="35"/>
      <c r="I132" s="35"/>
      <c r="J132" s="35"/>
      <c r="K132" s="35"/>
      <c r="L132" s="38"/>
      <c r="M132" s="190"/>
      <c r="N132" s="191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9" t="s">
        <v>190</v>
      </c>
      <c r="AU132" s="19" t="s">
        <v>78</v>
      </c>
    </row>
    <row r="133" spans="1:65" s="14" customFormat="1">
      <c r="B133" s="203"/>
      <c r="C133" s="204"/>
      <c r="D133" s="188" t="s">
        <v>192</v>
      </c>
      <c r="E133" s="205" t="s">
        <v>18</v>
      </c>
      <c r="F133" s="206" t="s">
        <v>5486</v>
      </c>
      <c r="G133" s="204"/>
      <c r="H133" s="207">
        <v>79.373000000000005</v>
      </c>
      <c r="I133" s="204"/>
      <c r="J133" s="204"/>
      <c r="K133" s="204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192</v>
      </c>
      <c r="AU133" s="212" t="s">
        <v>78</v>
      </c>
      <c r="AV133" s="14" t="s">
        <v>78</v>
      </c>
      <c r="AW133" s="14" t="s">
        <v>30</v>
      </c>
      <c r="AX133" s="14" t="s">
        <v>69</v>
      </c>
      <c r="AY133" s="212" t="s">
        <v>179</v>
      </c>
    </row>
    <row r="134" spans="1:65" s="2" customFormat="1" ht="44.25" customHeight="1">
      <c r="A134" s="33"/>
      <c r="B134" s="34"/>
      <c r="C134" s="176" t="s">
        <v>244</v>
      </c>
      <c r="D134" s="176" t="s">
        <v>181</v>
      </c>
      <c r="E134" s="177" t="s">
        <v>1175</v>
      </c>
      <c r="F134" s="178" t="s">
        <v>1176</v>
      </c>
      <c r="G134" s="179" t="s">
        <v>357</v>
      </c>
      <c r="H134" s="180">
        <v>40.920999999999999</v>
      </c>
      <c r="I134" s="181"/>
      <c r="J134" s="181">
        <f>ROUND(I134*H134,2)</f>
        <v>0</v>
      </c>
      <c r="K134" s="178" t="s">
        <v>185</v>
      </c>
      <c r="L134" s="38"/>
      <c r="M134" s="182" t="s">
        <v>18</v>
      </c>
      <c r="N134" s="183" t="s">
        <v>40</v>
      </c>
      <c r="O134" s="184">
        <v>1.08</v>
      </c>
      <c r="P134" s="184">
        <f>O134*H134</f>
        <v>44.194680000000005</v>
      </c>
      <c r="Q134" s="184">
        <v>8.6761600000000005E-3</v>
      </c>
      <c r="R134" s="184">
        <f>Q134*H134</f>
        <v>0.35503714336000003</v>
      </c>
      <c r="S134" s="184">
        <v>0</v>
      </c>
      <c r="T134" s="18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6" t="s">
        <v>186</v>
      </c>
      <c r="AT134" s="186" t="s">
        <v>181</v>
      </c>
      <c r="AU134" s="186" t="s">
        <v>78</v>
      </c>
      <c r="AY134" s="19" t="s">
        <v>179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76</v>
      </c>
      <c r="BK134" s="187">
        <f>ROUND(I134*H134,2)</f>
        <v>0</v>
      </c>
      <c r="BL134" s="19" t="s">
        <v>186</v>
      </c>
      <c r="BM134" s="186" t="s">
        <v>1177</v>
      </c>
    </row>
    <row r="135" spans="1:65" s="2" customFormat="1" ht="48.75">
      <c r="A135" s="33"/>
      <c r="B135" s="34"/>
      <c r="C135" s="35"/>
      <c r="D135" s="188" t="s">
        <v>188</v>
      </c>
      <c r="E135" s="35"/>
      <c r="F135" s="189" t="s">
        <v>1178</v>
      </c>
      <c r="G135" s="35"/>
      <c r="H135" s="35"/>
      <c r="I135" s="35"/>
      <c r="J135" s="35"/>
      <c r="K135" s="35"/>
      <c r="L135" s="38"/>
      <c r="M135" s="190"/>
      <c r="N135" s="19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9" t="s">
        <v>188</v>
      </c>
      <c r="AU135" s="19" t="s">
        <v>78</v>
      </c>
    </row>
    <row r="136" spans="1:65" s="2" customFormat="1">
      <c r="A136" s="33"/>
      <c r="B136" s="34"/>
      <c r="C136" s="35"/>
      <c r="D136" s="192" t="s">
        <v>190</v>
      </c>
      <c r="E136" s="35"/>
      <c r="F136" s="193" t="s">
        <v>1179</v>
      </c>
      <c r="G136" s="35"/>
      <c r="H136" s="35"/>
      <c r="I136" s="35"/>
      <c r="J136" s="35"/>
      <c r="K136" s="35"/>
      <c r="L136" s="38"/>
      <c r="M136" s="190"/>
      <c r="N136" s="19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190</v>
      </c>
      <c r="AU136" s="19" t="s">
        <v>78</v>
      </c>
    </row>
    <row r="137" spans="1:65" s="13" customFormat="1">
      <c r="B137" s="194"/>
      <c r="C137" s="195"/>
      <c r="D137" s="188" t="s">
        <v>192</v>
      </c>
      <c r="E137" s="196" t="s">
        <v>18</v>
      </c>
      <c r="F137" s="197" t="s">
        <v>1180</v>
      </c>
      <c r="G137" s="195"/>
      <c r="H137" s="196" t="s">
        <v>18</v>
      </c>
      <c r="I137" s="195"/>
      <c r="J137" s="195"/>
      <c r="K137" s="195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192</v>
      </c>
      <c r="AU137" s="202" t="s">
        <v>78</v>
      </c>
      <c r="AV137" s="13" t="s">
        <v>76</v>
      </c>
      <c r="AW137" s="13" t="s">
        <v>30</v>
      </c>
      <c r="AX137" s="13" t="s">
        <v>69</v>
      </c>
      <c r="AY137" s="202" t="s">
        <v>179</v>
      </c>
    </row>
    <row r="138" spans="1:65" s="14" customFormat="1">
      <c r="B138" s="203"/>
      <c r="C138" s="204"/>
      <c r="D138" s="188" t="s">
        <v>192</v>
      </c>
      <c r="E138" s="205" t="s">
        <v>18</v>
      </c>
      <c r="F138" s="206" t="s">
        <v>1182</v>
      </c>
      <c r="G138" s="204"/>
      <c r="H138" s="207">
        <v>4.32</v>
      </c>
      <c r="I138" s="204"/>
      <c r="J138" s="204"/>
      <c r="K138" s="204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192</v>
      </c>
      <c r="AU138" s="212" t="s">
        <v>78</v>
      </c>
      <c r="AV138" s="14" t="s">
        <v>78</v>
      </c>
      <c r="AW138" s="14" t="s">
        <v>30</v>
      </c>
      <c r="AX138" s="14" t="s">
        <v>69</v>
      </c>
      <c r="AY138" s="212" t="s">
        <v>179</v>
      </c>
    </row>
    <row r="139" spans="1:65" s="14" customFormat="1">
      <c r="B139" s="203"/>
      <c r="C139" s="204"/>
      <c r="D139" s="188" t="s">
        <v>192</v>
      </c>
      <c r="E139" s="205" t="s">
        <v>18</v>
      </c>
      <c r="F139" s="206" t="s">
        <v>5487</v>
      </c>
      <c r="G139" s="204"/>
      <c r="H139" s="207">
        <v>12.366</v>
      </c>
      <c r="I139" s="204"/>
      <c r="J139" s="204"/>
      <c r="K139" s="204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192</v>
      </c>
      <c r="AU139" s="212" t="s">
        <v>78</v>
      </c>
      <c r="AV139" s="14" t="s">
        <v>78</v>
      </c>
      <c r="AW139" s="14" t="s">
        <v>30</v>
      </c>
      <c r="AX139" s="14" t="s">
        <v>69</v>
      </c>
      <c r="AY139" s="212" t="s">
        <v>179</v>
      </c>
    </row>
    <row r="140" spans="1:65" s="14" customFormat="1">
      <c r="B140" s="203"/>
      <c r="C140" s="204"/>
      <c r="D140" s="188" t="s">
        <v>192</v>
      </c>
      <c r="E140" s="205" t="s">
        <v>18</v>
      </c>
      <c r="F140" s="206" t="s">
        <v>5488</v>
      </c>
      <c r="G140" s="204"/>
      <c r="H140" s="207">
        <v>8.4870000000000001</v>
      </c>
      <c r="I140" s="204"/>
      <c r="J140" s="204"/>
      <c r="K140" s="204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192</v>
      </c>
      <c r="AU140" s="212" t="s">
        <v>78</v>
      </c>
      <c r="AV140" s="14" t="s">
        <v>78</v>
      </c>
      <c r="AW140" s="14" t="s">
        <v>30</v>
      </c>
      <c r="AX140" s="14" t="s">
        <v>69</v>
      </c>
      <c r="AY140" s="212" t="s">
        <v>179</v>
      </c>
    </row>
    <row r="141" spans="1:65" s="13" customFormat="1">
      <c r="B141" s="194"/>
      <c r="C141" s="195"/>
      <c r="D141" s="188" t="s">
        <v>192</v>
      </c>
      <c r="E141" s="196" t="s">
        <v>18</v>
      </c>
      <c r="F141" s="197" t="s">
        <v>5489</v>
      </c>
      <c r="G141" s="195"/>
      <c r="H141" s="196" t="s">
        <v>18</v>
      </c>
      <c r="I141" s="195"/>
      <c r="J141" s="195"/>
      <c r="K141" s="195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192</v>
      </c>
      <c r="AU141" s="202" t="s">
        <v>78</v>
      </c>
      <c r="AV141" s="13" t="s">
        <v>76</v>
      </c>
      <c r="AW141" s="13" t="s">
        <v>30</v>
      </c>
      <c r="AX141" s="13" t="s">
        <v>69</v>
      </c>
      <c r="AY141" s="202" t="s">
        <v>179</v>
      </c>
    </row>
    <row r="142" spans="1:65" s="14" customFormat="1">
      <c r="B142" s="203"/>
      <c r="C142" s="204"/>
      <c r="D142" s="188" t="s">
        <v>192</v>
      </c>
      <c r="E142" s="205" t="s">
        <v>18</v>
      </c>
      <c r="F142" s="206" t="s">
        <v>1190</v>
      </c>
      <c r="G142" s="204"/>
      <c r="H142" s="207">
        <v>2.4</v>
      </c>
      <c r="I142" s="204"/>
      <c r="J142" s="204"/>
      <c r="K142" s="204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192</v>
      </c>
      <c r="AU142" s="212" t="s">
        <v>78</v>
      </c>
      <c r="AV142" s="14" t="s">
        <v>78</v>
      </c>
      <c r="AW142" s="14" t="s">
        <v>30</v>
      </c>
      <c r="AX142" s="14" t="s">
        <v>69</v>
      </c>
      <c r="AY142" s="212" t="s">
        <v>179</v>
      </c>
    </row>
    <row r="143" spans="1:65" s="14" customFormat="1">
      <c r="B143" s="203"/>
      <c r="C143" s="204"/>
      <c r="D143" s="188" t="s">
        <v>192</v>
      </c>
      <c r="E143" s="205" t="s">
        <v>18</v>
      </c>
      <c r="F143" s="206" t="s">
        <v>1196</v>
      </c>
      <c r="G143" s="204"/>
      <c r="H143" s="207">
        <v>4.9880000000000004</v>
      </c>
      <c r="I143" s="204"/>
      <c r="J143" s="204"/>
      <c r="K143" s="204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192</v>
      </c>
      <c r="AU143" s="212" t="s">
        <v>78</v>
      </c>
      <c r="AV143" s="14" t="s">
        <v>78</v>
      </c>
      <c r="AW143" s="14" t="s">
        <v>30</v>
      </c>
      <c r="AX143" s="14" t="s">
        <v>69</v>
      </c>
      <c r="AY143" s="212" t="s">
        <v>179</v>
      </c>
    </row>
    <row r="144" spans="1:65" s="14" customFormat="1">
      <c r="B144" s="203"/>
      <c r="C144" s="204"/>
      <c r="D144" s="188" t="s">
        <v>192</v>
      </c>
      <c r="E144" s="205" t="s">
        <v>18</v>
      </c>
      <c r="F144" s="206" t="s">
        <v>1197</v>
      </c>
      <c r="G144" s="204"/>
      <c r="H144" s="207">
        <v>3.78</v>
      </c>
      <c r="I144" s="204"/>
      <c r="J144" s="204"/>
      <c r="K144" s="204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192</v>
      </c>
      <c r="AU144" s="212" t="s">
        <v>78</v>
      </c>
      <c r="AV144" s="14" t="s">
        <v>78</v>
      </c>
      <c r="AW144" s="14" t="s">
        <v>30</v>
      </c>
      <c r="AX144" s="14" t="s">
        <v>69</v>
      </c>
      <c r="AY144" s="212" t="s">
        <v>179</v>
      </c>
    </row>
    <row r="145" spans="1:65" s="14" customFormat="1">
      <c r="B145" s="203"/>
      <c r="C145" s="204"/>
      <c r="D145" s="188" t="s">
        <v>192</v>
      </c>
      <c r="E145" s="205" t="s">
        <v>18</v>
      </c>
      <c r="F145" s="206" t="s">
        <v>1200</v>
      </c>
      <c r="G145" s="204"/>
      <c r="H145" s="207">
        <v>1.5149999999999999</v>
      </c>
      <c r="I145" s="204"/>
      <c r="J145" s="204"/>
      <c r="K145" s="204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192</v>
      </c>
      <c r="AU145" s="212" t="s">
        <v>78</v>
      </c>
      <c r="AV145" s="14" t="s">
        <v>78</v>
      </c>
      <c r="AW145" s="14" t="s">
        <v>30</v>
      </c>
      <c r="AX145" s="14" t="s">
        <v>69</v>
      </c>
      <c r="AY145" s="212" t="s">
        <v>179</v>
      </c>
    </row>
    <row r="146" spans="1:65" s="14" customFormat="1">
      <c r="B146" s="203"/>
      <c r="C146" s="204"/>
      <c r="D146" s="188" t="s">
        <v>192</v>
      </c>
      <c r="E146" s="205" t="s">
        <v>18</v>
      </c>
      <c r="F146" s="206" t="s">
        <v>1201</v>
      </c>
      <c r="G146" s="204"/>
      <c r="H146" s="207">
        <v>0.3</v>
      </c>
      <c r="I146" s="204"/>
      <c r="J146" s="204"/>
      <c r="K146" s="204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192</v>
      </c>
      <c r="AU146" s="212" t="s">
        <v>78</v>
      </c>
      <c r="AV146" s="14" t="s">
        <v>78</v>
      </c>
      <c r="AW146" s="14" t="s">
        <v>30</v>
      </c>
      <c r="AX146" s="14" t="s">
        <v>69</v>
      </c>
      <c r="AY146" s="212" t="s">
        <v>179</v>
      </c>
    </row>
    <row r="147" spans="1:65" s="14" customFormat="1">
      <c r="B147" s="203"/>
      <c r="C147" s="204"/>
      <c r="D147" s="188" t="s">
        <v>192</v>
      </c>
      <c r="E147" s="205" t="s">
        <v>18</v>
      </c>
      <c r="F147" s="206" t="s">
        <v>1246</v>
      </c>
      <c r="G147" s="204"/>
      <c r="H147" s="207">
        <v>3.2149999999999999</v>
      </c>
      <c r="I147" s="204"/>
      <c r="J147" s="204"/>
      <c r="K147" s="204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192</v>
      </c>
      <c r="AU147" s="212" t="s">
        <v>78</v>
      </c>
      <c r="AV147" s="14" t="s">
        <v>78</v>
      </c>
      <c r="AW147" s="14" t="s">
        <v>30</v>
      </c>
      <c r="AX147" s="14" t="s">
        <v>69</v>
      </c>
      <c r="AY147" s="212" t="s">
        <v>179</v>
      </c>
    </row>
    <row r="148" spans="1:65" s="14" customFormat="1">
      <c r="B148" s="203"/>
      <c r="C148" s="204"/>
      <c r="D148" s="188" t="s">
        <v>192</v>
      </c>
      <c r="E148" s="205" t="s">
        <v>18</v>
      </c>
      <c r="F148" s="206" t="s">
        <v>1206</v>
      </c>
      <c r="G148" s="204"/>
      <c r="H148" s="207">
        <v>-0.45</v>
      </c>
      <c r="I148" s="204"/>
      <c r="J148" s="204"/>
      <c r="K148" s="204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192</v>
      </c>
      <c r="AU148" s="212" t="s">
        <v>78</v>
      </c>
      <c r="AV148" s="14" t="s">
        <v>78</v>
      </c>
      <c r="AW148" s="14" t="s">
        <v>30</v>
      </c>
      <c r="AX148" s="14" t="s">
        <v>69</v>
      </c>
      <c r="AY148" s="212" t="s">
        <v>179</v>
      </c>
    </row>
    <row r="149" spans="1:65" s="2" customFormat="1" ht="16.5" customHeight="1">
      <c r="A149" s="33"/>
      <c r="B149" s="34"/>
      <c r="C149" s="213" t="s">
        <v>250</v>
      </c>
      <c r="D149" s="213" t="s">
        <v>286</v>
      </c>
      <c r="E149" s="214" t="s">
        <v>1209</v>
      </c>
      <c r="F149" s="215" t="s">
        <v>1210</v>
      </c>
      <c r="G149" s="216" t="s">
        <v>357</v>
      </c>
      <c r="H149" s="217">
        <v>42.966999999999999</v>
      </c>
      <c r="I149" s="218"/>
      <c r="J149" s="218">
        <f>ROUND(I149*H149,2)</f>
        <v>0</v>
      </c>
      <c r="K149" s="215" t="s">
        <v>185</v>
      </c>
      <c r="L149" s="219"/>
      <c r="M149" s="220" t="s">
        <v>18</v>
      </c>
      <c r="N149" s="221" t="s">
        <v>40</v>
      </c>
      <c r="O149" s="184">
        <v>0</v>
      </c>
      <c r="P149" s="184">
        <f>O149*H149</f>
        <v>0</v>
      </c>
      <c r="Q149" s="184">
        <v>2.8E-3</v>
      </c>
      <c r="R149" s="184">
        <f>Q149*H149</f>
        <v>0.1203076</v>
      </c>
      <c r="S149" s="184">
        <v>0</v>
      </c>
      <c r="T149" s="18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6" t="s">
        <v>250</v>
      </c>
      <c r="AT149" s="186" t="s">
        <v>286</v>
      </c>
      <c r="AU149" s="186" t="s">
        <v>78</v>
      </c>
      <c r="AY149" s="19" t="s">
        <v>179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76</v>
      </c>
      <c r="BK149" s="187">
        <f>ROUND(I149*H149,2)</f>
        <v>0</v>
      </c>
      <c r="BL149" s="19" t="s">
        <v>186</v>
      </c>
      <c r="BM149" s="186" t="s">
        <v>1211</v>
      </c>
    </row>
    <row r="150" spans="1:65" s="2" customFormat="1">
      <c r="A150" s="33"/>
      <c r="B150" s="34"/>
      <c r="C150" s="35"/>
      <c r="D150" s="188" t="s">
        <v>188</v>
      </c>
      <c r="E150" s="35"/>
      <c r="F150" s="189" t="s">
        <v>1210</v>
      </c>
      <c r="G150" s="35"/>
      <c r="H150" s="35"/>
      <c r="I150" s="35"/>
      <c r="J150" s="35"/>
      <c r="K150" s="35"/>
      <c r="L150" s="38"/>
      <c r="M150" s="190"/>
      <c r="N150" s="191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9" t="s">
        <v>188</v>
      </c>
      <c r="AU150" s="19" t="s">
        <v>78</v>
      </c>
    </row>
    <row r="151" spans="1:65" s="14" customFormat="1">
      <c r="B151" s="203"/>
      <c r="C151" s="204"/>
      <c r="D151" s="188" t="s">
        <v>192</v>
      </c>
      <c r="E151" s="204"/>
      <c r="F151" s="206" t="s">
        <v>5490</v>
      </c>
      <c r="G151" s="204"/>
      <c r="H151" s="207">
        <v>42.966999999999999</v>
      </c>
      <c r="I151" s="204"/>
      <c r="J151" s="204"/>
      <c r="K151" s="204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192</v>
      </c>
      <c r="AU151" s="212" t="s">
        <v>78</v>
      </c>
      <c r="AV151" s="14" t="s">
        <v>78</v>
      </c>
      <c r="AW151" s="14" t="s">
        <v>4</v>
      </c>
      <c r="AX151" s="14" t="s">
        <v>76</v>
      </c>
      <c r="AY151" s="212" t="s">
        <v>179</v>
      </c>
    </row>
    <row r="152" spans="1:65" s="2" customFormat="1" ht="49.15" customHeight="1">
      <c r="A152" s="33"/>
      <c r="B152" s="34"/>
      <c r="C152" s="176" t="s">
        <v>259</v>
      </c>
      <c r="D152" s="176" t="s">
        <v>181</v>
      </c>
      <c r="E152" s="177" t="s">
        <v>1214</v>
      </c>
      <c r="F152" s="178" t="s">
        <v>1215</v>
      </c>
      <c r="G152" s="179" t="s">
        <v>357</v>
      </c>
      <c r="H152" s="180">
        <v>63.628</v>
      </c>
      <c r="I152" s="181"/>
      <c r="J152" s="181">
        <f>ROUND(I152*H152,2)</f>
        <v>0</v>
      </c>
      <c r="K152" s="178" t="s">
        <v>185</v>
      </c>
      <c r="L152" s="38"/>
      <c r="M152" s="182" t="s">
        <v>18</v>
      </c>
      <c r="N152" s="183" t="s">
        <v>40</v>
      </c>
      <c r="O152" s="184">
        <v>1.1200000000000001</v>
      </c>
      <c r="P152" s="184">
        <f>O152*H152</f>
        <v>71.263360000000006</v>
      </c>
      <c r="Q152" s="184">
        <v>1.2756959999999999E-2</v>
      </c>
      <c r="R152" s="184">
        <f>Q152*H152</f>
        <v>0.81169985087999996</v>
      </c>
      <c r="S152" s="184">
        <v>0</v>
      </c>
      <c r="T152" s="18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6" t="s">
        <v>186</v>
      </c>
      <c r="AT152" s="186" t="s">
        <v>181</v>
      </c>
      <c r="AU152" s="186" t="s">
        <v>78</v>
      </c>
      <c r="AY152" s="19" t="s">
        <v>179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76</v>
      </c>
      <c r="BK152" s="187">
        <f>ROUND(I152*H152,2)</f>
        <v>0</v>
      </c>
      <c r="BL152" s="19" t="s">
        <v>186</v>
      </c>
      <c r="BM152" s="186" t="s">
        <v>1216</v>
      </c>
    </row>
    <row r="153" spans="1:65" s="2" customFormat="1" ht="48.75">
      <c r="A153" s="33"/>
      <c r="B153" s="34"/>
      <c r="C153" s="35"/>
      <c r="D153" s="188" t="s">
        <v>188</v>
      </c>
      <c r="E153" s="35"/>
      <c r="F153" s="189" t="s">
        <v>1217</v>
      </c>
      <c r="G153" s="35"/>
      <c r="H153" s="35"/>
      <c r="I153" s="35"/>
      <c r="J153" s="35"/>
      <c r="K153" s="35"/>
      <c r="L153" s="38"/>
      <c r="M153" s="190"/>
      <c r="N153" s="191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9" t="s">
        <v>188</v>
      </c>
      <c r="AU153" s="19" t="s">
        <v>78</v>
      </c>
    </row>
    <row r="154" spans="1:65" s="2" customFormat="1">
      <c r="A154" s="33"/>
      <c r="B154" s="34"/>
      <c r="C154" s="35"/>
      <c r="D154" s="192" t="s">
        <v>190</v>
      </c>
      <c r="E154" s="35"/>
      <c r="F154" s="193" t="s">
        <v>1218</v>
      </c>
      <c r="G154" s="35"/>
      <c r="H154" s="35"/>
      <c r="I154" s="35"/>
      <c r="J154" s="35"/>
      <c r="K154" s="35"/>
      <c r="L154" s="38"/>
      <c r="M154" s="190"/>
      <c r="N154" s="191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9" t="s">
        <v>190</v>
      </c>
      <c r="AU154" s="19" t="s">
        <v>78</v>
      </c>
    </row>
    <row r="155" spans="1:65" s="14" customFormat="1">
      <c r="B155" s="203"/>
      <c r="C155" s="204"/>
      <c r="D155" s="188" t="s">
        <v>192</v>
      </c>
      <c r="E155" s="205" t="s">
        <v>18</v>
      </c>
      <c r="F155" s="206" t="s">
        <v>5491</v>
      </c>
      <c r="G155" s="204"/>
      <c r="H155" s="207">
        <v>12.384</v>
      </c>
      <c r="I155" s="204"/>
      <c r="J155" s="204"/>
      <c r="K155" s="204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192</v>
      </c>
      <c r="AU155" s="212" t="s">
        <v>78</v>
      </c>
      <c r="AV155" s="14" t="s">
        <v>78</v>
      </c>
      <c r="AW155" s="14" t="s">
        <v>30</v>
      </c>
      <c r="AX155" s="14" t="s">
        <v>69</v>
      </c>
      <c r="AY155" s="212" t="s">
        <v>179</v>
      </c>
    </row>
    <row r="156" spans="1:65" s="14" customFormat="1">
      <c r="B156" s="203"/>
      <c r="C156" s="204"/>
      <c r="D156" s="188" t="s">
        <v>192</v>
      </c>
      <c r="E156" s="205" t="s">
        <v>18</v>
      </c>
      <c r="F156" s="206" t="s">
        <v>5492</v>
      </c>
      <c r="G156" s="204"/>
      <c r="H156" s="207">
        <v>22.187999999999999</v>
      </c>
      <c r="I156" s="204"/>
      <c r="J156" s="204"/>
      <c r="K156" s="204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192</v>
      </c>
      <c r="AU156" s="212" t="s">
        <v>78</v>
      </c>
      <c r="AV156" s="14" t="s">
        <v>78</v>
      </c>
      <c r="AW156" s="14" t="s">
        <v>30</v>
      </c>
      <c r="AX156" s="14" t="s">
        <v>69</v>
      </c>
      <c r="AY156" s="212" t="s">
        <v>179</v>
      </c>
    </row>
    <row r="157" spans="1:65" s="14" customFormat="1">
      <c r="B157" s="203"/>
      <c r="C157" s="204"/>
      <c r="D157" s="188" t="s">
        <v>192</v>
      </c>
      <c r="E157" s="205" t="s">
        <v>18</v>
      </c>
      <c r="F157" s="206" t="s">
        <v>1231</v>
      </c>
      <c r="G157" s="204"/>
      <c r="H157" s="207">
        <v>13.33</v>
      </c>
      <c r="I157" s="204"/>
      <c r="J157" s="204"/>
      <c r="K157" s="204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192</v>
      </c>
      <c r="AU157" s="212" t="s">
        <v>78</v>
      </c>
      <c r="AV157" s="14" t="s">
        <v>78</v>
      </c>
      <c r="AW157" s="14" t="s">
        <v>30</v>
      </c>
      <c r="AX157" s="14" t="s">
        <v>69</v>
      </c>
      <c r="AY157" s="212" t="s">
        <v>179</v>
      </c>
    </row>
    <row r="158" spans="1:65" s="14" customFormat="1">
      <c r="B158" s="203"/>
      <c r="C158" s="204"/>
      <c r="D158" s="188" t="s">
        <v>192</v>
      </c>
      <c r="E158" s="205" t="s">
        <v>18</v>
      </c>
      <c r="F158" s="206" t="s">
        <v>5493</v>
      </c>
      <c r="G158" s="204"/>
      <c r="H158" s="207">
        <v>-4.09</v>
      </c>
      <c r="I158" s="204"/>
      <c r="J158" s="204"/>
      <c r="K158" s="204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192</v>
      </c>
      <c r="AU158" s="212" t="s">
        <v>78</v>
      </c>
      <c r="AV158" s="14" t="s">
        <v>78</v>
      </c>
      <c r="AW158" s="14" t="s">
        <v>30</v>
      </c>
      <c r="AX158" s="14" t="s">
        <v>69</v>
      </c>
      <c r="AY158" s="212" t="s">
        <v>179</v>
      </c>
    </row>
    <row r="159" spans="1:65" s="14" customFormat="1">
      <c r="B159" s="203"/>
      <c r="C159" s="204"/>
      <c r="D159" s="188" t="s">
        <v>192</v>
      </c>
      <c r="E159" s="205" t="s">
        <v>18</v>
      </c>
      <c r="F159" s="206" t="s">
        <v>5494</v>
      </c>
      <c r="G159" s="204"/>
      <c r="H159" s="207">
        <v>-0.53600000000000003</v>
      </c>
      <c r="I159" s="204"/>
      <c r="J159" s="204"/>
      <c r="K159" s="204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192</v>
      </c>
      <c r="AU159" s="212" t="s">
        <v>78</v>
      </c>
      <c r="AV159" s="14" t="s">
        <v>78</v>
      </c>
      <c r="AW159" s="14" t="s">
        <v>30</v>
      </c>
      <c r="AX159" s="14" t="s">
        <v>69</v>
      </c>
      <c r="AY159" s="212" t="s">
        <v>179</v>
      </c>
    </row>
    <row r="160" spans="1:65" s="14" customFormat="1">
      <c r="B160" s="203"/>
      <c r="C160" s="204"/>
      <c r="D160" s="188" t="s">
        <v>192</v>
      </c>
      <c r="E160" s="205" t="s">
        <v>18</v>
      </c>
      <c r="F160" s="206" t="s">
        <v>1239</v>
      </c>
      <c r="G160" s="204"/>
      <c r="H160" s="207">
        <v>-1.113</v>
      </c>
      <c r="I160" s="204"/>
      <c r="J160" s="204"/>
      <c r="K160" s="204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192</v>
      </c>
      <c r="AU160" s="212" t="s">
        <v>78</v>
      </c>
      <c r="AV160" s="14" t="s">
        <v>78</v>
      </c>
      <c r="AW160" s="14" t="s">
        <v>30</v>
      </c>
      <c r="AX160" s="14" t="s">
        <v>69</v>
      </c>
      <c r="AY160" s="212" t="s">
        <v>179</v>
      </c>
    </row>
    <row r="161" spans="1:65" s="14" customFormat="1">
      <c r="B161" s="203"/>
      <c r="C161" s="204"/>
      <c r="D161" s="188" t="s">
        <v>192</v>
      </c>
      <c r="E161" s="205" t="s">
        <v>18</v>
      </c>
      <c r="F161" s="206" t="s">
        <v>1244</v>
      </c>
      <c r="G161" s="204"/>
      <c r="H161" s="207">
        <v>8.484</v>
      </c>
      <c r="I161" s="204"/>
      <c r="J161" s="204"/>
      <c r="K161" s="204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192</v>
      </c>
      <c r="AU161" s="212" t="s">
        <v>78</v>
      </c>
      <c r="AV161" s="14" t="s">
        <v>78</v>
      </c>
      <c r="AW161" s="14" t="s">
        <v>30</v>
      </c>
      <c r="AX161" s="14" t="s">
        <v>69</v>
      </c>
      <c r="AY161" s="212" t="s">
        <v>179</v>
      </c>
    </row>
    <row r="162" spans="1:65" s="14" customFormat="1">
      <c r="B162" s="203"/>
      <c r="C162" s="204"/>
      <c r="D162" s="188" t="s">
        <v>192</v>
      </c>
      <c r="E162" s="205" t="s">
        <v>18</v>
      </c>
      <c r="F162" s="206" t="s">
        <v>5495</v>
      </c>
      <c r="G162" s="204"/>
      <c r="H162" s="207">
        <v>16.588999999999999</v>
      </c>
      <c r="I162" s="204"/>
      <c r="J162" s="204"/>
      <c r="K162" s="204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192</v>
      </c>
      <c r="AU162" s="212" t="s">
        <v>78</v>
      </c>
      <c r="AV162" s="14" t="s">
        <v>78</v>
      </c>
      <c r="AW162" s="14" t="s">
        <v>30</v>
      </c>
      <c r="AX162" s="14" t="s">
        <v>69</v>
      </c>
      <c r="AY162" s="212" t="s">
        <v>179</v>
      </c>
    </row>
    <row r="163" spans="1:65" s="14" customFormat="1">
      <c r="B163" s="203"/>
      <c r="C163" s="204"/>
      <c r="D163" s="188" t="s">
        <v>192</v>
      </c>
      <c r="E163" s="205" t="s">
        <v>18</v>
      </c>
      <c r="F163" s="206" t="s">
        <v>5496</v>
      </c>
      <c r="G163" s="204"/>
      <c r="H163" s="207">
        <v>0.64500000000000002</v>
      </c>
      <c r="I163" s="204"/>
      <c r="J163" s="204"/>
      <c r="K163" s="204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192</v>
      </c>
      <c r="AU163" s="212" t="s">
        <v>78</v>
      </c>
      <c r="AV163" s="14" t="s">
        <v>78</v>
      </c>
      <c r="AW163" s="14" t="s">
        <v>30</v>
      </c>
      <c r="AX163" s="14" t="s">
        <v>69</v>
      </c>
      <c r="AY163" s="212" t="s">
        <v>179</v>
      </c>
    </row>
    <row r="164" spans="1:65" s="14" customFormat="1">
      <c r="B164" s="203"/>
      <c r="C164" s="204"/>
      <c r="D164" s="188" t="s">
        <v>192</v>
      </c>
      <c r="E164" s="205" t="s">
        <v>18</v>
      </c>
      <c r="F164" s="206" t="s">
        <v>1250</v>
      </c>
      <c r="G164" s="204"/>
      <c r="H164" s="207">
        <v>-1.377</v>
      </c>
      <c r="I164" s="204"/>
      <c r="J164" s="204"/>
      <c r="K164" s="204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192</v>
      </c>
      <c r="AU164" s="212" t="s">
        <v>78</v>
      </c>
      <c r="AV164" s="14" t="s">
        <v>78</v>
      </c>
      <c r="AW164" s="14" t="s">
        <v>30</v>
      </c>
      <c r="AX164" s="14" t="s">
        <v>69</v>
      </c>
      <c r="AY164" s="212" t="s">
        <v>179</v>
      </c>
    </row>
    <row r="165" spans="1:65" s="14" customFormat="1">
      <c r="B165" s="203"/>
      <c r="C165" s="204"/>
      <c r="D165" s="188" t="s">
        <v>192</v>
      </c>
      <c r="E165" s="205" t="s">
        <v>18</v>
      </c>
      <c r="F165" s="206" t="s">
        <v>1251</v>
      </c>
      <c r="G165" s="204"/>
      <c r="H165" s="207">
        <v>-2.8759999999999999</v>
      </c>
      <c r="I165" s="204"/>
      <c r="J165" s="204"/>
      <c r="K165" s="204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192</v>
      </c>
      <c r="AU165" s="212" t="s">
        <v>78</v>
      </c>
      <c r="AV165" s="14" t="s">
        <v>78</v>
      </c>
      <c r="AW165" s="14" t="s">
        <v>30</v>
      </c>
      <c r="AX165" s="14" t="s">
        <v>69</v>
      </c>
      <c r="AY165" s="212" t="s">
        <v>179</v>
      </c>
    </row>
    <row r="166" spans="1:65" s="2" customFormat="1" ht="24.2" customHeight="1">
      <c r="A166" s="33"/>
      <c r="B166" s="34"/>
      <c r="C166" s="213" t="s">
        <v>270</v>
      </c>
      <c r="D166" s="213" t="s">
        <v>286</v>
      </c>
      <c r="E166" s="214" t="s">
        <v>1259</v>
      </c>
      <c r="F166" s="215" t="s">
        <v>1260</v>
      </c>
      <c r="G166" s="216" t="s">
        <v>357</v>
      </c>
      <c r="H166" s="217">
        <v>66.808999999999997</v>
      </c>
      <c r="I166" s="218"/>
      <c r="J166" s="218">
        <f>ROUND(I166*H166,2)</f>
        <v>0</v>
      </c>
      <c r="K166" s="215" t="s">
        <v>185</v>
      </c>
      <c r="L166" s="219"/>
      <c r="M166" s="220" t="s">
        <v>18</v>
      </c>
      <c r="N166" s="221" t="s">
        <v>40</v>
      </c>
      <c r="O166" s="184">
        <v>0</v>
      </c>
      <c r="P166" s="184">
        <f>O166*H166</f>
        <v>0</v>
      </c>
      <c r="Q166" s="184">
        <v>0.02</v>
      </c>
      <c r="R166" s="184">
        <f>Q166*H166</f>
        <v>1.3361799999999999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250</v>
      </c>
      <c r="AT166" s="186" t="s">
        <v>286</v>
      </c>
      <c r="AU166" s="186" t="s">
        <v>78</v>
      </c>
      <c r="AY166" s="19" t="s">
        <v>179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76</v>
      </c>
      <c r="BK166" s="187">
        <f>ROUND(I166*H166,2)</f>
        <v>0</v>
      </c>
      <c r="BL166" s="19" t="s">
        <v>186</v>
      </c>
      <c r="BM166" s="186" t="s">
        <v>1261</v>
      </c>
    </row>
    <row r="167" spans="1:65" s="2" customFormat="1" ht="19.5">
      <c r="A167" s="33"/>
      <c r="B167" s="34"/>
      <c r="C167" s="35"/>
      <c r="D167" s="188" t="s">
        <v>188</v>
      </c>
      <c r="E167" s="35"/>
      <c r="F167" s="189" t="s">
        <v>1260</v>
      </c>
      <c r="G167" s="35"/>
      <c r="H167" s="35"/>
      <c r="I167" s="35"/>
      <c r="J167" s="35"/>
      <c r="K167" s="35"/>
      <c r="L167" s="38"/>
      <c r="M167" s="190"/>
      <c r="N167" s="191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9" t="s">
        <v>188</v>
      </c>
      <c r="AU167" s="19" t="s">
        <v>78</v>
      </c>
    </row>
    <row r="168" spans="1:65" s="14" customFormat="1">
      <c r="B168" s="203"/>
      <c r="C168" s="204"/>
      <c r="D168" s="188" t="s">
        <v>192</v>
      </c>
      <c r="E168" s="204"/>
      <c r="F168" s="206" t="s">
        <v>5497</v>
      </c>
      <c r="G168" s="204"/>
      <c r="H168" s="207">
        <v>66.808999999999997</v>
      </c>
      <c r="I168" s="204"/>
      <c r="J168" s="204"/>
      <c r="K168" s="204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192</v>
      </c>
      <c r="AU168" s="212" t="s">
        <v>78</v>
      </c>
      <c r="AV168" s="14" t="s">
        <v>78</v>
      </c>
      <c r="AW168" s="14" t="s">
        <v>4</v>
      </c>
      <c r="AX168" s="14" t="s">
        <v>76</v>
      </c>
      <c r="AY168" s="212" t="s">
        <v>179</v>
      </c>
    </row>
    <row r="169" spans="1:65" s="2" customFormat="1" ht="24.2" customHeight="1">
      <c r="A169" s="33"/>
      <c r="B169" s="34"/>
      <c r="C169" s="176" t="s">
        <v>278</v>
      </c>
      <c r="D169" s="176" t="s">
        <v>181</v>
      </c>
      <c r="E169" s="177" t="s">
        <v>1263</v>
      </c>
      <c r="F169" s="178" t="s">
        <v>5498</v>
      </c>
      <c r="G169" s="179" t="s">
        <v>289</v>
      </c>
      <c r="H169" s="180">
        <v>40.28</v>
      </c>
      <c r="I169" s="181"/>
      <c r="J169" s="181">
        <f>ROUND(I169*H169,2)</f>
        <v>0</v>
      </c>
      <c r="K169" s="178" t="s">
        <v>18</v>
      </c>
      <c r="L169" s="38"/>
      <c r="M169" s="182" t="s">
        <v>18</v>
      </c>
      <c r="N169" s="183" t="s">
        <v>40</v>
      </c>
      <c r="O169" s="184">
        <v>0.33</v>
      </c>
      <c r="P169" s="184">
        <f>O169*H169</f>
        <v>13.292400000000001</v>
      </c>
      <c r="Q169" s="184">
        <v>1.7600000000000001E-3</v>
      </c>
      <c r="R169" s="184">
        <f>Q169*H169</f>
        <v>7.0892800000000006E-2</v>
      </c>
      <c r="S169" s="184">
        <v>0</v>
      </c>
      <c r="T169" s="18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6" t="s">
        <v>186</v>
      </c>
      <c r="AT169" s="186" t="s">
        <v>181</v>
      </c>
      <c r="AU169" s="186" t="s">
        <v>78</v>
      </c>
      <c r="AY169" s="19" t="s">
        <v>179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76</v>
      </c>
      <c r="BK169" s="187">
        <f>ROUND(I169*H169,2)</f>
        <v>0</v>
      </c>
      <c r="BL169" s="19" t="s">
        <v>186</v>
      </c>
      <c r="BM169" s="186" t="s">
        <v>1265</v>
      </c>
    </row>
    <row r="170" spans="1:65" s="2" customFormat="1">
      <c r="A170" s="33"/>
      <c r="B170" s="34"/>
      <c r="C170" s="35"/>
      <c r="D170" s="188" t="s">
        <v>188</v>
      </c>
      <c r="E170" s="35"/>
      <c r="F170" s="189" t="s">
        <v>1264</v>
      </c>
      <c r="G170" s="35"/>
      <c r="H170" s="35"/>
      <c r="I170" s="35"/>
      <c r="J170" s="35"/>
      <c r="K170" s="35"/>
      <c r="L170" s="38"/>
      <c r="M170" s="190"/>
      <c r="N170" s="191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9" t="s">
        <v>188</v>
      </c>
      <c r="AU170" s="19" t="s">
        <v>78</v>
      </c>
    </row>
    <row r="171" spans="1:65" s="14" customFormat="1">
      <c r="B171" s="203"/>
      <c r="C171" s="204"/>
      <c r="D171" s="188" t="s">
        <v>192</v>
      </c>
      <c r="E171" s="205" t="s">
        <v>18</v>
      </c>
      <c r="F171" s="206" t="s">
        <v>5499</v>
      </c>
      <c r="G171" s="204"/>
      <c r="H171" s="207">
        <v>12.8</v>
      </c>
      <c r="I171" s="204"/>
      <c r="J171" s="204"/>
      <c r="K171" s="204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192</v>
      </c>
      <c r="AU171" s="212" t="s">
        <v>78</v>
      </c>
      <c r="AV171" s="14" t="s">
        <v>78</v>
      </c>
      <c r="AW171" s="14" t="s">
        <v>30</v>
      </c>
      <c r="AX171" s="14" t="s">
        <v>69</v>
      </c>
      <c r="AY171" s="212" t="s">
        <v>179</v>
      </c>
    </row>
    <row r="172" spans="1:65" s="14" customFormat="1">
      <c r="B172" s="203"/>
      <c r="C172" s="204"/>
      <c r="D172" s="188" t="s">
        <v>192</v>
      </c>
      <c r="E172" s="205" t="s">
        <v>18</v>
      </c>
      <c r="F172" s="206" t="s">
        <v>1273</v>
      </c>
      <c r="G172" s="204"/>
      <c r="H172" s="207">
        <v>3.72</v>
      </c>
      <c r="I172" s="204"/>
      <c r="J172" s="204"/>
      <c r="K172" s="204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192</v>
      </c>
      <c r="AU172" s="212" t="s">
        <v>78</v>
      </c>
      <c r="AV172" s="14" t="s">
        <v>78</v>
      </c>
      <c r="AW172" s="14" t="s">
        <v>30</v>
      </c>
      <c r="AX172" s="14" t="s">
        <v>69</v>
      </c>
      <c r="AY172" s="212" t="s">
        <v>179</v>
      </c>
    </row>
    <row r="173" spans="1:65" s="14" customFormat="1">
      <c r="B173" s="203"/>
      <c r="C173" s="204"/>
      <c r="D173" s="188" t="s">
        <v>192</v>
      </c>
      <c r="E173" s="205" t="s">
        <v>18</v>
      </c>
      <c r="F173" s="206" t="s">
        <v>5500</v>
      </c>
      <c r="G173" s="204"/>
      <c r="H173" s="207">
        <v>7.52</v>
      </c>
      <c r="I173" s="204"/>
      <c r="J173" s="204"/>
      <c r="K173" s="204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192</v>
      </c>
      <c r="AU173" s="212" t="s">
        <v>78</v>
      </c>
      <c r="AV173" s="14" t="s">
        <v>78</v>
      </c>
      <c r="AW173" s="14" t="s">
        <v>30</v>
      </c>
      <c r="AX173" s="14" t="s">
        <v>69</v>
      </c>
      <c r="AY173" s="212" t="s">
        <v>179</v>
      </c>
    </row>
    <row r="174" spans="1:65" s="14" customFormat="1">
      <c r="B174" s="203"/>
      <c r="C174" s="204"/>
      <c r="D174" s="188" t="s">
        <v>192</v>
      </c>
      <c r="E174" s="205" t="s">
        <v>18</v>
      </c>
      <c r="F174" s="206" t="s">
        <v>1279</v>
      </c>
      <c r="G174" s="204"/>
      <c r="H174" s="207">
        <v>5.16</v>
      </c>
      <c r="I174" s="204"/>
      <c r="J174" s="204"/>
      <c r="K174" s="204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192</v>
      </c>
      <c r="AU174" s="212" t="s">
        <v>78</v>
      </c>
      <c r="AV174" s="14" t="s">
        <v>78</v>
      </c>
      <c r="AW174" s="14" t="s">
        <v>30</v>
      </c>
      <c r="AX174" s="14" t="s">
        <v>69</v>
      </c>
      <c r="AY174" s="212" t="s">
        <v>179</v>
      </c>
    </row>
    <row r="175" spans="1:65" s="14" customFormat="1">
      <c r="B175" s="203"/>
      <c r="C175" s="204"/>
      <c r="D175" s="188" t="s">
        <v>192</v>
      </c>
      <c r="E175" s="205" t="s">
        <v>18</v>
      </c>
      <c r="F175" s="206" t="s">
        <v>5501</v>
      </c>
      <c r="G175" s="204"/>
      <c r="H175" s="207">
        <v>11.08</v>
      </c>
      <c r="I175" s="204"/>
      <c r="J175" s="204"/>
      <c r="K175" s="204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192</v>
      </c>
      <c r="AU175" s="212" t="s">
        <v>78</v>
      </c>
      <c r="AV175" s="14" t="s">
        <v>78</v>
      </c>
      <c r="AW175" s="14" t="s">
        <v>30</v>
      </c>
      <c r="AX175" s="14" t="s">
        <v>69</v>
      </c>
      <c r="AY175" s="212" t="s">
        <v>179</v>
      </c>
    </row>
    <row r="176" spans="1:65" s="2" customFormat="1" ht="24.2" customHeight="1">
      <c r="A176" s="33"/>
      <c r="B176" s="34"/>
      <c r="C176" s="176" t="s">
        <v>8</v>
      </c>
      <c r="D176" s="176" t="s">
        <v>181</v>
      </c>
      <c r="E176" s="177" t="s">
        <v>1288</v>
      </c>
      <c r="F176" s="178" t="s">
        <v>1289</v>
      </c>
      <c r="G176" s="179" t="s">
        <v>289</v>
      </c>
      <c r="H176" s="180">
        <v>28.574999999999999</v>
      </c>
      <c r="I176" s="181"/>
      <c r="J176" s="181">
        <f>ROUND(I176*H176,2)</f>
        <v>0</v>
      </c>
      <c r="K176" s="178" t="s">
        <v>185</v>
      </c>
      <c r="L176" s="38"/>
      <c r="M176" s="182" t="s">
        <v>18</v>
      </c>
      <c r="N176" s="183" t="s">
        <v>40</v>
      </c>
      <c r="O176" s="184">
        <v>0.23</v>
      </c>
      <c r="P176" s="184">
        <f>O176*H176</f>
        <v>6.5722500000000004</v>
      </c>
      <c r="Q176" s="184">
        <v>9.7399999999999996E-5</v>
      </c>
      <c r="R176" s="184">
        <f>Q176*H176</f>
        <v>2.783205E-3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186</v>
      </c>
      <c r="AT176" s="186" t="s">
        <v>181</v>
      </c>
      <c r="AU176" s="186" t="s">
        <v>78</v>
      </c>
      <c r="AY176" s="19" t="s">
        <v>179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76</v>
      </c>
      <c r="BK176" s="187">
        <f>ROUND(I176*H176,2)</f>
        <v>0</v>
      </c>
      <c r="BL176" s="19" t="s">
        <v>186</v>
      </c>
      <c r="BM176" s="186" t="s">
        <v>1290</v>
      </c>
    </row>
    <row r="177" spans="1:65" s="2" customFormat="1" ht="19.5">
      <c r="A177" s="33"/>
      <c r="B177" s="34"/>
      <c r="C177" s="35"/>
      <c r="D177" s="188" t="s">
        <v>188</v>
      </c>
      <c r="E177" s="35"/>
      <c r="F177" s="189" t="s">
        <v>1291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188</v>
      </c>
      <c r="AU177" s="19" t="s">
        <v>78</v>
      </c>
    </row>
    <row r="178" spans="1:65" s="2" customFormat="1">
      <c r="A178" s="33"/>
      <c r="B178" s="34"/>
      <c r="C178" s="35"/>
      <c r="D178" s="192" t="s">
        <v>190</v>
      </c>
      <c r="E178" s="35"/>
      <c r="F178" s="193" t="s">
        <v>1292</v>
      </c>
      <c r="G178" s="35"/>
      <c r="H178" s="35"/>
      <c r="I178" s="35"/>
      <c r="J178" s="35"/>
      <c r="K178" s="35"/>
      <c r="L178" s="38"/>
      <c r="M178" s="190"/>
      <c r="N178" s="191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9" t="s">
        <v>190</v>
      </c>
      <c r="AU178" s="19" t="s">
        <v>78</v>
      </c>
    </row>
    <row r="179" spans="1:65" s="13" customFormat="1">
      <c r="B179" s="194"/>
      <c r="C179" s="195"/>
      <c r="D179" s="188" t="s">
        <v>192</v>
      </c>
      <c r="E179" s="196" t="s">
        <v>18</v>
      </c>
      <c r="F179" s="197" t="s">
        <v>323</v>
      </c>
      <c r="G179" s="195"/>
      <c r="H179" s="196" t="s">
        <v>18</v>
      </c>
      <c r="I179" s="195"/>
      <c r="J179" s="195"/>
      <c r="K179" s="195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192</v>
      </c>
      <c r="AU179" s="202" t="s">
        <v>78</v>
      </c>
      <c r="AV179" s="13" t="s">
        <v>76</v>
      </c>
      <c r="AW179" s="13" t="s">
        <v>30</v>
      </c>
      <c r="AX179" s="13" t="s">
        <v>69</v>
      </c>
      <c r="AY179" s="202" t="s">
        <v>179</v>
      </c>
    </row>
    <row r="180" spans="1:65" s="14" customFormat="1">
      <c r="B180" s="203"/>
      <c r="C180" s="204"/>
      <c r="D180" s="188" t="s">
        <v>192</v>
      </c>
      <c r="E180" s="205" t="s">
        <v>18</v>
      </c>
      <c r="F180" s="206" t="s">
        <v>5502</v>
      </c>
      <c r="G180" s="204"/>
      <c r="H180" s="207">
        <v>28.574999999999999</v>
      </c>
      <c r="I180" s="204"/>
      <c r="J180" s="204"/>
      <c r="K180" s="204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192</v>
      </c>
      <c r="AU180" s="212" t="s">
        <v>78</v>
      </c>
      <c r="AV180" s="14" t="s">
        <v>78</v>
      </c>
      <c r="AW180" s="14" t="s">
        <v>30</v>
      </c>
      <c r="AX180" s="14" t="s">
        <v>69</v>
      </c>
      <c r="AY180" s="212" t="s">
        <v>179</v>
      </c>
    </row>
    <row r="181" spans="1:65" s="2" customFormat="1" ht="24.2" customHeight="1">
      <c r="A181" s="33"/>
      <c r="B181" s="34"/>
      <c r="C181" s="213" t="s">
        <v>292</v>
      </c>
      <c r="D181" s="213" t="s">
        <v>286</v>
      </c>
      <c r="E181" s="214" t="s">
        <v>1296</v>
      </c>
      <c r="F181" s="215" t="s">
        <v>1297</v>
      </c>
      <c r="G181" s="216" t="s">
        <v>289</v>
      </c>
      <c r="H181" s="217">
        <v>30.004000000000001</v>
      </c>
      <c r="I181" s="218"/>
      <c r="J181" s="218">
        <f>ROUND(I181*H181,2)</f>
        <v>0</v>
      </c>
      <c r="K181" s="215" t="s">
        <v>185</v>
      </c>
      <c r="L181" s="219"/>
      <c r="M181" s="220" t="s">
        <v>18</v>
      </c>
      <c r="N181" s="221" t="s">
        <v>40</v>
      </c>
      <c r="O181" s="184">
        <v>0</v>
      </c>
      <c r="P181" s="184">
        <f>O181*H181</f>
        <v>0</v>
      </c>
      <c r="Q181" s="184">
        <v>7.2000000000000005E-4</v>
      </c>
      <c r="R181" s="184">
        <f>Q181*H181</f>
        <v>2.1602880000000001E-2</v>
      </c>
      <c r="S181" s="184">
        <v>0</v>
      </c>
      <c r="T181" s="18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6" t="s">
        <v>250</v>
      </c>
      <c r="AT181" s="186" t="s">
        <v>286</v>
      </c>
      <c r="AU181" s="186" t="s">
        <v>78</v>
      </c>
      <c r="AY181" s="19" t="s">
        <v>179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76</v>
      </c>
      <c r="BK181" s="187">
        <f>ROUND(I181*H181,2)</f>
        <v>0</v>
      </c>
      <c r="BL181" s="19" t="s">
        <v>186</v>
      </c>
      <c r="BM181" s="186" t="s">
        <v>1298</v>
      </c>
    </row>
    <row r="182" spans="1:65" s="2" customFormat="1">
      <c r="A182" s="33"/>
      <c r="B182" s="34"/>
      <c r="C182" s="35"/>
      <c r="D182" s="188" t="s">
        <v>188</v>
      </c>
      <c r="E182" s="35"/>
      <c r="F182" s="189" t="s">
        <v>1297</v>
      </c>
      <c r="G182" s="35"/>
      <c r="H182" s="35"/>
      <c r="I182" s="35"/>
      <c r="J182" s="35"/>
      <c r="K182" s="35"/>
      <c r="L182" s="38"/>
      <c r="M182" s="190"/>
      <c r="N182" s="19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9" t="s">
        <v>188</v>
      </c>
      <c r="AU182" s="19" t="s">
        <v>78</v>
      </c>
    </row>
    <row r="183" spans="1:65" s="14" customFormat="1">
      <c r="B183" s="203"/>
      <c r="C183" s="204"/>
      <c r="D183" s="188" t="s">
        <v>192</v>
      </c>
      <c r="E183" s="204"/>
      <c r="F183" s="206" t="s">
        <v>5503</v>
      </c>
      <c r="G183" s="204"/>
      <c r="H183" s="207">
        <v>30.004000000000001</v>
      </c>
      <c r="I183" s="204"/>
      <c r="J183" s="204"/>
      <c r="K183" s="204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192</v>
      </c>
      <c r="AU183" s="212" t="s">
        <v>78</v>
      </c>
      <c r="AV183" s="14" t="s">
        <v>78</v>
      </c>
      <c r="AW183" s="14" t="s">
        <v>4</v>
      </c>
      <c r="AX183" s="14" t="s">
        <v>76</v>
      </c>
      <c r="AY183" s="212" t="s">
        <v>179</v>
      </c>
    </row>
    <row r="184" spans="1:65" s="2" customFormat="1" ht="16.5" customHeight="1">
      <c r="A184" s="33"/>
      <c r="B184" s="34"/>
      <c r="C184" s="176" t="s">
        <v>299</v>
      </c>
      <c r="D184" s="176" t="s">
        <v>181</v>
      </c>
      <c r="E184" s="177" t="s">
        <v>1301</v>
      </c>
      <c r="F184" s="178" t="s">
        <v>1302</v>
      </c>
      <c r="G184" s="179" t="s">
        <v>289</v>
      </c>
      <c r="H184" s="180">
        <v>45.747999999999998</v>
      </c>
      <c r="I184" s="181"/>
      <c r="J184" s="181">
        <f>ROUND(I184*H184,2)</f>
        <v>0</v>
      </c>
      <c r="K184" s="178" t="s">
        <v>185</v>
      </c>
      <c r="L184" s="38"/>
      <c r="M184" s="182" t="s">
        <v>18</v>
      </c>
      <c r="N184" s="183" t="s">
        <v>40</v>
      </c>
      <c r="O184" s="184">
        <v>0.14000000000000001</v>
      </c>
      <c r="P184" s="184">
        <f>O184*H184</f>
        <v>6.4047200000000002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6" t="s">
        <v>186</v>
      </c>
      <c r="AT184" s="186" t="s">
        <v>181</v>
      </c>
      <c r="AU184" s="186" t="s">
        <v>78</v>
      </c>
      <c r="AY184" s="19" t="s">
        <v>179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76</v>
      </c>
      <c r="BK184" s="187">
        <f>ROUND(I184*H184,2)</f>
        <v>0</v>
      </c>
      <c r="BL184" s="19" t="s">
        <v>186</v>
      </c>
      <c r="BM184" s="186" t="s">
        <v>1303</v>
      </c>
    </row>
    <row r="185" spans="1:65" s="2" customFormat="1" ht="19.5">
      <c r="A185" s="33"/>
      <c r="B185" s="34"/>
      <c r="C185" s="35"/>
      <c r="D185" s="188" t="s">
        <v>188</v>
      </c>
      <c r="E185" s="35"/>
      <c r="F185" s="189" t="s">
        <v>1304</v>
      </c>
      <c r="G185" s="35"/>
      <c r="H185" s="35"/>
      <c r="I185" s="35"/>
      <c r="J185" s="35"/>
      <c r="K185" s="35"/>
      <c r="L185" s="38"/>
      <c r="M185" s="190"/>
      <c r="N185" s="19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9" t="s">
        <v>188</v>
      </c>
      <c r="AU185" s="19" t="s">
        <v>78</v>
      </c>
    </row>
    <row r="186" spans="1:65" s="2" customFormat="1">
      <c r="A186" s="33"/>
      <c r="B186" s="34"/>
      <c r="C186" s="35"/>
      <c r="D186" s="192" t="s">
        <v>190</v>
      </c>
      <c r="E186" s="35"/>
      <c r="F186" s="193" t="s">
        <v>1305</v>
      </c>
      <c r="G186" s="35"/>
      <c r="H186" s="35"/>
      <c r="I186" s="35"/>
      <c r="J186" s="35"/>
      <c r="K186" s="35"/>
      <c r="L186" s="38"/>
      <c r="M186" s="190"/>
      <c r="N186" s="191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9" t="s">
        <v>190</v>
      </c>
      <c r="AU186" s="19" t="s">
        <v>78</v>
      </c>
    </row>
    <row r="187" spans="1:65" s="14" customFormat="1">
      <c r="B187" s="203"/>
      <c r="C187" s="204"/>
      <c r="D187" s="188" t="s">
        <v>192</v>
      </c>
      <c r="E187" s="205" t="s">
        <v>18</v>
      </c>
      <c r="F187" s="206" t="s">
        <v>5504</v>
      </c>
      <c r="G187" s="204"/>
      <c r="H187" s="207">
        <v>9.8480000000000008</v>
      </c>
      <c r="I187" s="204"/>
      <c r="J187" s="204"/>
      <c r="K187" s="204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192</v>
      </c>
      <c r="AU187" s="212" t="s">
        <v>78</v>
      </c>
      <c r="AV187" s="14" t="s">
        <v>78</v>
      </c>
      <c r="AW187" s="14" t="s">
        <v>30</v>
      </c>
      <c r="AX187" s="14" t="s">
        <v>69</v>
      </c>
      <c r="AY187" s="212" t="s">
        <v>179</v>
      </c>
    </row>
    <row r="188" spans="1:65" s="13" customFormat="1">
      <c r="B188" s="194"/>
      <c r="C188" s="195"/>
      <c r="D188" s="188" t="s">
        <v>192</v>
      </c>
      <c r="E188" s="196" t="s">
        <v>18</v>
      </c>
      <c r="F188" s="197" t="s">
        <v>1307</v>
      </c>
      <c r="G188" s="195"/>
      <c r="H188" s="196" t="s">
        <v>18</v>
      </c>
      <c r="I188" s="195"/>
      <c r="J188" s="195"/>
      <c r="K188" s="195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192</v>
      </c>
      <c r="AU188" s="202" t="s">
        <v>78</v>
      </c>
      <c r="AV188" s="13" t="s">
        <v>76</v>
      </c>
      <c r="AW188" s="13" t="s">
        <v>30</v>
      </c>
      <c r="AX188" s="13" t="s">
        <v>69</v>
      </c>
      <c r="AY188" s="202" t="s">
        <v>179</v>
      </c>
    </row>
    <row r="189" spans="1:65" s="14" customFormat="1">
      <c r="B189" s="203"/>
      <c r="C189" s="204"/>
      <c r="D189" s="188" t="s">
        <v>192</v>
      </c>
      <c r="E189" s="205" t="s">
        <v>18</v>
      </c>
      <c r="F189" s="206" t="s">
        <v>5505</v>
      </c>
      <c r="G189" s="204"/>
      <c r="H189" s="207">
        <v>21.04</v>
      </c>
      <c r="I189" s="204"/>
      <c r="J189" s="204"/>
      <c r="K189" s="204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192</v>
      </c>
      <c r="AU189" s="212" t="s">
        <v>78</v>
      </c>
      <c r="AV189" s="14" t="s">
        <v>78</v>
      </c>
      <c r="AW189" s="14" t="s">
        <v>30</v>
      </c>
      <c r="AX189" s="14" t="s">
        <v>69</v>
      </c>
      <c r="AY189" s="212" t="s">
        <v>179</v>
      </c>
    </row>
    <row r="190" spans="1:65" s="14" customFormat="1">
      <c r="B190" s="203"/>
      <c r="C190" s="204"/>
      <c r="D190" s="188" t="s">
        <v>192</v>
      </c>
      <c r="E190" s="205" t="s">
        <v>18</v>
      </c>
      <c r="F190" s="206" t="s">
        <v>5506</v>
      </c>
      <c r="G190" s="204"/>
      <c r="H190" s="207">
        <v>14.86</v>
      </c>
      <c r="I190" s="204"/>
      <c r="J190" s="204"/>
      <c r="K190" s="204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192</v>
      </c>
      <c r="AU190" s="212" t="s">
        <v>78</v>
      </c>
      <c r="AV190" s="14" t="s">
        <v>78</v>
      </c>
      <c r="AW190" s="14" t="s">
        <v>30</v>
      </c>
      <c r="AX190" s="14" t="s">
        <v>69</v>
      </c>
      <c r="AY190" s="212" t="s">
        <v>179</v>
      </c>
    </row>
    <row r="191" spans="1:65" s="2" customFormat="1" ht="21.75" customHeight="1">
      <c r="A191" s="33"/>
      <c r="B191" s="34"/>
      <c r="C191" s="213" t="s">
        <v>304</v>
      </c>
      <c r="D191" s="213" t="s">
        <v>286</v>
      </c>
      <c r="E191" s="214" t="s">
        <v>1313</v>
      </c>
      <c r="F191" s="215" t="s">
        <v>1314</v>
      </c>
      <c r="G191" s="216" t="s">
        <v>289</v>
      </c>
      <c r="H191" s="217">
        <v>10.34</v>
      </c>
      <c r="I191" s="218"/>
      <c r="J191" s="218">
        <f>ROUND(I191*H191,2)</f>
        <v>0</v>
      </c>
      <c r="K191" s="215" t="s">
        <v>185</v>
      </c>
      <c r="L191" s="219"/>
      <c r="M191" s="220" t="s">
        <v>18</v>
      </c>
      <c r="N191" s="221" t="s">
        <v>40</v>
      </c>
      <c r="O191" s="184">
        <v>0</v>
      </c>
      <c r="P191" s="184">
        <f>O191*H191</f>
        <v>0</v>
      </c>
      <c r="Q191" s="184">
        <v>1.1E-4</v>
      </c>
      <c r="R191" s="184">
        <f>Q191*H191</f>
        <v>1.1374E-3</v>
      </c>
      <c r="S191" s="184">
        <v>0</v>
      </c>
      <c r="T191" s="18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6" t="s">
        <v>250</v>
      </c>
      <c r="AT191" s="186" t="s">
        <v>286</v>
      </c>
      <c r="AU191" s="186" t="s">
        <v>78</v>
      </c>
      <c r="AY191" s="19" t="s">
        <v>179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76</v>
      </c>
      <c r="BK191" s="187">
        <f>ROUND(I191*H191,2)</f>
        <v>0</v>
      </c>
      <c r="BL191" s="19" t="s">
        <v>186</v>
      </c>
      <c r="BM191" s="186" t="s">
        <v>1315</v>
      </c>
    </row>
    <row r="192" spans="1:65" s="2" customFormat="1">
      <c r="A192" s="33"/>
      <c r="B192" s="34"/>
      <c r="C192" s="35"/>
      <c r="D192" s="188" t="s">
        <v>188</v>
      </c>
      <c r="E192" s="35"/>
      <c r="F192" s="189" t="s">
        <v>1314</v>
      </c>
      <c r="G192" s="35"/>
      <c r="H192" s="35"/>
      <c r="I192" s="35"/>
      <c r="J192" s="35"/>
      <c r="K192" s="35"/>
      <c r="L192" s="38"/>
      <c r="M192" s="190"/>
      <c r="N192" s="191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9" t="s">
        <v>188</v>
      </c>
      <c r="AU192" s="19" t="s">
        <v>78</v>
      </c>
    </row>
    <row r="193" spans="1:65" s="14" customFormat="1">
      <c r="B193" s="203"/>
      <c r="C193" s="204"/>
      <c r="D193" s="188" t="s">
        <v>192</v>
      </c>
      <c r="E193" s="205" t="s">
        <v>18</v>
      </c>
      <c r="F193" s="206" t="s">
        <v>5504</v>
      </c>
      <c r="G193" s="204"/>
      <c r="H193" s="207">
        <v>9.8480000000000008</v>
      </c>
      <c r="I193" s="204"/>
      <c r="J193" s="204"/>
      <c r="K193" s="204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192</v>
      </c>
      <c r="AU193" s="212" t="s">
        <v>78</v>
      </c>
      <c r="AV193" s="14" t="s">
        <v>78</v>
      </c>
      <c r="AW193" s="14" t="s">
        <v>30</v>
      </c>
      <c r="AX193" s="14" t="s">
        <v>69</v>
      </c>
      <c r="AY193" s="212" t="s">
        <v>179</v>
      </c>
    </row>
    <row r="194" spans="1:65" s="14" customFormat="1">
      <c r="B194" s="203"/>
      <c r="C194" s="204"/>
      <c r="D194" s="188" t="s">
        <v>192</v>
      </c>
      <c r="E194" s="204"/>
      <c r="F194" s="206" t="s">
        <v>5507</v>
      </c>
      <c r="G194" s="204"/>
      <c r="H194" s="207">
        <v>10.34</v>
      </c>
      <c r="I194" s="204"/>
      <c r="J194" s="204"/>
      <c r="K194" s="204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192</v>
      </c>
      <c r="AU194" s="212" t="s">
        <v>78</v>
      </c>
      <c r="AV194" s="14" t="s">
        <v>78</v>
      </c>
      <c r="AW194" s="14" t="s">
        <v>4</v>
      </c>
      <c r="AX194" s="14" t="s">
        <v>76</v>
      </c>
      <c r="AY194" s="212" t="s">
        <v>179</v>
      </c>
    </row>
    <row r="195" spans="1:65" s="2" customFormat="1" ht="24.2" customHeight="1">
      <c r="A195" s="33"/>
      <c r="B195" s="34"/>
      <c r="C195" s="213" t="s">
        <v>311</v>
      </c>
      <c r="D195" s="213" t="s">
        <v>286</v>
      </c>
      <c r="E195" s="214" t="s">
        <v>1319</v>
      </c>
      <c r="F195" s="215" t="s">
        <v>1320</v>
      </c>
      <c r="G195" s="216" t="s">
        <v>289</v>
      </c>
      <c r="H195" s="217">
        <v>37.695</v>
      </c>
      <c r="I195" s="218"/>
      <c r="J195" s="218">
        <f>ROUND(I195*H195,2)</f>
        <v>0</v>
      </c>
      <c r="K195" s="215" t="s">
        <v>185</v>
      </c>
      <c r="L195" s="219"/>
      <c r="M195" s="220" t="s">
        <v>18</v>
      </c>
      <c r="N195" s="221" t="s">
        <v>40</v>
      </c>
      <c r="O195" s="184">
        <v>0</v>
      </c>
      <c r="P195" s="184">
        <f>O195*H195</f>
        <v>0</v>
      </c>
      <c r="Q195" s="184">
        <v>4.0000000000000003E-5</v>
      </c>
      <c r="R195" s="184">
        <f>Q195*H195</f>
        <v>1.5078000000000001E-3</v>
      </c>
      <c r="S195" s="184">
        <v>0</v>
      </c>
      <c r="T195" s="18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6" t="s">
        <v>250</v>
      </c>
      <c r="AT195" s="186" t="s">
        <v>286</v>
      </c>
      <c r="AU195" s="186" t="s">
        <v>78</v>
      </c>
      <c r="AY195" s="19" t="s">
        <v>179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76</v>
      </c>
      <c r="BK195" s="187">
        <f>ROUND(I195*H195,2)</f>
        <v>0</v>
      </c>
      <c r="BL195" s="19" t="s">
        <v>186</v>
      </c>
      <c r="BM195" s="186" t="s">
        <v>1321</v>
      </c>
    </row>
    <row r="196" spans="1:65" s="2" customFormat="1">
      <c r="A196" s="33"/>
      <c r="B196" s="34"/>
      <c r="C196" s="35"/>
      <c r="D196" s="188" t="s">
        <v>188</v>
      </c>
      <c r="E196" s="35"/>
      <c r="F196" s="189" t="s">
        <v>1320</v>
      </c>
      <c r="G196" s="35"/>
      <c r="H196" s="35"/>
      <c r="I196" s="35"/>
      <c r="J196" s="35"/>
      <c r="K196" s="35"/>
      <c r="L196" s="38"/>
      <c r="M196" s="190"/>
      <c r="N196" s="191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9" t="s">
        <v>188</v>
      </c>
      <c r="AU196" s="19" t="s">
        <v>78</v>
      </c>
    </row>
    <row r="197" spans="1:65" s="13" customFormat="1">
      <c r="B197" s="194"/>
      <c r="C197" s="195"/>
      <c r="D197" s="188" t="s">
        <v>192</v>
      </c>
      <c r="E197" s="196" t="s">
        <v>18</v>
      </c>
      <c r="F197" s="197" t="s">
        <v>1307</v>
      </c>
      <c r="G197" s="195"/>
      <c r="H197" s="196" t="s">
        <v>18</v>
      </c>
      <c r="I197" s="195"/>
      <c r="J197" s="195"/>
      <c r="K197" s="195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192</v>
      </c>
      <c r="AU197" s="202" t="s">
        <v>78</v>
      </c>
      <c r="AV197" s="13" t="s">
        <v>76</v>
      </c>
      <c r="AW197" s="13" t="s">
        <v>30</v>
      </c>
      <c r="AX197" s="13" t="s">
        <v>69</v>
      </c>
      <c r="AY197" s="202" t="s">
        <v>179</v>
      </c>
    </row>
    <row r="198" spans="1:65" s="14" customFormat="1">
      <c r="B198" s="203"/>
      <c r="C198" s="204"/>
      <c r="D198" s="188" t="s">
        <v>192</v>
      </c>
      <c r="E198" s="205" t="s">
        <v>18</v>
      </c>
      <c r="F198" s="206" t="s">
        <v>5505</v>
      </c>
      <c r="G198" s="204"/>
      <c r="H198" s="207">
        <v>21.04</v>
      </c>
      <c r="I198" s="204"/>
      <c r="J198" s="204"/>
      <c r="K198" s="204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192</v>
      </c>
      <c r="AU198" s="212" t="s">
        <v>78</v>
      </c>
      <c r="AV198" s="14" t="s">
        <v>78</v>
      </c>
      <c r="AW198" s="14" t="s">
        <v>30</v>
      </c>
      <c r="AX198" s="14" t="s">
        <v>69</v>
      </c>
      <c r="AY198" s="212" t="s">
        <v>179</v>
      </c>
    </row>
    <row r="199" spans="1:65" s="14" customFormat="1">
      <c r="B199" s="203"/>
      <c r="C199" s="204"/>
      <c r="D199" s="188" t="s">
        <v>192</v>
      </c>
      <c r="E199" s="205" t="s">
        <v>18</v>
      </c>
      <c r="F199" s="206" t="s">
        <v>5506</v>
      </c>
      <c r="G199" s="204"/>
      <c r="H199" s="207">
        <v>14.86</v>
      </c>
      <c r="I199" s="204"/>
      <c r="J199" s="204"/>
      <c r="K199" s="204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192</v>
      </c>
      <c r="AU199" s="212" t="s">
        <v>78</v>
      </c>
      <c r="AV199" s="14" t="s">
        <v>78</v>
      </c>
      <c r="AW199" s="14" t="s">
        <v>30</v>
      </c>
      <c r="AX199" s="14" t="s">
        <v>69</v>
      </c>
      <c r="AY199" s="212" t="s">
        <v>179</v>
      </c>
    </row>
    <row r="200" spans="1:65" s="14" customFormat="1">
      <c r="B200" s="203"/>
      <c r="C200" s="204"/>
      <c r="D200" s="188" t="s">
        <v>192</v>
      </c>
      <c r="E200" s="204"/>
      <c r="F200" s="206" t="s">
        <v>5508</v>
      </c>
      <c r="G200" s="204"/>
      <c r="H200" s="207">
        <v>37.695</v>
      </c>
      <c r="I200" s="204"/>
      <c r="J200" s="204"/>
      <c r="K200" s="204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192</v>
      </c>
      <c r="AU200" s="212" t="s">
        <v>78</v>
      </c>
      <c r="AV200" s="14" t="s">
        <v>78</v>
      </c>
      <c r="AW200" s="14" t="s">
        <v>4</v>
      </c>
      <c r="AX200" s="14" t="s">
        <v>76</v>
      </c>
      <c r="AY200" s="212" t="s">
        <v>179</v>
      </c>
    </row>
    <row r="201" spans="1:65" s="2" customFormat="1" ht="24.2" customHeight="1">
      <c r="A201" s="33"/>
      <c r="B201" s="34"/>
      <c r="C201" s="176" t="s">
        <v>314</v>
      </c>
      <c r="D201" s="176" t="s">
        <v>181</v>
      </c>
      <c r="E201" s="177" t="s">
        <v>1325</v>
      </c>
      <c r="F201" s="178" t="s">
        <v>1326</v>
      </c>
      <c r="G201" s="179" t="s">
        <v>357</v>
      </c>
      <c r="H201" s="180">
        <v>78.225999999999999</v>
      </c>
      <c r="I201" s="181"/>
      <c r="J201" s="181">
        <f>ROUND(I201*H201,2)</f>
        <v>0</v>
      </c>
      <c r="K201" s="178" t="s">
        <v>185</v>
      </c>
      <c r="L201" s="38"/>
      <c r="M201" s="182" t="s">
        <v>18</v>
      </c>
      <c r="N201" s="183" t="s">
        <v>40</v>
      </c>
      <c r="O201" s="184">
        <v>0.19900000000000001</v>
      </c>
      <c r="P201" s="184">
        <f>O201*H201</f>
        <v>15.566974</v>
      </c>
      <c r="Q201" s="184">
        <v>1.166E-2</v>
      </c>
      <c r="R201" s="184">
        <f>Q201*H201</f>
        <v>0.91211516000000004</v>
      </c>
      <c r="S201" s="184">
        <v>0</v>
      </c>
      <c r="T201" s="18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6" t="s">
        <v>186</v>
      </c>
      <c r="AT201" s="186" t="s">
        <v>181</v>
      </c>
      <c r="AU201" s="186" t="s">
        <v>78</v>
      </c>
      <c r="AY201" s="19" t="s">
        <v>179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76</v>
      </c>
      <c r="BK201" s="187">
        <f>ROUND(I201*H201,2)</f>
        <v>0</v>
      </c>
      <c r="BL201" s="19" t="s">
        <v>186</v>
      </c>
      <c r="BM201" s="186" t="s">
        <v>1327</v>
      </c>
    </row>
    <row r="202" spans="1:65" s="2" customFormat="1" ht="19.5">
      <c r="A202" s="33"/>
      <c r="B202" s="34"/>
      <c r="C202" s="35"/>
      <c r="D202" s="188" t="s">
        <v>188</v>
      </c>
      <c r="E202" s="35"/>
      <c r="F202" s="189" t="s">
        <v>1328</v>
      </c>
      <c r="G202" s="35"/>
      <c r="H202" s="35"/>
      <c r="I202" s="35"/>
      <c r="J202" s="35"/>
      <c r="K202" s="35"/>
      <c r="L202" s="38"/>
      <c r="M202" s="190"/>
      <c r="N202" s="19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9" t="s">
        <v>188</v>
      </c>
      <c r="AU202" s="19" t="s">
        <v>78</v>
      </c>
    </row>
    <row r="203" spans="1:65" s="2" customFormat="1">
      <c r="A203" s="33"/>
      <c r="B203" s="34"/>
      <c r="C203" s="35"/>
      <c r="D203" s="192" t="s">
        <v>190</v>
      </c>
      <c r="E203" s="35"/>
      <c r="F203" s="193" t="s">
        <v>1329</v>
      </c>
      <c r="G203" s="35"/>
      <c r="H203" s="35"/>
      <c r="I203" s="35"/>
      <c r="J203" s="35"/>
      <c r="K203" s="35"/>
      <c r="L203" s="38"/>
      <c r="M203" s="190"/>
      <c r="N203" s="191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9" t="s">
        <v>190</v>
      </c>
      <c r="AU203" s="19" t="s">
        <v>78</v>
      </c>
    </row>
    <row r="204" spans="1:65" s="13" customFormat="1">
      <c r="B204" s="194"/>
      <c r="C204" s="195"/>
      <c r="D204" s="188" t="s">
        <v>192</v>
      </c>
      <c r="E204" s="196" t="s">
        <v>18</v>
      </c>
      <c r="F204" s="197" t="s">
        <v>5489</v>
      </c>
      <c r="G204" s="195"/>
      <c r="H204" s="196" t="s">
        <v>18</v>
      </c>
      <c r="I204" s="195"/>
      <c r="J204" s="195"/>
      <c r="K204" s="195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192</v>
      </c>
      <c r="AU204" s="202" t="s">
        <v>78</v>
      </c>
      <c r="AV204" s="13" t="s">
        <v>76</v>
      </c>
      <c r="AW204" s="13" t="s">
        <v>30</v>
      </c>
      <c r="AX204" s="13" t="s">
        <v>69</v>
      </c>
      <c r="AY204" s="202" t="s">
        <v>179</v>
      </c>
    </row>
    <row r="205" spans="1:65" s="14" customFormat="1">
      <c r="B205" s="203"/>
      <c r="C205" s="204"/>
      <c r="D205" s="188" t="s">
        <v>192</v>
      </c>
      <c r="E205" s="205" t="s">
        <v>18</v>
      </c>
      <c r="F205" s="206" t="s">
        <v>1190</v>
      </c>
      <c r="G205" s="204"/>
      <c r="H205" s="207">
        <v>2.4</v>
      </c>
      <c r="I205" s="204"/>
      <c r="J205" s="204"/>
      <c r="K205" s="204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192</v>
      </c>
      <c r="AU205" s="212" t="s">
        <v>78</v>
      </c>
      <c r="AV205" s="14" t="s">
        <v>78</v>
      </c>
      <c r="AW205" s="14" t="s">
        <v>30</v>
      </c>
      <c r="AX205" s="14" t="s">
        <v>69</v>
      </c>
      <c r="AY205" s="212" t="s">
        <v>179</v>
      </c>
    </row>
    <row r="206" spans="1:65" s="14" customFormat="1">
      <c r="B206" s="203"/>
      <c r="C206" s="204"/>
      <c r="D206" s="188" t="s">
        <v>192</v>
      </c>
      <c r="E206" s="205" t="s">
        <v>18</v>
      </c>
      <c r="F206" s="206" t="s">
        <v>1196</v>
      </c>
      <c r="G206" s="204"/>
      <c r="H206" s="207">
        <v>4.9880000000000004</v>
      </c>
      <c r="I206" s="204"/>
      <c r="J206" s="204"/>
      <c r="K206" s="204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192</v>
      </c>
      <c r="AU206" s="212" t="s">
        <v>78</v>
      </c>
      <c r="AV206" s="14" t="s">
        <v>78</v>
      </c>
      <c r="AW206" s="14" t="s">
        <v>30</v>
      </c>
      <c r="AX206" s="14" t="s">
        <v>69</v>
      </c>
      <c r="AY206" s="212" t="s">
        <v>179</v>
      </c>
    </row>
    <row r="207" spans="1:65" s="14" customFormat="1">
      <c r="B207" s="203"/>
      <c r="C207" s="204"/>
      <c r="D207" s="188" t="s">
        <v>192</v>
      </c>
      <c r="E207" s="205" t="s">
        <v>18</v>
      </c>
      <c r="F207" s="206" t="s">
        <v>1197</v>
      </c>
      <c r="G207" s="204"/>
      <c r="H207" s="207">
        <v>3.78</v>
      </c>
      <c r="I207" s="204"/>
      <c r="J207" s="204"/>
      <c r="K207" s="204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192</v>
      </c>
      <c r="AU207" s="212" t="s">
        <v>78</v>
      </c>
      <c r="AV207" s="14" t="s">
        <v>78</v>
      </c>
      <c r="AW207" s="14" t="s">
        <v>30</v>
      </c>
      <c r="AX207" s="14" t="s">
        <v>69</v>
      </c>
      <c r="AY207" s="212" t="s">
        <v>179</v>
      </c>
    </row>
    <row r="208" spans="1:65" s="14" customFormat="1">
      <c r="B208" s="203"/>
      <c r="C208" s="204"/>
      <c r="D208" s="188" t="s">
        <v>192</v>
      </c>
      <c r="E208" s="205" t="s">
        <v>18</v>
      </c>
      <c r="F208" s="206" t="s">
        <v>1200</v>
      </c>
      <c r="G208" s="204"/>
      <c r="H208" s="207">
        <v>1.5149999999999999</v>
      </c>
      <c r="I208" s="204"/>
      <c r="J208" s="204"/>
      <c r="K208" s="204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192</v>
      </c>
      <c r="AU208" s="212" t="s">
        <v>78</v>
      </c>
      <c r="AV208" s="14" t="s">
        <v>78</v>
      </c>
      <c r="AW208" s="14" t="s">
        <v>30</v>
      </c>
      <c r="AX208" s="14" t="s">
        <v>69</v>
      </c>
      <c r="AY208" s="212" t="s">
        <v>179</v>
      </c>
    </row>
    <row r="209" spans="2:51" s="14" customFormat="1">
      <c r="B209" s="203"/>
      <c r="C209" s="204"/>
      <c r="D209" s="188" t="s">
        <v>192</v>
      </c>
      <c r="E209" s="205" t="s">
        <v>18</v>
      </c>
      <c r="F209" s="206" t="s">
        <v>1201</v>
      </c>
      <c r="G209" s="204"/>
      <c r="H209" s="207">
        <v>0.3</v>
      </c>
      <c r="I209" s="204"/>
      <c r="J209" s="204"/>
      <c r="K209" s="204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192</v>
      </c>
      <c r="AU209" s="212" t="s">
        <v>78</v>
      </c>
      <c r="AV209" s="14" t="s">
        <v>78</v>
      </c>
      <c r="AW209" s="14" t="s">
        <v>30</v>
      </c>
      <c r="AX209" s="14" t="s">
        <v>69</v>
      </c>
      <c r="AY209" s="212" t="s">
        <v>179</v>
      </c>
    </row>
    <row r="210" spans="2:51" s="14" customFormat="1">
      <c r="B210" s="203"/>
      <c r="C210" s="204"/>
      <c r="D210" s="188" t="s">
        <v>192</v>
      </c>
      <c r="E210" s="205" t="s">
        <v>18</v>
      </c>
      <c r="F210" s="206" t="s">
        <v>1246</v>
      </c>
      <c r="G210" s="204"/>
      <c r="H210" s="207">
        <v>3.2149999999999999</v>
      </c>
      <c r="I210" s="204"/>
      <c r="J210" s="204"/>
      <c r="K210" s="204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192</v>
      </c>
      <c r="AU210" s="212" t="s">
        <v>78</v>
      </c>
      <c r="AV210" s="14" t="s">
        <v>78</v>
      </c>
      <c r="AW210" s="14" t="s">
        <v>30</v>
      </c>
      <c r="AX210" s="14" t="s">
        <v>69</v>
      </c>
      <c r="AY210" s="212" t="s">
        <v>179</v>
      </c>
    </row>
    <row r="211" spans="2:51" s="14" customFormat="1">
      <c r="B211" s="203"/>
      <c r="C211" s="204"/>
      <c r="D211" s="188" t="s">
        <v>192</v>
      </c>
      <c r="E211" s="205" t="s">
        <v>18</v>
      </c>
      <c r="F211" s="206" t="s">
        <v>1206</v>
      </c>
      <c r="G211" s="204"/>
      <c r="H211" s="207">
        <v>-0.45</v>
      </c>
      <c r="I211" s="204"/>
      <c r="J211" s="204"/>
      <c r="K211" s="204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192</v>
      </c>
      <c r="AU211" s="212" t="s">
        <v>78</v>
      </c>
      <c r="AV211" s="14" t="s">
        <v>78</v>
      </c>
      <c r="AW211" s="14" t="s">
        <v>30</v>
      </c>
      <c r="AX211" s="14" t="s">
        <v>69</v>
      </c>
      <c r="AY211" s="212" t="s">
        <v>179</v>
      </c>
    </row>
    <row r="212" spans="2:51" s="13" customFormat="1">
      <c r="B212" s="194"/>
      <c r="C212" s="195"/>
      <c r="D212" s="188" t="s">
        <v>192</v>
      </c>
      <c r="E212" s="196" t="s">
        <v>18</v>
      </c>
      <c r="F212" s="197" t="s">
        <v>5509</v>
      </c>
      <c r="G212" s="195"/>
      <c r="H212" s="196" t="s">
        <v>18</v>
      </c>
      <c r="I212" s="195"/>
      <c r="J212" s="195"/>
      <c r="K212" s="195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192</v>
      </c>
      <c r="AU212" s="202" t="s">
        <v>78</v>
      </c>
      <c r="AV212" s="13" t="s">
        <v>76</v>
      </c>
      <c r="AW212" s="13" t="s">
        <v>30</v>
      </c>
      <c r="AX212" s="13" t="s">
        <v>69</v>
      </c>
      <c r="AY212" s="202" t="s">
        <v>179</v>
      </c>
    </row>
    <row r="213" spans="2:51" s="14" customFormat="1">
      <c r="B213" s="203"/>
      <c r="C213" s="204"/>
      <c r="D213" s="188" t="s">
        <v>192</v>
      </c>
      <c r="E213" s="205" t="s">
        <v>18</v>
      </c>
      <c r="F213" s="206" t="s">
        <v>5491</v>
      </c>
      <c r="G213" s="204"/>
      <c r="H213" s="207">
        <v>12.384</v>
      </c>
      <c r="I213" s="204"/>
      <c r="J213" s="204"/>
      <c r="K213" s="204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192</v>
      </c>
      <c r="AU213" s="212" t="s">
        <v>78</v>
      </c>
      <c r="AV213" s="14" t="s">
        <v>78</v>
      </c>
      <c r="AW213" s="14" t="s">
        <v>30</v>
      </c>
      <c r="AX213" s="14" t="s">
        <v>69</v>
      </c>
      <c r="AY213" s="212" t="s">
        <v>179</v>
      </c>
    </row>
    <row r="214" spans="2:51" s="14" customFormat="1">
      <c r="B214" s="203"/>
      <c r="C214" s="204"/>
      <c r="D214" s="188" t="s">
        <v>192</v>
      </c>
      <c r="E214" s="205" t="s">
        <v>18</v>
      </c>
      <c r="F214" s="206" t="s">
        <v>5492</v>
      </c>
      <c r="G214" s="204"/>
      <c r="H214" s="207">
        <v>22.187999999999999</v>
      </c>
      <c r="I214" s="204"/>
      <c r="J214" s="204"/>
      <c r="K214" s="204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192</v>
      </c>
      <c r="AU214" s="212" t="s">
        <v>78</v>
      </c>
      <c r="AV214" s="14" t="s">
        <v>78</v>
      </c>
      <c r="AW214" s="14" t="s">
        <v>30</v>
      </c>
      <c r="AX214" s="14" t="s">
        <v>69</v>
      </c>
      <c r="AY214" s="212" t="s">
        <v>179</v>
      </c>
    </row>
    <row r="215" spans="2:51" s="14" customFormat="1">
      <c r="B215" s="203"/>
      <c r="C215" s="204"/>
      <c r="D215" s="188" t="s">
        <v>192</v>
      </c>
      <c r="E215" s="205" t="s">
        <v>18</v>
      </c>
      <c r="F215" s="206" t="s">
        <v>1231</v>
      </c>
      <c r="G215" s="204"/>
      <c r="H215" s="207">
        <v>13.33</v>
      </c>
      <c r="I215" s="204"/>
      <c r="J215" s="204"/>
      <c r="K215" s="204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192</v>
      </c>
      <c r="AU215" s="212" t="s">
        <v>78</v>
      </c>
      <c r="AV215" s="14" t="s">
        <v>78</v>
      </c>
      <c r="AW215" s="14" t="s">
        <v>30</v>
      </c>
      <c r="AX215" s="14" t="s">
        <v>69</v>
      </c>
      <c r="AY215" s="212" t="s">
        <v>179</v>
      </c>
    </row>
    <row r="216" spans="2:51" s="14" customFormat="1">
      <c r="B216" s="203"/>
      <c r="C216" s="204"/>
      <c r="D216" s="188" t="s">
        <v>192</v>
      </c>
      <c r="E216" s="205" t="s">
        <v>18</v>
      </c>
      <c r="F216" s="206" t="s">
        <v>1235</v>
      </c>
      <c r="G216" s="204"/>
      <c r="H216" s="207">
        <v>-1.099</v>
      </c>
      <c r="I216" s="204"/>
      <c r="J216" s="204"/>
      <c r="K216" s="204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192</v>
      </c>
      <c r="AU216" s="212" t="s">
        <v>78</v>
      </c>
      <c r="AV216" s="14" t="s">
        <v>78</v>
      </c>
      <c r="AW216" s="14" t="s">
        <v>30</v>
      </c>
      <c r="AX216" s="14" t="s">
        <v>69</v>
      </c>
      <c r="AY216" s="212" t="s">
        <v>179</v>
      </c>
    </row>
    <row r="217" spans="2:51" s="14" customFormat="1">
      <c r="B217" s="203"/>
      <c r="C217" s="204"/>
      <c r="D217" s="188" t="s">
        <v>192</v>
      </c>
      <c r="E217" s="205" t="s">
        <v>18</v>
      </c>
      <c r="F217" s="206" t="s">
        <v>5493</v>
      </c>
      <c r="G217" s="204"/>
      <c r="H217" s="207">
        <v>-4.09</v>
      </c>
      <c r="I217" s="204"/>
      <c r="J217" s="204"/>
      <c r="K217" s="204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192</v>
      </c>
      <c r="AU217" s="212" t="s">
        <v>78</v>
      </c>
      <c r="AV217" s="14" t="s">
        <v>78</v>
      </c>
      <c r="AW217" s="14" t="s">
        <v>30</v>
      </c>
      <c r="AX217" s="14" t="s">
        <v>69</v>
      </c>
      <c r="AY217" s="212" t="s">
        <v>179</v>
      </c>
    </row>
    <row r="218" spans="2:51" s="14" customFormat="1">
      <c r="B218" s="203"/>
      <c r="C218" s="204"/>
      <c r="D218" s="188" t="s">
        <v>192</v>
      </c>
      <c r="E218" s="205" t="s">
        <v>18</v>
      </c>
      <c r="F218" s="206" t="s">
        <v>1238</v>
      </c>
      <c r="G218" s="204"/>
      <c r="H218" s="207">
        <v>-0.58699999999999997</v>
      </c>
      <c r="I218" s="204"/>
      <c r="J218" s="204"/>
      <c r="K218" s="204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192</v>
      </c>
      <c r="AU218" s="212" t="s">
        <v>78</v>
      </c>
      <c r="AV218" s="14" t="s">
        <v>78</v>
      </c>
      <c r="AW218" s="14" t="s">
        <v>30</v>
      </c>
      <c r="AX218" s="14" t="s">
        <v>69</v>
      </c>
      <c r="AY218" s="212" t="s">
        <v>179</v>
      </c>
    </row>
    <row r="219" spans="2:51" s="14" customFormat="1">
      <c r="B219" s="203"/>
      <c r="C219" s="204"/>
      <c r="D219" s="188" t="s">
        <v>192</v>
      </c>
      <c r="E219" s="205" t="s">
        <v>18</v>
      </c>
      <c r="F219" s="206" t="s">
        <v>1239</v>
      </c>
      <c r="G219" s="204"/>
      <c r="H219" s="207">
        <v>-1.113</v>
      </c>
      <c r="I219" s="204"/>
      <c r="J219" s="204"/>
      <c r="K219" s="204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192</v>
      </c>
      <c r="AU219" s="212" t="s">
        <v>78</v>
      </c>
      <c r="AV219" s="14" t="s">
        <v>78</v>
      </c>
      <c r="AW219" s="14" t="s">
        <v>30</v>
      </c>
      <c r="AX219" s="14" t="s">
        <v>69</v>
      </c>
      <c r="AY219" s="212" t="s">
        <v>179</v>
      </c>
    </row>
    <row r="220" spans="2:51" s="14" customFormat="1">
      <c r="B220" s="203"/>
      <c r="C220" s="204"/>
      <c r="D220" s="188" t="s">
        <v>192</v>
      </c>
      <c r="E220" s="205" t="s">
        <v>18</v>
      </c>
      <c r="F220" s="206" t="s">
        <v>1244</v>
      </c>
      <c r="G220" s="204"/>
      <c r="H220" s="207">
        <v>8.484</v>
      </c>
      <c r="I220" s="204"/>
      <c r="J220" s="204"/>
      <c r="K220" s="204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192</v>
      </c>
      <c r="AU220" s="212" t="s">
        <v>78</v>
      </c>
      <c r="AV220" s="14" t="s">
        <v>78</v>
      </c>
      <c r="AW220" s="14" t="s">
        <v>30</v>
      </c>
      <c r="AX220" s="14" t="s">
        <v>69</v>
      </c>
      <c r="AY220" s="212" t="s">
        <v>179</v>
      </c>
    </row>
    <row r="221" spans="2:51" s="14" customFormat="1">
      <c r="B221" s="203"/>
      <c r="C221" s="204"/>
      <c r="D221" s="188" t="s">
        <v>192</v>
      </c>
      <c r="E221" s="205" t="s">
        <v>18</v>
      </c>
      <c r="F221" s="206" t="s">
        <v>5495</v>
      </c>
      <c r="G221" s="204"/>
      <c r="H221" s="207">
        <v>16.588999999999999</v>
      </c>
      <c r="I221" s="204"/>
      <c r="J221" s="204"/>
      <c r="K221" s="204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192</v>
      </c>
      <c r="AU221" s="212" t="s">
        <v>78</v>
      </c>
      <c r="AV221" s="14" t="s">
        <v>78</v>
      </c>
      <c r="AW221" s="14" t="s">
        <v>30</v>
      </c>
      <c r="AX221" s="14" t="s">
        <v>69</v>
      </c>
      <c r="AY221" s="212" t="s">
        <v>179</v>
      </c>
    </row>
    <row r="222" spans="2:51" s="14" customFormat="1">
      <c r="B222" s="203"/>
      <c r="C222" s="204"/>
      <c r="D222" s="188" t="s">
        <v>192</v>
      </c>
      <c r="E222" s="205" t="s">
        <v>18</v>
      </c>
      <c r="F222" s="206" t="s">
        <v>5496</v>
      </c>
      <c r="G222" s="204"/>
      <c r="H222" s="207">
        <v>0.64500000000000002</v>
      </c>
      <c r="I222" s="204"/>
      <c r="J222" s="204"/>
      <c r="K222" s="204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192</v>
      </c>
      <c r="AU222" s="212" t="s">
        <v>78</v>
      </c>
      <c r="AV222" s="14" t="s">
        <v>78</v>
      </c>
      <c r="AW222" s="14" t="s">
        <v>30</v>
      </c>
      <c r="AX222" s="14" t="s">
        <v>69</v>
      </c>
      <c r="AY222" s="212" t="s">
        <v>179</v>
      </c>
    </row>
    <row r="223" spans="2:51" s="14" customFormat="1">
      <c r="B223" s="203"/>
      <c r="C223" s="204"/>
      <c r="D223" s="188" t="s">
        <v>192</v>
      </c>
      <c r="E223" s="205" t="s">
        <v>18</v>
      </c>
      <c r="F223" s="206" t="s">
        <v>1250</v>
      </c>
      <c r="G223" s="204"/>
      <c r="H223" s="207">
        <v>-1.377</v>
      </c>
      <c r="I223" s="204"/>
      <c r="J223" s="204"/>
      <c r="K223" s="204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192</v>
      </c>
      <c r="AU223" s="212" t="s">
        <v>78</v>
      </c>
      <c r="AV223" s="14" t="s">
        <v>78</v>
      </c>
      <c r="AW223" s="14" t="s">
        <v>30</v>
      </c>
      <c r="AX223" s="14" t="s">
        <v>69</v>
      </c>
      <c r="AY223" s="212" t="s">
        <v>179</v>
      </c>
    </row>
    <row r="224" spans="2:51" s="14" customFormat="1">
      <c r="B224" s="203"/>
      <c r="C224" s="204"/>
      <c r="D224" s="188" t="s">
        <v>192</v>
      </c>
      <c r="E224" s="205" t="s">
        <v>18</v>
      </c>
      <c r="F224" s="206" t="s">
        <v>1251</v>
      </c>
      <c r="G224" s="204"/>
      <c r="H224" s="207">
        <v>-2.8759999999999999</v>
      </c>
      <c r="I224" s="204"/>
      <c r="J224" s="204"/>
      <c r="K224" s="204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192</v>
      </c>
      <c r="AU224" s="212" t="s">
        <v>78</v>
      </c>
      <c r="AV224" s="14" t="s">
        <v>78</v>
      </c>
      <c r="AW224" s="14" t="s">
        <v>30</v>
      </c>
      <c r="AX224" s="14" t="s">
        <v>69</v>
      </c>
      <c r="AY224" s="212" t="s">
        <v>179</v>
      </c>
    </row>
    <row r="225" spans="1:65" s="2" customFormat="1" ht="24.2" customHeight="1">
      <c r="A225" s="33"/>
      <c r="B225" s="34"/>
      <c r="C225" s="176" t="s">
        <v>325</v>
      </c>
      <c r="D225" s="176" t="s">
        <v>181</v>
      </c>
      <c r="E225" s="177" t="s">
        <v>1340</v>
      </c>
      <c r="F225" s="178" t="s">
        <v>1341</v>
      </c>
      <c r="G225" s="179" t="s">
        <v>357</v>
      </c>
      <c r="H225" s="180">
        <v>15.747999999999999</v>
      </c>
      <c r="I225" s="181"/>
      <c r="J225" s="181">
        <f>ROUND(I225*H225,2)</f>
        <v>0</v>
      </c>
      <c r="K225" s="178" t="s">
        <v>185</v>
      </c>
      <c r="L225" s="38"/>
      <c r="M225" s="182" t="s">
        <v>18</v>
      </c>
      <c r="N225" s="183" t="s">
        <v>40</v>
      </c>
      <c r="O225" s="184">
        <v>0.29399999999999998</v>
      </c>
      <c r="P225" s="184">
        <f>O225*H225</f>
        <v>4.6299119999999991</v>
      </c>
      <c r="Q225" s="184">
        <v>5.7000000000000002E-3</v>
      </c>
      <c r="R225" s="184">
        <f>Q225*H225</f>
        <v>8.9763599999999999E-2</v>
      </c>
      <c r="S225" s="184">
        <v>0</v>
      </c>
      <c r="T225" s="18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86" t="s">
        <v>186</v>
      </c>
      <c r="AT225" s="186" t="s">
        <v>181</v>
      </c>
      <c r="AU225" s="186" t="s">
        <v>78</v>
      </c>
      <c r="AY225" s="19" t="s">
        <v>179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76</v>
      </c>
      <c r="BK225" s="187">
        <f>ROUND(I225*H225,2)</f>
        <v>0</v>
      </c>
      <c r="BL225" s="19" t="s">
        <v>186</v>
      </c>
      <c r="BM225" s="186" t="s">
        <v>1342</v>
      </c>
    </row>
    <row r="226" spans="1:65" s="2" customFormat="1" ht="19.5">
      <c r="A226" s="33"/>
      <c r="B226" s="34"/>
      <c r="C226" s="35"/>
      <c r="D226" s="188" t="s">
        <v>188</v>
      </c>
      <c r="E226" s="35"/>
      <c r="F226" s="189" t="s">
        <v>1343</v>
      </c>
      <c r="G226" s="35"/>
      <c r="H226" s="35"/>
      <c r="I226" s="35"/>
      <c r="J226" s="35"/>
      <c r="K226" s="35"/>
      <c r="L226" s="38"/>
      <c r="M226" s="190"/>
      <c r="N226" s="191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9" t="s">
        <v>188</v>
      </c>
      <c r="AU226" s="19" t="s">
        <v>78</v>
      </c>
    </row>
    <row r="227" spans="1:65" s="2" customFormat="1">
      <c r="A227" s="33"/>
      <c r="B227" s="34"/>
      <c r="C227" s="35"/>
      <c r="D227" s="192" t="s">
        <v>190</v>
      </c>
      <c r="E227" s="35"/>
      <c r="F227" s="193" t="s">
        <v>1344</v>
      </c>
      <c r="G227" s="35"/>
      <c r="H227" s="35"/>
      <c r="I227" s="35"/>
      <c r="J227" s="35"/>
      <c r="K227" s="35"/>
      <c r="L227" s="38"/>
      <c r="M227" s="190"/>
      <c r="N227" s="191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9" t="s">
        <v>190</v>
      </c>
      <c r="AU227" s="19" t="s">
        <v>78</v>
      </c>
    </row>
    <row r="228" spans="1:65" s="13" customFormat="1">
      <c r="B228" s="194"/>
      <c r="C228" s="195"/>
      <c r="D228" s="188" t="s">
        <v>192</v>
      </c>
      <c r="E228" s="196" t="s">
        <v>18</v>
      </c>
      <c r="F228" s="197" t="s">
        <v>5489</v>
      </c>
      <c r="G228" s="195"/>
      <c r="H228" s="196" t="s">
        <v>18</v>
      </c>
      <c r="I228" s="195"/>
      <c r="J228" s="195"/>
      <c r="K228" s="195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192</v>
      </c>
      <c r="AU228" s="202" t="s">
        <v>78</v>
      </c>
      <c r="AV228" s="13" t="s">
        <v>76</v>
      </c>
      <c r="AW228" s="13" t="s">
        <v>30</v>
      </c>
      <c r="AX228" s="13" t="s">
        <v>69</v>
      </c>
      <c r="AY228" s="202" t="s">
        <v>179</v>
      </c>
    </row>
    <row r="229" spans="1:65" s="14" customFormat="1">
      <c r="B229" s="203"/>
      <c r="C229" s="204"/>
      <c r="D229" s="188" t="s">
        <v>192</v>
      </c>
      <c r="E229" s="205" t="s">
        <v>18</v>
      </c>
      <c r="F229" s="206" t="s">
        <v>1190</v>
      </c>
      <c r="G229" s="204"/>
      <c r="H229" s="207">
        <v>2.4</v>
      </c>
      <c r="I229" s="204"/>
      <c r="J229" s="204"/>
      <c r="K229" s="204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192</v>
      </c>
      <c r="AU229" s="212" t="s">
        <v>78</v>
      </c>
      <c r="AV229" s="14" t="s">
        <v>78</v>
      </c>
      <c r="AW229" s="14" t="s">
        <v>30</v>
      </c>
      <c r="AX229" s="14" t="s">
        <v>69</v>
      </c>
      <c r="AY229" s="212" t="s">
        <v>179</v>
      </c>
    </row>
    <row r="230" spans="1:65" s="14" customFormat="1">
      <c r="B230" s="203"/>
      <c r="C230" s="204"/>
      <c r="D230" s="188" t="s">
        <v>192</v>
      </c>
      <c r="E230" s="205" t="s">
        <v>18</v>
      </c>
      <c r="F230" s="206" t="s">
        <v>1196</v>
      </c>
      <c r="G230" s="204"/>
      <c r="H230" s="207">
        <v>4.9880000000000004</v>
      </c>
      <c r="I230" s="204"/>
      <c r="J230" s="204"/>
      <c r="K230" s="204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192</v>
      </c>
      <c r="AU230" s="212" t="s">
        <v>78</v>
      </c>
      <c r="AV230" s="14" t="s">
        <v>78</v>
      </c>
      <c r="AW230" s="14" t="s">
        <v>30</v>
      </c>
      <c r="AX230" s="14" t="s">
        <v>69</v>
      </c>
      <c r="AY230" s="212" t="s">
        <v>179</v>
      </c>
    </row>
    <row r="231" spans="1:65" s="14" customFormat="1">
      <c r="B231" s="203"/>
      <c r="C231" s="204"/>
      <c r="D231" s="188" t="s">
        <v>192</v>
      </c>
      <c r="E231" s="205" t="s">
        <v>18</v>
      </c>
      <c r="F231" s="206" t="s">
        <v>1197</v>
      </c>
      <c r="G231" s="204"/>
      <c r="H231" s="207">
        <v>3.78</v>
      </c>
      <c r="I231" s="204"/>
      <c r="J231" s="204"/>
      <c r="K231" s="204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192</v>
      </c>
      <c r="AU231" s="212" t="s">
        <v>78</v>
      </c>
      <c r="AV231" s="14" t="s">
        <v>78</v>
      </c>
      <c r="AW231" s="14" t="s">
        <v>30</v>
      </c>
      <c r="AX231" s="14" t="s">
        <v>69</v>
      </c>
      <c r="AY231" s="212" t="s">
        <v>179</v>
      </c>
    </row>
    <row r="232" spans="1:65" s="14" customFormat="1">
      <c r="B232" s="203"/>
      <c r="C232" s="204"/>
      <c r="D232" s="188" t="s">
        <v>192</v>
      </c>
      <c r="E232" s="205" t="s">
        <v>18</v>
      </c>
      <c r="F232" s="206" t="s">
        <v>1200</v>
      </c>
      <c r="G232" s="204"/>
      <c r="H232" s="207">
        <v>1.5149999999999999</v>
      </c>
      <c r="I232" s="204"/>
      <c r="J232" s="204"/>
      <c r="K232" s="204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192</v>
      </c>
      <c r="AU232" s="212" t="s">
        <v>78</v>
      </c>
      <c r="AV232" s="14" t="s">
        <v>78</v>
      </c>
      <c r="AW232" s="14" t="s">
        <v>30</v>
      </c>
      <c r="AX232" s="14" t="s">
        <v>69</v>
      </c>
      <c r="AY232" s="212" t="s">
        <v>179</v>
      </c>
    </row>
    <row r="233" spans="1:65" s="14" customFormat="1">
      <c r="B233" s="203"/>
      <c r="C233" s="204"/>
      <c r="D233" s="188" t="s">
        <v>192</v>
      </c>
      <c r="E233" s="205" t="s">
        <v>18</v>
      </c>
      <c r="F233" s="206" t="s">
        <v>1201</v>
      </c>
      <c r="G233" s="204"/>
      <c r="H233" s="207">
        <v>0.3</v>
      </c>
      <c r="I233" s="204"/>
      <c r="J233" s="204"/>
      <c r="K233" s="204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192</v>
      </c>
      <c r="AU233" s="212" t="s">
        <v>78</v>
      </c>
      <c r="AV233" s="14" t="s">
        <v>78</v>
      </c>
      <c r="AW233" s="14" t="s">
        <v>30</v>
      </c>
      <c r="AX233" s="14" t="s">
        <v>69</v>
      </c>
      <c r="AY233" s="212" t="s">
        <v>179</v>
      </c>
    </row>
    <row r="234" spans="1:65" s="14" customFormat="1">
      <c r="B234" s="203"/>
      <c r="C234" s="204"/>
      <c r="D234" s="188" t="s">
        <v>192</v>
      </c>
      <c r="E234" s="205" t="s">
        <v>18</v>
      </c>
      <c r="F234" s="206" t="s">
        <v>1246</v>
      </c>
      <c r="G234" s="204"/>
      <c r="H234" s="207">
        <v>3.2149999999999999</v>
      </c>
      <c r="I234" s="204"/>
      <c r="J234" s="204"/>
      <c r="K234" s="204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192</v>
      </c>
      <c r="AU234" s="212" t="s">
        <v>78</v>
      </c>
      <c r="AV234" s="14" t="s">
        <v>78</v>
      </c>
      <c r="AW234" s="14" t="s">
        <v>30</v>
      </c>
      <c r="AX234" s="14" t="s">
        <v>69</v>
      </c>
      <c r="AY234" s="212" t="s">
        <v>179</v>
      </c>
    </row>
    <row r="235" spans="1:65" s="14" customFormat="1">
      <c r="B235" s="203"/>
      <c r="C235" s="204"/>
      <c r="D235" s="188" t="s">
        <v>192</v>
      </c>
      <c r="E235" s="205" t="s">
        <v>18</v>
      </c>
      <c r="F235" s="206" t="s">
        <v>1206</v>
      </c>
      <c r="G235" s="204"/>
      <c r="H235" s="207">
        <v>-0.45</v>
      </c>
      <c r="I235" s="204"/>
      <c r="J235" s="204"/>
      <c r="K235" s="204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192</v>
      </c>
      <c r="AU235" s="212" t="s">
        <v>78</v>
      </c>
      <c r="AV235" s="14" t="s">
        <v>78</v>
      </c>
      <c r="AW235" s="14" t="s">
        <v>30</v>
      </c>
      <c r="AX235" s="14" t="s">
        <v>69</v>
      </c>
      <c r="AY235" s="212" t="s">
        <v>179</v>
      </c>
    </row>
    <row r="236" spans="1:65" s="2" customFormat="1" ht="24.2" customHeight="1">
      <c r="A236" s="33"/>
      <c r="B236" s="34"/>
      <c r="C236" s="176" t="s">
        <v>333</v>
      </c>
      <c r="D236" s="176" t="s">
        <v>181</v>
      </c>
      <c r="E236" s="177" t="s">
        <v>1347</v>
      </c>
      <c r="F236" s="178" t="s">
        <v>1348</v>
      </c>
      <c r="G236" s="179" t="s">
        <v>357</v>
      </c>
      <c r="H236" s="180">
        <v>63.628</v>
      </c>
      <c r="I236" s="181"/>
      <c r="J236" s="181">
        <f>ROUND(I236*H236,2)</f>
        <v>0</v>
      </c>
      <c r="K236" s="178" t="s">
        <v>185</v>
      </c>
      <c r="L236" s="38"/>
      <c r="M236" s="182" t="s">
        <v>18</v>
      </c>
      <c r="N236" s="183" t="s">
        <v>40</v>
      </c>
      <c r="O236" s="184">
        <v>0.245</v>
      </c>
      <c r="P236" s="184">
        <f>O236*H236</f>
        <v>15.58886</v>
      </c>
      <c r="Q236" s="184">
        <v>2.7000000000000001E-3</v>
      </c>
      <c r="R236" s="184">
        <f>Q236*H236</f>
        <v>0.17179560000000002</v>
      </c>
      <c r="S236" s="184">
        <v>0</v>
      </c>
      <c r="T236" s="18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86" t="s">
        <v>186</v>
      </c>
      <c r="AT236" s="186" t="s">
        <v>181</v>
      </c>
      <c r="AU236" s="186" t="s">
        <v>78</v>
      </c>
      <c r="AY236" s="19" t="s">
        <v>179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76</v>
      </c>
      <c r="BK236" s="187">
        <f>ROUND(I236*H236,2)</f>
        <v>0</v>
      </c>
      <c r="BL236" s="19" t="s">
        <v>186</v>
      </c>
      <c r="BM236" s="186" t="s">
        <v>1349</v>
      </c>
    </row>
    <row r="237" spans="1:65" s="2" customFormat="1" ht="19.5">
      <c r="A237" s="33"/>
      <c r="B237" s="34"/>
      <c r="C237" s="35"/>
      <c r="D237" s="188" t="s">
        <v>188</v>
      </c>
      <c r="E237" s="35"/>
      <c r="F237" s="189" t="s">
        <v>1350</v>
      </c>
      <c r="G237" s="35"/>
      <c r="H237" s="35"/>
      <c r="I237" s="35"/>
      <c r="J237" s="35"/>
      <c r="K237" s="35"/>
      <c r="L237" s="38"/>
      <c r="M237" s="190"/>
      <c r="N237" s="191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9" t="s">
        <v>188</v>
      </c>
      <c r="AU237" s="19" t="s">
        <v>78</v>
      </c>
    </row>
    <row r="238" spans="1:65" s="2" customFormat="1">
      <c r="A238" s="33"/>
      <c r="B238" s="34"/>
      <c r="C238" s="35"/>
      <c r="D238" s="192" t="s">
        <v>190</v>
      </c>
      <c r="E238" s="35"/>
      <c r="F238" s="193" t="s">
        <v>1351</v>
      </c>
      <c r="G238" s="35"/>
      <c r="H238" s="35"/>
      <c r="I238" s="35"/>
      <c r="J238" s="35"/>
      <c r="K238" s="35"/>
      <c r="L238" s="38"/>
      <c r="M238" s="190"/>
      <c r="N238" s="191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9" t="s">
        <v>190</v>
      </c>
      <c r="AU238" s="19" t="s">
        <v>78</v>
      </c>
    </row>
    <row r="239" spans="1:65" s="14" customFormat="1">
      <c r="B239" s="203"/>
      <c r="C239" s="204"/>
      <c r="D239" s="188" t="s">
        <v>192</v>
      </c>
      <c r="E239" s="205" t="s">
        <v>18</v>
      </c>
      <c r="F239" s="206" t="s">
        <v>5491</v>
      </c>
      <c r="G239" s="204"/>
      <c r="H239" s="207">
        <v>12.384</v>
      </c>
      <c r="I239" s="204"/>
      <c r="J239" s="204"/>
      <c r="K239" s="204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192</v>
      </c>
      <c r="AU239" s="212" t="s">
        <v>78</v>
      </c>
      <c r="AV239" s="14" t="s">
        <v>78</v>
      </c>
      <c r="AW239" s="14" t="s">
        <v>30</v>
      </c>
      <c r="AX239" s="14" t="s">
        <v>69</v>
      </c>
      <c r="AY239" s="212" t="s">
        <v>179</v>
      </c>
    </row>
    <row r="240" spans="1:65" s="14" customFormat="1">
      <c r="B240" s="203"/>
      <c r="C240" s="204"/>
      <c r="D240" s="188" t="s">
        <v>192</v>
      </c>
      <c r="E240" s="205" t="s">
        <v>18</v>
      </c>
      <c r="F240" s="206" t="s">
        <v>5492</v>
      </c>
      <c r="G240" s="204"/>
      <c r="H240" s="207">
        <v>22.187999999999999</v>
      </c>
      <c r="I240" s="204"/>
      <c r="J240" s="204"/>
      <c r="K240" s="204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192</v>
      </c>
      <c r="AU240" s="212" t="s">
        <v>78</v>
      </c>
      <c r="AV240" s="14" t="s">
        <v>78</v>
      </c>
      <c r="AW240" s="14" t="s">
        <v>30</v>
      </c>
      <c r="AX240" s="14" t="s">
        <v>69</v>
      </c>
      <c r="AY240" s="212" t="s">
        <v>179</v>
      </c>
    </row>
    <row r="241" spans="1:65" s="14" customFormat="1">
      <c r="B241" s="203"/>
      <c r="C241" s="204"/>
      <c r="D241" s="188" t="s">
        <v>192</v>
      </c>
      <c r="E241" s="205" t="s">
        <v>18</v>
      </c>
      <c r="F241" s="206" t="s">
        <v>1231</v>
      </c>
      <c r="G241" s="204"/>
      <c r="H241" s="207">
        <v>13.33</v>
      </c>
      <c r="I241" s="204"/>
      <c r="J241" s="204"/>
      <c r="K241" s="204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192</v>
      </c>
      <c r="AU241" s="212" t="s">
        <v>78</v>
      </c>
      <c r="AV241" s="14" t="s">
        <v>78</v>
      </c>
      <c r="AW241" s="14" t="s">
        <v>30</v>
      </c>
      <c r="AX241" s="14" t="s">
        <v>69</v>
      </c>
      <c r="AY241" s="212" t="s">
        <v>179</v>
      </c>
    </row>
    <row r="242" spans="1:65" s="14" customFormat="1">
      <c r="B242" s="203"/>
      <c r="C242" s="204"/>
      <c r="D242" s="188" t="s">
        <v>192</v>
      </c>
      <c r="E242" s="205" t="s">
        <v>18</v>
      </c>
      <c r="F242" s="206" t="s">
        <v>5493</v>
      </c>
      <c r="G242" s="204"/>
      <c r="H242" s="207">
        <v>-4.09</v>
      </c>
      <c r="I242" s="204"/>
      <c r="J242" s="204"/>
      <c r="K242" s="204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192</v>
      </c>
      <c r="AU242" s="212" t="s">
        <v>78</v>
      </c>
      <c r="AV242" s="14" t="s">
        <v>78</v>
      </c>
      <c r="AW242" s="14" t="s">
        <v>30</v>
      </c>
      <c r="AX242" s="14" t="s">
        <v>69</v>
      </c>
      <c r="AY242" s="212" t="s">
        <v>179</v>
      </c>
    </row>
    <row r="243" spans="1:65" s="14" customFormat="1">
      <c r="B243" s="203"/>
      <c r="C243" s="204"/>
      <c r="D243" s="188" t="s">
        <v>192</v>
      </c>
      <c r="E243" s="205" t="s">
        <v>18</v>
      </c>
      <c r="F243" s="206" t="s">
        <v>5494</v>
      </c>
      <c r="G243" s="204"/>
      <c r="H243" s="207">
        <v>-0.53600000000000003</v>
      </c>
      <c r="I243" s="204"/>
      <c r="J243" s="204"/>
      <c r="K243" s="204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192</v>
      </c>
      <c r="AU243" s="212" t="s">
        <v>78</v>
      </c>
      <c r="AV243" s="14" t="s">
        <v>78</v>
      </c>
      <c r="AW243" s="14" t="s">
        <v>30</v>
      </c>
      <c r="AX243" s="14" t="s">
        <v>69</v>
      </c>
      <c r="AY243" s="212" t="s">
        <v>179</v>
      </c>
    </row>
    <row r="244" spans="1:65" s="14" customFormat="1">
      <c r="B244" s="203"/>
      <c r="C244" s="204"/>
      <c r="D244" s="188" t="s">
        <v>192</v>
      </c>
      <c r="E244" s="205" t="s">
        <v>18</v>
      </c>
      <c r="F244" s="206" t="s">
        <v>1239</v>
      </c>
      <c r="G244" s="204"/>
      <c r="H244" s="207">
        <v>-1.113</v>
      </c>
      <c r="I244" s="204"/>
      <c r="J244" s="204"/>
      <c r="K244" s="204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192</v>
      </c>
      <c r="AU244" s="212" t="s">
        <v>78</v>
      </c>
      <c r="AV244" s="14" t="s">
        <v>78</v>
      </c>
      <c r="AW244" s="14" t="s">
        <v>30</v>
      </c>
      <c r="AX244" s="14" t="s">
        <v>69</v>
      </c>
      <c r="AY244" s="212" t="s">
        <v>179</v>
      </c>
    </row>
    <row r="245" spans="1:65" s="14" customFormat="1">
      <c r="B245" s="203"/>
      <c r="C245" s="204"/>
      <c r="D245" s="188" t="s">
        <v>192</v>
      </c>
      <c r="E245" s="205" t="s">
        <v>18</v>
      </c>
      <c r="F245" s="206" t="s">
        <v>1244</v>
      </c>
      <c r="G245" s="204"/>
      <c r="H245" s="207">
        <v>8.484</v>
      </c>
      <c r="I245" s="204"/>
      <c r="J245" s="204"/>
      <c r="K245" s="204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192</v>
      </c>
      <c r="AU245" s="212" t="s">
        <v>78</v>
      </c>
      <c r="AV245" s="14" t="s">
        <v>78</v>
      </c>
      <c r="AW245" s="14" t="s">
        <v>30</v>
      </c>
      <c r="AX245" s="14" t="s">
        <v>69</v>
      </c>
      <c r="AY245" s="212" t="s">
        <v>179</v>
      </c>
    </row>
    <row r="246" spans="1:65" s="14" customFormat="1">
      <c r="B246" s="203"/>
      <c r="C246" s="204"/>
      <c r="D246" s="188" t="s">
        <v>192</v>
      </c>
      <c r="E246" s="205" t="s">
        <v>18</v>
      </c>
      <c r="F246" s="206" t="s">
        <v>5495</v>
      </c>
      <c r="G246" s="204"/>
      <c r="H246" s="207">
        <v>16.588999999999999</v>
      </c>
      <c r="I246" s="204"/>
      <c r="J246" s="204"/>
      <c r="K246" s="204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192</v>
      </c>
      <c r="AU246" s="212" t="s">
        <v>78</v>
      </c>
      <c r="AV246" s="14" t="s">
        <v>78</v>
      </c>
      <c r="AW246" s="14" t="s">
        <v>30</v>
      </c>
      <c r="AX246" s="14" t="s">
        <v>69</v>
      </c>
      <c r="AY246" s="212" t="s">
        <v>179</v>
      </c>
    </row>
    <row r="247" spans="1:65" s="14" customFormat="1">
      <c r="B247" s="203"/>
      <c r="C247" s="204"/>
      <c r="D247" s="188" t="s">
        <v>192</v>
      </c>
      <c r="E247" s="205" t="s">
        <v>18</v>
      </c>
      <c r="F247" s="206" t="s">
        <v>5496</v>
      </c>
      <c r="G247" s="204"/>
      <c r="H247" s="207">
        <v>0.64500000000000002</v>
      </c>
      <c r="I247" s="204"/>
      <c r="J247" s="204"/>
      <c r="K247" s="204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192</v>
      </c>
      <c r="AU247" s="212" t="s">
        <v>78</v>
      </c>
      <c r="AV247" s="14" t="s">
        <v>78</v>
      </c>
      <c r="AW247" s="14" t="s">
        <v>30</v>
      </c>
      <c r="AX247" s="14" t="s">
        <v>69</v>
      </c>
      <c r="AY247" s="212" t="s">
        <v>179</v>
      </c>
    </row>
    <row r="248" spans="1:65" s="14" customFormat="1">
      <c r="B248" s="203"/>
      <c r="C248" s="204"/>
      <c r="D248" s="188" t="s">
        <v>192</v>
      </c>
      <c r="E248" s="205" t="s">
        <v>18</v>
      </c>
      <c r="F248" s="206" t="s">
        <v>1250</v>
      </c>
      <c r="G248" s="204"/>
      <c r="H248" s="207">
        <v>-1.377</v>
      </c>
      <c r="I248" s="204"/>
      <c r="J248" s="204"/>
      <c r="K248" s="204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192</v>
      </c>
      <c r="AU248" s="212" t="s">
        <v>78</v>
      </c>
      <c r="AV248" s="14" t="s">
        <v>78</v>
      </c>
      <c r="AW248" s="14" t="s">
        <v>30</v>
      </c>
      <c r="AX248" s="14" t="s">
        <v>69</v>
      </c>
      <c r="AY248" s="212" t="s">
        <v>179</v>
      </c>
    </row>
    <row r="249" spans="1:65" s="14" customFormat="1">
      <c r="B249" s="203"/>
      <c r="C249" s="204"/>
      <c r="D249" s="188" t="s">
        <v>192</v>
      </c>
      <c r="E249" s="205" t="s">
        <v>18</v>
      </c>
      <c r="F249" s="206" t="s">
        <v>1251</v>
      </c>
      <c r="G249" s="204"/>
      <c r="H249" s="207">
        <v>-2.8759999999999999</v>
      </c>
      <c r="I249" s="204"/>
      <c r="J249" s="204"/>
      <c r="K249" s="204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192</v>
      </c>
      <c r="AU249" s="212" t="s">
        <v>78</v>
      </c>
      <c r="AV249" s="14" t="s">
        <v>78</v>
      </c>
      <c r="AW249" s="14" t="s">
        <v>30</v>
      </c>
      <c r="AX249" s="14" t="s">
        <v>69</v>
      </c>
      <c r="AY249" s="212" t="s">
        <v>179</v>
      </c>
    </row>
    <row r="250" spans="1:65" s="2" customFormat="1" ht="24.2" customHeight="1">
      <c r="A250" s="33"/>
      <c r="B250" s="34"/>
      <c r="C250" s="176" t="s">
        <v>348</v>
      </c>
      <c r="D250" s="176" t="s">
        <v>181</v>
      </c>
      <c r="E250" s="177" t="s">
        <v>1353</v>
      </c>
      <c r="F250" s="178" t="s">
        <v>1354</v>
      </c>
      <c r="G250" s="179" t="s">
        <v>357</v>
      </c>
      <c r="H250" s="180">
        <v>10.587</v>
      </c>
      <c r="I250" s="181"/>
      <c r="J250" s="181">
        <f>ROUND(I250*H250,2)</f>
        <v>0</v>
      </c>
      <c r="K250" s="178" t="s">
        <v>185</v>
      </c>
      <c r="L250" s="38"/>
      <c r="M250" s="182" t="s">
        <v>18</v>
      </c>
      <c r="N250" s="183" t="s">
        <v>40</v>
      </c>
      <c r="O250" s="184">
        <v>0.06</v>
      </c>
      <c r="P250" s="184">
        <f>O250*H250</f>
        <v>0.63522000000000001</v>
      </c>
      <c r="Q250" s="184">
        <v>2.1999999999999999E-5</v>
      </c>
      <c r="R250" s="184">
        <f>Q250*H250</f>
        <v>2.32914E-4</v>
      </c>
      <c r="S250" s="184">
        <v>1.0000000000000001E-5</v>
      </c>
      <c r="T250" s="185">
        <f>S250*H250</f>
        <v>1.0587E-4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86" t="s">
        <v>186</v>
      </c>
      <c r="AT250" s="186" t="s">
        <v>181</v>
      </c>
      <c r="AU250" s="186" t="s">
        <v>78</v>
      </c>
      <c r="AY250" s="19" t="s">
        <v>179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76</v>
      </c>
      <c r="BK250" s="187">
        <f>ROUND(I250*H250,2)</f>
        <v>0</v>
      </c>
      <c r="BL250" s="19" t="s">
        <v>186</v>
      </c>
      <c r="BM250" s="186" t="s">
        <v>1355</v>
      </c>
    </row>
    <row r="251" spans="1:65" s="2" customFormat="1" ht="19.5">
      <c r="A251" s="33"/>
      <c r="B251" s="34"/>
      <c r="C251" s="35"/>
      <c r="D251" s="188" t="s">
        <v>188</v>
      </c>
      <c r="E251" s="35"/>
      <c r="F251" s="189" t="s">
        <v>1356</v>
      </c>
      <c r="G251" s="35"/>
      <c r="H251" s="35"/>
      <c r="I251" s="35"/>
      <c r="J251" s="35"/>
      <c r="K251" s="35"/>
      <c r="L251" s="38"/>
      <c r="M251" s="190"/>
      <c r="N251" s="191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9" t="s">
        <v>188</v>
      </c>
      <c r="AU251" s="19" t="s">
        <v>78</v>
      </c>
    </row>
    <row r="252" spans="1:65" s="2" customFormat="1">
      <c r="A252" s="33"/>
      <c r="B252" s="34"/>
      <c r="C252" s="35"/>
      <c r="D252" s="192" t="s">
        <v>190</v>
      </c>
      <c r="E252" s="35"/>
      <c r="F252" s="193" t="s">
        <v>1357</v>
      </c>
      <c r="G252" s="35"/>
      <c r="H252" s="35"/>
      <c r="I252" s="35"/>
      <c r="J252" s="35"/>
      <c r="K252" s="35"/>
      <c r="L252" s="38"/>
      <c r="M252" s="190"/>
      <c r="N252" s="191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9" t="s">
        <v>190</v>
      </c>
      <c r="AU252" s="19" t="s">
        <v>78</v>
      </c>
    </row>
    <row r="253" spans="1:65" s="13" customFormat="1">
      <c r="B253" s="194"/>
      <c r="C253" s="195"/>
      <c r="D253" s="188" t="s">
        <v>192</v>
      </c>
      <c r="E253" s="196" t="s">
        <v>18</v>
      </c>
      <c r="F253" s="197" t="s">
        <v>323</v>
      </c>
      <c r="G253" s="195"/>
      <c r="H253" s="196" t="s">
        <v>18</v>
      </c>
      <c r="I253" s="195"/>
      <c r="J253" s="195"/>
      <c r="K253" s="195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192</v>
      </c>
      <c r="AU253" s="202" t="s">
        <v>78</v>
      </c>
      <c r="AV253" s="13" t="s">
        <v>76</v>
      </c>
      <c r="AW253" s="13" t="s">
        <v>30</v>
      </c>
      <c r="AX253" s="13" t="s">
        <v>69</v>
      </c>
      <c r="AY253" s="202" t="s">
        <v>179</v>
      </c>
    </row>
    <row r="254" spans="1:65" s="14" customFormat="1" ht="22.5">
      <c r="B254" s="203"/>
      <c r="C254" s="204"/>
      <c r="D254" s="188" t="s">
        <v>192</v>
      </c>
      <c r="E254" s="205" t="s">
        <v>18</v>
      </c>
      <c r="F254" s="206" t="s">
        <v>5510</v>
      </c>
      <c r="G254" s="204"/>
      <c r="H254" s="207">
        <v>10.587</v>
      </c>
      <c r="I254" s="204"/>
      <c r="J254" s="204"/>
      <c r="K254" s="204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192</v>
      </c>
      <c r="AU254" s="212" t="s">
        <v>78</v>
      </c>
      <c r="AV254" s="14" t="s">
        <v>78</v>
      </c>
      <c r="AW254" s="14" t="s">
        <v>30</v>
      </c>
      <c r="AX254" s="14" t="s">
        <v>69</v>
      </c>
      <c r="AY254" s="212" t="s">
        <v>179</v>
      </c>
    </row>
    <row r="255" spans="1:65" s="2" customFormat="1" ht="16.5" customHeight="1">
      <c r="A255" s="33"/>
      <c r="B255" s="34"/>
      <c r="C255" s="176" t="s">
        <v>7</v>
      </c>
      <c r="D255" s="176" t="s">
        <v>181</v>
      </c>
      <c r="E255" s="177" t="s">
        <v>1364</v>
      </c>
      <c r="F255" s="178" t="s">
        <v>1365</v>
      </c>
      <c r="G255" s="179" t="s">
        <v>357</v>
      </c>
      <c r="H255" s="180">
        <v>79.376000000000005</v>
      </c>
      <c r="I255" s="181"/>
      <c r="J255" s="181">
        <f>ROUND(I255*H255,2)</f>
        <v>0</v>
      </c>
      <c r="K255" s="178" t="s">
        <v>185</v>
      </c>
      <c r="L255" s="38"/>
      <c r="M255" s="182" t="s">
        <v>18</v>
      </c>
      <c r="N255" s="183" t="s">
        <v>40</v>
      </c>
      <c r="O255" s="184">
        <v>0.14000000000000001</v>
      </c>
      <c r="P255" s="184">
        <f>O255*H255</f>
        <v>11.112640000000003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86" t="s">
        <v>186</v>
      </c>
      <c r="AT255" s="186" t="s">
        <v>181</v>
      </c>
      <c r="AU255" s="186" t="s">
        <v>78</v>
      </c>
      <c r="AY255" s="19" t="s">
        <v>179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76</v>
      </c>
      <c r="BK255" s="187">
        <f>ROUND(I255*H255,2)</f>
        <v>0</v>
      </c>
      <c r="BL255" s="19" t="s">
        <v>186</v>
      </c>
      <c r="BM255" s="186" t="s">
        <v>1366</v>
      </c>
    </row>
    <row r="256" spans="1:65" s="2" customFormat="1">
      <c r="A256" s="33"/>
      <c r="B256" s="34"/>
      <c r="C256" s="35"/>
      <c r="D256" s="188" t="s">
        <v>188</v>
      </c>
      <c r="E256" s="35"/>
      <c r="F256" s="189" t="s">
        <v>1367</v>
      </c>
      <c r="G256" s="35"/>
      <c r="H256" s="35"/>
      <c r="I256" s="35"/>
      <c r="J256" s="35"/>
      <c r="K256" s="35"/>
      <c r="L256" s="38"/>
      <c r="M256" s="190"/>
      <c r="N256" s="191"/>
      <c r="O256" s="63"/>
      <c r="P256" s="63"/>
      <c r="Q256" s="63"/>
      <c r="R256" s="63"/>
      <c r="S256" s="63"/>
      <c r="T256" s="64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9" t="s">
        <v>188</v>
      </c>
      <c r="AU256" s="19" t="s">
        <v>78</v>
      </c>
    </row>
    <row r="257" spans="1:51" s="2" customFormat="1">
      <c r="A257" s="33"/>
      <c r="B257" s="34"/>
      <c r="C257" s="35"/>
      <c r="D257" s="192" t="s">
        <v>190</v>
      </c>
      <c r="E257" s="35"/>
      <c r="F257" s="193" t="s">
        <v>1368</v>
      </c>
      <c r="G257" s="35"/>
      <c r="H257" s="35"/>
      <c r="I257" s="35"/>
      <c r="J257" s="35"/>
      <c r="K257" s="35"/>
      <c r="L257" s="38"/>
      <c r="M257" s="190"/>
      <c r="N257" s="191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9" t="s">
        <v>190</v>
      </c>
      <c r="AU257" s="19" t="s">
        <v>78</v>
      </c>
    </row>
    <row r="258" spans="1:51" s="13" customFormat="1">
      <c r="B258" s="194"/>
      <c r="C258" s="195"/>
      <c r="D258" s="188" t="s">
        <v>192</v>
      </c>
      <c r="E258" s="196" t="s">
        <v>18</v>
      </c>
      <c r="F258" s="197" t="s">
        <v>5489</v>
      </c>
      <c r="G258" s="195"/>
      <c r="H258" s="196" t="s">
        <v>18</v>
      </c>
      <c r="I258" s="195"/>
      <c r="J258" s="195"/>
      <c r="K258" s="195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192</v>
      </c>
      <c r="AU258" s="202" t="s">
        <v>78</v>
      </c>
      <c r="AV258" s="13" t="s">
        <v>76</v>
      </c>
      <c r="AW258" s="13" t="s">
        <v>30</v>
      </c>
      <c r="AX258" s="13" t="s">
        <v>69</v>
      </c>
      <c r="AY258" s="202" t="s">
        <v>179</v>
      </c>
    </row>
    <row r="259" spans="1:51" s="14" customFormat="1">
      <c r="B259" s="203"/>
      <c r="C259" s="204"/>
      <c r="D259" s="188" t="s">
        <v>192</v>
      </c>
      <c r="E259" s="205" t="s">
        <v>18</v>
      </c>
      <c r="F259" s="206" t="s">
        <v>1190</v>
      </c>
      <c r="G259" s="204"/>
      <c r="H259" s="207">
        <v>2.4</v>
      </c>
      <c r="I259" s="204"/>
      <c r="J259" s="204"/>
      <c r="K259" s="204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192</v>
      </c>
      <c r="AU259" s="212" t="s">
        <v>78</v>
      </c>
      <c r="AV259" s="14" t="s">
        <v>78</v>
      </c>
      <c r="AW259" s="14" t="s">
        <v>30</v>
      </c>
      <c r="AX259" s="14" t="s">
        <v>69</v>
      </c>
      <c r="AY259" s="212" t="s">
        <v>179</v>
      </c>
    </row>
    <row r="260" spans="1:51" s="14" customFormat="1">
      <c r="B260" s="203"/>
      <c r="C260" s="204"/>
      <c r="D260" s="188" t="s">
        <v>192</v>
      </c>
      <c r="E260" s="205" t="s">
        <v>18</v>
      </c>
      <c r="F260" s="206" t="s">
        <v>1196</v>
      </c>
      <c r="G260" s="204"/>
      <c r="H260" s="207">
        <v>4.9880000000000004</v>
      </c>
      <c r="I260" s="204"/>
      <c r="J260" s="204"/>
      <c r="K260" s="204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192</v>
      </c>
      <c r="AU260" s="212" t="s">
        <v>78</v>
      </c>
      <c r="AV260" s="14" t="s">
        <v>78</v>
      </c>
      <c r="AW260" s="14" t="s">
        <v>30</v>
      </c>
      <c r="AX260" s="14" t="s">
        <v>69</v>
      </c>
      <c r="AY260" s="212" t="s">
        <v>179</v>
      </c>
    </row>
    <row r="261" spans="1:51" s="14" customFormat="1">
      <c r="B261" s="203"/>
      <c r="C261" s="204"/>
      <c r="D261" s="188" t="s">
        <v>192</v>
      </c>
      <c r="E261" s="205" t="s">
        <v>18</v>
      </c>
      <c r="F261" s="206" t="s">
        <v>1197</v>
      </c>
      <c r="G261" s="204"/>
      <c r="H261" s="207">
        <v>3.78</v>
      </c>
      <c r="I261" s="204"/>
      <c r="J261" s="204"/>
      <c r="K261" s="204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192</v>
      </c>
      <c r="AU261" s="212" t="s">
        <v>78</v>
      </c>
      <c r="AV261" s="14" t="s">
        <v>78</v>
      </c>
      <c r="AW261" s="14" t="s">
        <v>30</v>
      </c>
      <c r="AX261" s="14" t="s">
        <v>69</v>
      </c>
      <c r="AY261" s="212" t="s">
        <v>179</v>
      </c>
    </row>
    <row r="262" spans="1:51" s="14" customFormat="1">
      <c r="B262" s="203"/>
      <c r="C262" s="204"/>
      <c r="D262" s="188" t="s">
        <v>192</v>
      </c>
      <c r="E262" s="205" t="s">
        <v>18</v>
      </c>
      <c r="F262" s="206" t="s">
        <v>1200</v>
      </c>
      <c r="G262" s="204"/>
      <c r="H262" s="207">
        <v>1.5149999999999999</v>
      </c>
      <c r="I262" s="204"/>
      <c r="J262" s="204"/>
      <c r="K262" s="204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192</v>
      </c>
      <c r="AU262" s="212" t="s">
        <v>78</v>
      </c>
      <c r="AV262" s="14" t="s">
        <v>78</v>
      </c>
      <c r="AW262" s="14" t="s">
        <v>30</v>
      </c>
      <c r="AX262" s="14" t="s">
        <v>69</v>
      </c>
      <c r="AY262" s="212" t="s">
        <v>179</v>
      </c>
    </row>
    <row r="263" spans="1:51" s="14" customFormat="1">
      <c r="B263" s="203"/>
      <c r="C263" s="204"/>
      <c r="D263" s="188" t="s">
        <v>192</v>
      </c>
      <c r="E263" s="205" t="s">
        <v>18</v>
      </c>
      <c r="F263" s="206" t="s">
        <v>1201</v>
      </c>
      <c r="G263" s="204"/>
      <c r="H263" s="207">
        <v>0.3</v>
      </c>
      <c r="I263" s="204"/>
      <c r="J263" s="204"/>
      <c r="K263" s="204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192</v>
      </c>
      <c r="AU263" s="212" t="s">
        <v>78</v>
      </c>
      <c r="AV263" s="14" t="s">
        <v>78</v>
      </c>
      <c r="AW263" s="14" t="s">
        <v>30</v>
      </c>
      <c r="AX263" s="14" t="s">
        <v>69</v>
      </c>
      <c r="AY263" s="212" t="s">
        <v>179</v>
      </c>
    </row>
    <row r="264" spans="1:51" s="14" customFormat="1">
      <c r="B264" s="203"/>
      <c r="C264" s="204"/>
      <c r="D264" s="188" t="s">
        <v>192</v>
      </c>
      <c r="E264" s="205" t="s">
        <v>18</v>
      </c>
      <c r="F264" s="206" t="s">
        <v>1246</v>
      </c>
      <c r="G264" s="204"/>
      <c r="H264" s="207">
        <v>3.2149999999999999</v>
      </c>
      <c r="I264" s="204"/>
      <c r="J264" s="204"/>
      <c r="K264" s="204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192</v>
      </c>
      <c r="AU264" s="212" t="s">
        <v>78</v>
      </c>
      <c r="AV264" s="14" t="s">
        <v>78</v>
      </c>
      <c r="AW264" s="14" t="s">
        <v>30</v>
      </c>
      <c r="AX264" s="14" t="s">
        <v>69</v>
      </c>
      <c r="AY264" s="212" t="s">
        <v>179</v>
      </c>
    </row>
    <row r="265" spans="1:51" s="14" customFormat="1">
      <c r="B265" s="203"/>
      <c r="C265" s="204"/>
      <c r="D265" s="188" t="s">
        <v>192</v>
      </c>
      <c r="E265" s="205" t="s">
        <v>18</v>
      </c>
      <c r="F265" s="206" t="s">
        <v>1206</v>
      </c>
      <c r="G265" s="204"/>
      <c r="H265" s="207">
        <v>-0.45</v>
      </c>
      <c r="I265" s="204"/>
      <c r="J265" s="204"/>
      <c r="K265" s="204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192</v>
      </c>
      <c r="AU265" s="212" t="s">
        <v>78</v>
      </c>
      <c r="AV265" s="14" t="s">
        <v>78</v>
      </c>
      <c r="AW265" s="14" t="s">
        <v>30</v>
      </c>
      <c r="AX265" s="14" t="s">
        <v>69</v>
      </c>
      <c r="AY265" s="212" t="s">
        <v>179</v>
      </c>
    </row>
    <row r="266" spans="1:51" s="13" customFormat="1">
      <c r="B266" s="194"/>
      <c r="C266" s="195"/>
      <c r="D266" s="188" t="s">
        <v>192</v>
      </c>
      <c r="E266" s="196" t="s">
        <v>18</v>
      </c>
      <c r="F266" s="197" t="s">
        <v>5509</v>
      </c>
      <c r="G266" s="195"/>
      <c r="H266" s="196" t="s">
        <v>18</v>
      </c>
      <c r="I266" s="195"/>
      <c r="J266" s="195"/>
      <c r="K266" s="195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192</v>
      </c>
      <c r="AU266" s="202" t="s">
        <v>78</v>
      </c>
      <c r="AV266" s="13" t="s">
        <v>76</v>
      </c>
      <c r="AW266" s="13" t="s">
        <v>30</v>
      </c>
      <c r="AX266" s="13" t="s">
        <v>69</v>
      </c>
      <c r="AY266" s="202" t="s">
        <v>179</v>
      </c>
    </row>
    <row r="267" spans="1:51" s="14" customFormat="1">
      <c r="B267" s="203"/>
      <c r="C267" s="204"/>
      <c r="D267" s="188" t="s">
        <v>192</v>
      </c>
      <c r="E267" s="205" t="s">
        <v>18</v>
      </c>
      <c r="F267" s="206" t="s">
        <v>5491</v>
      </c>
      <c r="G267" s="204"/>
      <c r="H267" s="207">
        <v>12.384</v>
      </c>
      <c r="I267" s="204"/>
      <c r="J267" s="204"/>
      <c r="K267" s="204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192</v>
      </c>
      <c r="AU267" s="212" t="s">
        <v>78</v>
      </c>
      <c r="AV267" s="14" t="s">
        <v>78</v>
      </c>
      <c r="AW267" s="14" t="s">
        <v>30</v>
      </c>
      <c r="AX267" s="14" t="s">
        <v>69</v>
      </c>
      <c r="AY267" s="212" t="s">
        <v>179</v>
      </c>
    </row>
    <row r="268" spans="1:51" s="14" customFormat="1">
      <c r="B268" s="203"/>
      <c r="C268" s="204"/>
      <c r="D268" s="188" t="s">
        <v>192</v>
      </c>
      <c r="E268" s="205" t="s">
        <v>18</v>
      </c>
      <c r="F268" s="206" t="s">
        <v>5492</v>
      </c>
      <c r="G268" s="204"/>
      <c r="H268" s="207">
        <v>22.187999999999999</v>
      </c>
      <c r="I268" s="204"/>
      <c r="J268" s="204"/>
      <c r="K268" s="204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192</v>
      </c>
      <c r="AU268" s="212" t="s">
        <v>78</v>
      </c>
      <c r="AV268" s="14" t="s">
        <v>78</v>
      </c>
      <c r="AW268" s="14" t="s">
        <v>30</v>
      </c>
      <c r="AX268" s="14" t="s">
        <v>69</v>
      </c>
      <c r="AY268" s="212" t="s">
        <v>179</v>
      </c>
    </row>
    <row r="269" spans="1:51" s="14" customFormat="1">
      <c r="B269" s="203"/>
      <c r="C269" s="204"/>
      <c r="D269" s="188" t="s">
        <v>192</v>
      </c>
      <c r="E269" s="205" t="s">
        <v>18</v>
      </c>
      <c r="F269" s="206" t="s">
        <v>1231</v>
      </c>
      <c r="G269" s="204"/>
      <c r="H269" s="207">
        <v>13.33</v>
      </c>
      <c r="I269" s="204"/>
      <c r="J269" s="204"/>
      <c r="K269" s="204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192</v>
      </c>
      <c r="AU269" s="212" t="s">
        <v>78</v>
      </c>
      <c r="AV269" s="14" t="s">
        <v>78</v>
      </c>
      <c r="AW269" s="14" t="s">
        <v>30</v>
      </c>
      <c r="AX269" s="14" t="s">
        <v>69</v>
      </c>
      <c r="AY269" s="212" t="s">
        <v>179</v>
      </c>
    </row>
    <row r="270" spans="1:51" s="14" customFormat="1">
      <c r="B270" s="203"/>
      <c r="C270" s="204"/>
      <c r="D270" s="188" t="s">
        <v>192</v>
      </c>
      <c r="E270" s="205" t="s">
        <v>18</v>
      </c>
      <c r="F270" s="206" t="s">
        <v>5493</v>
      </c>
      <c r="G270" s="204"/>
      <c r="H270" s="207">
        <v>-4.09</v>
      </c>
      <c r="I270" s="204"/>
      <c r="J270" s="204"/>
      <c r="K270" s="204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192</v>
      </c>
      <c r="AU270" s="212" t="s">
        <v>78</v>
      </c>
      <c r="AV270" s="14" t="s">
        <v>78</v>
      </c>
      <c r="AW270" s="14" t="s">
        <v>30</v>
      </c>
      <c r="AX270" s="14" t="s">
        <v>69</v>
      </c>
      <c r="AY270" s="212" t="s">
        <v>179</v>
      </c>
    </row>
    <row r="271" spans="1:51" s="14" customFormat="1">
      <c r="B271" s="203"/>
      <c r="C271" s="204"/>
      <c r="D271" s="188" t="s">
        <v>192</v>
      </c>
      <c r="E271" s="205" t="s">
        <v>18</v>
      </c>
      <c r="F271" s="206" t="s">
        <v>5494</v>
      </c>
      <c r="G271" s="204"/>
      <c r="H271" s="207">
        <v>-0.53600000000000003</v>
      </c>
      <c r="I271" s="204"/>
      <c r="J271" s="204"/>
      <c r="K271" s="204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192</v>
      </c>
      <c r="AU271" s="212" t="s">
        <v>78</v>
      </c>
      <c r="AV271" s="14" t="s">
        <v>78</v>
      </c>
      <c r="AW271" s="14" t="s">
        <v>30</v>
      </c>
      <c r="AX271" s="14" t="s">
        <v>69</v>
      </c>
      <c r="AY271" s="212" t="s">
        <v>179</v>
      </c>
    </row>
    <row r="272" spans="1:51" s="14" customFormat="1">
      <c r="B272" s="203"/>
      <c r="C272" s="204"/>
      <c r="D272" s="188" t="s">
        <v>192</v>
      </c>
      <c r="E272" s="205" t="s">
        <v>18</v>
      </c>
      <c r="F272" s="206" t="s">
        <v>1239</v>
      </c>
      <c r="G272" s="204"/>
      <c r="H272" s="207">
        <v>-1.113</v>
      </c>
      <c r="I272" s="204"/>
      <c r="J272" s="204"/>
      <c r="K272" s="204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192</v>
      </c>
      <c r="AU272" s="212" t="s">
        <v>78</v>
      </c>
      <c r="AV272" s="14" t="s">
        <v>78</v>
      </c>
      <c r="AW272" s="14" t="s">
        <v>30</v>
      </c>
      <c r="AX272" s="14" t="s">
        <v>69</v>
      </c>
      <c r="AY272" s="212" t="s">
        <v>179</v>
      </c>
    </row>
    <row r="273" spans="1:65" s="14" customFormat="1">
      <c r="B273" s="203"/>
      <c r="C273" s="204"/>
      <c r="D273" s="188" t="s">
        <v>192</v>
      </c>
      <c r="E273" s="205" t="s">
        <v>18</v>
      </c>
      <c r="F273" s="206" t="s">
        <v>1244</v>
      </c>
      <c r="G273" s="204"/>
      <c r="H273" s="207">
        <v>8.484</v>
      </c>
      <c r="I273" s="204"/>
      <c r="J273" s="204"/>
      <c r="K273" s="204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192</v>
      </c>
      <c r="AU273" s="212" t="s">
        <v>78</v>
      </c>
      <c r="AV273" s="14" t="s">
        <v>78</v>
      </c>
      <c r="AW273" s="14" t="s">
        <v>30</v>
      </c>
      <c r="AX273" s="14" t="s">
        <v>69</v>
      </c>
      <c r="AY273" s="212" t="s">
        <v>179</v>
      </c>
    </row>
    <row r="274" spans="1:65" s="14" customFormat="1">
      <c r="B274" s="203"/>
      <c r="C274" s="204"/>
      <c r="D274" s="188" t="s">
        <v>192</v>
      </c>
      <c r="E274" s="205" t="s">
        <v>18</v>
      </c>
      <c r="F274" s="206" t="s">
        <v>5495</v>
      </c>
      <c r="G274" s="204"/>
      <c r="H274" s="207">
        <v>16.588999999999999</v>
      </c>
      <c r="I274" s="204"/>
      <c r="J274" s="204"/>
      <c r="K274" s="204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192</v>
      </c>
      <c r="AU274" s="212" t="s">
        <v>78</v>
      </c>
      <c r="AV274" s="14" t="s">
        <v>78</v>
      </c>
      <c r="AW274" s="14" t="s">
        <v>30</v>
      </c>
      <c r="AX274" s="14" t="s">
        <v>69</v>
      </c>
      <c r="AY274" s="212" t="s">
        <v>179</v>
      </c>
    </row>
    <row r="275" spans="1:65" s="14" customFormat="1">
      <c r="B275" s="203"/>
      <c r="C275" s="204"/>
      <c r="D275" s="188" t="s">
        <v>192</v>
      </c>
      <c r="E275" s="205" t="s">
        <v>18</v>
      </c>
      <c r="F275" s="206" t="s">
        <v>5496</v>
      </c>
      <c r="G275" s="204"/>
      <c r="H275" s="207">
        <v>0.64500000000000002</v>
      </c>
      <c r="I275" s="204"/>
      <c r="J275" s="204"/>
      <c r="K275" s="204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192</v>
      </c>
      <c r="AU275" s="212" t="s">
        <v>78</v>
      </c>
      <c r="AV275" s="14" t="s">
        <v>78</v>
      </c>
      <c r="AW275" s="14" t="s">
        <v>30</v>
      </c>
      <c r="AX275" s="14" t="s">
        <v>69</v>
      </c>
      <c r="AY275" s="212" t="s">
        <v>179</v>
      </c>
    </row>
    <row r="276" spans="1:65" s="14" customFormat="1">
      <c r="B276" s="203"/>
      <c r="C276" s="204"/>
      <c r="D276" s="188" t="s">
        <v>192</v>
      </c>
      <c r="E276" s="205" t="s">
        <v>18</v>
      </c>
      <c r="F276" s="206" t="s">
        <v>1250</v>
      </c>
      <c r="G276" s="204"/>
      <c r="H276" s="207">
        <v>-1.377</v>
      </c>
      <c r="I276" s="204"/>
      <c r="J276" s="204"/>
      <c r="K276" s="204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192</v>
      </c>
      <c r="AU276" s="212" t="s">
        <v>78</v>
      </c>
      <c r="AV276" s="14" t="s">
        <v>78</v>
      </c>
      <c r="AW276" s="14" t="s">
        <v>30</v>
      </c>
      <c r="AX276" s="14" t="s">
        <v>69</v>
      </c>
      <c r="AY276" s="212" t="s">
        <v>179</v>
      </c>
    </row>
    <row r="277" spans="1:65" s="14" customFormat="1">
      <c r="B277" s="203"/>
      <c r="C277" s="204"/>
      <c r="D277" s="188" t="s">
        <v>192</v>
      </c>
      <c r="E277" s="205" t="s">
        <v>18</v>
      </c>
      <c r="F277" s="206" t="s">
        <v>1251</v>
      </c>
      <c r="G277" s="204"/>
      <c r="H277" s="207">
        <v>-2.8759999999999999</v>
      </c>
      <c r="I277" s="204"/>
      <c r="J277" s="204"/>
      <c r="K277" s="204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192</v>
      </c>
      <c r="AU277" s="212" t="s">
        <v>78</v>
      </c>
      <c r="AV277" s="14" t="s">
        <v>78</v>
      </c>
      <c r="AW277" s="14" t="s">
        <v>30</v>
      </c>
      <c r="AX277" s="14" t="s">
        <v>69</v>
      </c>
      <c r="AY277" s="212" t="s">
        <v>179</v>
      </c>
    </row>
    <row r="278" spans="1:65" s="12" customFormat="1" ht="22.9" customHeight="1">
      <c r="B278" s="161"/>
      <c r="C278" s="162"/>
      <c r="D278" s="163" t="s">
        <v>68</v>
      </c>
      <c r="E278" s="174" t="s">
        <v>259</v>
      </c>
      <c r="F278" s="174" t="s">
        <v>1431</v>
      </c>
      <c r="G278" s="162"/>
      <c r="H278" s="162"/>
      <c r="I278" s="162"/>
      <c r="J278" s="175">
        <f>BK278</f>
        <v>0</v>
      </c>
      <c r="K278" s="162"/>
      <c r="L278" s="166"/>
      <c r="M278" s="167"/>
      <c r="N278" s="168"/>
      <c r="O278" s="168"/>
      <c r="P278" s="169">
        <f>SUM(P279:P329)</f>
        <v>41.831891999999996</v>
      </c>
      <c r="Q278" s="168"/>
      <c r="R278" s="169">
        <f>SUM(R279:R329)</f>
        <v>1.4207201</v>
      </c>
      <c r="S278" s="168"/>
      <c r="T278" s="170">
        <f>SUM(T279:T329)</f>
        <v>3.5004629999999999</v>
      </c>
      <c r="AR278" s="171" t="s">
        <v>76</v>
      </c>
      <c r="AT278" s="172" t="s">
        <v>68</v>
      </c>
      <c r="AU278" s="172" t="s">
        <v>76</v>
      </c>
      <c r="AY278" s="171" t="s">
        <v>179</v>
      </c>
      <c r="BK278" s="173">
        <f>SUM(BK279:BK329)</f>
        <v>0</v>
      </c>
    </row>
    <row r="279" spans="1:65" s="2" customFormat="1" ht="24.2" customHeight="1">
      <c r="A279" s="33"/>
      <c r="B279" s="34"/>
      <c r="C279" s="176" t="s">
        <v>362</v>
      </c>
      <c r="D279" s="176" t="s">
        <v>181</v>
      </c>
      <c r="E279" s="177" t="s">
        <v>1656</v>
      </c>
      <c r="F279" s="178" t="s">
        <v>1657</v>
      </c>
      <c r="G279" s="179" t="s">
        <v>357</v>
      </c>
      <c r="H279" s="180">
        <v>1.9470000000000001</v>
      </c>
      <c r="I279" s="181"/>
      <c r="J279" s="181">
        <f>ROUND(I279*H279,2)</f>
        <v>0</v>
      </c>
      <c r="K279" s="178" t="s">
        <v>185</v>
      </c>
      <c r="L279" s="38"/>
      <c r="M279" s="182" t="s">
        <v>18</v>
      </c>
      <c r="N279" s="183" t="s">
        <v>40</v>
      </c>
      <c r="O279" s="184">
        <v>1.07</v>
      </c>
      <c r="P279" s="184">
        <f>O279*H279</f>
        <v>2.0832900000000003</v>
      </c>
      <c r="Q279" s="184">
        <v>0</v>
      </c>
      <c r="R279" s="184">
        <f>Q279*H279</f>
        <v>0</v>
      </c>
      <c r="S279" s="184">
        <v>7.4999999999999997E-2</v>
      </c>
      <c r="T279" s="185">
        <f>S279*H279</f>
        <v>0.14602499999999999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86" t="s">
        <v>186</v>
      </c>
      <c r="AT279" s="186" t="s">
        <v>181</v>
      </c>
      <c r="AU279" s="186" t="s">
        <v>78</v>
      </c>
      <c r="AY279" s="19" t="s">
        <v>179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76</v>
      </c>
      <c r="BK279" s="187">
        <f>ROUND(I279*H279,2)</f>
        <v>0</v>
      </c>
      <c r="BL279" s="19" t="s">
        <v>186</v>
      </c>
      <c r="BM279" s="186" t="s">
        <v>1658</v>
      </c>
    </row>
    <row r="280" spans="1:65" s="2" customFormat="1" ht="29.25">
      <c r="A280" s="33"/>
      <c r="B280" s="34"/>
      <c r="C280" s="35"/>
      <c r="D280" s="188" t="s">
        <v>188</v>
      </c>
      <c r="E280" s="35"/>
      <c r="F280" s="189" t="s">
        <v>1659</v>
      </c>
      <c r="G280" s="35"/>
      <c r="H280" s="35"/>
      <c r="I280" s="35"/>
      <c r="J280" s="35"/>
      <c r="K280" s="35"/>
      <c r="L280" s="38"/>
      <c r="M280" s="190"/>
      <c r="N280" s="191"/>
      <c r="O280" s="63"/>
      <c r="P280" s="63"/>
      <c r="Q280" s="63"/>
      <c r="R280" s="63"/>
      <c r="S280" s="63"/>
      <c r="T280" s="64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9" t="s">
        <v>188</v>
      </c>
      <c r="AU280" s="19" t="s">
        <v>78</v>
      </c>
    </row>
    <row r="281" spans="1:65" s="2" customFormat="1">
      <c r="A281" s="33"/>
      <c r="B281" s="34"/>
      <c r="C281" s="35"/>
      <c r="D281" s="192" t="s">
        <v>190</v>
      </c>
      <c r="E281" s="35"/>
      <c r="F281" s="193" t="s">
        <v>1660</v>
      </c>
      <c r="G281" s="35"/>
      <c r="H281" s="35"/>
      <c r="I281" s="35"/>
      <c r="J281" s="35"/>
      <c r="K281" s="35"/>
      <c r="L281" s="38"/>
      <c r="M281" s="190"/>
      <c r="N281" s="191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9" t="s">
        <v>190</v>
      </c>
      <c r="AU281" s="19" t="s">
        <v>78</v>
      </c>
    </row>
    <row r="282" spans="1:65" s="13" customFormat="1">
      <c r="B282" s="194"/>
      <c r="C282" s="195"/>
      <c r="D282" s="188" t="s">
        <v>192</v>
      </c>
      <c r="E282" s="196" t="s">
        <v>18</v>
      </c>
      <c r="F282" s="197" t="s">
        <v>1540</v>
      </c>
      <c r="G282" s="195"/>
      <c r="H282" s="196" t="s">
        <v>18</v>
      </c>
      <c r="I282" s="195"/>
      <c r="J282" s="195"/>
      <c r="K282" s="195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192</v>
      </c>
      <c r="AU282" s="202" t="s">
        <v>78</v>
      </c>
      <c r="AV282" s="13" t="s">
        <v>76</v>
      </c>
      <c r="AW282" s="13" t="s">
        <v>30</v>
      </c>
      <c r="AX282" s="13" t="s">
        <v>69</v>
      </c>
      <c r="AY282" s="202" t="s">
        <v>179</v>
      </c>
    </row>
    <row r="283" spans="1:65" s="14" customFormat="1">
      <c r="B283" s="203"/>
      <c r="C283" s="204"/>
      <c r="D283" s="188" t="s">
        <v>192</v>
      </c>
      <c r="E283" s="205" t="s">
        <v>18</v>
      </c>
      <c r="F283" s="206" t="s">
        <v>5511</v>
      </c>
      <c r="G283" s="204"/>
      <c r="H283" s="207">
        <v>1.9470000000000001</v>
      </c>
      <c r="I283" s="204"/>
      <c r="J283" s="204"/>
      <c r="K283" s="204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192</v>
      </c>
      <c r="AU283" s="212" t="s">
        <v>78</v>
      </c>
      <c r="AV283" s="14" t="s">
        <v>78</v>
      </c>
      <c r="AW283" s="14" t="s">
        <v>30</v>
      </c>
      <c r="AX283" s="14" t="s">
        <v>69</v>
      </c>
      <c r="AY283" s="212" t="s">
        <v>179</v>
      </c>
    </row>
    <row r="284" spans="1:65" s="2" customFormat="1" ht="24.2" customHeight="1">
      <c r="A284" s="33"/>
      <c r="B284" s="34"/>
      <c r="C284" s="176" t="s">
        <v>368</v>
      </c>
      <c r="D284" s="176" t="s">
        <v>181</v>
      </c>
      <c r="E284" s="177" t="s">
        <v>1665</v>
      </c>
      <c r="F284" s="178" t="s">
        <v>1666</v>
      </c>
      <c r="G284" s="179" t="s">
        <v>357</v>
      </c>
      <c r="H284" s="180">
        <v>3.12</v>
      </c>
      <c r="I284" s="181"/>
      <c r="J284" s="181">
        <f>ROUND(I284*H284,2)</f>
        <v>0</v>
      </c>
      <c r="K284" s="178" t="s">
        <v>185</v>
      </c>
      <c r="L284" s="38"/>
      <c r="M284" s="182" t="s">
        <v>18</v>
      </c>
      <c r="N284" s="183" t="s">
        <v>40</v>
      </c>
      <c r="O284" s="184">
        <v>0.61199999999999999</v>
      </c>
      <c r="P284" s="184">
        <f>O284*H284</f>
        <v>1.90944</v>
      </c>
      <c r="Q284" s="184">
        <v>0</v>
      </c>
      <c r="R284" s="184">
        <f>Q284*H284</f>
        <v>0</v>
      </c>
      <c r="S284" s="184">
        <v>6.2E-2</v>
      </c>
      <c r="T284" s="185">
        <f>S284*H284</f>
        <v>0.19344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86" t="s">
        <v>186</v>
      </c>
      <c r="AT284" s="186" t="s">
        <v>181</v>
      </c>
      <c r="AU284" s="186" t="s">
        <v>78</v>
      </c>
      <c r="AY284" s="19" t="s">
        <v>179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76</v>
      </c>
      <c r="BK284" s="187">
        <f>ROUND(I284*H284,2)</f>
        <v>0</v>
      </c>
      <c r="BL284" s="19" t="s">
        <v>186</v>
      </c>
      <c r="BM284" s="186" t="s">
        <v>1667</v>
      </c>
    </row>
    <row r="285" spans="1:65" s="2" customFormat="1" ht="29.25">
      <c r="A285" s="33"/>
      <c r="B285" s="34"/>
      <c r="C285" s="35"/>
      <c r="D285" s="188" t="s">
        <v>188</v>
      </c>
      <c r="E285" s="35"/>
      <c r="F285" s="189" t="s">
        <v>1668</v>
      </c>
      <c r="G285" s="35"/>
      <c r="H285" s="35"/>
      <c r="I285" s="35"/>
      <c r="J285" s="35"/>
      <c r="K285" s="35"/>
      <c r="L285" s="38"/>
      <c r="M285" s="190"/>
      <c r="N285" s="191"/>
      <c r="O285" s="63"/>
      <c r="P285" s="63"/>
      <c r="Q285" s="63"/>
      <c r="R285" s="63"/>
      <c r="S285" s="63"/>
      <c r="T285" s="64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9" t="s">
        <v>188</v>
      </c>
      <c r="AU285" s="19" t="s">
        <v>78</v>
      </c>
    </row>
    <row r="286" spans="1:65" s="2" customFormat="1">
      <c r="A286" s="33"/>
      <c r="B286" s="34"/>
      <c r="C286" s="35"/>
      <c r="D286" s="192" t="s">
        <v>190</v>
      </c>
      <c r="E286" s="35"/>
      <c r="F286" s="193" t="s">
        <v>1669</v>
      </c>
      <c r="G286" s="35"/>
      <c r="H286" s="35"/>
      <c r="I286" s="35"/>
      <c r="J286" s="35"/>
      <c r="K286" s="35"/>
      <c r="L286" s="38"/>
      <c r="M286" s="190"/>
      <c r="N286" s="191"/>
      <c r="O286" s="63"/>
      <c r="P286" s="63"/>
      <c r="Q286" s="63"/>
      <c r="R286" s="63"/>
      <c r="S286" s="63"/>
      <c r="T286" s="64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9" t="s">
        <v>190</v>
      </c>
      <c r="AU286" s="19" t="s">
        <v>78</v>
      </c>
    </row>
    <row r="287" spans="1:65" s="13" customFormat="1">
      <c r="B287" s="194"/>
      <c r="C287" s="195"/>
      <c r="D287" s="188" t="s">
        <v>192</v>
      </c>
      <c r="E287" s="196" t="s">
        <v>18</v>
      </c>
      <c r="F287" s="197" t="s">
        <v>1540</v>
      </c>
      <c r="G287" s="195"/>
      <c r="H287" s="196" t="s">
        <v>18</v>
      </c>
      <c r="I287" s="195"/>
      <c r="J287" s="195"/>
      <c r="K287" s="195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192</v>
      </c>
      <c r="AU287" s="202" t="s">
        <v>78</v>
      </c>
      <c r="AV287" s="13" t="s">
        <v>76</v>
      </c>
      <c r="AW287" s="13" t="s">
        <v>30</v>
      </c>
      <c r="AX287" s="13" t="s">
        <v>69</v>
      </c>
      <c r="AY287" s="202" t="s">
        <v>179</v>
      </c>
    </row>
    <row r="288" spans="1:65" s="14" customFormat="1">
      <c r="B288" s="203"/>
      <c r="C288" s="204"/>
      <c r="D288" s="188" t="s">
        <v>192</v>
      </c>
      <c r="E288" s="205" t="s">
        <v>18</v>
      </c>
      <c r="F288" s="206" t="s">
        <v>5512</v>
      </c>
      <c r="G288" s="204"/>
      <c r="H288" s="207">
        <v>3.12</v>
      </c>
      <c r="I288" s="204"/>
      <c r="J288" s="204"/>
      <c r="K288" s="204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192</v>
      </c>
      <c r="AU288" s="212" t="s">
        <v>78</v>
      </c>
      <c r="AV288" s="14" t="s">
        <v>78</v>
      </c>
      <c r="AW288" s="14" t="s">
        <v>30</v>
      </c>
      <c r="AX288" s="14" t="s">
        <v>69</v>
      </c>
      <c r="AY288" s="212" t="s">
        <v>179</v>
      </c>
    </row>
    <row r="289" spans="1:65" s="2" customFormat="1" ht="24.2" customHeight="1">
      <c r="A289" s="33"/>
      <c r="B289" s="34"/>
      <c r="C289" s="176" t="s">
        <v>374</v>
      </c>
      <c r="D289" s="176" t="s">
        <v>181</v>
      </c>
      <c r="E289" s="177" t="s">
        <v>1674</v>
      </c>
      <c r="F289" s="178" t="s">
        <v>1675</v>
      </c>
      <c r="G289" s="179" t="s">
        <v>357</v>
      </c>
      <c r="H289" s="180">
        <v>4.3769999999999998</v>
      </c>
      <c r="I289" s="181"/>
      <c r="J289" s="181">
        <f>ROUND(I289*H289,2)</f>
        <v>0</v>
      </c>
      <c r="K289" s="178" t="s">
        <v>185</v>
      </c>
      <c r="L289" s="38"/>
      <c r="M289" s="182" t="s">
        <v>18</v>
      </c>
      <c r="N289" s="183" t="s">
        <v>40</v>
      </c>
      <c r="O289" s="184">
        <v>0.503</v>
      </c>
      <c r="P289" s="184">
        <f>O289*H289</f>
        <v>2.2016309999999999</v>
      </c>
      <c r="Q289" s="184">
        <v>0</v>
      </c>
      <c r="R289" s="184">
        <f>Q289*H289</f>
        <v>0</v>
      </c>
      <c r="S289" s="184">
        <v>5.3999999999999999E-2</v>
      </c>
      <c r="T289" s="185">
        <f>S289*H289</f>
        <v>0.23635799999999998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86" t="s">
        <v>186</v>
      </c>
      <c r="AT289" s="186" t="s">
        <v>181</v>
      </c>
      <c r="AU289" s="186" t="s">
        <v>78</v>
      </c>
      <c r="AY289" s="19" t="s">
        <v>179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76</v>
      </c>
      <c r="BK289" s="187">
        <f>ROUND(I289*H289,2)</f>
        <v>0</v>
      </c>
      <c r="BL289" s="19" t="s">
        <v>186</v>
      </c>
      <c r="BM289" s="186" t="s">
        <v>1676</v>
      </c>
    </row>
    <row r="290" spans="1:65" s="2" customFormat="1" ht="29.25">
      <c r="A290" s="33"/>
      <c r="B290" s="34"/>
      <c r="C290" s="35"/>
      <c r="D290" s="188" t="s">
        <v>188</v>
      </c>
      <c r="E290" s="35"/>
      <c r="F290" s="189" t="s">
        <v>1677</v>
      </c>
      <c r="G290" s="35"/>
      <c r="H290" s="35"/>
      <c r="I290" s="35"/>
      <c r="J290" s="35"/>
      <c r="K290" s="35"/>
      <c r="L290" s="38"/>
      <c r="M290" s="190"/>
      <c r="N290" s="191"/>
      <c r="O290" s="63"/>
      <c r="P290" s="63"/>
      <c r="Q290" s="63"/>
      <c r="R290" s="63"/>
      <c r="S290" s="63"/>
      <c r="T290" s="64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9" t="s">
        <v>188</v>
      </c>
      <c r="AU290" s="19" t="s">
        <v>78</v>
      </c>
    </row>
    <row r="291" spans="1:65" s="2" customFormat="1">
      <c r="A291" s="33"/>
      <c r="B291" s="34"/>
      <c r="C291" s="35"/>
      <c r="D291" s="192" t="s">
        <v>190</v>
      </c>
      <c r="E291" s="35"/>
      <c r="F291" s="193" t="s">
        <v>1678</v>
      </c>
      <c r="G291" s="35"/>
      <c r="H291" s="35"/>
      <c r="I291" s="35"/>
      <c r="J291" s="35"/>
      <c r="K291" s="35"/>
      <c r="L291" s="38"/>
      <c r="M291" s="190"/>
      <c r="N291" s="191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9" t="s">
        <v>190</v>
      </c>
      <c r="AU291" s="19" t="s">
        <v>78</v>
      </c>
    </row>
    <row r="292" spans="1:65" s="13" customFormat="1">
      <c r="B292" s="194"/>
      <c r="C292" s="195"/>
      <c r="D292" s="188" t="s">
        <v>192</v>
      </c>
      <c r="E292" s="196" t="s">
        <v>18</v>
      </c>
      <c r="F292" s="197" t="s">
        <v>1540</v>
      </c>
      <c r="G292" s="195"/>
      <c r="H292" s="196" t="s">
        <v>18</v>
      </c>
      <c r="I292" s="195"/>
      <c r="J292" s="195"/>
      <c r="K292" s="195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192</v>
      </c>
      <c r="AU292" s="202" t="s">
        <v>78</v>
      </c>
      <c r="AV292" s="13" t="s">
        <v>76</v>
      </c>
      <c r="AW292" s="13" t="s">
        <v>30</v>
      </c>
      <c r="AX292" s="13" t="s">
        <v>69</v>
      </c>
      <c r="AY292" s="202" t="s">
        <v>179</v>
      </c>
    </row>
    <row r="293" spans="1:65" s="14" customFormat="1">
      <c r="B293" s="203"/>
      <c r="C293" s="204"/>
      <c r="D293" s="188" t="s">
        <v>192</v>
      </c>
      <c r="E293" s="205" t="s">
        <v>18</v>
      </c>
      <c r="F293" s="206" t="s">
        <v>1679</v>
      </c>
      <c r="G293" s="204"/>
      <c r="H293" s="207">
        <v>4.3769999999999998</v>
      </c>
      <c r="I293" s="204"/>
      <c r="J293" s="204"/>
      <c r="K293" s="204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192</v>
      </c>
      <c r="AU293" s="212" t="s">
        <v>78</v>
      </c>
      <c r="AV293" s="14" t="s">
        <v>78</v>
      </c>
      <c r="AW293" s="14" t="s">
        <v>30</v>
      </c>
      <c r="AX293" s="14" t="s">
        <v>69</v>
      </c>
      <c r="AY293" s="212" t="s">
        <v>179</v>
      </c>
    </row>
    <row r="294" spans="1:65" s="2" customFormat="1" ht="21.75" customHeight="1">
      <c r="A294" s="33"/>
      <c r="B294" s="34"/>
      <c r="C294" s="176" t="s">
        <v>387</v>
      </c>
      <c r="D294" s="176" t="s">
        <v>181</v>
      </c>
      <c r="E294" s="177" t="s">
        <v>1683</v>
      </c>
      <c r="F294" s="178" t="s">
        <v>1684</v>
      </c>
      <c r="G294" s="179" t="s">
        <v>357</v>
      </c>
      <c r="H294" s="180">
        <v>1.9490000000000001</v>
      </c>
      <c r="I294" s="181"/>
      <c r="J294" s="181">
        <f>ROUND(I294*H294,2)</f>
        <v>0</v>
      </c>
      <c r="K294" s="178" t="s">
        <v>185</v>
      </c>
      <c r="L294" s="38"/>
      <c r="M294" s="182" t="s">
        <v>18</v>
      </c>
      <c r="N294" s="183" t="s">
        <v>40</v>
      </c>
      <c r="O294" s="184">
        <v>0.93899999999999995</v>
      </c>
      <c r="P294" s="184">
        <f>O294*H294</f>
        <v>1.830111</v>
      </c>
      <c r="Q294" s="184">
        <v>0</v>
      </c>
      <c r="R294" s="184">
        <f>Q294*H294</f>
        <v>0</v>
      </c>
      <c r="S294" s="184">
        <v>7.5999999999999998E-2</v>
      </c>
      <c r="T294" s="185">
        <f>S294*H294</f>
        <v>0.14812400000000001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86" t="s">
        <v>186</v>
      </c>
      <c r="AT294" s="186" t="s">
        <v>181</v>
      </c>
      <c r="AU294" s="186" t="s">
        <v>78</v>
      </c>
      <c r="AY294" s="19" t="s">
        <v>179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76</v>
      </c>
      <c r="BK294" s="187">
        <f>ROUND(I294*H294,2)</f>
        <v>0</v>
      </c>
      <c r="BL294" s="19" t="s">
        <v>186</v>
      </c>
      <c r="BM294" s="186" t="s">
        <v>1685</v>
      </c>
    </row>
    <row r="295" spans="1:65" s="2" customFormat="1" ht="19.5">
      <c r="A295" s="33"/>
      <c r="B295" s="34"/>
      <c r="C295" s="35"/>
      <c r="D295" s="188" t="s">
        <v>188</v>
      </c>
      <c r="E295" s="35"/>
      <c r="F295" s="189" t="s">
        <v>1686</v>
      </c>
      <c r="G295" s="35"/>
      <c r="H295" s="35"/>
      <c r="I295" s="35"/>
      <c r="J295" s="35"/>
      <c r="K295" s="35"/>
      <c r="L295" s="38"/>
      <c r="M295" s="190"/>
      <c r="N295" s="191"/>
      <c r="O295" s="63"/>
      <c r="P295" s="63"/>
      <c r="Q295" s="63"/>
      <c r="R295" s="63"/>
      <c r="S295" s="63"/>
      <c r="T295" s="64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9" t="s">
        <v>188</v>
      </c>
      <c r="AU295" s="19" t="s">
        <v>78</v>
      </c>
    </row>
    <row r="296" spans="1:65" s="2" customFormat="1">
      <c r="A296" s="33"/>
      <c r="B296" s="34"/>
      <c r="C296" s="35"/>
      <c r="D296" s="192" t="s">
        <v>190</v>
      </c>
      <c r="E296" s="35"/>
      <c r="F296" s="193" t="s">
        <v>1687</v>
      </c>
      <c r="G296" s="35"/>
      <c r="H296" s="35"/>
      <c r="I296" s="35"/>
      <c r="J296" s="35"/>
      <c r="K296" s="35"/>
      <c r="L296" s="38"/>
      <c r="M296" s="190"/>
      <c r="N296" s="191"/>
      <c r="O296" s="63"/>
      <c r="P296" s="63"/>
      <c r="Q296" s="63"/>
      <c r="R296" s="63"/>
      <c r="S296" s="63"/>
      <c r="T296" s="64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9" t="s">
        <v>190</v>
      </c>
      <c r="AU296" s="19" t="s">
        <v>78</v>
      </c>
    </row>
    <row r="297" spans="1:65" s="13" customFormat="1">
      <c r="B297" s="194"/>
      <c r="C297" s="195"/>
      <c r="D297" s="188" t="s">
        <v>192</v>
      </c>
      <c r="E297" s="196" t="s">
        <v>18</v>
      </c>
      <c r="F297" s="197" t="s">
        <v>1540</v>
      </c>
      <c r="G297" s="195"/>
      <c r="H297" s="196" t="s">
        <v>18</v>
      </c>
      <c r="I297" s="195"/>
      <c r="J297" s="195"/>
      <c r="K297" s="195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192</v>
      </c>
      <c r="AU297" s="202" t="s">
        <v>78</v>
      </c>
      <c r="AV297" s="13" t="s">
        <v>76</v>
      </c>
      <c r="AW297" s="13" t="s">
        <v>30</v>
      </c>
      <c r="AX297" s="13" t="s">
        <v>69</v>
      </c>
      <c r="AY297" s="202" t="s">
        <v>179</v>
      </c>
    </row>
    <row r="298" spans="1:65" s="14" customFormat="1">
      <c r="B298" s="203"/>
      <c r="C298" s="204"/>
      <c r="D298" s="188" t="s">
        <v>192</v>
      </c>
      <c r="E298" s="205" t="s">
        <v>18</v>
      </c>
      <c r="F298" s="206" t="s">
        <v>5513</v>
      </c>
      <c r="G298" s="204"/>
      <c r="H298" s="207">
        <v>1.9490000000000001</v>
      </c>
      <c r="I298" s="204"/>
      <c r="J298" s="204"/>
      <c r="K298" s="204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192</v>
      </c>
      <c r="AU298" s="212" t="s">
        <v>78</v>
      </c>
      <c r="AV298" s="14" t="s">
        <v>78</v>
      </c>
      <c r="AW298" s="14" t="s">
        <v>30</v>
      </c>
      <c r="AX298" s="14" t="s">
        <v>69</v>
      </c>
      <c r="AY298" s="212" t="s">
        <v>179</v>
      </c>
    </row>
    <row r="299" spans="1:65" s="2" customFormat="1" ht="37.9" customHeight="1">
      <c r="A299" s="33"/>
      <c r="B299" s="34"/>
      <c r="C299" s="176" t="s">
        <v>398</v>
      </c>
      <c r="D299" s="176" t="s">
        <v>181</v>
      </c>
      <c r="E299" s="177" t="s">
        <v>1827</v>
      </c>
      <c r="F299" s="178" t="s">
        <v>1828</v>
      </c>
      <c r="G299" s="179" t="s">
        <v>357</v>
      </c>
      <c r="H299" s="180">
        <v>78.225999999999999</v>
      </c>
      <c r="I299" s="181"/>
      <c r="J299" s="181">
        <f>ROUND(I299*H299,2)</f>
        <v>0</v>
      </c>
      <c r="K299" s="178" t="s">
        <v>185</v>
      </c>
      <c r="L299" s="38"/>
      <c r="M299" s="182" t="s">
        <v>18</v>
      </c>
      <c r="N299" s="183" t="s">
        <v>40</v>
      </c>
      <c r="O299" s="184">
        <v>0.06</v>
      </c>
      <c r="P299" s="184">
        <f>O299*H299</f>
        <v>4.6935599999999997</v>
      </c>
      <c r="Q299" s="184">
        <v>0</v>
      </c>
      <c r="R299" s="184">
        <f>Q299*H299</f>
        <v>0</v>
      </c>
      <c r="S299" s="184">
        <v>1.6E-2</v>
      </c>
      <c r="T299" s="185">
        <f>S299*H299</f>
        <v>1.2516160000000001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86" t="s">
        <v>186</v>
      </c>
      <c r="AT299" s="186" t="s">
        <v>181</v>
      </c>
      <c r="AU299" s="186" t="s">
        <v>78</v>
      </c>
      <c r="AY299" s="19" t="s">
        <v>179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76</v>
      </c>
      <c r="BK299" s="187">
        <f>ROUND(I299*H299,2)</f>
        <v>0</v>
      </c>
      <c r="BL299" s="19" t="s">
        <v>186</v>
      </c>
      <c r="BM299" s="186" t="s">
        <v>1829</v>
      </c>
    </row>
    <row r="300" spans="1:65" s="2" customFormat="1" ht="29.25">
      <c r="A300" s="33"/>
      <c r="B300" s="34"/>
      <c r="C300" s="35"/>
      <c r="D300" s="188" t="s">
        <v>188</v>
      </c>
      <c r="E300" s="35"/>
      <c r="F300" s="189" t="s">
        <v>1830</v>
      </c>
      <c r="G300" s="35"/>
      <c r="H300" s="35"/>
      <c r="I300" s="35"/>
      <c r="J300" s="35"/>
      <c r="K300" s="35"/>
      <c r="L300" s="38"/>
      <c r="M300" s="190"/>
      <c r="N300" s="191"/>
      <c r="O300" s="63"/>
      <c r="P300" s="63"/>
      <c r="Q300" s="63"/>
      <c r="R300" s="63"/>
      <c r="S300" s="63"/>
      <c r="T300" s="64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9" t="s">
        <v>188</v>
      </c>
      <c r="AU300" s="19" t="s">
        <v>78</v>
      </c>
    </row>
    <row r="301" spans="1:65" s="2" customFormat="1">
      <c r="A301" s="33"/>
      <c r="B301" s="34"/>
      <c r="C301" s="35"/>
      <c r="D301" s="192" t="s">
        <v>190</v>
      </c>
      <c r="E301" s="35"/>
      <c r="F301" s="193" t="s">
        <v>1831</v>
      </c>
      <c r="G301" s="35"/>
      <c r="H301" s="35"/>
      <c r="I301" s="35"/>
      <c r="J301" s="35"/>
      <c r="K301" s="35"/>
      <c r="L301" s="38"/>
      <c r="M301" s="190"/>
      <c r="N301" s="191"/>
      <c r="O301" s="63"/>
      <c r="P301" s="63"/>
      <c r="Q301" s="63"/>
      <c r="R301" s="63"/>
      <c r="S301" s="63"/>
      <c r="T301" s="64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9" t="s">
        <v>190</v>
      </c>
      <c r="AU301" s="19" t="s">
        <v>78</v>
      </c>
    </row>
    <row r="302" spans="1:65" s="13" customFormat="1">
      <c r="B302" s="194"/>
      <c r="C302" s="195"/>
      <c r="D302" s="188" t="s">
        <v>192</v>
      </c>
      <c r="E302" s="196" t="s">
        <v>18</v>
      </c>
      <c r="F302" s="197" t="s">
        <v>5489</v>
      </c>
      <c r="G302" s="195"/>
      <c r="H302" s="196" t="s">
        <v>18</v>
      </c>
      <c r="I302" s="195"/>
      <c r="J302" s="195"/>
      <c r="K302" s="195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192</v>
      </c>
      <c r="AU302" s="202" t="s">
        <v>78</v>
      </c>
      <c r="AV302" s="13" t="s">
        <v>76</v>
      </c>
      <c r="AW302" s="13" t="s">
        <v>30</v>
      </c>
      <c r="AX302" s="13" t="s">
        <v>69</v>
      </c>
      <c r="AY302" s="202" t="s">
        <v>179</v>
      </c>
    </row>
    <row r="303" spans="1:65" s="14" customFormat="1">
      <c r="B303" s="203"/>
      <c r="C303" s="204"/>
      <c r="D303" s="188" t="s">
        <v>192</v>
      </c>
      <c r="E303" s="205" t="s">
        <v>18</v>
      </c>
      <c r="F303" s="206" t="s">
        <v>1190</v>
      </c>
      <c r="G303" s="204"/>
      <c r="H303" s="207">
        <v>2.4</v>
      </c>
      <c r="I303" s="204"/>
      <c r="J303" s="204"/>
      <c r="K303" s="204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192</v>
      </c>
      <c r="AU303" s="212" t="s">
        <v>78</v>
      </c>
      <c r="AV303" s="14" t="s">
        <v>78</v>
      </c>
      <c r="AW303" s="14" t="s">
        <v>30</v>
      </c>
      <c r="AX303" s="14" t="s">
        <v>69</v>
      </c>
      <c r="AY303" s="212" t="s">
        <v>179</v>
      </c>
    </row>
    <row r="304" spans="1:65" s="14" customFormat="1">
      <c r="B304" s="203"/>
      <c r="C304" s="204"/>
      <c r="D304" s="188" t="s">
        <v>192</v>
      </c>
      <c r="E304" s="205" t="s">
        <v>18</v>
      </c>
      <c r="F304" s="206" t="s">
        <v>1196</v>
      </c>
      <c r="G304" s="204"/>
      <c r="H304" s="207">
        <v>4.9880000000000004</v>
      </c>
      <c r="I304" s="204"/>
      <c r="J304" s="204"/>
      <c r="K304" s="204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192</v>
      </c>
      <c r="AU304" s="212" t="s">
        <v>78</v>
      </c>
      <c r="AV304" s="14" t="s">
        <v>78</v>
      </c>
      <c r="AW304" s="14" t="s">
        <v>30</v>
      </c>
      <c r="AX304" s="14" t="s">
        <v>69</v>
      </c>
      <c r="AY304" s="212" t="s">
        <v>179</v>
      </c>
    </row>
    <row r="305" spans="2:51" s="14" customFormat="1">
      <c r="B305" s="203"/>
      <c r="C305" s="204"/>
      <c r="D305" s="188" t="s">
        <v>192</v>
      </c>
      <c r="E305" s="205" t="s">
        <v>18</v>
      </c>
      <c r="F305" s="206" t="s">
        <v>1197</v>
      </c>
      <c r="G305" s="204"/>
      <c r="H305" s="207">
        <v>3.78</v>
      </c>
      <c r="I305" s="204"/>
      <c r="J305" s="204"/>
      <c r="K305" s="204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192</v>
      </c>
      <c r="AU305" s="212" t="s">
        <v>78</v>
      </c>
      <c r="AV305" s="14" t="s">
        <v>78</v>
      </c>
      <c r="AW305" s="14" t="s">
        <v>30</v>
      </c>
      <c r="AX305" s="14" t="s">
        <v>69</v>
      </c>
      <c r="AY305" s="212" t="s">
        <v>179</v>
      </c>
    </row>
    <row r="306" spans="2:51" s="14" customFormat="1">
      <c r="B306" s="203"/>
      <c r="C306" s="204"/>
      <c r="D306" s="188" t="s">
        <v>192</v>
      </c>
      <c r="E306" s="205" t="s">
        <v>18</v>
      </c>
      <c r="F306" s="206" t="s">
        <v>1200</v>
      </c>
      <c r="G306" s="204"/>
      <c r="H306" s="207">
        <v>1.5149999999999999</v>
      </c>
      <c r="I306" s="204"/>
      <c r="J306" s="204"/>
      <c r="K306" s="204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192</v>
      </c>
      <c r="AU306" s="212" t="s">
        <v>78</v>
      </c>
      <c r="AV306" s="14" t="s">
        <v>78</v>
      </c>
      <c r="AW306" s="14" t="s">
        <v>30</v>
      </c>
      <c r="AX306" s="14" t="s">
        <v>69</v>
      </c>
      <c r="AY306" s="212" t="s">
        <v>179</v>
      </c>
    </row>
    <row r="307" spans="2:51" s="14" customFormat="1">
      <c r="B307" s="203"/>
      <c r="C307" s="204"/>
      <c r="D307" s="188" t="s">
        <v>192</v>
      </c>
      <c r="E307" s="205" t="s">
        <v>18</v>
      </c>
      <c r="F307" s="206" t="s">
        <v>1201</v>
      </c>
      <c r="G307" s="204"/>
      <c r="H307" s="207">
        <v>0.3</v>
      </c>
      <c r="I307" s="204"/>
      <c r="J307" s="204"/>
      <c r="K307" s="204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192</v>
      </c>
      <c r="AU307" s="212" t="s">
        <v>78</v>
      </c>
      <c r="AV307" s="14" t="s">
        <v>78</v>
      </c>
      <c r="AW307" s="14" t="s">
        <v>30</v>
      </c>
      <c r="AX307" s="14" t="s">
        <v>69</v>
      </c>
      <c r="AY307" s="212" t="s">
        <v>179</v>
      </c>
    </row>
    <row r="308" spans="2:51" s="14" customFormat="1">
      <c r="B308" s="203"/>
      <c r="C308" s="204"/>
      <c r="D308" s="188" t="s">
        <v>192</v>
      </c>
      <c r="E308" s="205" t="s">
        <v>18</v>
      </c>
      <c r="F308" s="206" t="s">
        <v>1246</v>
      </c>
      <c r="G308" s="204"/>
      <c r="H308" s="207">
        <v>3.2149999999999999</v>
      </c>
      <c r="I308" s="204"/>
      <c r="J308" s="204"/>
      <c r="K308" s="204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192</v>
      </c>
      <c r="AU308" s="212" t="s">
        <v>78</v>
      </c>
      <c r="AV308" s="14" t="s">
        <v>78</v>
      </c>
      <c r="AW308" s="14" t="s">
        <v>30</v>
      </c>
      <c r="AX308" s="14" t="s">
        <v>69</v>
      </c>
      <c r="AY308" s="212" t="s">
        <v>179</v>
      </c>
    </row>
    <row r="309" spans="2:51" s="14" customFormat="1">
      <c r="B309" s="203"/>
      <c r="C309" s="204"/>
      <c r="D309" s="188" t="s">
        <v>192</v>
      </c>
      <c r="E309" s="205" t="s">
        <v>18</v>
      </c>
      <c r="F309" s="206" t="s">
        <v>1206</v>
      </c>
      <c r="G309" s="204"/>
      <c r="H309" s="207">
        <v>-0.45</v>
      </c>
      <c r="I309" s="204"/>
      <c r="J309" s="204"/>
      <c r="K309" s="204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192</v>
      </c>
      <c r="AU309" s="212" t="s">
        <v>78</v>
      </c>
      <c r="AV309" s="14" t="s">
        <v>78</v>
      </c>
      <c r="AW309" s="14" t="s">
        <v>30</v>
      </c>
      <c r="AX309" s="14" t="s">
        <v>69</v>
      </c>
      <c r="AY309" s="212" t="s">
        <v>179</v>
      </c>
    </row>
    <row r="310" spans="2:51" s="13" customFormat="1">
      <c r="B310" s="194"/>
      <c r="C310" s="195"/>
      <c r="D310" s="188" t="s">
        <v>192</v>
      </c>
      <c r="E310" s="196" t="s">
        <v>18</v>
      </c>
      <c r="F310" s="197" t="s">
        <v>5509</v>
      </c>
      <c r="G310" s="195"/>
      <c r="H310" s="196" t="s">
        <v>18</v>
      </c>
      <c r="I310" s="195"/>
      <c r="J310" s="195"/>
      <c r="K310" s="195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192</v>
      </c>
      <c r="AU310" s="202" t="s">
        <v>78</v>
      </c>
      <c r="AV310" s="13" t="s">
        <v>76</v>
      </c>
      <c r="AW310" s="13" t="s">
        <v>30</v>
      </c>
      <c r="AX310" s="13" t="s">
        <v>69</v>
      </c>
      <c r="AY310" s="202" t="s">
        <v>179</v>
      </c>
    </row>
    <row r="311" spans="2:51" s="14" customFormat="1">
      <c r="B311" s="203"/>
      <c r="C311" s="204"/>
      <c r="D311" s="188" t="s">
        <v>192</v>
      </c>
      <c r="E311" s="205" t="s">
        <v>18</v>
      </c>
      <c r="F311" s="206" t="s">
        <v>5491</v>
      </c>
      <c r="G311" s="204"/>
      <c r="H311" s="207">
        <v>12.384</v>
      </c>
      <c r="I311" s="204"/>
      <c r="J311" s="204"/>
      <c r="K311" s="204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192</v>
      </c>
      <c r="AU311" s="212" t="s">
        <v>78</v>
      </c>
      <c r="AV311" s="14" t="s">
        <v>78</v>
      </c>
      <c r="AW311" s="14" t="s">
        <v>30</v>
      </c>
      <c r="AX311" s="14" t="s">
        <v>69</v>
      </c>
      <c r="AY311" s="212" t="s">
        <v>179</v>
      </c>
    </row>
    <row r="312" spans="2:51" s="14" customFormat="1">
      <c r="B312" s="203"/>
      <c r="C312" s="204"/>
      <c r="D312" s="188" t="s">
        <v>192</v>
      </c>
      <c r="E312" s="205" t="s">
        <v>18</v>
      </c>
      <c r="F312" s="206" t="s">
        <v>5492</v>
      </c>
      <c r="G312" s="204"/>
      <c r="H312" s="207">
        <v>22.187999999999999</v>
      </c>
      <c r="I312" s="204"/>
      <c r="J312" s="204"/>
      <c r="K312" s="204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192</v>
      </c>
      <c r="AU312" s="212" t="s">
        <v>78</v>
      </c>
      <c r="AV312" s="14" t="s">
        <v>78</v>
      </c>
      <c r="AW312" s="14" t="s">
        <v>30</v>
      </c>
      <c r="AX312" s="14" t="s">
        <v>69</v>
      </c>
      <c r="AY312" s="212" t="s">
        <v>179</v>
      </c>
    </row>
    <row r="313" spans="2:51" s="14" customFormat="1">
      <c r="B313" s="203"/>
      <c r="C313" s="204"/>
      <c r="D313" s="188" t="s">
        <v>192</v>
      </c>
      <c r="E313" s="205" t="s">
        <v>18</v>
      </c>
      <c r="F313" s="206" t="s">
        <v>1231</v>
      </c>
      <c r="G313" s="204"/>
      <c r="H313" s="207">
        <v>13.33</v>
      </c>
      <c r="I313" s="204"/>
      <c r="J313" s="204"/>
      <c r="K313" s="204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192</v>
      </c>
      <c r="AU313" s="212" t="s">
        <v>78</v>
      </c>
      <c r="AV313" s="14" t="s">
        <v>78</v>
      </c>
      <c r="AW313" s="14" t="s">
        <v>30</v>
      </c>
      <c r="AX313" s="14" t="s">
        <v>69</v>
      </c>
      <c r="AY313" s="212" t="s">
        <v>179</v>
      </c>
    </row>
    <row r="314" spans="2:51" s="14" customFormat="1">
      <c r="B314" s="203"/>
      <c r="C314" s="204"/>
      <c r="D314" s="188" t="s">
        <v>192</v>
      </c>
      <c r="E314" s="205" t="s">
        <v>18</v>
      </c>
      <c r="F314" s="206" t="s">
        <v>1235</v>
      </c>
      <c r="G314" s="204"/>
      <c r="H314" s="207">
        <v>-1.099</v>
      </c>
      <c r="I314" s="204"/>
      <c r="J314" s="204"/>
      <c r="K314" s="204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192</v>
      </c>
      <c r="AU314" s="212" t="s">
        <v>78</v>
      </c>
      <c r="AV314" s="14" t="s">
        <v>78</v>
      </c>
      <c r="AW314" s="14" t="s">
        <v>30</v>
      </c>
      <c r="AX314" s="14" t="s">
        <v>69</v>
      </c>
      <c r="AY314" s="212" t="s">
        <v>179</v>
      </c>
    </row>
    <row r="315" spans="2:51" s="14" customFormat="1">
      <c r="B315" s="203"/>
      <c r="C315" s="204"/>
      <c r="D315" s="188" t="s">
        <v>192</v>
      </c>
      <c r="E315" s="205" t="s">
        <v>18</v>
      </c>
      <c r="F315" s="206" t="s">
        <v>5493</v>
      </c>
      <c r="G315" s="204"/>
      <c r="H315" s="207">
        <v>-4.09</v>
      </c>
      <c r="I315" s="204"/>
      <c r="J315" s="204"/>
      <c r="K315" s="204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192</v>
      </c>
      <c r="AU315" s="212" t="s">
        <v>78</v>
      </c>
      <c r="AV315" s="14" t="s">
        <v>78</v>
      </c>
      <c r="AW315" s="14" t="s">
        <v>30</v>
      </c>
      <c r="AX315" s="14" t="s">
        <v>69</v>
      </c>
      <c r="AY315" s="212" t="s">
        <v>179</v>
      </c>
    </row>
    <row r="316" spans="2:51" s="14" customFormat="1">
      <c r="B316" s="203"/>
      <c r="C316" s="204"/>
      <c r="D316" s="188" t="s">
        <v>192</v>
      </c>
      <c r="E316" s="205" t="s">
        <v>18</v>
      </c>
      <c r="F316" s="206" t="s">
        <v>1238</v>
      </c>
      <c r="G316" s="204"/>
      <c r="H316" s="207">
        <v>-0.58699999999999997</v>
      </c>
      <c r="I316" s="204"/>
      <c r="J316" s="204"/>
      <c r="K316" s="204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192</v>
      </c>
      <c r="AU316" s="212" t="s">
        <v>78</v>
      </c>
      <c r="AV316" s="14" t="s">
        <v>78</v>
      </c>
      <c r="AW316" s="14" t="s">
        <v>30</v>
      </c>
      <c r="AX316" s="14" t="s">
        <v>69</v>
      </c>
      <c r="AY316" s="212" t="s">
        <v>179</v>
      </c>
    </row>
    <row r="317" spans="2:51" s="14" customFormat="1">
      <c r="B317" s="203"/>
      <c r="C317" s="204"/>
      <c r="D317" s="188" t="s">
        <v>192</v>
      </c>
      <c r="E317" s="205" t="s">
        <v>18</v>
      </c>
      <c r="F317" s="206" t="s">
        <v>1239</v>
      </c>
      <c r="G317" s="204"/>
      <c r="H317" s="207">
        <v>-1.113</v>
      </c>
      <c r="I317" s="204"/>
      <c r="J317" s="204"/>
      <c r="K317" s="204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192</v>
      </c>
      <c r="AU317" s="212" t="s">
        <v>78</v>
      </c>
      <c r="AV317" s="14" t="s">
        <v>78</v>
      </c>
      <c r="AW317" s="14" t="s">
        <v>30</v>
      </c>
      <c r="AX317" s="14" t="s">
        <v>69</v>
      </c>
      <c r="AY317" s="212" t="s">
        <v>179</v>
      </c>
    </row>
    <row r="318" spans="2:51" s="14" customFormat="1">
      <c r="B318" s="203"/>
      <c r="C318" s="204"/>
      <c r="D318" s="188" t="s">
        <v>192</v>
      </c>
      <c r="E318" s="205" t="s">
        <v>18</v>
      </c>
      <c r="F318" s="206" t="s">
        <v>1244</v>
      </c>
      <c r="G318" s="204"/>
      <c r="H318" s="207">
        <v>8.484</v>
      </c>
      <c r="I318" s="204"/>
      <c r="J318" s="204"/>
      <c r="K318" s="204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192</v>
      </c>
      <c r="AU318" s="212" t="s">
        <v>78</v>
      </c>
      <c r="AV318" s="14" t="s">
        <v>78</v>
      </c>
      <c r="AW318" s="14" t="s">
        <v>30</v>
      </c>
      <c r="AX318" s="14" t="s">
        <v>69</v>
      </c>
      <c r="AY318" s="212" t="s">
        <v>179</v>
      </c>
    </row>
    <row r="319" spans="2:51" s="14" customFormat="1">
      <c r="B319" s="203"/>
      <c r="C319" s="204"/>
      <c r="D319" s="188" t="s">
        <v>192</v>
      </c>
      <c r="E319" s="205" t="s">
        <v>18</v>
      </c>
      <c r="F319" s="206" t="s">
        <v>5495</v>
      </c>
      <c r="G319" s="204"/>
      <c r="H319" s="207">
        <v>16.588999999999999</v>
      </c>
      <c r="I319" s="204"/>
      <c r="J319" s="204"/>
      <c r="K319" s="204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192</v>
      </c>
      <c r="AU319" s="212" t="s">
        <v>78</v>
      </c>
      <c r="AV319" s="14" t="s">
        <v>78</v>
      </c>
      <c r="AW319" s="14" t="s">
        <v>30</v>
      </c>
      <c r="AX319" s="14" t="s">
        <v>69</v>
      </c>
      <c r="AY319" s="212" t="s">
        <v>179</v>
      </c>
    </row>
    <row r="320" spans="2:51" s="14" customFormat="1">
      <c r="B320" s="203"/>
      <c r="C320" s="204"/>
      <c r="D320" s="188" t="s">
        <v>192</v>
      </c>
      <c r="E320" s="205" t="s">
        <v>18</v>
      </c>
      <c r="F320" s="206" t="s">
        <v>5496</v>
      </c>
      <c r="G320" s="204"/>
      <c r="H320" s="207">
        <v>0.64500000000000002</v>
      </c>
      <c r="I320" s="204"/>
      <c r="J320" s="204"/>
      <c r="K320" s="204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192</v>
      </c>
      <c r="AU320" s="212" t="s">
        <v>78</v>
      </c>
      <c r="AV320" s="14" t="s">
        <v>78</v>
      </c>
      <c r="AW320" s="14" t="s">
        <v>30</v>
      </c>
      <c r="AX320" s="14" t="s">
        <v>69</v>
      </c>
      <c r="AY320" s="212" t="s">
        <v>179</v>
      </c>
    </row>
    <row r="321" spans="1:65" s="14" customFormat="1">
      <c r="B321" s="203"/>
      <c r="C321" s="204"/>
      <c r="D321" s="188" t="s">
        <v>192</v>
      </c>
      <c r="E321" s="205" t="s">
        <v>18</v>
      </c>
      <c r="F321" s="206" t="s">
        <v>1250</v>
      </c>
      <c r="G321" s="204"/>
      <c r="H321" s="207">
        <v>-1.377</v>
      </c>
      <c r="I321" s="204"/>
      <c r="J321" s="204"/>
      <c r="K321" s="204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192</v>
      </c>
      <c r="AU321" s="212" t="s">
        <v>78</v>
      </c>
      <c r="AV321" s="14" t="s">
        <v>78</v>
      </c>
      <c r="AW321" s="14" t="s">
        <v>30</v>
      </c>
      <c r="AX321" s="14" t="s">
        <v>69</v>
      </c>
      <c r="AY321" s="212" t="s">
        <v>179</v>
      </c>
    </row>
    <row r="322" spans="1:65" s="14" customFormat="1">
      <c r="B322" s="203"/>
      <c r="C322" s="204"/>
      <c r="D322" s="188" t="s">
        <v>192</v>
      </c>
      <c r="E322" s="205" t="s">
        <v>18</v>
      </c>
      <c r="F322" s="206" t="s">
        <v>1251</v>
      </c>
      <c r="G322" s="204"/>
      <c r="H322" s="207">
        <v>-2.8759999999999999</v>
      </c>
      <c r="I322" s="204"/>
      <c r="J322" s="204"/>
      <c r="K322" s="204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192</v>
      </c>
      <c r="AU322" s="212" t="s">
        <v>78</v>
      </c>
      <c r="AV322" s="14" t="s">
        <v>78</v>
      </c>
      <c r="AW322" s="14" t="s">
        <v>30</v>
      </c>
      <c r="AX322" s="14" t="s">
        <v>69</v>
      </c>
      <c r="AY322" s="212" t="s">
        <v>179</v>
      </c>
    </row>
    <row r="323" spans="1:65" s="2" customFormat="1" ht="24.2" customHeight="1">
      <c r="A323" s="33"/>
      <c r="B323" s="34"/>
      <c r="C323" s="176" t="s">
        <v>405</v>
      </c>
      <c r="D323" s="176" t="s">
        <v>181</v>
      </c>
      <c r="E323" s="177" t="s">
        <v>1852</v>
      </c>
      <c r="F323" s="178" t="s">
        <v>1853</v>
      </c>
      <c r="G323" s="179" t="s">
        <v>184</v>
      </c>
      <c r="H323" s="180">
        <v>0.78200000000000003</v>
      </c>
      <c r="I323" s="181"/>
      <c r="J323" s="181">
        <f>ROUND(I323*H323,2)</f>
        <v>0</v>
      </c>
      <c r="K323" s="178" t="s">
        <v>185</v>
      </c>
      <c r="L323" s="38"/>
      <c r="M323" s="182" t="s">
        <v>18</v>
      </c>
      <c r="N323" s="183" t="s">
        <v>40</v>
      </c>
      <c r="O323" s="184">
        <v>37.229999999999997</v>
      </c>
      <c r="P323" s="184">
        <f>O323*H323</f>
        <v>29.113859999999999</v>
      </c>
      <c r="Q323" s="184">
        <v>0.50375000000000003</v>
      </c>
      <c r="R323" s="184">
        <f>Q323*H323</f>
        <v>0.39393250000000002</v>
      </c>
      <c r="S323" s="184">
        <v>1.95</v>
      </c>
      <c r="T323" s="185">
        <f>S323*H323</f>
        <v>1.5248999999999999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86" t="s">
        <v>186</v>
      </c>
      <c r="AT323" s="186" t="s">
        <v>181</v>
      </c>
      <c r="AU323" s="186" t="s">
        <v>78</v>
      </c>
      <c r="AY323" s="19" t="s">
        <v>179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76</v>
      </c>
      <c r="BK323" s="187">
        <f>ROUND(I323*H323,2)</f>
        <v>0</v>
      </c>
      <c r="BL323" s="19" t="s">
        <v>186</v>
      </c>
      <c r="BM323" s="186" t="s">
        <v>1854</v>
      </c>
    </row>
    <row r="324" spans="1:65" s="2" customFormat="1">
      <c r="A324" s="33"/>
      <c r="B324" s="34"/>
      <c r="C324" s="35"/>
      <c r="D324" s="188" t="s">
        <v>188</v>
      </c>
      <c r="E324" s="35"/>
      <c r="F324" s="189" t="s">
        <v>1855</v>
      </c>
      <c r="G324" s="35"/>
      <c r="H324" s="35"/>
      <c r="I324" s="35"/>
      <c r="J324" s="35"/>
      <c r="K324" s="35"/>
      <c r="L324" s="38"/>
      <c r="M324" s="190"/>
      <c r="N324" s="191"/>
      <c r="O324" s="63"/>
      <c r="P324" s="63"/>
      <c r="Q324" s="63"/>
      <c r="R324" s="63"/>
      <c r="S324" s="63"/>
      <c r="T324" s="64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9" t="s">
        <v>188</v>
      </c>
      <c r="AU324" s="19" t="s">
        <v>78</v>
      </c>
    </row>
    <row r="325" spans="1:65" s="2" customFormat="1">
      <c r="A325" s="33"/>
      <c r="B325" s="34"/>
      <c r="C325" s="35"/>
      <c r="D325" s="192" t="s">
        <v>190</v>
      </c>
      <c r="E325" s="35"/>
      <c r="F325" s="193" t="s">
        <v>1856</v>
      </c>
      <c r="G325" s="35"/>
      <c r="H325" s="35"/>
      <c r="I325" s="35"/>
      <c r="J325" s="35"/>
      <c r="K325" s="35"/>
      <c r="L325" s="38"/>
      <c r="M325" s="190"/>
      <c r="N325" s="191"/>
      <c r="O325" s="63"/>
      <c r="P325" s="63"/>
      <c r="Q325" s="63"/>
      <c r="R325" s="63"/>
      <c r="S325" s="63"/>
      <c r="T325" s="64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9" t="s">
        <v>190</v>
      </c>
      <c r="AU325" s="19" t="s">
        <v>78</v>
      </c>
    </row>
    <row r="326" spans="1:65" s="14" customFormat="1" ht="22.5">
      <c r="B326" s="203"/>
      <c r="C326" s="204"/>
      <c r="D326" s="188" t="s">
        <v>192</v>
      </c>
      <c r="E326" s="205" t="s">
        <v>18</v>
      </c>
      <c r="F326" s="206" t="s">
        <v>5514</v>
      </c>
      <c r="G326" s="204"/>
      <c r="H326" s="207">
        <v>0.78200000000000003</v>
      </c>
      <c r="I326" s="204"/>
      <c r="J326" s="204"/>
      <c r="K326" s="204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192</v>
      </c>
      <c r="AU326" s="212" t="s">
        <v>78</v>
      </c>
      <c r="AV326" s="14" t="s">
        <v>78</v>
      </c>
      <c r="AW326" s="14" t="s">
        <v>30</v>
      </c>
      <c r="AX326" s="14" t="s">
        <v>69</v>
      </c>
      <c r="AY326" s="212" t="s">
        <v>179</v>
      </c>
    </row>
    <row r="327" spans="1:65" s="2" customFormat="1" ht="16.5" customHeight="1">
      <c r="A327" s="33"/>
      <c r="B327" s="34"/>
      <c r="C327" s="213" t="s">
        <v>411</v>
      </c>
      <c r="D327" s="213" t="s">
        <v>286</v>
      </c>
      <c r="E327" s="214" t="s">
        <v>1859</v>
      </c>
      <c r="F327" s="215" t="s">
        <v>1860</v>
      </c>
      <c r="G327" s="216" t="s">
        <v>281</v>
      </c>
      <c r="H327" s="217">
        <v>250.43600000000001</v>
      </c>
      <c r="I327" s="218"/>
      <c r="J327" s="218">
        <f>ROUND(I327*H327,2)</f>
        <v>0</v>
      </c>
      <c r="K327" s="215" t="s">
        <v>185</v>
      </c>
      <c r="L327" s="219"/>
      <c r="M327" s="220" t="s">
        <v>18</v>
      </c>
      <c r="N327" s="221" t="s">
        <v>40</v>
      </c>
      <c r="O327" s="184">
        <v>0</v>
      </c>
      <c r="P327" s="184">
        <f>O327*H327</f>
        <v>0</v>
      </c>
      <c r="Q327" s="184">
        <v>4.1000000000000003E-3</v>
      </c>
      <c r="R327" s="184">
        <f>Q327*H327</f>
        <v>1.0267876</v>
      </c>
      <c r="S327" s="184">
        <v>0</v>
      </c>
      <c r="T327" s="18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86" t="s">
        <v>250</v>
      </c>
      <c r="AT327" s="186" t="s">
        <v>286</v>
      </c>
      <c r="AU327" s="186" t="s">
        <v>78</v>
      </c>
      <c r="AY327" s="19" t="s">
        <v>179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76</v>
      </c>
      <c r="BK327" s="187">
        <f>ROUND(I327*H327,2)</f>
        <v>0</v>
      </c>
      <c r="BL327" s="19" t="s">
        <v>186</v>
      </c>
      <c r="BM327" s="186" t="s">
        <v>1861</v>
      </c>
    </row>
    <row r="328" spans="1:65" s="2" customFormat="1">
      <c r="A328" s="33"/>
      <c r="B328" s="34"/>
      <c r="C328" s="35"/>
      <c r="D328" s="188" t="s">
        <v>188</v>
      </c>
      <c r="E328" s="35"/>
      <c r="F328" s="189" t="s">
        <v>1860</v>
      </c>
      <c r="G328" s="35"/>
      <c r="H328" s="35"/>
      <c r="I328" s="35"/>
      <c r="J328" s="35"/>
      <c r="K328" s="35"/>
      <c r="L328" s="38"/>
      <c r="M328" s="190"/>
      <c r="N328" s="191"/>
      <c r="O328" s="63"/>
      <c r="P328" s="63"/>
      <c r="Q328" s="63"/>
      <c r="R328" s="63"/>
      <c r="S328" s="63"/>
      <c r="T328" s="64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9" t="s">
        <v>188</v>
      </c>
      <c r="AU328" s="19" t="s">
        <v>78</v>
      </c>
    </row>
    <row r="329" spans="1:65" s="14" customFormat="1">
      <c r="B329" s="203"/>
      <c r="C329" s="204"/>
      <c r="D329" s="188" t="s">
        <v>192</v>
      </c>
      <c r="E329" s="204"/>
      <c r="F329" s="206" t="s">
        <v>5515</v>
      </c>
      <c r="G329" s="204"/>
      <c r="H329" s="207">
        <v>250.43600000000001</v>
      </c>
      <c r="I329" s="204"/>
      <c r="J329" s="204"/>
      <c r="K329" s="204"/>
      <c r="L329" s="208"/>
      <c r="M329" s="209"/>
      <c r="N329" s="210"/>
      <c r="O329" s="210"/>
      <c r="P329" s="210"/>
      <c r="Q329" s="210"/>
      <c r="R329" s="210"/>
      <c r="S329" s="210"/>
      <c r="T329" s="211"/>
      <c r="AT329" s="212" t="s">
        <v>192</v>
      </c>
      <c r="AU329" s="212" t="s">
        <v>78</v>
      </c>
      <c r="AV329" s="14" t="s">
        <v>78</v>
      </c>
      <c r="AW329" s="14" t="s">
        <v>4</v>
      </c>
      <c r="AX329" s="14" t="s">
        <v>76</v>
      </c>
      <c r="AY329" s="212" t="s">
        <v>179</v>
      </c>
    </row>
    <row r="330" spans="1:65" s="12" customFormat="1" ht="22.9" customHeight="1">
      <c r="B330" s="161"/>
      <c r="C330" s="162"/>
      <c r="D330" s="163" t="s">
        <v>68</v>
      </c>
      <c r="E330" s="174" t="s">
        <v>1871</v>
      </c>
      <c r="F330" s="174" t="s">
        <v>1872</v>
      </c>
      <c r="G330" s="162"/>
      <c r="H330" s="162"/>
      <c r="I330" s="162"/>
      <c r="J330" s="175">
        <f>BK330</f>
        <v>0</v>
      </c>
      <c r="K330" s="162"/>
      <c r="L330" s="166"/>
      <c r="M330" s="167"/>
      <c r="N330" s="168"/>
      <c r="O330" s="168"/>
      <c r="P330" s="169">
        <f>SUM(P331:P353)</f>
        <v>5.7071040000000011</v>
      </c>
      <c r="Q330" s="168"/>
      <c r="R330" s="169">
        <f>SUM(R331:R353)</f>
        <v>0</v>
      </c>
      <c r="S330" s="168"/>
      <c r="T330" s="170">
        <f>SUM(T331:T353)</f>
        <v>0</v>
      </c>
      <c r="AR330" s="171" t="s">
        <v>76</v>
      </c>
      <c r="AT330" s="172" t="s">
        <v>68</v>
      </c>
      <c r="AU330" s="172" t="s">
        <v>76</v>
      </c>
      <c r="AY330" s="171" t="s">
        <v>179</v>
      </c>
      <c r="BK330" s="173">
        <f>SUM(BK331:BK353)</f>
        <v>0</v>
      </c>
    </row>
    <row r="331" spans="1:65" s="2" customFormat="1" ht="24.2" customHeight="1">
      <c r="A331" s="33"/>
      <c r="B331" s="34"/>
      <c r="C331" s="176" t="s">
        <v>417</v>
      </c>
      <c r="D331" s="176" t="s">
        <v>181</v>
      </c>
      <c r="E331" s="177" t="s">
        <v>1874</v>
      </c>
      <c r="F331" s="178" t="s">
        <v>1875</v>
      </c>
      <c r="G331" s="179" t="s">
        <v>253</v>
      </c>
      <c r="H331" s="180">
        <v>3.536</v>
      </c>
      <c r="I331" s="181"/>
      <c r="J331" s="181">
        <f>ROUND(I331*H331,2)</f>
        <v>0</v>
      </c>
      <c r="K331" s="178" t="s">
        <v>185</v>
      </c>
      <c r="L331" s="38"/>
      <c r="M331" s="182" t="s">
        <v>18</v>
      </c>
      <c r="N331" s="183" t="s">
        <v>40</v>
      </c>
      <c r="O331" s="184">
        <v>1.411</v>
      </c>
      <c r="P331" s="184">
        <f>O331*H331</f>
        <v>4.9892960000000004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86" t="s">
        <v>186</v>
      </c>
      <c r="AT331" s="186" t="s">
        <v>181</v>
      </c>
      <c r="AU331" s="186" t="s">
        <v>78</v>
      </c>
      <c r="AY331" s="19" t="s">
        <v>179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76</v>
      </c>
      <c r="BK331" s="187">
        <f>ROUND(I331*H331,2)</f>
        <v>0</v>
      </c>
      <c r="BL331" s="19" t="s">
        <v>186</v>
      </c>
      <c r="BM331" s="186" t="s">
        <v>1876</v>
      </c>
    </row>
    <row r="332" spans="1:65" s="2" customFormat="1" ht="19.5">
      <c r="A332" s="33"/>
      <c r="B332" s="34"/>
      <c r="C332" s="35"/>
      <c r="D332" s="188" t="s">
        <v>188</v>
      </c>
      <c r="E332" s="35"/>
      <c r="F332" s="189" t="s">
        <v>1877</v>
      </c>
      <c r="G332" s="35"/>
      <c r="H332" s="35"/>
      <c r="I332" s="35"/>
      <c r="J332" s="35"/>
      <c r="K332" s="35"/>
      <c r="L332" s="38"/>
      <c r="M332" s="190"/>
      <c r="N332" s="191"/>
      <c r="O332" s="63"/>
      <c r="P332" s="63"/>
      <c r="Q332" s="63"/>
      <c r="R332" s="63"/>
      <c r="S332" s="63"/>
      <c r="T332" s="64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9" t="s">
        <v>188</v>
      </c>
      <c r="AU332" s="19" t="s">
        <v>78</v>
      </c>
    </row>
    <row r="333" spans="1:65" s="2" customFormat="1">
      <c r="A333" s="33"/>
      <c r="B333" s="34"/>
      <c r="C333" s="35"/>
      <c r="D333" s="192" t="s">
        <v>190</v>
      </c>
      <c r="E333" s="35"/>
      <c r="F333" s="193" t="s">
        <v>1878</v>
      </c>
      <c r="G333" s="35"/>
      <c r="H333" s="35"/>
      <c r="I333" s="35"/>
      <c r="J333" s="35"/>
      <c r="K333" s="35"/>
      <c r="L333" s="38"/>
      <c r="M333" s="190"/>
      <c r="N333" s="191"/>
      <c r="O333" s="63"/>
      <c r="P333" s="63"/>
      <c r="Q333" s="63"/>
      <c r="R333" s="63"/>
      <c r="S333" s="63"/>
      <c r="T333" s="64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9" t="s">
        <v>190</v>
      </c>
      <c r="AU333" s="19" t="s">
        <v>78</v>
      </c>
    </row>
    <row r="334" spans="1:65" s="2" customFormat="1" ht="24.2" customHeight="1">
      <c r="A334" s="33"/>
      <c r="B334" s="34"/>
      <c r="C334" s="176" t="s">
        <v>427</v>
      </c>
      <c r="D334" s="176" t="s">
        <v>181</v>
      </c>
      <c r="E334" s="177" t="s">
        <v>1880</v>
      </c>
      <c r="F334" s="178" t="s">
        <v>1881</v>
      </c>
      <c r="G334" s="179" t="s">
        <v>253</v>
      </c>
      <c r="H334" s="180">
        <v>3.536</v>
      </c>
      <c r="I334" s="181"/>
      <c r="J334" s="181">
        <f>ROUND(I334*H334,2)</f>
        <v>0</v>
      </c>
      <c r="K334" s="178" t="s">
        <v>185</v>
      </c>
      <c r="L334" s="38"/>
      <c r="M334" s="182" t="s">
        <v>18</v>
      </c>
      <c r="N334" s="183" t="s">
        <v>40</v>
      </c>
      <c r="O334" s="184">
        <v>0.125</v>
      </c>
      <c r="P334" s="184">
        <f>O334*H334</f>
        <v>0.442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86" t="s">
        <v>186</v>
      </c>
      <c r="AT334" s="186" t="s">
        <v>181</v>
      </c>
      <c r="AU334" s="186" t="s">
        <v>78</v>
      </c>
      <c r="AY334" s="19" t="s">
        <v>179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76</v>
      </c>
      <c r="BK334" s="187">
        <f>ROUND(I334*H334,2)</f>
        <v>0</v>
      </c>
      <c r="BL334" s="19" t="s">
        <v>186</v>
      </c>
      <c r="BM334" s="186" t="s">
        <v>1882</v>
      </c>
    </row>
    <row r="335" spans="1:65" s="2" customFormat="1" ht="19.5">
      <c r="A335" s="33"/>
      <c r="B335" s="34"/>
      <c r="C335" s="35"/>
      <c r="D335" s="188" t="s">
        <v>188</v>
      </c>
      <c r="E335" s="35"/>
      <c r="F335" s="189" t="s">
        <v>1883</v>
      </c>
      <c r="G335" s="35"/>
      <c r="H335" s="35"/>
      <c r="I335" s="35"/>
      <c r="J335" s="35"/>
      <c r="K335" s="35"/>
      <c r="L335" s="38"/>
      <c r="M335" s="190"/>
      <c r="N335" s="191"/>
      <c r="O335" s="63"/>
      <c r="P335" s="63"/>
      <c r="Q335" s="63"/>
      <c r="R335" s="63"/>
      <c r="S335" s="63"/>
      <c r="T335" s="64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9" t="s">
        <v>188</v>
      </c>
      <c r="AU335" s="19" t="s">
        <v>78</v>
      </c>
    </row>
    <row r="336" spans="1:65" s="2" customFormat="1">
      <c r="A336" s="33"/>
      <c r="B336" s="34"/>
      <c r="C336" s="35"/>
      <c r="D336" s="192" t="s">
        <v>190</v>
      </c>
      <c r="E336" s="35"/>
      <c r="F336" s="193" t="s">
        <v>1884</v>
      </c>
      <c r="G336" s="35"/>
      <c r="H336" s="35"/>
      <c r="I336" s="35"/>
      <c r="J336" s="35"/>
      <c r="K336" s="35"/>
      <c r="L336" s="38"/>
      <c r="M336" s="190"/>
      <c r="N336" s="191"/>
      <c r="O336" s="63"/>
      <c r="P336" s="63"/>
      <c r="Q336" s="63"/>
      <c r="R336" s="63"/>
      <c r="S336" s="63"/>
      <c r="T336" s="64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9" t="s">
        <v>190</v>
      </c>
      <c r="AU336" s="19" t="s">
        <v>78</v>
      </c>
    </row>
    <row r="337" spans="1:65" s="2" customFormat="1" ht="24.2" customHeight="1">
      <c r="A337" s="33"/>
      <c r="B337" s="34"/>
      <c r="C337" s="176" t="s">
        <v>434</v>
      </c>
      <c r="D337" s="176" t="s">
        <v>181</v>
      </c>
      <c r="E337" s="177" t="s">
        <v>1886</v>
      </c>
      <c r="F337" s="178" t="s">
        <v>1887</v>
      </c>
      <c r="G337" s="179" t="s">
        <v>253</v>
      </c>
      <c r="H337" s="180">
        <v>45.968000000000004</v>
      </c>
      <c r="I337" s="181"/>
      <c r="J337" s="181">
        <f>ROUND(I337*H337,2)</f>
        <v>0</v>
      </c>
      <c r="K337" s="178" t="s">
        <v>185</v>
      </c>
      <c r="L337" s="38"/>
      <c r="M337" s="182" t="s">
        <v>18</v>
      </c>
      <c r="N337" s="183" t="s">
        <v>40</v>
      </c>
      <c r="O337" s="184">
        <v>6.0000000000000001E-3</v>
      </c>
      <c r="P337" s="184">
        <f>O337*H337</f>
        <v>0.27580800000000005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86" t="s">
        <v>186</v>
      </c>
      <c r="AT337" s="186" t="s">
        <v>181</v>
      </c>
      <c r="AU337" s="186" t="s">
        <v>78</v>
      </c>
      <c r="AY337" s="19" t="s">
        <v>179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76</v>
      </c>
      <c r="BK337" s="187">
        <f>ROUND(I337*H337,2)</f>
        <v>0</v>
      </c>
      <c r="BL337" s="19" t="s">
        <v>186</v>
      </c>
      <c r="BM337" s="186" t="s">
        <v>1888</v>
      </c>
    </row>
    <row r="338" spans="1:65" s="2" customFormat="1" ht="29.25">
      <c r="A338" s="33"/>
      <c r="B338" s="34"/>
      <c r="C338" s="35"/>
      <c r="D338" s="188" t="s">
        <v>188</v>
      </c>
      <c r="E338" s="35"/>
      <c r="F338" s="189" t="s">
        <v>1889</v>
      </c>
      <c r="G338" s="35"/>
      <c r="H338" s="35"/>
      <c r="I338" s="35"/>
      <c r="J338" s="35"/>
      <c r="K338" s="35"/>
      <c r="L338" s="38"/>
      <c r="M338" s="190"/>
      <c r="N338" s="191"/>
      <c r="O338" s="63"/>
      <c r="P338" s="63"/>
      <c r="Q338" s="63"/>
      <c r="R338" s="63"/>
      <c r="S338" s="63"/>
      <c r="T338" s="64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9" t="s">
        <v>188</v>
      </c>
      <c r="AU338" s="19" t="s">
        <v>78</v>
      </c>
    </row>
    <row r="339" spans="1:65" s="2" customFormat="1">
      <c r="A339" s="33"/>
      <c r="B339" s="34"/>
      <c r="C339" s="35"/>
      <c r="D339" s="192" t="s">
        <v>190</v>
      </c>
      <c r="E339" s="35"/>
      <c r="F339" s="193" t="s">
        <v>1890</v>
      </c>
      <c r="G339" s="35"/>
      <c r="H339" s="35"/>
      <c r="I339" s="35"/>
      <c r="J339" s="35"/>
      <c r="K339" s="35"/>
      <c r="L339" s="38"/>
      <c r="M339" s="190"/>
      <c r="N339" s="191"/>
      <c r="O339" s="63"/>
      <c r="P339" s="63"/>
      <c r="Q339" s="63"/>
      <c r="R339" s="63"/>
      <c r="S339" s="63"/>
      <c r="T339" s="64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9" t="s">
        <v>190</v>
      </c>
      <c r="AU339" s="19" t="s">
        <v>78</v>
      </c>
    </row>
    <row r="340" spans="1:65" s="14" customFormat="1">
      <c r="B340" s="203"/>
      <c r="C340" s="204"/>
      <c r="D340" s="188" t="s">
        <v>192</v>
      </c>
      <c r="E340" s="204"/>
      <c r="F340" s="206" t="s">
        <v>5516</v>
      </c>
      <c r="G340" s="204"/>
      <c r="H340" s="207">
        <v>45.968000000000004</v>
      </c>
      <c r="I340" s="204"/>
      <c r="J340" s="204"/>
      <c r="K340" s="204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192</v>
      </c>
      <c r="AU340" s="212" t="s">
        <v>78</v>
      </c>
      <c r="AV340" s="14" t="s">
        <v>78</v>
      </c>
      <c r="AW340" s="14" t="s">
        <v>4</v>
      </c>
      <c r="AX340" s="14" t="s">
        <v>76</v>
      </c>
      <c r="AY340" s="212" t="s">
        <v>179</v>
      </c>
    </row>
    <row r="341" spans="1:65" s="2" customFormat="1" ht="33" customHeight="1">
      <c r="A341" s="33"/>
      <c r="B341" s="34"/>
      <c r="C341" s="176" t="s">
        <v>442</v>
      </c>
      <c r="D341" s="176" t="s">
        <v>181</v>
      </c>
      <c r="E341" s="177" t="s">
        <v>1906</v>
      </c>
      <c r="F341" s="178" t="s">
        <v>1907</v>
      </c>
      <c r="G341" s="179" t="s">
        <v>253</v>
      </c>
      <c r="H341" s="180">
        <v>1.8620000000000001</v>
      </c>
      <c r="I341" s="181"/>
      <c r="J341" s="181">
        <f>ROUND(I341*H341,2)</f>
        <v>0</v>
      </c>
      <c r="K341" s="178" t="s">
        <v>185</v>
      </c>
      <c r="L341" s="38"/>
      <c r="M341" s="182" t="s">
        <v>18</v>
      </c>
      <c r="N341" s="183" t="s">
        <v>40</v>
      </c>
      <c r="O341" s="184">
        <v>0</v>
      </c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86" t="s">
        <v>186</v>
      </c>
      <c r="AT341" s="186" t="s">
        <v>181</v>
      </c>
      <c r="AU341" s="186" t="s">
        <v>78</v>
      </c>
      <c r="AY341" s="19" t="s">
        <v>179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76</v>
      </c>
      <c r="BK341" s="187">
        <f>ROUND(I341*H341,2)</f>
        <v>0</v>
      </c>
      <c r="BL341" s="19" t="s">
        <v>186</v>
      </c>
      <c r="BM341" s="186" t="s">
        <v>1908</v>
      </c>
    </row>
    <row r="342" spans="1:65" s="2" customFormat="1" ht="29.25">
      <c r="A342" s="33"/>
      <c r="B342" s="34"/>
      <c r="C342" s="35"/>
      <c r="D342" s="188" t="s">
        <v>188</v>
      </c>
      <c r="E342" s="35"/>
      <c r="F342" s="189" t="s">
        <v>1909</v>
      </c>
      <c r="G342" s="35"/>
      <c r="H342" s="35"/>
      <c r="I342" s="35"/>
      <c r="J342" s="35"/>
      <c r="K342" s="35"/>
      <c r="L342" s="38"/>
      <c r="M342" s="190"/>
      <c r="N342" s="191"/>
      <c r="O342" s="63"/>
      <c r="P342" s="63"/>
      <c r="Q342" s="63"/>
      <c r="R342" s="63"/>
      <c r="S342" s="63"/>
      <c r="T342" s="64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T342" s="19" t="s">
        <v>188</v>
      </c>
      <c r="AU342" s="19" t="s">
        <v>78</v>
      </c>
    </row>
    <row r="343" spans="1:65" s="2" customFormat="1">
      <c r="A343" s="33"/>
      <c r="B343" s="34"/>
      <c r="C343" s="35"/>
      <c r="D343" s="192" t="s">
        <v>190</v>
      </c>
      <c r="E343" s="35"/>
      <c r="F343" s="193" t="s">
        <v>1910</v>
      </c>
      <c r="G343" s="35"/>
      <c r="H343" s="35"/>
      <c r="I343" s="35"/>
      <c r="J343" s="35"/>
      <c r="K343" s="35"/>
      <c r="L343" s="38"/>
      <c r="M343" s="190"/>
      <c r="N343" s="191"/>
      <c r="O343" s="63"/>
      <c r="P343" s="63"/>
      <c r="Q343" s="63"/>
      <c r="R343" s="63"/>
      <c r="S343" s="63"/>
      <c r="T343" s="64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9" t="s">
        <v>190</v>
      </c>
      <c r="AU343" s="19" t="s">
        <v>78</v>
      </c>
    </row>
    <row r="344" spans="1:65" s="14" customFormat="1">
      <c r="B344" s="203"/>
      <c r="C344" s="204"/>
      <c r="D344" s="188" t="s">
        <v>192</v>
      </c>
      <c r="E344" s="205" t="s">
        <v>18</v>
      </c>
      <c r="F344" s="206" t="s">
        <v>5517</v>
      </c>
      <c r="G344" s="204"/>
      <c r="H344" s="207">
        <v>1.252</v>
      </c>
      <c r="I344" s="204"/>
      <c r="J344" s="204"/>
      <c r="K344" s="204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192</v>
      </c>
      <c r="AU344" s="212" t="s">
        <v>78</v>
      </c>
      <c r="AV344" s="14" t="s">
        <v>78</v>
      </c>
      <c r="AW344" s="14" t="s">
        <v>30</v>
      </c>
      <c r="AX344" s="14" t="s">
        <v>69</v>
      </c>
      <c r="AY344" s="212" t="s">
        <v>179</v>
      </c>
    </row>
    <row r="345" spans="1:65" s="14" customFormat="1">
      <c r="B345" s="203"/>
      <c r="C345" s="204"/>
      <c r="D345" s="188" t="s">
        <v>192</v>
      </c>
      <c r="E345" s="205" t="s">
        <v>18</v>
      </c>
      <c r="F345" s="206" t="s">
        <v>5518</v>
      </c>
      <c r="G345" s="204"/>
      <c r="H345" s="207">
        <v>0.61</v>
      </c>
      <c r="I345" s="204"/>
      <c r="J345" s="204"/>
      <c r="K345" s="204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192</v>
      </c>
      <c r="AU345" s="212" t="s">
        <v>78</v>
      </c>
      <c r="AV345" s="14" t="s">
        <v>78</v>
      </c>
      <c r="AW345" s="14" t="s">
        <v>30</v>
      </c>
      <c r="AX345" s="14" t="s">
        <v>69</v>
      </c>
      <c r="AY345" s="212" t="s">
        <v>179</v>
      </c>
    </row>
    <row r="346" spans="1:65" s="2" customFormat="1" ht="44.25" customHeight="1">
      <c r="A346" s="33"/>
      <c r="B346" s="34"/>
      <c r="C346" s="176" t="s">
        <v>449</v>
      </c>
      <c r="D346" s="176" t="s">
        <v>181</v>
      </c>
      <c r="E346" s="177" t="s">
        <v>1921</v>
      </c>
      <c r="F346" s="178" t="s">
        <v>1922</v>
      </c>
      <c r="G346" s="179" t="s">
        <v>253</v>
      </c>
      <c r="H346" s="180">
        <v>0.75900000000000001</v>
      </c>
      <c r="I346" s="181"/>
      <c r="J346" s="181">
        <f>ROUND(I346*H346,2)</f>
        <v>0</v>
      </c>
      <c r="K346" s="178" t="s">
        <v>185</v>
      </c>
      <c r="L346" s="38"/>
      <c r="M346" s="182" t="s">
        <v>18</v>
      </c>
      <c r="N346" s="183" t="s">
        <v>40</v>
      </c>
      <c r="O346" s="184">
        <v>0</v>
      </c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86" t="s">
        <v>186</v>
      </c>
      <c r="AT346" s="186" t="s">
        <v>181</v>
      </c>
      <c r="AU346" s="186" t="s">
        <v>78</v>
      </c>
      <c r="AY346" s="19" t="s">
        <v>179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76</v>
      </c>
      <c r="BK346" s="187">
        <f>ROUND(I346*H346,2)</f>
        <v>0</v>
      </c>
      <c r="BL346" s="19" t="s">
        <v>186</v>
      </c>
      <c r="BM346" s="186" t="s">
        <v>1923</v>
      </c>
    </row>
    <row r="347" spans="1:65" s="2" customFormat="1" ht="29.25">
      <c r="A347" s="33"/>
      <c r="B347" s="34"/>
      <c r="C347" s="35"/>
      <c r="D347" s="188" t="s">
        <v>188</v>
      </c>
      <c r="E347" s="35"/>
      <c r="F347" s="189" t="s">
        <v>1924</v>
      </c>
      <c r="G347" s="35"/>
      <c r="H347" s="35"/>
      <c r="I347" s="35"/>
      <c r="J347" s="35"/>
      <c r="K347" s="35"/>
      <c r="L347" s="38"/>
      <c r="M347" s="190"/>
      <c r="N347" s="191"/>
      <c r="O347" s="63"/>
      <c r="P347" s="63"/>
      <c r="Q347" s="63"/>
      <c r="R347" s="63"/>
      <c r="S347" s="63"/>
      <c r="T347" s="64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9" t="s">
        <v>188</v>
      </c>
      <c r="AU347" s="19" t="s">
        <v>78</v>
      </c>
    </row>
    <row r="348" spans="1:65" s="2" customFormat="1">
      <c r="A348" s="33"/>
      <c r="B348" s="34"/>
      <c r="C348" s="35"/>
      <c r="D348" s="192" t="s">
        <v>190</v>
      </c>
      <c r="E348" s="35"/>
      <c r="F348" s="193" t="s">
        <v>1925</v>
      </c>
      <c r="G348" s="35"/>
      <c r="H348" s="35"/>
      <c r="I348" s="35"/>
      <c r="J348" s="35"/>
      <c r="K348" s="35"/>
      <c r="L348" s="38"/>
      <c r="M348" s="190"/>
      <c r="N348" s="191"/>
      <c r="O348" s="63"/>
      <c r="P348" s="63"/>
      <c r="Q348" s="63"/>
      <c r="R348" s="63"/>
      <c r="S348" s="63"/>
      <c r="T348" s="64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9" t="s">
        <v>190</v>
      </c>
      <c r="AU348" s="19" t="s">
        <v>78</v>
      </c>
    </row>
    <row r="349" spans="1:65" s="14" customFormat="1">
      <c r="B349" s="203"/>
      <c r="C349" s="204"/>
      <c r="D349" s="188" t="s">
        <v>192</v>
      </c>
      <c r="E349" s="205" t="s">
        <v>18</v>
      </c>
      <c r="F349" s="206" t="s">
        <v>5519</v>
      </c>
      <c r="G349" s="204"/>
      <c r="H349" s="207">
        <v>0.75900000000000001</v>
      </c>
      <c r="I349" s="204"/>
      <c r="J349" s="204"/>
      <c r="K349" s="204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192</v>
      </c>
      <c r="AU349" s="212" t="s">
        <v>78</v>
      </c>
      <c r="AV349" s="14" t="s">
        <v>78</v>
      </c>
      <c r="AW349" s="14" t="s">
        <v>30</v>
      </c>
      <c r="AX349" s="14" t="s">
        <v>69</v>
      </c>
      <c r="AY349" s="212" t="s">
        <v>179</v>
      </c>
    </row>
    <row r="350" spans="1:65" s="2" customFormat="1" ht="44.25" customHeight="1">
      <c r="A350" s="33"/>
      <c r="B350" s="34"/>
      <c r="C350" s="176" t="s">
        <v>455</v>
      </c>
      <c r="D350" s="176" t="s">
        <v>181</v>
      </c>
      <c r="E350" s="177" t="s">
        <v>1931</v>
      </c>
      <c r="F350" s="178" t="s">
        <v>255</v>
      </c>
      <c r="G350" s="179" t="s">
        <v>253</v>
      </c>
      <c r="H350" s="180">
        <v>0.91500000000000004</v>
      </c>
      <c r="I350" s="181"/>
      <c r="J350" s="181">
        <f>ROUND(I350*H350,2)</f>
        <v>0</v>
      </c>
      <c r="K350" s="178" t="s">
        <v>185</v>
      </c>
      <c r="L350" s="38"/>
      <c r="M350" s="182" t="s">
        <v>18</v>
      </c>
      <c r="N350" s="183" t="s">
        <v>40</v>
      </c>
      <c r="O350" s="184">
        <v>0</v>
      </c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86" t="s">
        <v>186</v>
      </c>
      <c r="AT350" s="186" t="s">
        <v>181</v>
      </c>
      <c r="AU350" s="186" t="s">
        <v>78</v>
      </c>
      <c r="AY350" s="19" t="s">
        <v>179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76</v>
      </c>
      <c r="BK350" s="187">
        <f>ROUND(I350*H350,2)</f>
        <v>0</v>
      </c>
      <c r="BL350" s="19" t="s">
        <v>186</v>
      </c>
      <c r="BM350" s="186" t="s">
        <v>1932</v>
      </c>
    </row>
    <row r="351" spans="1:65" s="2" customFormat="1" ht="29.25">
      <c r="A351" s="33"/>
      <c r="B351" s="34"/>
      <c r="C351" s="35"/>
      <c r="D351" s="188" t="s">
        <v>188</v>
      </c>
      <c r="E351" s="35"/>
      <c r="F351" s="189" t="s">
        <v>255</v>
      </c>
      <c r="G351" s="35"/>
      <c r="H351" s="35"/>
      <c r="I351" s="35"/>
      <c r="J351" s="35"/>
      <c r="K351" s="35"/>
      <c r="L351" s="38"/>
      <c r="M351" s="190"/>
      <c r="N351" s="191"/>
      <c r="O351" s="63"/>
      <c r="P351" s="63"/>
      <c r="Q351" s="63"/>
      <c r="R351" s="63"/>
      <c r="S351" s="63"/>
      <c r="T351" s="64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9" t="s">
        <v>188</v>
      </c>
      <c r="AU351" s="19" t="s">
        <v>78</v>
      </c>
    </row>
    <row r="352" spans="1:65" s="2" customFormat="1">
      <c r="A352" s="33"/>
      <c r="B352" s="34"/>
      <c r="C352" s="35"/>
      <c r="D352" s="192" t="s">
        <v>190</v>
      </c>
      <c r="E352" s="35"/>
      <c r="F352" s="193" t="s">
        <v>1933</v>
      </c>
      <c r="G352" s="35"/>
      <c r="H352" s="35"/>
      <c r="I352" s="35"/>
      <c r="J352" s="35"/>
      <c r="K352" s="35"/>
      <c r="L352" s="38"/>
      <c r="M352" s="190"/>
      <c r="N352" s="191"/>
      <c r="O352" s="63"/>
      <c r="P352" s="63"/>
      <c r="Q352" s="63"/>
      <c r="R352" s="63"/>
      <c r="S352" s="63"/>
      <c r="T352" s="64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9" t="s">
        <v>190</v>
      </c>
      <c r="AU352" s="19" t="s">
        <v>78</v>
      </c>
    </row>
    <row r="353" spans="1:65" s="14" customFormat="1">
      <c r="B353" s="203"/>
      <c r="C353" s="204"/>
      <c r="D353" s="188" t="s">
        <v>192</v>
      </c>
      <c r="E353" s="205" t="s">
        <v>18</v>
      </c>
      <c r="F353" s="206" t="s">
        <v>5520</v>
      </c>
      <c r="G353" s="204"/>
      <c r="H353" s="207">
        <v>0.91500000000000004</v>
      </c>
      <c r="I353" s="204"/>
      <c r="J353" s="204"/>
      <c r="K353" s="204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192</v>
      </c>
      <c r="AU353" s="212" t="s">
        <v>78</v>
      </c>
      <c r="AV353" s="14" t="s">
        <v>78</v>
      </c>
      <c r="AW353" s="14" t="s">
        <v>30</v>
      </c>
      <c r="AX353" s="14" t="s">
        <v>69</v>
      </c>
      <c r="AY353" s="212" t="s">
        <v>179</v>
      </c>
    </row>
    <row r="354" spans="1:65" s="12" customFormat="1" ht="22.9" customHeight="1">
      <c r="B354" s="161"/>
      <c r="C354" s="162"/>
      <c r="D354" s="163" t="s">
        <v>68</v>
      </c>
      <c r="E354" s="174" t="s">
        <v>1942</v>
      </c>
      <c r="F354" s="174" t="s">
        <v>1943</v>
      </c>
      <c r="G354" s="162"/>
      <c r="H354" s="162"/>
      <c r="I354" s="162"/>
      <c r="J354" s="175">
        <f>BK354</f>
        <v>0</v>
      </c>
      <c r="K354" s="162"/>
      <c r="L354" s="166"/>
      <c r="M354" s="167"/>
      <c r="N354" s="168"/>
      <c r="O354" s="168"/>
      <c r="P354" s="169">
        <f>SUM(P355:P357)</f>
        <v>2.1828329999999996</v>
      </c>
      <c r="Q354" s="168"/>
      <c r="R354" s="169">
        <f>SUM(R355:R357)</f>
        <v>0</v>
      </c>
      <c r="S354" s="168"/>
      <c r="T354" s="170">
        <f>SUM(T355:T357)</f>
        <v>0</v>
      </c>
      <c r="AR354" s="171" t="s">
        <v>76</v>
      </c>
      <c r="AT354" s="172" t="s">
        <v>68</v>
      </c>
      <c r="AU354" s="172" t="s">
        <v>76</v>
      </c>
      <c r="AY354" s="171" t="s">
        <v>179</v>
      </c>
      <c r="BK354" s="173">
        <f>SUM(BK355:BK357)</f>
        <v>0</v>
      </c>
    </row>
    <row r="355" spans="1:65" s="2" customFormat="1" ht="21.75" customHeight="1">
      <c r="A355" s="33"/>
      <c r="B355" s="34"/>
      <c r="C355" s="176" t="s">
        <v>463</v>
      </c>
      <c r="D355" s="176" t="s">
        <v>181</v>
      </c>
      <c r="E355" s="177" t="s">
        <v>1945</v>
      </c>
      <c r="F355" s="178" t="s">
        <v>1946</v>
      </c>
      <c r="G355" s="179" t="s">
        <v>253</v>
      </c>
      <c r="H355" s="180">
        <v>5.3369999999999997</v>
      </c>
      <c r="I355" s="181"/>
      <c r="J355" s="181">
        <f>ROUND(I355*H355,2)</f>
        <v>0</v>
      </c>
      <c r="K355" s="178" t="s">
        <v>185</v>
      </c>
      <c r="L355" s="38"/>
      <c r="M355" s="182" t="s">
        <v>18</v>
      </c>
      <c r="N355" s="183" t="s">
        <v>40</v>
      </c>
      <c r="O355" s="184">
        <v>0.40899999999999997</v>
      </c>
      <c r="P355" s="184">
        <f>O355*H355</f>
        <v>2.1828329999999996</v>
      </c>
      <c r="Q355" s="184">
        <v>0</v>
      </c>
      <c r="R355" s="184">
        <f>Q355*H355</f>
        <v>0</v>
      </c>
      <c r="S355" s="184">
        <v>0</v>
      </c>
      <c r="T355" s="18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86" t="s">
        <v>186</v>
      </c>
      <c r="AT355" s="186" t="s">
        <v>181</v>
      </c>
      <c r="AU355" s="186" t="s">
        <v>78</v>
      </c>
      <c r="AY355" s="19" t="s">
        <v>179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76</v>
      </c>
      <c r="BK355" s="187">
        <f>ROUND(I355*H355,2)</f>
        <v>0</v>
      </c>
      <c r="BL355" s="19" t="s">
        <v>186</v>
      </c>
      <c r="BM355" s="186" t="s">
        <v>1947</v>
      </c>
    </row>
    <row r="356" spans="1:65" s="2" customFormat="1" ht="39">
      <c r="A356" s="33"/>
      <c r="B356" s="34"/>
      <c r="C356" s="35"/>
      <c r="D356" s="188" t="s">
        <v>188</v>
      </c>
      <c r="E356" s="35"/>
      <c r="F356" s="189" t="s">
        <v>1948</v>
      </c>
      <c r="G356" s="35"/>
      <c r="H356" s="35"/>
      <c r="I356" s="35"/>
      <c r="J356" s="35"/>
      <c r="K356" s="35"/>
      <c r="L356" s="38"/>
      <c r="M356" s="190"/>
      <c r="N356" s="191"/>
      <c r="O356" s="63"/>
      <c r="P356" s="63"/>
      <c r="Q356" s="63"/>
      <c r="R356" s="63"/>
      <c r="S356" s="63"/>
      <c r="T356" s="64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9" t="s">
        <v>188</v>
      </c>
      <c r="AU356" s="19" t="s">
        <v>78</v>
      </c>
    </row>
    <row r="357" spans="1:65" s="2" customFormat="1">
      <c r="A357" s="33"/>
      <c r="B357" s="34"/>
      <c r="C357" s="35"/>
      <c r="D357" s="192" t="s">
        <v>190</v>
      </c>
      <c r="E357" s="35"/>
      <c r="F357" s="193" t="s">
        <v>1949</v>
      </c>
      <c r="G357" s="35"/>
      <c r="H357" s="35"/>
      <c r="I357" s="35"/>
      <c r="J357" s="35"/>
      <c r="K357" s="35"/>
      <c r="L357" s="38"/>
      <c r="M357" s="190"/>
      <c r="N357" s="191"/>
      <c r="O357" s="63"/>
      <c r="P357" s="63"/>
      <c r="Q357" s="63"/>
      <c r="R357" s="63"/>
      <c r="S357" s="63"/>
      <c r="T357" s="64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9" t="s">
        <v>190</v>
      </c>
      <c r="AU357" s="19" t="s">
        <v>78</v>
      </c>
    </row>
    <row r="358" spans="1:65" s="12" customFormat="1" ht="25.9" customHeight="1">
      <c r="B358" s="161"/>
      <c r="C358" s="162"/>
      <c r="D358" s="163" t="s">
        <v>68</v>
      </c>
      <c r="E358" s="164" t="s">
        <v>1950</v>
      </c>
      <c r="F358" s="164" t="s">
        <v>1951</v>
      </c>
      <c r="G358" s="162"/>
      <c r="H358" s="162"/>
      <c r="I358" s="162"/>
      <c r="J358" s="165">
        <f>BK358</f>
        <v>0</v>
      </c>
      <c r="K358" s="162"/>
      <c r="L358" s="166"/>
      <c r="M358" s="167"/>
      <c r="N358" s="168"/>
      <c r="O358" s="168"/>
      <c r="P358" s="169">
        <f>P359+P372+P390+P413</f>
        <v>5.1115010000000005</v>
      </c>
      <c r="Q358" s="168"/>
      <c r="R358" s="169">
        <f>R359+R372+R390+R413</f>
        <v>1.9700249999999999E-2</v>
      </c>
      <c r="S358" s="168"/>
      <c r="T358" s="170">
        <f>T359+T372+T390+T413</f>
        <v>3.5017599999999996E-2</v>
      </c>
      <c r="AR358" s="171" t="s">
        <v>78</v>
      </c>
      <c r="AT358" s="172" t="s">
        <v>68</v>
      </c>
      <c r="AU358" s="172" t="s">
        <v>69</v>
      </c>
      <c r="AY358" s="171" t="s">
        <v>179</v>
      </c>
      <c r="BK358" s="173">
        <f>BK359+BK372+BK390+BK413</f>
        <v>0</v>
      </c>
    </row>
    <row r="359" spans="1:65" s="12" customFormat="1" ht="22.9" customHeight="1">
      <c r="B359" s="161"/>
      <c r="C359" s="162"/>
      <c r="D359" s="163" t="s">
        <v>68</v>
      </c>
      <c r="E359" s="174" t="s">
        <v>1952</v>
      </c>
      <c r="F359" s="174" t="s">
        <v>1953</v>
      </c>
      <c r="G359" s="162"/>
      <c r="H359" s="162"/>
      <c r="I359" s="162"/>
      <c r="J359" s="175">
        <f>BK359</f>
        <v>0</v>
      </c>
      <c r="K359" s="162"/>
      <c r="L359" s="166"/>
      <c r="M359" s="167"/>
      <c r="N359" s="168"/>
      <c r="O359" s="168"/>
      <c r="P359" s="169">
        <f>SUM(P360:P371)</f>
        <v>2.9452409999999998</v>
      </c>
      <c r="Q359" s="168"/>
      <c r="R359" s="169">
        <f>SUM(R360:R371)</f>
        <v>1.9700249999999999E-2</v>
      </c>
      <c r="S359" s="168"/>
      <c r="T359" s="170">
        <f>SUM(T360:T371)</f>
        <v>0</v>
      </c>
      <c r="AR359" s="171" t="s">
        <v>78</v>
      </c>
      <c r="AT359" s="172" t="s">
        <v>68</v>
      </c>
      <c r="AU359" s="172" t="s">
        <v>76</v>
      </c>
      <c r="AY359" s="171" t="s">
        <v>179</v>
      </c>
      <c r="BK359" s="173">
        <f>SUM(BK360:BK371)</f>
        <v>0</v>
      </c>
    </row>
    <row r="360" spans="1:65" s="2" customFormat="1" ht="24.2" customHeight="1">
      <c r="A360" s="33"/>
      <c r="B360" s="34"/>
      <c r="C360" s="176" t="s">
        <v>471</v>
      </c>
      <c r="D360" s="176" t="s">
        <v>181</v>
      </c>
      <c r="E360" s="177" t="s">
        <v>2018</v>
      </c>
      <c r="F360" s="178" t="s">
        <v>2019</v>
      </c>
      <c r="G360" s="179" t="s">
        <v>357</v>
      </c>
      <c r="H360" s="180">
        <v>25.172999999999998</v>
      </c>
      <c r="I360" s="181"/>
      <c r="J360" s="181">
        <f>ROUND(I360*H360,2)</f>
        <v>0</v>
      </c>
      <c r="K360" s="178" t="s">
        <v>185</v>
      </c>
      <c r="L360" s="38"/>
      <c r="M360" s="182" t="s">
        <v>18</v>
      </c>
      <c r="N360" s="183" t="s">
        <v>40</v>
      </c>
      <c r="O360" s="184">
        <v>0.11700000000000001</v>
      </c>
      <c r="P360" s="184">
        <f>O360*H360</f>
        <v>2.9452409999999998</v>
      </c>
      <c r="Q360" s="184">
        <v>5.0000000000000002E-5</v>
      </c>
      <c r="R360" s="184">
        <f>Q360*H360</f>
        <v>1.25865E-3</v>
      </c>
      <c r="S360" s="184">
        <v>0</v>
      </c>
      <c r="T360" s="18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86" t="s">
        <v>311</v>
      </c>
      <c r="AT360" s="186" t="s">
        <v>181</v>
      </c>
      <c r="AU360" s="186" t="s">
        <v>78</v>
      </c>
      <c r="AY360" s="19" t="s">
        <v>179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76</v>
      </c>
      <c r="BK360" s="187">
        <f>ROUND(I360*H360,2)</f>
        <v>0</v>
      </c>
      <c r="BL360" s="19" t="s">
        <v>311</v>
      </c>
      <c r="BM360" s="186" t="s">
        <v>2020</v>
      </c>
    </row>
    <row r="361" spans="1:65" s="2" customFormat="1" ht="19.5">
      <c r="A361" s="33"/>
      <c r="B361" s="34"/>
      <c r="C361" s="35"/>
      <c r="D361" s="188" t="s">
        <v>188</v>
      </c>
      <c r="E361" s="35"/>
      <c r="F361" s="189" t="s">
        <v>2021</v>
      </c>
      <c r="G361" s="35"/>
      <c r="H361" s="35"/>
      <c r="I361" s="35"/>
      <c r="J361" s="35"/>
      <c r="K361" s="35"/>
      <c r="L361" s="38"/>
      <c r="M361" s="190"/>
      <c r="N361" s="191"/>
      <c r="O361" s="63"/>
      <c r="P361" s="63"/>
      <c r="Q361" s="63"/>
      <c r="R361" s="63"/>
      <c r="S361" s="63"/>
      <c r="T361" s="64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9" t="s">
        <v>188</v>
      </c>
      <c r="AU361" s="19" t="s">
        <v>78</v>
      </c>
    </row>
    <row r="362" spans="1:65" s="2" customFormat="1">
      <c r="A362" s="33"/>
      <c r="B362" s="34"/>
      <c r="C362" s="35"/>
      <c r="D362" s="192" t="s">
        <v>190</v>
      </c>
      <c r="E362" s="35"/>
      <c r="F362" s="193" t="s">
        <v>2022</v>
      </c>
      <c r="G362" s="35"/>
      <c r="H362" s="35"/>
      <c r="I362" s="35"/>
      <c r="J362" s="35"/>
      <c r="K362" s="35"/>
      <c r="L362" s="38"/>
      <c r="M362" s="190"/>
      <c r="N362" s="191"/>
      <c r="O362" s="63"/>
      <c r="P362" s="63"/>
      <c r="Q362" s="63"/>
      <c r="R362" s="63"/>
      <c r="S362" s="63"/>
      <c r="T362" s="64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9" t="s">
        <v>190</v>
      </c>
      <c r="AU362" s="19" t="s">
        <v>78</v>
      </c>
    </row>
    <row r="363" spans="1:65" s="14" customFormat="1">
      <c r="B363" s="203"/>
      <c r="C363" s="204"/>
      <c r="D363" s="188" t="s">
        <v>192</v>
      </c>
      <c r="E363" s="205" t="s">
        <v>18</v>
      </c>
      <c r="F363" s="206" t="s">
        <v>1182</v>
      </c>
      <c r="G363" s="204"/>
      <c r="H363" s="207">
        <v>4.32</v>
      </c>
      <c r="I363" s="204"/>
      <c r="J363" s="204"/>
      <c r="K363" s="204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192</v>
      </c>
      <c r="AU363" s="212" t="s">
        <v>78</v>
      </c>
      <c r="AV363" s="14" t="s">
        <v>78</v>
      </c>
      <c r="AW363" s="14" t="s">
        <v>30</v>
      </c>
      <c r="AX363" s="14" t="s">
        <v>69</v>
      </c>
      <c r="AY363" s="212" t="s">
        <v>179</v>
      </c>
    </row>
    <row r="364" spans="1:65" s="14" customFormat="1">
      <c r="B364" s="203"/>
      <c r="C364" s="204"/>
      <c r="D364" s="188" t="s">
        <v>192</v>
      </c>
      <c r="E364" s="205" t="s">
        <v>18</v>
      </c>
      <c r="F364" s="206" t="s">
        <v>5487</v>
      </c>
      <c r="G364" s="204"/>
      <c r="H364" s="207">
        <v>12.366</v>
      </c>
      <c r="I364" s="204"/>
      <c r="J364" s="204"/>
      <c r="K364" s="204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192</v>
      </c>
      <c r="AU364" s="212" t="s">
        <v>78</v>
      </c>
      <c r="AV364" s="14" t="s">
        <v>78</v>
      </c>
      <c r="AW364" s="14" t="s">
        <v>30</v>
      </c>
      <c r="AX364" s="14" t="s">
        <v>69</v>
      </c>
      <c r="AY364" s="212" t="s">
        <v>179</v>
      </c>
    </row>
    <row r="365" spans="1:65" s="14" customFormat="1">
      <c r="B365" s="203"/>
      <c r="C365" s="204"/>
      <c r="D365" s="188" t="s">
        <v>192</v>
      </c>
      <c r="E365" s="205" t="s">
        <v>18</v>
      </c>
      <c r="F365" s="206" t="s">
        <v>5488</v>
      </c>
      <c r="G365" s="204"/>
      <c r="H365" s="207">
        <v>8.4870000000000001</v>
      </c>
      <c r="I365" s="204"/>
      <c r="J365" s="204"/>
      <c r="K365" s="204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192</v>
      </c>
      <c r="AU365" s="212" t="s">
        <v>78</v>
      </c>
      <c r="AV365" s="14" t="s">
        <v>78</v>
      </c>
      <c r="AW365" s="14" t="s">
        <v>30</v>
      </c>
      <c r="AX365" s="14" t="s">
        <v>69</v>
      </c>
      <c r="AY365" s="212" t="s">
        <v>179</v>
      </c>
    </row>
    <row r="366" spans="1:65" s="2" customFormat="1" ht="24.2" customHeight="1">
      <c r="A366" s="33"/>
      <c r="B366" s="34"/>
      <c r="C366" s="213" t="s">
        <v>475</v>
      </c>
      <c r="D366" s="213" t="s">
        <v>286</v>
      </c>
      <c r="E366" s="214" t="s">
        <v>2025</v>
      </c>
      <c r="F366" s="215" t="s">
        <v>2026</v>
      </c>
      <c r="G366" s="216" t="s">
        <v>357</v>
      </c>
      <c r="H366" s="217">
        <v>30.736000000000001</v>
      </c>
      <c r="I366" s="218"/>
      <c r="J366" s="218">
        <f>ROUND(I366*H366,2)</f>
        <v>0</v>
      </c>
      <c r="K366" s="215" t="s">
        <v>185</v>
      </c>
      <c r="L366" s="219"/>
      <c r="M366" s="220" t="s">
        <v>18</v>
      </c>
      <c r="N366" s="221" t="s">
        <v>40</v>
      </c>
      <c r="O366" s="184">
        <v>0</v>
      </c>
      <c r="P366" s="184">
        <f>O366*H366</f>
        <v>0</v>
      </c>
      <c r="Q366" s="184">
        <v>5.9999999999999995E-4</v>
      </c>
      <c r="R366" s="184">
        <f>Q366*H366</f>
        <v>1.8441599999999999E-2</v>
      </c>
      <c r="S366" s="184">
        <v>0</v>
      </c>
      <c r="T366" s="18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86" t="s">
        <v>442</v>
      </c>
      <c r="AT366" s="186" t="s">
        <v>286</v>
      </c>
      <c r="AU366" s="186" t="s">
        <v>78</v>
      </c>
      <c r="AY366" s="19" t="s">
        <v>179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76</v>
      </c>
      <c r="BK366" s="187">
        <f>ROUND(I366*H366,2)</f>
        <v>0</v>
      </c>
      <c r="BL366" s="19" t="s">
        <v>311</v>
      </c>
      <c r="BM366" s="186" t="s">
        <v>2027</v>
      </c>
    </row>
    <row r="367" spans="1:65" s="2" customFormat="1">
      <c r="A367" s="33"/>
      <c r="B367" s="34"/>
      <c r="C367" s="35"/>
      <c r="D367" s="188" t="s">
        <v>188</v>
      </c>
      <c r="E367" s="35"/>
      <c r="F367" s="189" t="s">
        <v>2026</v>
      </c>
      <c r="G367" s="35"/>
      <c r="H367" s="35"/>
      <c r="I367" s="35"/>
      <c r="J367" s="35"/>
      <c r="K367" s="35"/>
      <c r="L367" s="38"/>
      <c r="M367" s="190"/>
      <c r="N367" s="191"/>
      <c r="O367" s="63"/>
      <c r="P367" s="63"/>
      <c r="Q367" s="63"/>
      <c r="R367" s="63"/>
      <c r="S367" s="63"/>
      <c r="T367" s="64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9" t="s">
        <v>188</v>
      </c>
      <c r="AU367" s="19" t="s">
        <v>78</v>
      </c>
    </row>
    <row r="368" spans="1:65" s="14" customFormat="1">
      <c r="B368" s="203"/>
      <c r="C368" s="204"/>
      <c r="D368" s="188" t="s">
        <v>192</v>
      </c>
      <c r="E368" s="204"/>
      <c r="F368" s="206" t="s">
        <v>5521</v>
      </c>
      <c r="G368" s="204"/>
      <c r="H368" s="207">
        <v>30.736000000000001</v>
      </c>
      <c r="I368" s="204"/>
      <c r="J368" s="204"/>
      <c r="K368" s="204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192</v>
      </c>
      <c r="AU368" s="212" t="s">
        <v>78</v>
      </c>
      <c r="AV368" s="14" t="s">
        <v>78</v>
      </c>
      <c r="AW368" s="14" t="s">
        <v>4</v>
      </c>
      <c r="AX368" s="14" t="s">
        <v>76</v>
      </c>
      <c r="AY368" s="212" t="s">
        <v>179</v>
      </c>
    </row>
    <row r="369" spans="1:65" s="2" customFormat="1" ht="33" customHeight="1">
      <c r="A369" s="33"/>
      <c r="B369" s="34"/>
      <c r="C369" s="176" t="s">
        <v>486</v>
      </c>
      <c r="D369" s="176" t="s">
        <v>181</v>
      </c>
      <c r="E369" s="177" t="s">
        <v>2044</v>
      </c>
      <c r="F369" s="178" t="s">
        <v>2045</v>
      </c>
      <c r="G369" s="179" t="s">
        <v>2046</v>
      </c>
      <c r="H369" s="180">
        <v>54.918999999999997</v>
      </c>
      <c r="I369" s="181"/>
      <c r="J369" s="181">
        <f>ROUND(I369*H369,2)</f>
        <v>0</v>
      </c>
      <c r="K369" s="178" t="s">
        <v>185</v>
      </c>
      <c r="L369" s="38"/>
      <c r="M369" s="182" t="s">
        <v>18</v>
      </c>
      <c r="N369" s="183" t="s">
        <v>40</v>
      </c>
      <c r="O369" s="184">
        <v>0</v>
      </c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86" t="s">
        <v>186</v>
      </c>
      <c r="AT369" s="186" t="s">
        <v>181</v>
      </c>
      <c r="AU369" s="186" t="s">
        <v>78</v>
      </c>
      <c r="AY369" s="19" t="s">
        <v>179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76</v>
      </c>
      <c r="BK369" s="187">
        <f>ROUND(I369*H369,2)</f>
        <v>0</v>
      </c>
      <c r="BL369" s="19" t="s">
        <v>186</v>
      </c>
      <c r="BM369" s="186" t="s">
        <v>2047</v>
      </c>
    </row>
    <row r="370" spans="1:65" s="2" customFormat="1" ht="29.25">
      <c r="A370" s="33"/>
      <c r="B370" s="34"/>
      <c r="C370" s="35"/>
      <c r="D370" s="188" t="s">
        <v>188</v>
      </c>
      <c r="E370" s="35"/>
      <c r="F370" s="189" t="s">
        <v>2048</v>
      </c>
      <c r="G370" s="35"/>
      <c r="H370" s="35"/>
      <c r="I370" s="35"/>
      <c r="J370" s="35"/>
      <c r="K370" s="35"/>
      <c r="L370" s="38"/>
      <c r="M370" s="190"/>
      <c r="N370" s="191"/>
      <c r="O370" s="63"/>
      <c r="P370" s="63"/>
      <c r="Q370" s="63"/>
      <c r="R370" s="63"/>
      <c r="S370" s="63"/>
      <c r="T370" s="64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T370" s="19" t="s">
        <v>188</v>
      </c>
      <c r="AU370" s="19" t="s">
        <v>78</v>
      </c>
    </row>
    <row r="371" spans="1:65" s="2" customFormat="1">
      <c r="A371" s="33"/>
      <c r="B371" s="34"/>
      <c r="C371" s="35"/>
      <c r="D371" s="192" t="s">
        <v>190</v>
      </c>
      <c r="E371" s="35"/>
      <c r="F371" s="193" t="s">
        <v>2049</v>
      </c>
      <c r="G371" s="35"/>
      <c r="H371" s="35"/>
      <c r="I371" s="35"/>
      <c r="J371" s="35"/>
      <c r="K371" s="35"/>
      <c r="L371" s="38"/>
      <c r="M371" s="190"/>
      <c r="N371" s="191"/>
      <c r="O371" s="63"/>
      <c r="P371" s="63"/>
      <c r="Q371" s="63"/>
      <c r="R371" s="63"/>
      <c r="S371" s="63"/>
      <c r="T371" s="64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9" t="s">
        <v>190</v>
      </c>
      <c r="AU371" s="19" t="s">
        <v>78</v>
      </c>
    </row>
    <row r="372" spans="1:65" s="12" customFormat="1" ht="22.9" customHeight="1">
      <c r="B372" s="161"/>
      <c r="C372" s="162"/>
      <c r="D372" s="163" t="s">
        <v>68</v>
      </c>
      <c r="E372" s="174" t="s">
        <v>2607</v>
      </c>
      <c r="F372" s="174" t="s">
        <v>2608</v>
      </c>
      <c r="G372" s="162"/>
      <c r="H372" s="162"/>
      <c r="I372" s="162"/>
      <c r="J372" s="175">
        <f>BK372</f>
        <v>0</v>
      </c>
      <c r="K372" s="162"/>
      <c r="L372" s="166"/>
      <c r="M372" s="167"/>
      <c r="N372" s="168"/>
      <c r="O372" s="168"/>
      <c r="P372" s="169">
        <f>SUM(P373:P389)</f>
        <v>1.4196000000000002</v>
      </c>
      <c r="Q372" s="168"/>
      <c r="R372" s="169">
        <f>SUM(R373:R389)</f>
        <v>0</v>
      </c>
      <c r="S372" s="168"/>
      <c r="T372" s="170">
        <f>SUM(T373:T389)</f>
        <v>1.2157600000000001E-2</v>
      </c>
      <c r="AR372" s="171" t="s">
        <v>78</v>
      </c>
      <c r="AT372" s="172" t="s">
        <v>68</v>
      </c>
      <c r="AU372" s="172" t="s">
        <v>76</v>
      </c>
      <c r="AY372" s="171" t="s">
        <v>179</v>
      </c>
      <c r="BK372" s="173">
        <f>SUM(BK373:BK389)</f>
        <v>0</v>
      </c>
    </row>
    <row r="373" spans="1:65" s="2" customFormat="1" ht="16.5" customHeight="1">
      <c r="A373" s="33"/>
      <c r="B373" s="34"/>
      <c r="C373" s="176" t="s">
        <v>495</v>
      </c>
      <c r="D373" s="176" t="s">
        <v>181</v>
      </c>
      <c r="E373" s="177" t="s">
        <v>2637</v>
      </c>
      <c r="F373" s="178" t="s">
        <v>2638</v>
      </c>
      <c r="G373" s="179" t="s">
        <v>289</v>
      </c>
      <c r="H373" s="180">
        <v>7.28</v>
      </c>
      <c r="I373" s="181"/>
      <c r="J373" s="181">
        <f>ROUND(I373*H373,2)</f>
        <v>0</v>
      </c>
      <c r="K373" s="178" t="s">
        <v>185</v>
      </c>
      <c r="L373" s="38"/>
      <c r="M373" s="182" t="s">
        <v>18</v>
      </c>
      <c r="N373" s="183" t="s">
        <v>40</v>
      </c>
      <c r="O373" s="184">
        <v>0.19500000000000001</v>
      </c>
      <c r="P373" s="184">
        <f>O373*H373</f>
        <v>1.4196000000000002</v>
      </c>
      <c r="Q373" s="184">
        <v>0</v>
      </c>
      <c r="R373" s="184">
        <f>Q373*H373</f>
        <v>0</v>
      </c>
      <c r="S373" s="184">
        <v>1.67E-3</v>
      </c>
      <c r="T373" s="185">
        <f>S373*H373</f>
        <v>1.2157600000000001E-2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86" t="s">
        <v>311</v>
      </c>
      <c r="AT373" s="186" t="s">
        <v>181</v>
      </c>
      <c r="AU373" s="186" t="s">
        <v>78</v>
      </c>
      <c r="AY373" s="19" t="s">
        <v>179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76</v>
      </c>
      <c r="BK373" s="187">
        <f>ROUND(I373*H373,2)</f>
        <v>0</v>
      </c>
      <c r="BL373" s="19" t="s">
        <v>311</v>
      </c>
      <c r="BM373" s="186" t="s">
        <v>5522</v>
      </c>
    </row>
    <row r="374" spans="1:65" s="2" customFormat="1">
      <c r="A374" s="33"/>
      <c r="B374" s="34"/>
      <c r="C374" s="35"/>
      <c r="D374" s="188" t="s">
        <v>188</v>
      </c>
      <c r="E374" s="35"/>
      <c r="F374" s="189" t="s">
        <v>2640</v>
      </c>
      <c r="G374" s="35"/>
      <c r="H374" s="35"/>
      <c r="I374" s="35"/>
      <c r="J374" s="35"/>
      <c r="K374" s="35"/>
      <c r="L374" s="38"/>
      <c r="M374" s="190"/>
      <c r="N374" s="191"/>
      <c r="O374" s="63"/>
      <c r="P374" s="63"/>
      <c r="Q374" s="63"/>
      <c r="R374" s="63"/>
      <c r="S374" s="63"/>
      <c r="T374" s="64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9" t="s">
        <v>188</v>
      </c>
      <c r="AU374" s="19" t="s">
        <v>78</v>
      </c>
    </row>
    <row r="375" spans="1:65" s="2" customFormat="1">
      <c r="A375" s="33"/>
      <c r="B375" s="34"/>
      <c r="C375" s="35"/>
      <c r="D375" s="192" t="s">
        <v>190</v>
      </c>
      <c r="E375" s="35"/>
      <c r="F375" s="193" t="s">
        <v>2641</v>
      </c>
      <c r="G375" s="35"/>
      <c r="H375" s="35"/>
      <c r="I375" s="35"/>
      <c r="J375" s="35"/>
      <c r="K375" s="35"/>
      <c r="L375" s="38"/>
      <c r="M375" s="190"/>
      <c r="N375" s="191"/>
      <c r="O375" s="63"/>
      <c r="P375" s="63"/>
      <c r="Q375" s="63"/>
      <c r="R375" s="63"/>
      <c r="S375" s="63"/>
      <c r="T375" s="64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9" t="s">
        <v>190</v>
      </c>
      <c r="AU375" s="19" t="s">
        <v>78</v>
      </c>
    </row>
    <row r="376" spans="1:65" s="13" customFormat="1">
      <c r="B376" s="194"/>
      <c r="C376" s="195"/>
      <c r="D376" s="188" t="s">
        <v>192</v>
      </c>
      <c r="E376" s="196" t="s">
        <v>18</v>
      </c>
      <c r="F376" s="197" t="s">
        <v>230</v>
      </c>
      <c r="G376" s="195"/>
      <c r="H376" s="196" t="s">
        <v>18</v>
      </c>
      <c r="I376" s="195"/>
      <c r="J376" s="195"/>
      <c r="K376" s="195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192</v>
      </c>
      <c r="AU376" s="202" t="s">
        <v>78</v>
      </c>
      <c r="AV376" s="13" t="s">
        <v>76</v>
      </c>
      <c r="AW376" s="13" t="s">
        <v>30</v>
      </c>
      <c r="AX376" s="13" t="s">
        <v>69</v>
      </c>
      <c r="AY376" s="202" t="s">
        <v>179</v>
      </c>
    </row>
    <row r="377" spans="1:65" s="14" customFormat="1">
      <c r="B377" s="203"/>
      <c r="C377" s="204"/>
      <c r="D377" s="188" t="s">
        <v>192</v>
      </c>
      <c r="E377" s="205" t="s">
        <v>18</v>
      </c>
      <c r="F377" s="206" t="s">
        <v>5523</v>
      </c>
      <c r="G377" s="204"/>
      <c r="H377" s="207">
        <v>7.28</v>
      </c>
      <c r="I377" s="204"/>
      <c r="J377" s="204"/>
      <c r="K377" s="204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192</v>
      </c>
      <c r="AU377" s="212" t="s">
        <v>78</v>
      </c>
      <c r="AV377" s="14" t="s">
        <v>78</v>
      </c>
      <c r="AW377" s="14" t="s">
        <v>30</v>
      </c>
      <c r="AX377" s="14" t="s">
        <v>69</v>
      </c>
      <c r="AY377" s="212" t="s">
        <v>179</v>
      </c>
    </row>
    <row r="378" spans="1:65" s="2" customFormat="1" ht="33" customHeight="1">
      <c r="A378" s="33"/>
      <c r="B378" s="34"/>
      <c r="C378" s="176" t="s">
        <v>502</v>
      </c>
      <c r="D378" s="176" t="s">
        <v>181</v>
      </c>
      <c r="E378" s="177" t="s">
        <v>5524</v>
      </c>
      <c r="F378" s="178" t="s">
        <v>5525</v>
      </c>
      <c r="G378" s="179" t="s">
        <v>281</v>
      </c>
      <c r="H378" s="180">
        <v>3</v>
      </c>
      <c r="I378" s="181"/>
      <c r="J378" s="181">
        <f>ROUND(I378*H378,2)</f>
        <v>0</v>
      </c>
      <c r="K378" s="178" t="s">
        <v>18</v>
      </c>
      <c r="L378" s="38"/>
      <c r="M378" s="182" t="s">
        <v>18</v>
      </c>
      <c r="N378" s="183" t="s">
        <v>40</v>
      </c>
      <c r="O378" s="184">
        <v>0</v>
      </c>
      <c r="P378" s="184">
        <f>O378*H378</f>
        <v>0</v>
      </c>
      <c r="Q378" s="184">
        <v>0</v>
      </c>
      <c r="R378" s="184">
        <f>Q378*H378</f>
        <v>0</v>
      </c>
      <c r="S378" s="184">
        <v>0</v>
      </c>
      <c r="T378" s="18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86" t="s">
        <v>311</v>
      </c>
      <c r="AT378" s="186" t="s">
        <v>181</v>
      </c>
      <c r="AU378" s="186" t="s">
        <v>78</v>
      </c>
      <c r="AY378" s="19" t="s">
        <v>179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76</v>
      </c>
      <c r="BK378" s="187">
        <f>ROUND(I378*H378,2)</f>
        <v>0</v>
      </c>
      <c r="BL378" s="19" t="s">
        <v>311</v>
      </c>
      <c r="BM378" s="186" t="s">
        <v>5526</v>
      </c>
    </row>
    <row r="379" spans="1:65" s="2" customFormat="1" ht="19.5">
      <c r="A379" s="33"/>
      <c r="B379" s="34"/>
      <c r="C379" s="35"/>
      <c r="D379" s="188" t="s">
        <v>188</v>
      </c>
      <c r="E379" s="35"/>
      <c r="F379" s="189" t="s">
        <v>5525</v>
      </c>
      <c r="G379" s="35"/>
      <c r="H379" s="35"/>
      <c r="I379" s="35"/>
      <c r="J379" s="35"/>
      <c r="K379" s="35"/>
      <c r="L379" s="38"/>
      <c r="M379" s="190"/>
      <c r="N379" s="191"/>
      <c r="O379" s="63"/>
      <c r="P379" s="63"/>
      <c r="Q379" s="63"/>
      <c r="R379" s="63"/>
      <c r="S379" s="63"/>
      <c r="T379" s="64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9" t="s">
        <v>188</v>
      </c>
      <c r="AU379" s="19" t="s">
        <v>78</v>
      </c>
    </row>
    <row r="380" spans="1:65" s="2" customFormat="1" ht="19.5">
      <c r="A380" s="33"/>
      <c r="B380" s="34"/>
      <c r="C380" s="35"/>
      <c r="D380" s="188" t="s">
        <v>2670</v>
      </c>
      <c r="E380" s="35"/>
      <c r="F380" s="230" t="s">
        <v>2671</v>
      </c>
      <c r="G380" s="35"/>
      <c r="H380" s="35"/>
      <c r="I380" s="35"/>
      <c r="J380" s="35"/>
      <c r="K380" s="35"/>
      <c r="L380" s="38"/>
      <c r="M380" s="190"/>
      <c r="N380" s="191"/>
      <c r="O380" s="63"/>
      <c r="P380" s="63"/>
      <c r="Q380" s="63"/>
      <c r="R380" s="63"/>
      <c r="S380" s="63"/>
      <c r="T380" s="64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9" t="s">
        <v>2670</v>
      </c>
      <c r="AU380" s="19" t="s">
        <v>78</v>
      </c>
    </row>
    <row r="381" spans="1:65" s="2" customFormat="1" ht="33" customHeight="1">
      <c r="A381" s="33"/>
      <c r="B381" s="34"/>
      <c r="C381" s="176" t="s">
        <v>507</v>
      </c>
      <c r="D381" s="176" t="s">
        <v>181</v>
      </c>
      <c r="E381" s="177" t="s">
        <v>5527</v>
      </c>
      <c r="F381" s="178" t="s">
        <v>5528</v>
      </c>
      <c r="G381" s="179" t="s">
        <v>281</v>
      </c>
      <c r="H381" s="180">
        <v>2</v>
      </c>
      <c r="I381" s="181"/>
      <c r="J381" s="181">
        <f>ROUND(I381*H381,2)</f>
        <v>0</v>
      </c>
      <c r="K381" s="178" t="s">
        <v>18</v>
      </c>
      <c r="L381" s="38"/>
      <c r="M381" s="182" t="s">
        <v>18</v>
      </c>
      <c r="N381" s="183" t="s">
        <v>40</v>
      </c>
      <c r="O381" s="184">
        <v>0</v>
      </c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86" t="s">
        <v>311</v>
      </c>
      <c r="AT381" s="186" t="s">
        <v>181</v>
      </c>
      <c r="AU381" s="186" t="s">
        <v>78</v>
      </c>
      <c r="AY381" s="19" t="s">
        <v>179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76</v>
      </c>
      <c r="BK381" s="187">
        <f>ROUND(I381*H381,2)</f>
        <v>0</v>
      </c>
      <c r="BL381" s="19" t="s">
        <v>311</v>
      </c>
      <c r="BM381" s="186" t="s">
        <v>5529</v>
      </c>
    </row>
    <row r="382" spans="1:65" s="2" customFormat="1" ht="19.5">
      <c r="A382" s="33"/>
      <c r="B382" s="34"/>
      <c r="C382" s="35"/>
      <c r="D382" s="188" t="s">
        <v>188</v>
      </c>
      <c r="E382" s="35"/>
      <c r="F382" s="189" t="s">
        <v>5528</v>
      </c>
      <c r="G382" s="35"/>
      <c r="H382" s="35"/>
      <c r="I382" s="35"/>
      <c r="J382" s="35"/>
      <c r="K382" s="35"/>
      <c r="L382" s="38"/>
      <c r="M382" s="190"/>
      <c r="N382" s="191"/>
      <c r="O382" s="63"/>
      <c r="P382" s="63"/>
      <c r="Q382" s="63"/>
      <c r="R382" s="63"/>
      <c r="S382" s="63"/>
      <c r="T382" s="64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9" t="s">
        <v>188</v>
      </c>
      <c r="AU382" s="19" t="s">
        <v>78</v>
      </c>
    </row>
    <row r="383" spans="1:65" s="2" customFormat="1" ht="19.5">
      <c r="A383" s="33"/>
      <c r="B383" s="34"/>
      <c r="C383" s="35"/>
      <c r="D383" s="188" t="s">
        <v>2670</v>
      </c>
      <c r="E383" s="35"/>
      <c r="F383" s="230" t="s">
        <v>2671</v>
      </c>
      <c r="G383" s="35"/>
      <c r="H383" s="35"/>
      <c r="I383" s="35"/>
      <c r="J383" s="35"/>
      <c r="K383" s="35"/>
      <c r="L383" s="38"/>
      <c r="M383" s="190"/>
      <c r="N383" s="191"/>
      <c r="O383" s="63"/>
      <c r="P383" s="63"/>
      <c r="Q383" s="63"/>
      <c r="R383" s="63"/>
      <c r="S383" s="63"/>
      <c r="T383" s="64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9" t="s">
        <v>2670</v>
      </c>
      <c r="AU383" s="19" t="s">
        <v>78</v>
      </c>
    </row>
    <row r="384" spans="1:65" s="2" customFormat="1" ht="33" customHeight="1">
      <c r="A384" s="33"/>
      <c r="B384" s="34"/>
      <c r="C384" s="176" t="s">
        <v>512</v>
      </c>
      <c r="D384" s="176" t="s">
        <v>181</v>
      </c>
      <c r="E384" s="177" t="s">
        <v>5530</v>
      </c>
      <c r="F384" s="178" t="s">
        <v>5531</v>
      </c>
      <c r="G384" s="179" t="s">
        <v>281</v>
      </c>
      <c r="H384" s="180">
        <v>2</v>
      </c>
      <c r="I384" s="181"/>
      <c r="J384" s="181">
        <f>ROUND(I384*H384,2)</f>
        <v>0</v>
      </c>
      <c r="K384" s="178" t="s">
        <v>18</v>
      </c>
      <c r="L384" s="38"/>
      <c r="M384" s="182" t="s">
        <v>18</v>
      </c>
      <c r="N384" s="183" t="s">
        <v>40</v>
      </c>
      <c r="O384" s="184">
        <v>0</v>
      </c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86" t="s">
        <v>311</v>
      </c>
      <c r="AT384" s="186" t="s">
        <v>181</v>
      </c>
      <c r="AU384" s="186" t="s">
        <v>78</v>
      </c>
      <c r="AY384" s="19" t="s">
        <v>179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76</v>
      </c>
      <c r="BK384" s="187">
        <f>ROUND(I384*H384,2)</f>
        <v>0</v>
      </c>
      <c r="BL384" s="19" t="s">
        <v>311</v>
      </c>
      <c r="BM384" s="186" t="s">
        <v>5532</v>
      </c>
    </row>
    <row r="385" spans="1:65" s="2" customFormat="1" ht="19.5">
      <c r="A385" s="33"/>
      <c r="B385" s="34"/>
      <c r="C385" s="35"/>
      <c r="D385" s="188" t="s">
        <v>188</v>
      </c>
      <c r="E385" s="35"/>
      <c r="F385" s="189" t="s">
        <v>5531</v>
      </c>
      <c r="G385" s="35"/>
      <c r="H385" s="35"/>
      <c r="I385" s="35"/>
      <c r="J385" s="35"/>
      <c r="K385" s="35"/>
      <c r="L385" s="38"/>
      <c r="M385" s="190"/>
      <c r="N385" s="191"/>
      <c r="O385" s="63"/>
      <c r="P385" s="63"/>
      <c r="Q385" s="63"/>
      <c r="R385" s="63"/>
      <c r="S385" s="63"/>
      <c r="T385" s="64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9" t="s">
        <v>188</v>
      </c>
      <c r="AU385" s="19" t="s">
        <v>78</v>
      </c>
    </row>
    <row r="386" spans="1:65" s="2" customFormat="1" ht="19.5">
      <c r="A386" s="33"/>
      <c r="B386" s="34"/>
      <c r="C386" s="35"/>
      <c r="D386" s="188" t="s">
        <v>2670</v>
      </c>
      <c r="E386" s="35"/>
      <c r="F386" s="230" t="s">
        <v>2671</v>
      </c>
      <c r="G386" s="35"/>
      <c r="H386" s="35"/>
      <c r="I386" s="35"/>
      <c r="J386" s="35"/>
      <c r="K386" s="35"/>
      <c r="L386" s="38"/>
      <c r="M386" s="190"/>
      <c r="N386" s="191"/>
      <c r="O386" s="63"/>
      <c r="P386" s="63"/>
      <c r="Q386" s="63"/>
      <c r="R386" s="63"/>
      <c r="S386" s="63"/>
      <c r="T386" s="64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9" t="s">
        <v>2670</v>
      </c>
      <c r="AU386" s="19" t="s">
        <v>78</v>
      </c>
    </row>
    <row r="387" spans="1:65" s="2" customFormat="1" ht="33" customHeight="1">
      <c r="A387" s="33"/>
      <c r="B387" s="34"/>
      <c r="C387" s="176" t="s">
        <v>517</v>
      </c>
      <c r="D387" s="176" t="s">
        <v>181</v>
      </c>
      <c r="E387" s="177" t="s">
        <v>2741</v>
      </c>
      <c r="F387" s="178" t="s">
        <v>2742</v>
      </c>
      <c r="G387" s="179" t="s">
        <v>2046</v>
      </c>
      <c r="H387" s="180">
        <v>139.61099999999999</v>
      </c>
      <c r="I387" s="181"/>
      <c r="J387" s="181">
        <f>ROUND(I387*H387,2)</f>
        <v>0</v>
      </c>
      <c r="K387" s="178" t="s">
        <v>185</v>
      </c>
      <c r="L387" s="38"/>
      <c r="M387" s="182" t="s">
        <v>18</v>
      </c>
      <c r="N387" s="183" t="s">
        <v>40</v>
      </c>
      <c r="O387" s="184">
        <v>0</v>
      </c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86" t="s">
        <v>311</v>
      </c>
      <c r="AT387" s="186" t="s">
        <v>181</v>
      </c>
      <c r="AU387" s="186" t="s">
        <v>78</v>
      </c>
      <c r="AY387" s="19" t="s">
        <v>179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76</v>
      </c>
      <c r="BK387" s="187">
        <f>ROUND(I387*H387,2)</f>
        <v>0</v>
      </c>
      <c r="BL387" s="19" t="s">
        <v>311</v>
      </c>
      <c r="BM387" s="186" t="s">
        <v>5533</v>
      </c>
    </row>
    <row r="388" spans="1:65" s="2" customFormat="1" ht="29.25">
      <c r="A388" s="33"/>
      <c r="B388" s="34"/>
      <c r="C388" s="35"/>
      <c r="D388" s="188" t="s">
        <v>188</v>
      </c>
      <c r="E388" s="35"/>
      <c r="F388" s="189" t="s">
        <v>2744</v>
      </c>
      <c r="G388" s="35"/>
      <c r="H388" s="35"/>
      <c r="I388" s="35"/>
      <c r="J388" s="35"/>
      <c r="K388" s="35"/>
      <c r="L388" s="38"/>
      <c r="M388" s="190"/>
      <c r="N388" s="191"/>
      <c r="O388" s="63"/>
      <c r="P388" s="63"/>
      <c r="Q388" s="63"/>
      <c r="R388" s="63"/>
      <c r="S388" s="63"/>
      <c r="T388" s="64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9" t="s">
        <v>188</v>
      </c>
      <c r="AU388" s="19" t="s">
        <v>78</v>
      </c>
    </row>
    <row r="389" spans="1:65" s="2" customFormat="1">
      <c r="A389" s="33"/>
      <c r="B389" s="34"/>
      <c r="C389" s="35"/>
      <c r="D389" s="192" t="s">
        <v>190</v>
      </c>
      <c r="E389" s="35"/>
      <c r="F389" s="193" t="s">
        <v>2745</v>
      </c>
      <c r="G389" s="35"/>
      <c r="H389" s="35"/>
      <c r="I389" s="35"/>
      <c r="J389" s="35"/>
      <c r="K389" s="35"/>
      <c r="L389" s="38"/>
      <c r="M389" s="190"/>
      <c r="N389" s="191"/>
      <c r="O389" s="63"/>
      <c r="P389" s="63"/>
      <c r="Q389" s="63"/>
      <c r="R389" s="63"/>
      <c r="S389" s="63"/>
      <c r="T389" s="64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9" t="s">
        <v>190</v>
      </c>
      <c r="AU389" s="19" t="s">
        <v>78</v>
      </c>
    </row>
    <row r="390" spans="1:65" s="12" customFormat="1" ht="22.9" customHeight="1">
      <c r="B390" s="161"/>
      <c r="C390" s="162"/>
      <c r="D390" s="163" t="s">
        <v>68</v>
      </c>
      <c r="E390" s="174" t="s">
        <v>2840</v>
      </c>
      <c r="F390" s="174" t="s">
        <v>2841</v>
      </c>
      <c r="G390" s="162"/>
      <c r="H390" s="162"/>
      <c r="I390" s="162"/>
      <c r="J390" s="175">
        <f>BK390</f>
        <v>0</v>
      </c>
      <c r="K390" s="162"/>
      <c r="L390" s="166"/>
      <c r="M390" s="167"/>
      <c r="N390" s="168"/>
      <c r="O390" s="168"/>
      <c r="P390" s="169">
        <f>SUM(P391:P412)</f>
        <v>0.74665999999999988</v>
      </c>
      <c r="Q390" s="168"/>
      <c r="R390" s="169">
        <f>SUM(R391:R412)</f>
        <v>0</v>
      </c>
      <c r="S390" s="168"/>
      <c r="T390" s="170">
        <f>SUM(T391:T412)</f>
        <v>2.2859999999999998E-2</v>
      </c>
      <c r="AR390" s="171" t="s">
        <v>78</v>
      </c>
      <c r="AT390" s="172" t="s">
        <v>68</v>
      </c>
      <c r="AU390" s="172" t="s">
        <v>76</v>
      </c>
      <c r="AY390" s="171" t="s">
        <v>179</v>
      </c>
      <c r="BK390" s="173">
        <f>SUM(BK391:BK412)</f>
        <v>0</v>
      </c>
    </row>
    <row r="391" spans="1:65" s="2" customFormat="1" ht="24.2" customHeight="1">
      <c r="A391" s="33"/>
      <c r="B391" s="34"/>
      <c r="C391" s="176" t="s">
        <v>525</v>
      </c>
      <c r="D391" s="176" t="s">
        <v>181</v>
      </c>
      <c r="E391" s="177" t="s">
        <v>2843</v>
      </c>
      <c r="F391" s="178" t="s">
        <v>2844</v>
      </c>
      <c r="G391" s="179" t="s">
        <v>289</v>
      </c>
      <c r="H391" s="180">
        <v>1.18</v>
      </c>
      <c r="I391" s="181"/>
      <c r="J391" s="181">
        <f>ROUND(I391*H391,2)</f>
        <v>0</v>
      </c>
      <c r="K391" s="178" t="s">
        <v>185</v>
      </c>
      <c r="L391" s="38"/>
      <c r="M391" s="182" t="s">
        <v>18</v>
      </c>
      <c r="N391" s="183" t="s">
        <v>40</v>
      </c>
      <c r="O391" s="184">
        <v>0.122</v>
      </c>
      <c r="P391" s="184">
        <f>O391*H391</f>
        <v>0.14395999999999998</v>
      </c>
      <c r="Q391" s="184">
        <v>0</v>
      </c>
      <c r="R391" s="184">
        <f>Q391*H391</f>
        <v>0</v>
      </c>
      <c r="S391" s="184">
        <v>2E-3</v>
      </c>
      <c r="T391" s="185">
        <f>S391*H391</f>
        <v>2.3600000000000001E-3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86" t="s">
        <v>311</v>
      </c>
      <c r="AT391" s="186" t="s">
        <v>181</v>
      </c>
      <c r="AU391" s="186" t="s">
        <v>78</v>
      </c>
      <c r="AY391" s="19" t="s">
        <v>179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76</v>
      </c>
      <c r="BK391" s="187">
        <f>ROUND(I391*H391,2)</f>
        <v>0</v>
      </c>
      <c r="BL391" s="19" t="s">
        <v>311</v>
      </c>
      <c r="BM391" s="186" t="s">
        <v>5534</v>
      </c>
    </row>
    <row r="392" spans="1:65" s="2" customFormat="1">
      <c r="A392" s="33"/>
      <c r="B392" s="34"/>
      <c r="C392" s="35"/>
      <c r="D392" s="188" t="s">
        <v>188</v>
      </c>
      <c r="E392" s="35"/>
      <c r="F392" s="189" t="s">
        <v>2846</v>
      </c>
      <c r="G392" s="35"/>
      <c r="H392" s="35"/>
      <c r="I392" s="35"/>
      <c r="J392" s="35"/>
      <c r="K392" s="35"/>
      <c r="L392" s="38"/>
      <c r="M392" s="190"/>
      <c r="N392" s="191"/>
      <c r="O392" s="63"/>
      <c r="P392" s="63"/>
      <c r="Q392" s="63"/>
      <c r="R392" s="63"/>
      <c r="S392" s="63"/>
      <c r="T392" s="64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9" t="s">
        <v>188</v>
      </c>
      <c r="AU392" s="19" t="s">
        <v>78</v>
      </c>
    </row>
    <row r="393" spans="1:65" s="2" customFormat="1">
      <c r="A393" s="33"/>
      <c r="B393" s="34"/>
      <c r="C393" s="35"/>
      <c r="D393" s="192" t="s">
        <v>190</v>
      </c>
      <c r="E393" s="35"/>
      <c r="F393" s="193" t="s">
        <v>2847</v>
      </c>
      <c r="G393" s="35"/>
      <c r="H393" s="35"/>
      <c r="I393" s="35"/>
      <c r="J393" s="35"/>
      <c r="K393" s="35"/>
      <c r="L393" s="38"/>
      <c r="M393" s="190"/>
      <c r="N393" s="191"/>
      <c r="O393" s="63"/>
      <c r="P393" s="63"/>
      <c r="Q393" s="63"/>
      <c r="R393" s="63"/>
      <c r="S393" s="63"/>
      <c r="T393" s="64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9" t="s">
        <v>190</v>
      </c>
      <c r="AU393" s="19" t="s">
        <v>78</v>
      </c>
    </row>
    <row r="394" spans="1:65" s="13" customFormat="1">
      <c r="B394" s="194"/>
      <c r="C394" s="195"/>
      <c r="D394" s="188" t="s">
        <v>192</v>
      </c>
      <c r="E394" s="196" t="s">
        <v>18</v>
      </c>
      <c r="F394" s="197" t="s">
        <v>2848</v>
      </c>
      <c r="G394" s="195"/>
      <c r="H394" s="196" t="s">
        <v>18</v>
      </c>
      <c r="I394" s="195"/>
      <c r="J394" s="195"/>
      <c r="K394" s="195"/>
      <c r="L394" s="198"/>
      <c r="M394" s="199"/>
      <c r="N394" s="200"/>
      <c r="O394" s="200"/>
      <c r="P394" s="200"/>
      <c r="Q394" s="200"/>
      <c r="R394" s="200"/>
      <c r="S394" s="200"/>
      <c r="T394" s="201"/>
      <c r="AT394" s="202" t="s">
        <v>192</v>
      </c>
      <c r="AU394" s="202" t="s">
        <v>78</v>
      </c>
      <c r="AV394" s="13" t="s">
        <v>76</v>
      </c>
      <c r="AW394" s="13" t="s">
        <v>30</v>
      </c>
      <c r="AX394" s="13" t="s">
        <v>69</v>
      </c>
      <c r="AY394" s="202" t="s">
        <v>179</v>
      </c>
    </row>
    <row r="395" spans="1:65" s="14" customFormat="1">
      <c r="B395" s="203"/>
      <c r="C395" s="204"/>
      <c r="D395" s="188" t="s">
        <v>192</v>
      </c>
      <c r="E395" s="205" t="s">
        <v>18</v>
      </c>
      <c r="F395" s="206" t="s">
        <v>5535</v>
      </c>
      <c r="G395" s="204"/>
      <c r="H395" s="207">
        <v>1.18</v>
      </c>
      <c r="I395" s="204"/>
      <c r="J395" s="204"/>
      <c r="K395" s="204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192</v>
      </c>
      <c r="AU395" s="212" t="s">
        <v>78</v>
      </c>
      <c r="AV395" s="14" t="s">
        <v>78</v>
      </c>
      <c r="AW395" s="14" t="s">
        <v>30</v>
      </c>
      <c r="AX395" s="14" t="s">
        <v>69</v>
      </c>
      <c r="AY395" s="212" t="s">
        <v>179</v>
      </c>
    </row>
    <row r="396" spans="1:65" s="2" customFormat="1" ht="24.2" customHeight="1">
      <c r="A396" s="33"/>
      <c r="B396" s="34"/>
      <c r="C396" s="176" t="s">
        <v>530</v>
      </c>
      <c r="D396" s="176" t="s">
        <v>181</v>
      </c>
      <c r="E396" s="177" t="s">
        <v>2852</v>
      </c>
      <c r="F396" s="178" t="s">
        <v>2853</v>
      </c>
      <c r="G396" s="179" t="s">
        <v>289</v>
      </c>
      <c r="H396" s="180">
        <v>4.0999999999999996</v>
      </c>
      <c r="I396" s="181"/>
      <c r="J396" s="181">
        <f>ROUND(I396*H396,2)</f>
        <v>0</v>
      </c>
      <c r="K396" s="178" t="s">
        <v>185</v>
      </c>
      <c r="L396" s="38"/>
      <c r="M396" s="182" t="s">
        <v>18</v>
      </c>
      <c r="N396" s="183" t="s">
        <v>40</v>
      </c>
      <c r="O396" s="184">
        <v>0.14699999999999999</v>
      </c>
      <c r="P396" s="184">
        <f>O396*H396</f>
        <v>0.6026999999999999</v>
      </c>
      <c r="Q396" s="184">
        <v>0</v>
      </c>
      <c r="R396" s="184">
        <f>Q396*H396</f>
        <v>0</v>
      </c>
      <c r="S396" s="184">
        <v>5.0000000000000001E-3</v>
      </c>
      <c r="T396" s="185">
        <f>S396*H396</f>
        <v>2.0499999999999997E-2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86" t="s">
        <v>311</v>
      </c>
      <c r="AT396" s="186" t="s">
        <v>181</v>
      </c>
      <c r="AU396" s="186" t="s">
        <v>78</v>
      </c>
      <c r="AY396" s="19" t="s">
        <v>179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76</v>
      </c>
      <c r="BK396" s="187">
        <f>ROUND(I396*H396,2)</f>
        <v>0</v>
      </c>
      <c r="BL396" s="19" t="s">
        <v>311</v>
      </c>
      <c r="BM396" s="186" t="s">
        <v>5536</v>
      </c>
    </row>
    <row r="397" spans="1:65" s="2" customFormat="1">
      <c r="A397" s="33"/>
      <c r="B397" s="34"/>
      <c r="C397" s="35"/>
      <c r="D397" s="188" t="s">
        <v>188</v>
      </c>
      <c r="E397" s="35"/>
      <c r="F397" s="189" t="s">
        <v>2855</v>
      </c>
      <c r="G397" s="35"/>
      <c r="H397" s="35"/>
      <c r="I397" s="35"/>
      <c r="J397" s="35"/>
      <c r="K397" s="35"/>
      <c r="L397" s="38"/>
      <c r="M397" s="190"/>
      <c r="N397" s="191"/>
      <c r="O397" s="63"/>
      <c r="P397" s="63"/>
      <c r="Q397" s="63"/>
      <c r="R397" s="63"/>
      <c r="S397" s="63"/>
      <c r="T397" s="64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9" t="s">
        <v>188</v>
      </c>
      <c r="AU397" s="19" t="s">
        <v>78</v>
      </c>
    </row>
    <row r="398" spans="1:65" s="2" customFormat="1">
      <c r="A398" s="33"/>
      <c r="B398" s="34"/>
      <c r="C398" s="35"/>
      <c r="D398" s="192" t="s">
        <v>190</v>
      </c>
      <c r="E398" s="35"/>
      <c r="F398" s="193" t="s">
        <v>2856</v>
      </c>
      <c r="G398" s="35"/>
      <c r="H398" s="35"/>
      <c r="I398" s="35"/>
      <c r="J398" s="35"/>
      <c r="K398" s="35"/>
      <c r="L398" s="38"/>
      <c r="M398" s="190"/>
      <c r="N398" s="191"/>
      <c r="O398" s="63"/>
      <c r="P398" s="63"/>
      <c r="Q398" s="63"/>
      <c r="R398" s="63"/>
      <c r="S398" s="63"/>
      <c r="T398" s="64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9" t="s">
        <v>190</v>
      </c>
      <c r="AU398" s="19" t="s">
        <v>78</v>
      </c>
    </row>
    <row r="399" spans="1:65" s="13" customFormat="1">
      <c r="B399" s="194"/>
      <c r="C399" s="195"/>
      <c r="D399" s="188" t="s">
        <v>192</v>
      </c>
      <c r="E399" s="196" t="s">
        <v>18</v>
      </c>
      <c r="F399" s="197" t="s">
        <v>2848</v>
      </c>
      <c r="G399" s="195"/>
      <c r="H399" s="196" t="s">
        <v>18</v>
      </c>
      <c r="I399" s="195"/>
      <c r="J399" s="195"/>
      <c r="K399" s="195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192</v>
      </c>
      <c r="AU399" s="202" t="s">
        <v>78</v>
      </c>
      <c r="AV399" s="13" t="s">
        <v>76</v>
      </c>
      <c r="AW399" s="13" t="s">
        <v>30</v>
      </c>
      <c r="AX399" s="13" t="s">
        <v>69</v>
      </c>
      <c r="AY399" s="202" t="s">
        <v>179</v>
      </c>
    </row>
    <row r="400" spans="1:65" s="14" customFormat="1">
      <c r="B400" s="203"/>
      <c r="C400" s="204"/>
      <c r="D400" s="188" t="s">
        <v>192</v>
      </c>
      <c r="E400" s="205" t="s">
        <v>18</v>
      </c>
      <c r="F400" s="206" t="s">
        <v>5537</v>
      </c>
      <c r="G400" s="204"/>
      <c r="H400" s="207">
        <v>4.0999999999999996</v>
      </c>
      <c r="I400" s="204"/>
      <c r="J400" s="204"/>
      <c r="K400" s="204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192</v>
      </c>
      <c r="AU400" s="212" t="s">
        <v>78</v>
      </c>
      <c r="AV400" s="14" t="s">
        <v>78</v>
      </c>
      <c r="AW400" s="14" t="s">
        <v>30</v>
      </c>
      <c r="AX400" s="14" t="s">
        <v>69</v>
      </c>
      <c r="AY400" s="212" t="s">
        <v>179</v>
      </c>
    </row>
    <row r="401" spans="1:65" s="2" customFormat="1" ht="49.15" customHeight="1">
      <c r="A401" s="33"/>
      <c r="B401" s="34"/>
      <c r="C401" s="176" t="s">
        <v>536</v>
      </c>
      <c r="D401" s="176" t="s">
        <v>181</v>
      </c>
      <c r="E401" s="177" t="s">
        <v>5538</v>
      </c>
      <c r="F401" s="178" t="s">
        <v>5539</v>
      </c>
      <c r="G401" s="179" t="s">
        <v>281</v>
      </c>
      <c r="H401" s="180">
        <v>2</v>
      </c>
      <c r="I401" s="181"/>
      <c r="J401" s="181">
        <f>ROUND(I401*H401,2)</f>
        <v>0</v>
      </c>
      <c r="K401" s="178" t="s">
        <v>18</v>
      </c>
      <c r="L401" s="38"/>
      <c r="M401" s="182" t="s">
        <v>18</v>
      </c>
      <c r="N401" s="183" t="s">
        <v>40</v>
      </c>
      <c r="O401" s="184">
        <v>0</v>
      </c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86" t="s">
        <v>186</v>
      </c>
      <c r="AT401" s="186" t="s">
        <v>181</v>
      </c>
      <c r="AU401" s="186" t="s">
        <v>78</v>
      </c>
      <c r="AY401" s="19" t="s">
        <v>179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76</v>
      </c>
      <c r="BK401" s="187">
        <f>ROUND(I401*H401,2)</f>
        <v>0</v>
      </c>
      <c r="BL401" s="19" t="s">
        <v>186</v>
      </c>
      <c r="BM401" s="186" t="s">
        <v>5540</v>
      </c>
    </row>
    <row r="402" spans="1:65" s="2" customFormat="1" ht="29.25">
      <c r="A402" s="33"/>
      <c r="B402" s="34"/>
      <c r="C402" s="35"/>
      <c r="D402" s="188" t="s">
        <v>188</v>
      </c>
      <c r="E402" s="35"/>
      <c r="F402" s="189" t="s">
        <v>5539</v>
      </c>
      <c r="G402" s="35"/>
      <c r="H402" s="35"/>
      <c r="I402" s="35"/>
      <c r="J402" s="35"/>
      <c r="K402" s="35"/>
      <c r="L402" s="38"/>
      <c r="M402" s="190"/>
      <c r="N402" s="191"/>
      <c r="O402" s="63"/>
      <c r="P402" s="63"/>
      <c r="Q402" s="63"/>
      <c r="R402" s="63"/>
      <c r="S402" s="63"/>
      <c r="T402" s="64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9" t="s">
        <v>188</v>
      </c>
      <c r="AU402" s="19" t="s">
        <v>78</v>
      </c>
    </row>
    <row r="403" spans="1:65" s="2" customFormat="1" ht="19.5">
      <c r="A403" s="33"/>
      <c r="B403" s="34"/>
      <c r="C403" s="35"/>
      <c r="D403" s="188" t="s">
        <v>2670</v>
      </c>
      <c r="E403" s="35"/>
      <c r="F403" s="230" t="s">
        <v>2863</v>
      </c>
      <c r="G403" s="35"/>
      <c r="H403" s="35"/>
      <c r="I403" s="35"/>
      <c r="J403" s="35"/>
      <c r="K403" s="35"/>
      <c r="L403" s="38"/>
      <c r="M403" s="190"/>
      <c r="N403" s="191"/>
      <c r="O403" s="63"/>
      <c r="P403" s="63"/>
      <c r="Q403" s="63"/>
      <c r="R403" s="63"/>
      <c r="S403" s="63"/>
      <c r="T403" s="64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9" t="s">
        <v>2670</v>
      </c>
      <c r="AU403" s="19" t="s">
        <v>78</v>
      </c>
    </row>
    <row r="404" spans="1:65" s="2" customFormat="1" ht="49.15" customHeight="1">
      <c r="A404" s="33"/>
      <c r="B404" s="34"/>
      <c r="C404" s="176" t="s">
        <v>544</v>
      </c>
      <c r="D404" s="176" t="s">
        <v>181</v>
      </c>
      <c r="E404" s="177" t="s">
        <v>5541</v>
      </c>
      <c r="F404" s="178" t="s">
        <v>5542</v>
      </c>
      <c r="G404" s="179" t="s">
        <v>281</v>
      </c>
      <c r="H404" s="180">
        <v>3</v>
      </c>
      <c r="I404" s="181"/>
      <c r="J404" s="181">
        <f>ROUND(I404*H404,2)</f>
        <v>0</v>
      </c>
      <c r="K404" s="178" t="s">
        <v>18</v>
      </c>
      <c r="L404" s="38"/>
      <c r="M404" s="182" t="s">
        <v>18</v>
      </c>
      <c r="N404" s="183" t="s">
        <v>40</v>
      </c>
      <c r="O404" s="184">
        <v>0</v>
      </c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86" t="s">
        <v>186</v>
      </c>
      <c r="AT404" s="186" t="s">
        <v>181</v>
      </c>
      <c r="AU404" s="186" t="s">
        <v>78</v>
      </c>
      <c r="AY404" s="19" t="s">
        <v>179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76</v>
      </c>
      <c r="BK404" s="187">
        <f>ROUND(I404*H404,2)</f>
        <v>0</v>
      </c>
      <c r="BL404" s="19" t="s">
        <v>186</v>
      </c>
      <c r="BM404" s="186" t="s">
        <v>5543</v>
      </c>
    </row>
    <row r="405" spans="1:65" s="2" customFormat="1" ht="29.25">
      <c r="A405" s="33"/>
      <c r="B405" s="34"/>
      <c r="C405" s="35"/>
      <c r="D405" s="188" t="s">
        <v>188</v>
      </c>
      <c r="E405" s="35"/>
      <c r="F405" s="189" t="s">
        <v>5542</v>
      </c>
      <c r="G405" s="35"/>
      <c r="H405" s="35"/>
      <c r="I405" s="35"/>
      <c r="J405" s="35"/>
      <c r="K405" s="35"/>
      <c r="L405" s="38"/>
      <c r="M405" s="190"/>
      <c r="N405" s="191"/>
      <c r="O405" s="63"/>
      <c r="P405" s="63"/>
      <c r="Q405" s="63"/>
      <c r="R405" s="63"/>
      <c r="S405" s="63"/>
      <c r="T405" s="64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9" t="s">
        <v>188</v>
      </c>
      <c r="AU405" s="19" t="s">
        <v>78</v>
      </c>
    </row>
    <row r="406" spans="1:65" s="2" customFormat="1" ht="19.5">
      <c r="A406" s="33"/>
      <c r="B406" s="34"/>
      <c r="C406" s="35"/>
      <c r="D406" s="188" t="s">
        <v>2670</v>
      </c>
      <c r="E406" s="35"/>
      <c r="F406" s="230" t="s">
        <v>2863</v>
      </c>
      <c r="G406" s="35"/>
      <c r="H406" s="35"/>
      <c r="I406" s="35"/>
      <c r="J406" s="35"/>
      <c r="K406" s="35"/>
      <c r="L406" s="38"/>
      <c r="M406" s="190"/>
      <c r="N406" s="191"/>
      <c r="O406" s="63"/>
      <c r="P406" s="63"/>
      <c r="Q406" s="63"/>
      <c r="R406" s="63"/>
      <c r="S406" s="63"/>
      <c r="T406" s="64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9" t="s">
        <v>2670</v>
      </c>
      <c r="AU406" s="19" t="s">
        <v>78</v>
      </c>
    </row>
    <row r="407" spans="1:65" s="2" customFormat="1" ht="49.15" customHeight="1">
      <c r="A407" s="33"/>
      <c r="B407" s="34"/>
      <c r="C407" s="176" t="s">
        <v>550</v>
      </c>
      <c r="D407" s="176" t="s">
        <v>181</v>
      </c>
      <c r="E407" s="177" t="s">
        <v>5544</v>
      </c>
      <c r="F407" s="178" t="s">
        <v>5545</v>
      </c>
      <c r="G407" s="179" t="s">
        <v>281</v>
      </c>
      <c r="H407" s="180">
        <v>2</v>
      </c>
      <c r="I407" s="181"/>
      <c r="J407" s="181">
        <f>ROUND(I407*H407,2)</f>
        <v>0</v>
      </c>
      <c r="K407" s="178" t="s">
        <v>18</v>
      </c>
      <c r="L407" s="38"/>
      <c r="M407" s="182" t="s">
        <v>18</v>
      </c>
      <c r="N407" s="183" t="s">
        <v>40</v>
      </c>
      <c r="O407" s="184">
        <v>0</v>
      </c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86" t="s">
        <v>186</v>
      </c>
      <c r="AT407" s="186" t="s">
        <v>181</v>
      </c>
      <c r="AU407" s="186" t="s">
        <v>78</v>
      </c>
      <c r="AY407" s="19" t="s">
        <v>179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76</v>
      </c>
      <c r="BK407" s="187">
        <f>ROUND(I407*H407,2)</f>
        <v>0</v>
      </c>
      <c r="BL407" s="19" t="s">
        <v>186</v>
      </c>
      <c r="BM407" s="186" t="s">
        <v>5546</v>
      </c>
    </row>
    <row r="408" spans="1:65" s="2" customFormat="1" ht="29.25">
      <c r="A408" s="33"/>
      <c r="B408" s="34"/>
      <c r="C408" s="35"/>
      <c r="D408" s="188" t="s">
        <v>188</v>
      </c>
      <c r="E408" s="35"/>
      <c r="F408" s="189" t="s">
        <v>5545</v>
      </c>
      <c r="G408" s="35"/>
      <c r="H408" s="35"/>
      <c r="I408" s="35"/>
      <c r="J408" s="35"/>
      <c r="K408" s="35"/>
      <c r="L408" s="38"/>
      <c r="M408" s="190"/>
      <c r="N408" s="191"/>
      <c r="O408" s="63"/>
      <c r="P408" s="63"/>
      <c r="Q408" s="63"/>
      <c r="R408" s="63"/>
      <c r="S408" s="63"/>
      <c r="T408" s="64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9" t="s">
        <v>188</v>
      </c>
      <c r="AU408" s="19" t="s">
        <v>78</v>
      </c>
    </row>
    <row r="409" spans="1:65" s="2" customFormat="1" ht="19.5">
      <c r="A409" s="33"/>
      <c r="B409" s="34"/>
      <c r="C409" s="35"/>
      <c r="D409" s="188" t="s">
        <v>2670</v>
      </c>
      <c r="E409" s="35"/>
      <c r="F409" s="230" t="s">
        <v>2863</v>
      </c>
      <c r="G409" s="35"/>
      <c r="H409" s="35"/>
      <c r="I409" s="35"/>
      <c r="J409" s="35"/>
      <c r="K409" s="35"/>
      <c r="L409" s="38"/>
      <c r="M409" s="190"/>
      <c r="N409" s="191"/>
      <c r="O409" s="63"/>
      <c r="P409" s="63"/>
      <c r="Q409" s="63"/>
      <c r="R409" s="63"/>
      <c r="S409" s="63"/>
      <c r="T409" s="64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9" t="s">
        <v>2670</v>
      </c>
      <c r="AU409" s="19" t="s">
        <v>78</v>
      </c>
    </row>
    <row r="410" spans="1:65" s="2" customFormat="1" ht="24.2" customHeight="1">
      <c r="A410" s="33"/>
      <c r="B410" s="34"/>
      <c r="C410" s="176" t="s">
        <v>556</v>
      </c>
      <c r="D410" s="176" t="s">
        <v>181</v>
      </c>
      <c r="E410" s="177" t="s">
        <v>2982</v>
      </c>
      <c r="F410" s="178" t="s">
        <v>2983</v>
      </c>
      <c r="G410" s="179" t="s">
        <v>2046</v>
      </c>
      <c r="H410" s="180">
        <v>16844.803</v>
      </c>
      <c r="I410" s="181"/>
      <c r="J410" s="181">
        <f>ROUND(I410*H410,2)</f>
        <v>0</v>
      </c>
      <c r="K410" s="178" t="s">
        <v>185</v>
      </c>
      <c r="L410" s="38"/>
      <c r="M410" s="182" t="s">
        <v>18</v>
      </c>
      <c r="N410" s="183" t="s">
        <v>40</v>
      </c>
      <c r="O410" s="184">
        <v>0</v>
      </c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86" t="s">
        <v>311</v>
      </c>
      <c r="AT410" s="186" t="s">
        <v>181</v>
      </c>
      <c r="AU410" s="186" t="s">
        <v>78</v>
      </c>
      <c r="AY410" s="19" t="s">
        <v>179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76</v>
      </c>
      <c r="BK410" s="187">
        <f>ROUND(I410*H410,2)</f>
        <v>0</v>
      </c>
      <c r="BL410" s="19" t="s">
        <v>311</v>
      </c>
      <c r="BM410" s="186" t="s">
        <v>2984</v>
      </c>
    </row>
    <row r="411" spans="1:65" s="2" customFormat="1" ht="29.25">
      <c r="A411" s="33"/>
      <c r="B411" s="34"/>
      <c r="C411" s="35"/>
      <c r="D411" s="188" t="s">
        <v>188</v>
      </c>
      <c r="E411" s="35"/>
      <c r="F411" s="189" t="s">
        <v>2985</v>
      </c>
      <c r="G411" s="35"/>
      <c r="H411" s="35"/>
      <c r="I411" s="35"/>
      <c r="J411" s="35"/>
      <c r="K411" s="35"/>
      <c r="L411" s="38"/>
      <c r="M411" s="190"/>
      <c r="N411" s="191"/>
      <c r="O411" s="63"/>
      <c r="P411" s="63"/>
      <c r="Q411" s="63"/>
      <c r="R411" s="63"/>
      <c r="S411" s="63"/>
      <c r="T411" s="64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9" t="s">
        <v>188</v>
      </c>
      <c r="AU411" s="19" t="s">
        <v>78</v>
      </c>
    </row>
    <row r="412" spans="1:65" s="2" customFormat="1">
      <c r="A412" s="33"/>
      <c r="B412" s="34"/>
      <c r="C412" s="35"/>
      <c r="D412" s="192" t="s">
        <v>190</v>
      </c>
      <c r="E412" s="35"/>
      <c r="F412" s="193" t="s">
        <v>2986</v>
      </c>
      <c r="G412" s="35"/>
      <c r="H412" s="35"/>
      <c r="I412" s="35"/>
      <c r="J412" s="35"/>
      <c r="K412" s="35"/>
      <c r="L412" s="38"/>
      <c r="M412" s="190"/>
      <c r="N412" s="191"/>
      <c r="O412" s="63"/>
      <c r="P412" s="63"/>
      <c r="Q412" s="63"/>
      <c r="R412" s="63"/>
      <c r="S412" s="63"/>
      <c r="T412" s="64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9" t="s">
        <v>190</v>
      </c>
      <c r="AU412" s="19" t="s">
        <v>78</v>
      </c>
    </row>
    <row r="413" spans="1:65" s="12" customFormat="1" ht="22.9" customHeight="1">
      <c r="B413" s="161"/>
      <c r="C413" s="162"/>
      <c r="D413" s="163" t="s">
        <v>68</v>
      </c>
      <c r="E413" s="174" t="s">
        <v>2987</v>
      </c>
      <c r="F413" s="174" t="s">
        <v>2988</v>
      </c>
      <c r="G413" s="162"/>
      <c r="H413" s="162"/>
      <c r="I413" s="162"/>
      <c r="J413" s="175">
        <f>BK413</f>
        <v>0</v>
      </c>
      <c r="K413" s="162"/>
      <c r="L413" s="166"/>
      <c r="M413" s="167"/>
      <c r="N413" s="168"/>
      <c r="O413" s="168"/>
      <c r="P413" s="169">
        <f>SUM(P414:P419)</f>
        <v>0</v>
      </c>
      <c r="Q413" s="168"/>
      <c r="R413" s="169">
        <f>SUM(R414:R419)</f>
        <v>0</v>
      </c>
      <c r="S413" s="168"/>
      <c r="T413" s="170">
        <f>SUM(T414:T419)</f>
        <v>0</v>
      </c>
      <c r="AR413" s="171" t="s">
        <v>78</v>
      </c>
      <c r="AT413" s="172" t="s">
        <v>68</v>
      </c>
      <c r="AU413" s="172" t="s">
        <v>76</v>
      </c>
      <c r="AY413" s="171" t="s">
        <v>179</v>
      </c>
      <c r="BK413" s="173">
        <f>SUM(BK414:BK419)</f>
        <v>0</v>
      </c>
    </row>
    <row r="414" spans="1:65" s="2" customFormat="1" ht="44.25" customHeight="1">
      <c r="A414" s="33"/>
      <c r="B414" s="34"/>
      <c r="C414" s="176" t="s">
        <v>561</v>
      </c>
      <c r="D414" s="176" t="s">
        <v>181</v>
      </c>
      <c r="E414" s="177" t="s">
        <v>5547</v>
      </c>
      <c r="F414" s="178" t="s">
        <v>5548</v>
      </c>
      <c r="G414" s="179" t="s">
        <v>281</v>
      </c>
      <c r="H414" s="180">
        <v>1</v>
      </c>
      <c r="I414" s="181"/>
      <c r="J414" s="181">
        <f>ROUND(I414*H414,2)</f>
        <v>0</v>
      </c>
      <c r="K414" s="178" t="s">
        <v>18</v>
      </c>
      <c r="L414" s="38"/>
      <c r="M414" s="182" t="s">
        <v>18</v>
      </c>
      <c r="N414" s="183" t="s">
        <v>40</v>
      </c>
      <c r="O414" s="184">
        <v>0</v>
      </c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86" t="s">
        <v>186</v>
      </c>
      <c r="AT414" s="186" t="s">
        <v>181</v>
      </c>
      <c r="AU414" s="186" t="s">
        <v>78</v>
      </c>
      <c r="AY414" s="19" t="s">
        <v>179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9" t="s">
        <v>76</v>
      </c>
      <c r="BK414" s="187">
        <f>ROUND(I414*H414,2)</f>
        <v>0</v>
      </c>
      <c r="BL414" s="19" t="s">
        <v>186</v>
      </c>
      <c r="BM414" s="186" t="s">
        <v>5549</v>
      </c>
    </row>
    <row r="415" spans="1:65" s="2" customFormat="1" ht="29.25">
      <c r="A415" s="33"/>
      <c r="B415" s="34"/>
      <c r="C415" s="35"/>
      <c r="D415" s="188" t="s">
        <v>188</v>
      </c>
      <c r="E415" s="35"/>
      <c r="F415" s="189" t="s">
        <v>5548</v>
      </c>
      <c r="G415" s="35"/>
      <c r="H415" s="35"/>
      <c r="I415" s="35"/>
      <c r="J415" s="35"/>
      <c r="K415" s="35"/>
      <c r="L415" s="38"/>
      <c r="M415" s="190"/>
      <c r="N415" s="191"/>
      <c r="O415" s="63"/>
      <c r="P415" s="63"/>
      <c r="Q415" s="63"/>
      <c r="R415" s="63"/>
      <c r="S415" s="63"/>
      <c r="T415" s="64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9" t="s">
        <v>188</v>
      </c>
      <c r="AU415" s="19" t="s">
        <v>78</v>
      </c>
    </row>
    <row r="416" spans="1:65" s="2" customFormat="1" ht="19.5">
      <c r="A416" s="33"/>
      <c r="B416" s="34"/>
      <c r="C416" s="35"/>
      <c r="D416" s="188" t="s">
        <v>2670</v>
      </c>
      <c r="E416" s="35"/>
      <c r="F416" s="230" t="s">
        <v>2863</v>
      </c>
      <c r="G416" s="35"/>
      <c r="H416" s="35"/>
      <c r="I416" s="35"/>
      <c r="J416" s="35"/>
      <c r="K416" s="35"/>
      <c r="L416" s="38"/>
      <c r="M416" s="190"/>
      <c r="N416" s="191"/>
      <c r="O416" s="63"/>
      <c r="P416" s="63"/>
      <c r="Q416" s="63"/>
      <c r="R416" s="63"/>
      <c r="S416" s="63"/>
      <c r="T416" s="64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9" t="s">
        <v>2670</v>
      </c>
      <c r="AU416" s="19" t="s">
        <v>78</v>
      </c>
    </row>
    <row r="417" spans="1:65" s="2" customFormat="1" ht="24.2" customHeight="1">
      <c r="A417" s="33"/>
      <c r="B417" s="34"/>
      <c r="C417" s="176" t="s">
        <v>567</v>
      </c>
      <c r="D417" s="176" t="s">
        <v>181</v>
      </c>
      <c r="E417" s="177" t="s">
        <v>3093</v>
      </c>
      <c r="F417" s="178" t="s">
        <v>3094</v>
      </c>
      <c r="G417" s="179" t="s">
        <v>2046</v>
      </c>
      <c r="H417" s="180">
        <v>4903.2110000000002</v>
      </c>
      <c r="I417" s="181"/>
      <c r="J417" s="181">
        <f>ROUND(I417*H417,2)</f>
        <v>0</v>
      </c>
      <c r="K417" s="178" t="s">
        <v>185</v>
      </c>
      <c r="L417" s="38"/>
      <c r="M417" s="182" t="s">
        <v>18</v>
      </c>
      <c r="N417" s="183" t="s">
        <v>40</v>
      </c>
      <c r="O417" s="184">
        <v>0</v>
      </c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86" t="s">
        <v>311</v>
      </c>
      <c r="AT417" s="186" t="s">
        <v>181</v>
      </c>
      <c r="AU417" s="186" t="s">
        <v>78</v>
      </c>
      <c r="AY417" s="19" t="s">
        <v>179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76</v>
      </c>
      <c r="BK417" s="187">
        <f>ROUND(I417*H417,2)</f>
        <v>0</v>
      </c>
      <c r="BL417" s="19" t="s">
        <v>311</v>
      </c>
      <c r="BM417" s="186" t="s">
        <v>3095</v>
      </c>
    </row>
    <row r="418" spans="1:65" s="2" customFormat="1" ht="29.25">
      <c r="A418" s="33"/>
      <c r="B418" s="34"/>
      <c r="C418" s="35"/>
      <c r="D418" s="188" t="s">
        <v>188</v>
      </c>
      <c r="E418" s="35"/>
      <c r="F418" s="189" t="s">
        <v>3096</v>
      </c>
      <c r="G418" s="35"/>
      <c r="H418" s="35"/>
      <c r="I418" s="35"/>
      <c r="J418" s="35"/>
      <c r="K418" s="35"/>
      <c r="L418" s="38"/>
      <c r="M418" s="190"/>
      <c r="N418" s="191"/>
      <c r="O418" s="63"/>
      <c r="P418" s="63"/>
      <c r="Q418" s="63"/>
      <c r="R418" s="63"/>
      <c r="S418" s="63"/>
      <c r="T418" s="64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9" t="s">
        <v>188</v>
      </c>
      <c r="AU418" s="19" t="s">
        <v>78</v>
      </c>
    </row>
    <row r="419" spans="1:65" s="2" customFormat="1">
      <c r="A419" s="33"/>
      <c r="B419" s="34"/>
      <c r="C419" s="35"/>
      <c r="D419" s="192" t="s">
        <v>190</v>
      </c>
      <c r="E419" s="35"/>
      <c r="F419" s="193" t="s">
        <v>3097</v>
      </c>
      <c r="G419" s="35"/>
      <c r="H419" s="35"/>
      <c r="I419" s="35"/>
      <c r="J419" s="35"/>
      <c r="K419" s="35"/>
      <c r="L419" s="38"/>
      <c r="M419" s="231"/>
      <c r="N419" s="232"/>
      <c r="O419" s="233"/>
      <c r="P419" s="233"/>
      <c r="Q419" s="233"/>
      <c r="R419" s="233"/>
      <c r="S419" s="233"/>
      <c r="T419" s="234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9" t="s">
        <v>190</v>
      </c>
      <c r="AU419" s="19" t="s">
        <v>78</v>
      </c>
    </row>
    <row r="420" spans="1:65" s="2" customFormat="1" ht="6.95" customHeight="1">
      <c r="A420" s="33"/>
      <c r="B420" s="46"/>
      <c r="C420" s="47"/>
      <c r="D420" s="47"/>
      <c r="E420" s="47"/>
      <c r="F420" s="47"/>
      <c r="G420" s="47"/>
      <c r="H420" s="47"/>
      <c r="I420" s="47"/>
      <c r="J420" s="47"/>
      <c r="K420" s="47"/>
      <c r="L420" s="38"/>
      <c r="M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</row>
  </sheetData>
  <sheetProtection formatColumns="0" formatRows="0" autoFilter="0"/>
  <autoFilter ref="C101:K419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/>
    <hyperlink ref="F113" r:id="rId2"/>
    <hyperlink ref="F117" r:id="rId3"/>
    <hyperlink ref="F121" r:id="rId4"/>
    <hyperlink ref="F125" r:id="rId5"/>
    <hyperlink ref="F132" r:id="rId6"/>
    <hyperlink ref="F136" r:id="rId7"/>
    <hyperlink ref="F154" r:id="rId8"/>
    <hyperlink ref="F178" r:id="rId9"/>
    <hyperlink ref="F186" r:id="rId10"/>
    <hyperlink ref="F203" r:id="rId11"/>
    <hyperlink ref="F227" r:id="rId12"/>
    <hyperlink ref="F238" r:id="rId13"/>
    <hyperlink ref="F252" r:id="rId14"/>
    <hyperlink ref="F257" r:id="rId15"/>
    <hyperlink ref="F281" r:id="rId16"/>
    <hyperlink ref="F286" r:id="rId17"/>
    <hyperlink ref="F291" r:id="rId18"/>
    <hyperlink ref="F296" r:id="rId19"/>
    <hyperlink ref="F301" r:id="rId20"/>
    <hyperlink ref="F325" r:id="rId21"/>
    <hyperlink ref="F333" r:id="rId22"/>
    <hyperlink ref="F336" r:id="rId23"/>
    <hyperlink ref="F339" r:id="rId24"/>
    <hyperlink ref="F343" r:id="rId25"/>
    <hyperlink ref="F348" r:id="rId26"/>
    <hyperlink ref="F352" r:id="rId27"/>
    <hyperlink ref="F357" r:id="rId28"/>
    <hyperlink ref="F362" r:id="rId29"/>
    <hyperlink ref="F371" r:id="rId30"/>
    <hyperlink ref="F375" r:id="rId31"/>
    <hyperlink ref="F389" r:id="rId32"/>
    <hyperlink ref="F393" r:id="rId33"/>
    <hyperlink ref="F398" r:id="rId34"/>
    <hyperlink ref="F412" r:id="rId35"/>
    <hyperlink ref="F419" r:id="rId3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9"/>
  <sheetViews>
    <sheetView showGridLines="0" topLeftCell="A84" workbookViewId="0">
      <selection activeCell="I86" sqref="I86:I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125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78</v>
      </c>
    </row>
    <row r="4" spans="1:46" s="1" customFormat="1" ht="24.95" customHeight="1">
      <c r="B4" s="22"/>
      <c r="D4" s="109" t="s">
        <v>126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397" t="str">
        <f>'Rekapitulace stavby'!K6</f>
        <v>Domov se zvláštním režimem ESET_změna 4</v>
      </c>
      <c r="F7" s="398"/>
      <c r="G7" s="398"/>
      <c r="H7" s="398"/>
      <c r="L7" s="22"/>
    </row>
    <row r="8" spans="1:46" s="2" customFormat="1" ht="12" customHeight="1">
      <c r="A8" s="33"/>
      <c r="B8" s="38"/>
      <c r="C8" s="33"/>
      <c r="D8" s="111" t="s">
        <v>127</v>
      </c>
      <c r="E8" s="33"/>
      <c r="F8" s="33"/>
      <c r="G8" s="33"/>
      <c r="H8" s="33"/>
      <c r="I8" s="33"/>
      <c r="J8" s="33"/>
      <c r="K8" s="33"/>
      <c r="L8" s="11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401" t="s">
        <v>5550</v>
      </c>
      <c r="F9" s="400"/>
      <c r="G9" s="400"/>
      <c r="H9" s="400"/>
      <c r="I9" s="33"/>
      <c r="J9" s="33"/>
      <c r="K9" s="33"/>
      <c r="L9" s="11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15</v>
      </c>
      <c r="E11" s="33"/>
      <c r="F11" s="101" t="s">
        <v>16</v>
      </c>
      <c r="G11" s="33"/>
      <c r="H11" s="33"/>
      <c r="I11" s="111" t="s">
        <v>17</v>
      </c>
      <c r="J11" s="101" t="s">
        <v>18</v>
      </c>
      <c r="K11" s="33"/>
      <c r="L11" s="11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01" t="s">
        <v>20</v>
      </c>
      <c r="G12" s="33"/>
      <c r="H12" s="33"/>
      <c r="I12" s="111" t="s">
        <v>21</v>
      </c>
      <c r="J12" s="114" t="str">
        <f>'Rekapitulace stavby'!AN8</f>
        <v>25. 2. 2025</v>
      </c>
      <c r="K12" s="33"/>
      <c r="L12" s="11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01" t="str">
        <f>IF('Rekapitulace stavby'!AN10="","",'Rekapitulace stavby'!AN10)</f>
        <v/>
      </c>
      <c r="K14" s="33"/>
      <c r="L14" s="11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1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01" t="str">
        <f>IF('Rekapitulace stavby'!AN11="","",'Rekapitulace stavby'!AN11)</f>
        <v/>
      </c>
      <c r="K15" s="33"/>
      <c r="L15" s="11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101" t="str">
        <f>'Rekapitulace stavby'!AN13</f>
        <v/>
      </c>
      <c r="K17" s="33"/>
      <c r="L17" s="11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402" t="str">
        <f>'Rekapitulace stavby'!E14</f>
        <v xml:space="preserve"> </v>
      </c>
      <c r="F18" s="402"/>
      <c r="G18" s="402"/>
      <c r="H18" s="402"/>
      <c r="I18" s="111" t="s">
        <v>26</v>
      </c>
      <c r="J18" s="101" t="str">
        <f>'Rekapitulace stavby'!AN14</f>
        <v/>
      </c>
      <c r="K18" s="33"/>
      <c r="L18" s="11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01" t="s">
        <v>18</v>
      </c>
      <c r="K20" s="33"/>
      <c r="L20" s="11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1" t="s">
        <v>29</v>
      </c>
      <c r="F21" s="33"/>
      <c r="G21" s="33"/>
      <c r="H21" s="33"/>
      <c r="I21" s="111" t="s">
        <v>26</v>
      </c>
      <c r="J21" s="101" t="s">
        <v>18</v>
      </c>
      <c r="K21" s="33"/>
      <c r="L21" s="11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24</v>
      </c>
      <c r="J23" s="101" t="s">
        <v>18</v>
      </c>
      <c r="K23" s="33"/>
      <c r="L23" s="11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1" t="s">
        <v>32</v>
      </c>
      <c r="F24" s="33"/>
      <c r="G24" s="33"/>
      <c r="H24" s="33"/>
      <c r="I24" s="111" t="s">
        <v>26</v>
      </c>
      <c r="J24" s="101" t="s">
        <v>18</v>
      </c>
      <c r="K24" s="33"/>
      <c r="L24" s="11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11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5"/>
      <c r="B27" s="116"/>
      <c r="C27" s="115"/>
      <c r="D27" s="115"/>
      <c r="E27" s="396" t="s">
        <v>18</v>
      </c>
      <c r="F27" s="396"/>
      <c r="G27" s="396"/>
      <c r="H27" s="39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8"/>
      <c r="J29" s="118"/>
      <c r="K29" s="118"/>
      <c r="L29" s="11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9" t="s">
        <v>35</v>
      </c>
      <c r="E30" s="33"/>
      <c r="F30" s="33"/>
      <c r="G30" s="33"/>
      <c r="H30" s="33"/>
      <c r="I30" s="33"/>
      <c r="J30" s="120">
        <f>ROUND(J84, 2)</f>
        <v>0</v>
      </c>
      <c r="K30" s="33"/>
      <c r="L30" s="11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8"/>
      <c r="E31" s="118"/>
      <c r="F31" s="118"/>
      <c r="G31" s="118"/>
      <c r="H31" s="118"/>
      <c r="I31" s="118"/>
      <c r="J31" s="118"/>
      <c r="K31" s="118"/>
      <c r="L31" s="11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1" t="s">
        <v>37</v>
      </c>
      <c r="G32" s="33"/>
      <c r="H32" s="33"/>
      <c r="I32" s="121" t="s">
        <v>36</v>
      </c>
      <c r="J32" s="121" t="s">
        <v>38</v>
      </c>
      <c r="K32" s="33"/>
      <c r="L32" s="11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2" t="s">
        <v>39</v>
      </c>
      <c r="E33" s="111" t="s">
        <v>40</v>
      </c>
      <c r="F33" s="122">
        <f>ROUND((SUM(BE84:BE118)),  2)</f>
        <v>0</v>
      </c>
      <c r="G33" s="33"/>
      <c r="H33" s="33"/>
      <c r="I33" s="123">
        <v>0.21</v>
      </c>
      <c r="J33" s="122">
        <f>ROUND(((SUM(BE84:BE118))*I33),  2)</f>
        <v>0</v>
      </c>
      <c r="K33" s="33"/>
      <c r="L33" s="11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ROUND((SUM(BF84:BF118)),  2)</f>
        <v>0</v>
      </c>
      <c r="G34" s="33"/>
      <c r="H34" s="33"/>
      <c r="I34" s="123">
        <v>0.12</v>
      </c>
      <c r="J34" s="122">
        <f>ROUND(((SUM(BF84:BF118))*I34),  2)</f>
        <v>0</v>
      </c>
      <c r="K34" s="33"/>
      <c r="L34" s="11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ROUND((SUM(BG84:BG118)),  2)</f>
        <v>0</v>
      </c>
      <c r="G35" s="33"/>
      <c r="H35" s="33"/>
      <c r="I35" s="123">
        <v>0.21</v>
      </c>
      <c r="J35" s="122">
        <f>0</f>
        <v>0</v>
      </c>
      <c r="K35" s="33"/>
      <c r="L35" s="11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ROUND((SUM(BH84:BH118)),  2)</f>
        <v>0</v>
      </c>
      <c r="G36" s="33"/>
      <c r="H36" s="33"/>
      <c r="I36" s="123">
        <v>0.12</v>
      </c>
      <c r="J36" s="122">
        <f>0</f>
        <v>0</v>
      </c>
      <c r="K36" s="33"/>
      <c r="L36" s="11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ROUND((SUM(BI84:BI118)),  2)</f>
        <v>0</v>
      </c>
      <c r="G37" s="33"/>
      <c r="H37" s="33"/>
      <c r="I37" s="123">
        <v>0</v>
      </c>
      <c r="J37" s="122">
        <f>0</f>
        <v>0</v>
      </c>
      <c r="K37" s="33"/>
      <c r="L37" s="11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11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5" t="s">
        <v>133</v>
      </c>
      <c r="D45" s="35"/>
      <c r="E45" s="35"/>
      <c r="F45" s="35"/>
      <c r="G45" s="35"/>
      <c r="H45" s="35"/>
      <c r="I45" s="35"/>
      <c r="J45" s="35"/>
      <c r="K45" s="35"/>
      <c r="L45" s="11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30" t="s">
        <v>14</v>
      </c>
      <c r="D47" s="35"/>
      <c r="E47" s="35"/>
      <c r="F47" s="35"/>
      <c r="G47" s="35"/>
      <c r="H47" s="35"/>
      <c r="I47" s="35"/>
      <c r="J47" s="35"/>
      <c r="K47" s="35"/>
      <c r="L47" s="11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92" t="str">
        <f>E7</f>
        <v>Domov se zvláštním režimem ESET_změna 4</v>
      </c>
      <c r="F48" s="393"/>
      <c r="G48" s="393"/>
      <c r="H48" s="393"/>
      <c r="I48" s="35"/>
      <c r="J48" s="35"/>
      <c r="K48" s="35"/>
      <c r="L48" s="11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30" t="s">
        <v>127</v>
      </c>
      <c r="D49" s="35"/>
      <c r="E49" s="35"/>
      <c r="F49" s="35"/>
      <c r="G49" s="35"/>
      <c r="H49" s="35"/>
      <c r="I49" s="35"/>
      <c r="J49" s="35"/>
      <c r="K49" s="35"/>
      <c r="L49" s="11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89" t="str">
        <f>E9</f>
        <v>VRN - Vedlejší rozpočtové náklady</v>
      </c>
      <c r="F50" s="395"/>
      <c r="G50" s="395"/>
      <c r="H50" s="395"/>
      <c r="I50" s="35"/>
      <c r="J50" s="35"/>
      <c r="K50" s="35"/>
      <c r="L50" s="11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30" t="s">
        <v>19</v>
      </c>
      <c r="D52" s="35"/>
      <c r="E52" s="35"/>
      <c r="F52" s="28" t="str">
        <f>F12</f>
        <v>nám.Smiřických 42/12, parc.č.74/1</v>
      </c>
      <c r="G52" s="35"/>
      <c r="H52" s="35"/>
      <c r="I52" s="30" t="s">
        <v>21</v>
      </c>
      <c r="J52" s="58" t="str">
        <f>IF(J12="","",J12)</f>
        <v>25. 2. 2025</v>
      </c>
      <c r="K52" s="35"/>
      <c r="L52" s="11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30" t="s">
        <v>23</v>
      </c>
      <c r="D54" s="35"/>
      <c r="E54" s="35"/>
      <c r="F54" s="28" t="str">
        <f>E15</f>
        <v xml:space="preserve"> </v>
      </c>
      <c r="G54" s="35"/>
      <c r="H54" s="35"/>
      <c r="I54" s="30" t="s">
        <v>28</v>
      </c>
      <c r="J54" s="31" t="str">
        <f>E21</f>
        <v>M - PROject CZ s.r.o.</v>
      </c>
      <c r="K54" s="35"/>
      <c r="L54" s="11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30" t="s">
        <v>27</v>
      </c>
      <c r="D55" s="35"/>
      <c r="E55" s="35"/>
      <c r="F55" s="28" t="str">
        <f>IF(E18="","",E18)</f>
        <v xml:space="preserve"> </v>
      </c>
      <c r="G55" s="35"/>
      <c r="H55" s="35"/>
      <c r="I55" s="30" t="s">
        <v>31</v>
      </c>
      <c r="J55" s="31" t="str">
        <f>E24</f>
        <v>SOLOREAL s.r.o.</v>
      </c>
      <c r="K55" s="35"/>
      <c r="L55" s="11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5" t="s">
        <v>134</v>
      </c>
      <c r="D57" s="136"/>
      <c r="E57" s="136"/>
      <c r="F57" s="136"/>
      <c r="G57" s="136"/>
      <c r="H57" s="136"/>
      <c r="I57" s="136"/>
      <c r="J57" s="137" t="s">
        <v>135</v>
      </c>
      <c r="K57" s="136"/>
      <c r="L57" s="11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8" t="s">
        <v>67</v>
      </c>
      <c r="D59" s="35"/>
      <c r="E59" s="35"/>
      <c r="F59" s="35"/>
      <c r="G59" s="35"/>
      <c r="H59" s="35"/>
      <c r="I59" s="35"/>
      <c r="J59" s="76">
        <f>J84</f>
        <v>0</v>
      </c>
      <c r="K59" s="35"/>
      <c r="L59" s="11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9" t="s">
        <v>136</v>
      </c>
    </row>
    <row r="60" spans="1:47" s="9" customFormat="1" ht="24.95" customHeight="1">
      <c r="B60" s="139"/>
      <c r="C60" s="140"/>
      <c r="D60" s="141" t="s">
        <v>5550</v>
      </c>
      <c r="E60" s="142"/>
      <c r="F60" s="142"/>
      <c r="G60" s="142"/>
      <c r="H60" s="142"/>
      <c r="I60" s="142"/>
      <c r="J60" s="143">
        <f>J85</f>
        <v>0</v>
      </c>
      <c r="K60" s="140"/>
      <c r="L60" s="144"/>
    </row>
    <row r="61" spans="1:47" s="10" customFormat="1" ht="19.899999999999999" customHeight="1">
      <c r="B61" s="145"/>
      <c r="C61" s="95"/>
      <c r="D61" s="146" t="s">
        <v>5551</v>
      </c>
      <c r="E61" s="147"/>
      <c r="F61" s="147"/>
      <c r="G61" s="147"/>
      <c r="H61" s="147"/>
      <c r="I61" s="147"/>
      <c r="J61" s="148">
        <f>J86</f>
        <v>0</v>
      </c>
      <c r="K61" s="95"/>
      <c r="L61" s="149"/>
    </row>
    <row r="62" spans="1:47" s="10" customFormat="1" ht="19.899999999999999" customHeight="1">
      <c r="B62" s="145"/>
      <c r="C62" s="95"/>
      <c r="D62" s="146" t="s">
        <v>5552</v>
      </c>
      <c r="E62" s="147"/>
      <c r="F62" s="147"/>
      <c r="G62" s="147"/>
      <c r="H62" s="147"/>
      <c r="I62" s="147"/>
      <c r="J62" s="148">
        <f>J97</f>
        <v>0</v>
      </c>
      <c r="K62" s="95"/>
      <c r="L62" s="149"/>
    </row>
    <row r="63" spans="1:47" s="10" customFormat="1" ht="19.899999999999999" customHeight="1">
      <c r="B63" s="145"/>
      <c r="C63" s="95"/>
      <c r="D63" s="146" t="s">
        <v>5553</v>
      </c>
      <c r="E63" s="147"/>
      <c r="F63" s="147"/>
      <c r="G63" s="147"/>
      <c r="H63" s="147"/>
      <c r="I63" s="147"/>
      <c r="J63" s="148">
        <f>J104</f>
        <v>0</v>
      </c>
      <c r="K63" s="95"/>
      <c r="L63" s="149"/>
    </row>
    <row r="64" spans="1:47" s="10" customFormat="1" ht="19.899999999999999" customHeight="1">
      <c r="B64" s="145"/>
      <c r="C64" s="95"/>
      <c r="D64" s="146" t="s">
        <v>5554</v>
      </c>
      <c r="E64" s="147"/>
      <c r="F64" s="147"/>
      <c r="G64" s="147"/>
      <c r="H64" s="147"/>
      <c r="I64" s="147"/>
      <c r="J64" s="148">
        <f>J115</f>
        <v>0</v>
      </c>
      <c r="K64" s="95"/>
      <c r="L64" s="149"/>
    </row>
    <row r="65" spans="1:31" s="2" customFormat="1" ht="21.7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1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5" customHeight="1">
      <c r="A66" s="33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11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2" customFormat="1" ht="6.95" customHeight="1">
      <c r="A70" s="33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5" customHeight="1">
      <c r="A71" s="33"/>
      <c r="B71" s="34"/>
      <c r="C71" s="25" t="s">
        <v>164</v>
      </c>
      <c r="D71" s="35"/>
      <c r="E71" s="35"/>
      <c r="F71" s="35"/>
      <c r="G71" s="35"/>
      <c r="H71" s="35"/>
      <c r="I71" s="35"/>
      <c r="J71" s="35"/>
      <c r="K71" s="35"/>
      <c r="L71" s="11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11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30" t="s">
        <v>14</v>
      </c>
      <c r="D73" s="35"/>
      <c r="E73" s="35"/>
      <c r="F73" s="35"/>
      <c r="G73" s="35"/>
      <c r="H73" s="35"/>
      <c r="I73" s="35"/>
      <c r="J73" s="35"/>
      <c r="K73" s="35"/>
      <c r="L73" s="11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392" t="str">
        <f>E7</f>
        <v>Domov se zvláštním režimem ESET_změna 4</v>
      </c>
      <c r="F74" s="393"/>
      <c r="G74" s="393"/>
      <c r="H74" s="393"/>
      <c r="I74" s="35"/>
      <c r="J74" s="35"/>
      <c r="K74" s="35"/>
      <c r="L74" s="11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30" t="s">
        <v>127</v>
      </c>
      <c r="D75" s="35"/>
      <c r="E75" s="35"/>
      <c r="F75" s="35"/>
      <c r="G75" s="35"/>
      <c r="H75" s="35"/>
      <c r="I75" s="35"/>
      <c r="J75" s="35"/>
      <c r="K75" s="35"/>
      <c r="L75" s="11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89" t="str">
        <f>E9</f>
        <v>VRN - Vedlejší rozpočtové náklady</v>
      </c>
      <c r="F76" s="395"/>
      <c r="G76" s="395"/>
      <c r="H76" s="395"/>
      <c r="I76" s="35"/>
      <c r="J76" s="35"/>
      <c r="K76" s="35"/>
      <c r="L76" s="11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1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30" t="s">
        <v>19</v>
      </c>
      <c r="D78" s="35"/>
      <c r="E78" s="35"/>
      <c r="F78" s="28" t="str">
        <f>F12</f>
        <v>nám.Smiřických 42/12, parc.č.74/1</v>
      </c>
      <c r="G78" s="35"/>
      <c r="H78" s="35"/>
      <c r="I78" s="30" t="s">
        <v>21</v>
      </c>
      <c r="J78" s="58" t="str">
        <f>IF(J12="","",J12)</f>
        <v>25. 2. 2025</v>
      </c>
      <c r="K78" s="35"/>
      <c r="L78" s="11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1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2" customHeight="1">
      <c r="A80" s="33"/>
      <c r="B80" s="34"/>
      <c r="C80" s="30" t="s">
        <v>23</v>
      </c>
      <c r="D80" s="35"/>
      <c r="E80" s="35"/>
      <c r="F80" s="28" t="str">
        <f>E15</f>
        <v xml:space="preserve"> </v>
      </c>
      <c r="G80" s="35"/>
      <c r="H80" s="35"/>
      <c r="I80" s="30" t="s">
        <v>28</v>
      </c>
      <c r="J80" s="31" t="str">
        <f>E21</f>
        <v>M - PROject CZ s.r.o.</v>
      </c>
      <c r="K80" s="35"/>
      <c r="L80" s="11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>
      <c r="A81" s="33"/>
      <c r="B81" s="34"/>
      <c r="C81" s="30" t="s">
        <v>27</v>
      </c>
      <c r="D81" s="35"/>
      <c r="E81" s="35"/>
      <c r="F81" s="28" t="str">
        <f>IF(E18="","",E18)</f>
        <v xml:space="preserve"> </v>
      </c>
      <c r="G81" s="35"/>
      <c r="H81" s="35"/>
      <c r="I81" s="30" t="s">
        <v>31</v>
      </c>
      <c r="J81" s="31" t="str">
        <f>E24</f>
        <v>SOLOREAL s.r.o.</v>
      </c>
      <c r="K81" s="35"/>
      <c r="L81" s="11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>
      <c r="A83" s="150"/>
      <c r="B83" s="151"/>
      <c r="C83" s="152" t="s">
        <v>165</v>
      </c>
      <c r="D83" s="153" t="s">
        <v>54</v>
      </c>
      <c r="E83" s="153" t="s">
        <v>50</v>
      </c>
      <c r="F83" s="153" t="s">
        <v>51</v>
      </c>
      <c r="G83" s="153" t="s">
        <v>166</v>
      </c>
      <c r="H83" s="153" t="s">
        <v>167</v>
      </c>
      <c r="I83" s="153" t="s">
        <v>168</v>
      </c>
      <c r="J83" s="153" t="s">
        <v>135</v>
      </c>
      <c r="K83" s="154" t="s">
        <v>169</v>
      </c>
      <c r="L83" s="155"/>
      <c r="M83" s="67" t="s">
        <v>18</v>
      </c>
      <c r="N83" s="68" t="s">
        <v>39</v>
      </c>
      <c r="O83" s="68" t="s">
        <v>170</v>
      </c>
      <c r="P83" s="68" t="s">
        <v>171</v>
      </c>
      <c r="Q83" s="68" t="s">
        <v>172</v>
      </c>
      <c r="R83" s="68" t="s">
        <v>173</v>
      </c>
      <c r="S83" s="68" t="s">
        <v>174</v>
      </c>
      <c r="T83" s="69" t="s">
        <v>175</v>
      </c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</row>
    <row r="84" spans="1:65" s="2" customFormat="1" ht="22.9" customHeight="1">
      <c r="A84" s="33"/>
      <c r="B84" s="34"/>
      <c r="C84" s="74" t="s">
        <v>176</v>
      </c>
      <c r="D84" s="35"/>
      <c r="E84" s="35"/>
      <c r="F84" s="35"/>
      <c r="G84" s="35"/>
      <c r="H84" s="35"/>
      <c r="I84" s="35"/>
      <c r="J84" s="156">
        <f>BK84</f>
        <v>0</v>
      </c>
      <c r="K84" s="35"/>
      <c r="L84" s="38"/>
      <c r="M84" s="70"/>
      <c r="N84" s="157"/>
      <c r="O84" s="71"/>
      <c r="P84" s="158">
        <f>P85</f>
        <v>0</v>
      </c>
      <c r="Q84" s="71"/>
      <c r="R84" s="158">
        <f>R85</f>
        <v>0</v>
      </c>
      <c r="S84" s="71"/>
      <c r="T84" s="159">
        <f>T85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9" t="s">
        <v>68</v>
      </c>
      <c r="AU84" s="19" t="s">
        <v>136</v>
      </c>
      <c r="BK84" s="160">
        <f>BK85</f>
        <v>0</v>
      </c>
    </row>
    <row r="85" spans="1:65" s="12" customFormat="1" ht="25.9" customHeight="1">
      <c r="B85" s="161"/>
      <c r="C85" s="162"/>
      <c r="D85" s="163" t="s">
        <v>68</v>
      </c>
      <c r="E85" s="164" t="s">
        <v>123</v>
      </c>
      <c r="F85" s="164" t="s">
        <v>124</v>
      </c>
      <c r="G85" s="162"/>
      <c r="H85" s="162"/>
      <c r="I85" s="162"/>
      <c r="J85" s="165">
        <f>BK85</f>
        <v>0</v>
      </c>
      <c r="K85" s="162"/>
      <c r="L85" s="166"/>
      <c r="M85" s="167"/>
      <c r="N85" s="168"/>
      <c r="O85" s="168"/>
      <c r="P85" s="169">
        <f>P86+P97+P104+P115</f>
        <v>0</v>
      </c>
      <c r="Q85" s="168"/>
      <c r="R85" s="169">
        <f>R86+R97+R104+R115</f>
        <v>0</v>
      </c>
      <c r="S85" s="168"/>
      <c r="T85" s="170">
        <f>T86+T97+T104+T115</f>
        <v>0</v>
      </c>
      <c r="AR85" s="171" t="s">
        <v>222</v>
      </c>
      <c r="AT85" s="172" t="s">
        <v>68</v>
      </c>
      <c r="AU85" s="172" t="s">
        <v>69</v>
      </c>
      <c r="AY85" s="171" t="s">
        <v>179</v>
      </c>
      <c r="BK85" s="173">
        <f>BK86+BK97+BK104+BK115</f>
        <v>0</v>
      </c>
    </row>
    <row r="86" spans="1:65" s="12" customFormat="1" ht="22.9" customHeight="1">
      <c r="B86" s="161"/>
      <c r="C86" s="162"/>
      <c r="D86" s="163" t="s">
        <v>68</v>
      </c>
      <c r="E86" s="174" t="s">
        <v>5555</v>
      </c>
      <c r="F86" s="174" t="s">
        <v>5556</v>
      </c>
      <c r="G86" s="162"/>
      <c r="H86" s="162"/>
      <c r="I86" s="162"/>
      <c r="J86" s="175">
        <f>BK86</f>
        <v>0</v>
      </c>
      <c r="K86" s="162"/>
      <c r="L86" s="166"/>
      <c r="M86" s="167"/>
      <c r="N86" s="168"/>
      <c r="O86" s="168"/>
      <c r="P86" s="169">
        <f>SUM(P87:P96)</f>
        <v>0</v>
      </c>
      <c r="Q86" s="168"/>
      <c r="R86" s="169">
        <f>SUM(R87:R96)</f>
        <v>0</v>
      </c>
      <c r="S86" s="168"/>
      <c r="T86" s="170">
        <f>SUM(T87:T96)</f>
        <v>0</v>
      </c>
      <c r="AR86" s="171" t="s">
        <v>222</v>
      </c>
      <c r="AT86" s="172" t="s">
        <v>68</v>
      </c>
      <c r="AU86" s="172" t="s">
        <v>76</v>
      </c>
      <c r="AY86" s="171" t="s">
        <v>179</v>
      </c>
      <c r="BK86" s="173">
        <f>SUM(BK87:BK96)</f>
        <v>0</v>
      </c>
    </row>
    <row r="87" spans="1:65" s="2" customFormat="1" ht="16.5" customHeight="1">
      <c r="A87" s="33"/>
      <c r="B87" s="34"/>
      <c r="C87" s="176" t="s">
        <v>76</v>
      </c>
      <c r="D87" s="176" t="s">
        <v>181</v>
      </c>
      <c r="E87" s="177" t="s">
        <v>5557</v>
      </c>
      <c r="F87" s="178" t="s">
        <v>5558</v>
      </c>
      <c r="G87" s="179" t="s">
        <v>1865</v>
      </c>
      <c r="H87" s="180">
        <v>1</v>
      </c>
      <c r="I87" s="181"/>
      <c r="J87" s="181">
        <f>ROUND(I87*H87,2)</f>
        <v>0</v>
      </c>
      <c r="K87" s="178" t="s">
        <v>185</v>
      </c>
      <c r="L87" s="38"/>
      <c r="M87" s="182" t="s">
        <v>18</v>
      </c>
      <c r="N87" s="183" t="s">
        <v>40</v>
      </c>
      <c r="O87" s="184">
        <v>0</v>
      </c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6" t="s">
        <v>5559</v>
      </c>
      <c r="AT87" s="186" t="s">
        <v>181</v>
      </c>
      <c r="AU87" s="186" t="s">
        <v>78</v>
      </c>
      <c r="AY87" s="19" t="s">
        <v>179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76</v>
      </c>
      <c r="BK87" s="187">
        <f>ROUND(I87*H87,2)</f>
        <v>0</v>
      </c>
      <c r="BL87" s="19" t="s">
        <v>5559</v>
      </c>
      <c r="BM87" s="186" t="s">
        <v>5560</v>
      </c>
    </row>
    <row r="88" spans="1:65" s="2" customFormat="1">
      <c r="A88" s="33"/>
      <c r="B88" s="34"/>
      <c r="C88" s="35"/>
      <c r="D88" s="188" t="s">
        <v>188</v>
      </c>
      <c r="E88" s="35"/>
      <c r="F88" s="189" t="s">
        <v>5558</v>
      </c>
      <c r="G88" s="35"/>
      <c r="H88" s="35"/>
      <c r="I88" s="35"/>
      <c r="J88" s="35"/>
      <c r="K88" s="35"/>
      <c r="L88" s="38"/>
      <c r="M88" s="190"/>
      <c r="N88" s="191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9" t="s">
        <v>188</v>
      </c>
      <c r="AU88" s="19" t="s">
        <v>78</v>
      </c>
    </row>
    <row r="89" spans="1:65" s="2" customFormat="1">
      <c r="A89" s="33"/>
      <c r="B89" s="34"/>
      <c r="C89" s="35"/>
      <c r="D89" s="192" t="s">
        <v>190</v>
      </c>
      <c r="E89" s="35"/>
      <c r="F89" s="193" t="s">
        <v>5561</v>
      </c>
      <c r="G89" s="35"/>
      <c r="H89" s="35"/>
      <c r="I89" s="35"/>
      <c r="J89" s="35"/>
      <c r="K89" s="35"/>
      <c r="L89" s="38"/>
      <c r="M89" s="190"/>
      <c r="N89" s="191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9" t="s">
        <v>190</v>
      </c>
      <c r="AU89" s="19" t="s">
        <v>78</v>
      </c>
    </row>
    <row r="90" spans="1:65" s="2" customFormat="1" ht="16.5" customHeight="1">
      <c r="A90" s="33"/>
      <c r="B90" s="34"/>
      <c r="C90" s="176" t="s">
        <v>78</v>
      </c>
      <c r="D90" s="176" t="s">
        <v>181</v>
      </c>
      <c r="E90" s="177" t="s">
        <v>5562</v>
      </c>
      <c r="F90" s="178" t="s">
        <v>5563</v>
      </c>
      <c r="G90" s="179" t="s">
        <v>1865</v>
      </c>
      <c r="H90" s="180">
        <v>1</v>
      </c>
      <c r="I90" s="181"/>
      <c r="J90" s="181">
        <f>ROUND(I90*H90,2)</f>
        <v>0</v>
      </c>
      <c r="K90" s="178" t="s">
        <v>185</v>
      </c>
      <c r="L90" s="38"/>
      <c r="M90" s="182" t="s">
        <v>18</v>
      </c>
      <c r="N90" s="183" t="s">
        <v>40</v>
      </c>
      <c r="O90" s="184">
        <v>0</v>
      </c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6" t="s">
        <v>5559</v>
      </c>
      <c r="AT90" s="186" t="s">
        <v>181</v>
      </c>
      <c r="AU90" s="186" t="s">
        <v>78</v>
      </c>
      <c r="AY90" s="19" t="s">
        <v>179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76</v>
      </c>
      <c r="BK90" s="187">
        <f>ROUND(I90*H90,2)</f>
        <v>0</v>
      </c>
      <c r="BL90" s="19" t="s">
        <v>5559</v>
      </c>
      <c r="BM90" s="186" t="s">
        <v>5564</v>
      </c>
    </row>
    <row r="91" spans="1:65" s="2" customFormat="1">
      <c r="A91" s="33"/>
      <c r="B91" s="34"/>
      <c r="C91" s="35"/>
      <c r="D91" s="188" t="s">
        <v>188</v>
      </c>
      <c r="E91" s="35"/>
      <c r="F91" s="189" t="s">
        <v>5563</v>
      </c>
      <c r="G91" s="35"/>
      <c r="H91" s="35"/>
      <c r="I91" s="35"/>
      <c r="J91" s="35"/>
      <c r="K91" s="35"/>
      <c r="L91" s="38"/>
      <c r="M91" s="190"/>
      <c r="N91" s="191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9" t="s">
        <v>188</v>
      </c>
      <c r="AU91" s="19" t="s">
        <v>78</v>
      </c>
    </row>
    <row r="92" spans="1:65" s="2" customFormat="1">
      <c r="A92" s="33"/>
      <c r="B92" s="34"/>
      <c r="C92" s="35"/>
      <c r="D92" s="192" t="s">
        <v>190</v>
      </c>
      <c r="E92" s="35"/>
      <c r="F92" s="193" t="s">
        <v>5565</v>
      </c>
      <c r="G92" s="35"/>
      <c r="H92" s="35"/>
      <c r="I92" s="35"/>
      <c r="J92" s="35"/>
      <c r="K92" s="35"/>
      <c r="L92" s="38"/>
      <c r="M92" s="190"/>
      <c r="N92" s="191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9" t="s">
        <v>190</v>
      </c>
      <c r="AU92" s="19" t="s">
        <v>78</v>
      </c>
    </row>
    <row r="93" spans="1:65" s="2" customFormat="1" ht="19.5">
      <c r="A93" s="33"/>
      <c r="B93" s="34"/>
      <c r="C93" s="35"/>
      <c r="D93" s="188" t="s">
        <v>2670</v>
      </c>
      <c r="E93" s="35"/>
      <c r="F93" s="230" t="s">
        <v>5566</v>
      </c>
      <c r="G93" s="35"/>
      <c r="H93" s="35"/>
      <c r="I93" s="35"/>
      <c r="J93" s="35"/>
      <c r="K93" s="35"/>
      <c r="L93" s="38"/>
      <c r="M93" s="190"/>
      <c r="N93" s="191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9" t="s">
        <v>2670</v>
      </c>
      <c r="AU93" s="19" t="s">
        <v>78</v>
      </c>
    </row>
    <row r="94" spans="1:65" s="2" customFormat="1" ht="16.5" customHeight="1">
      <c r="A94" s="33"/>
      <c r="B94" s="34"/>
      <c r="C94" s="176" t="s">
        <v>85</v>
      </c>
      <c r="D94" s="176" t="s">
        <v>181</v>
      </c>
      <c r="E94" s="177" t="s">
        <v>5567</v>
      </c>
      <c r="F94" s="178" t="s">
        <v>5568</v>
      </c>
      <c r="G94" s="179" t="s">
        <v>1865</v>
      </c>
      <c r="H94" s="180">
        <v>1</v>
      </c>
      <c r="I94" s="181"/>
      <c r="J94" s="181">
        <f>ROUND(I94*H94,2)</f>
        <v>0</v>
      </c>
      <c r="K94" s="178" t="s">
        <v>185</v>
      </c>
      <c r="L94" s="38"/>
      <c r="M94" s="182" t="s">
        <v>18</v>
      </c>
      <c r="N94" s="183" t="s">
        <v>40</v>
      </c>
      <c r="O94" s="184">
        <v>0</v>
      </c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6" t="s">
        <v>5559</v>
      </c>
      <c r="AT94" s="186" t="s">
        <v>181</v>
      </c>
      <c r="AU94" s="186" t="s">
        <v>78</v>
      </c>
      <c r="AY94" s="19" t="s">
        <v>179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76</v>
      </c>
      <c r="BK94" s="187">
        <f>ROUND(I94*H94,2)</f>
        <v>0</v>
      </c>
      <c r="BL94" s="19" t="s">
        <v>5559</v>
      </c>
      <c r="BM94" s="186" t="s">
        <v>5569</v>
      </c>
    </row>
    <row r="95" spans="1:65" s="2" customFormat="1">
      <c r="A95" s="33"/>
      <c r="B95" s="34"/>
      <c r="C95" s="35"/>
      <c r="D95" s="188" t="s">
        <v>188</v>
      </c>
      <c r="E95" s="35"/>
      <c r="F95" s="189" t="s">
        <v>5568</v>
      </c>
      <c r="G95" s="35"/>
      <c r="H95" s="35"/>
      <c r="I95" s="35"/>
      <c r="J95" s="35"/>
      <c r="K95" s="35"/>
      <c r="L95" s="38"/>
      <c r="M95" s="190"/>
      <c r="N95" s="191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9" t="s">
        <v>188</v>
      </c>
      <c r="AU95" s="19" t="s">
        <v>78</v>
      </c>
    </row>
    <row r="96" spans="1:65" s="2" customFormat="1">
      <c r="A96" s="33"/>
      <c r="B96" s="34"/>
      <c r="C96" s="35"/>
      <c r="D96" s="192" t="s">
        <v>190</v>
      </c>
      <c r="E96" s="35"/>
      <c r="F96" s="193" t="s">
        <v>5570</v>
      </c>
      <c r="G96" s="35"/>
      <c r="H96" s="35"/>
      <c r="I96" s="35"/>
      <c r="J96" s="35"/>
      <c r="K96" s="35"/>
      <c r="L96" s="38"/>
      <c r="M96" s="190"/>
      <c r="N96" s="191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9" t="s">
        <v>190</v>
      </c>
      <c r="AU96" s="19" t="s">
        <v>78</v>
      </c>
    </row>
    <row r="97" spans="1:65" s="12" customFormat="1" ht="22.9" customHeight="1">
      <c r="B97" s="161"/>
      <c r="C97" s="162"/>
      <c r="D97" s="163" t="s">
        <v>68</v>
      </c>
      <c r="E97" s="174" t="s">
        <v>5571</v>
      </c>
      <c r="F97" s="174" t="s">
        <v>4380</v>
      </c>
      <c r="G97" s="162"/>
      <c r="H97" s="162"/>
      <c r="I97" s="162"/>
      <c r="J97" s="175">
        <f>BK97</f>
        <v>0</v>
      </c>
      <c r="K97" s="162"/>
      <c r="L97" s="166"/>
      <c r="M97" s="167"/>
      <c r="N97" s="168"/>
      <c r="O97" s="168"/>
      <c r="P97" s="169">
        <f>SUM(P98:P103)</f>
        <v>0</v>
      </c>
      <c r="Q97" s="168"/>
      <c r="R97" s="169">
        <f>SUM(R98:R103)</f>
        <v>0</v>
      </c>
      <c r="S97" s="168"/>
      <c r="T97" s="170">
        <f>SUM(T98:T103)</f>
        <v>0</v>
      </c>
      <c r="AR97" s="171" t="s">
        <v>222</v>
      </c>
      <c r="AT97" s="172" t="s">
        <v>68</v>
      </c>
      <c r="AU97" s="172" t="s">
        <v>76</v>
      </c>
      <c r="AY97" s="171" t="s">
        <v>179</v>
      </c>
      <c r="BK97" s="173">
        <f>SUM(BK98:BK103)</f>
        <v>0</v>
      </c>
    </row>
    <row r="98" spans="1:65" s="2" customFormat="1" ht="16.5" customHeight="1">
      <c r="A98" s="33"/>
      <c r="B98" s="34"/>
      <c r="C98" s="176" t="s">
        <v>186</v>
      </c>
      <c r="D98" s="176" t="s">
        <v>181</v>
      </c>
      <c r="E98" s="177" t="s">
        <v>5572</v>
      </c>
      <c r="F98" s="178" t="s">
        <v>4380</v>
      </c>
      <c r="G98" s="179" t="s">
        <v>1865</v>
      </c>
      <c r="H98" s="180">
        <v>1</v>
      </c>
      <c r="I98" s="181"/>
      <c r="J98" s="181">
        <f>ROUND(I98*H98,2)</f>
        <v>0</v>
      </c>
      <c r="K98" s="178" t="s">
        <v>185</v>
      </c>
      <c r="L98" s="38"/>
      <c r="M98" s="182" t="s">
        <v>18</v>
      </c>
      <c r="N98" s="183" t="s">
        <v>40</v>
      </c>
      <c r="O98" s="184">
        <v>0</v>
      </c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6" t="s">
        <v>5559</v>
      </c>
      <c r="AT98" s="186" t="s">
        <v>181</v>
      </c>
      <c r="AU98" s="186" t="s">
        <v>78</v>
      </c>
      <c r="AY98" s="19" t="s">
        <v>179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76</v>
      </c>
      <c r="BK98" s="187">
        <f>ROUND(I98*H98,2)</f>
        <v>0</v>
      </c>
      <c r="BL98" s="19" t="s">
        <v>5559</v>
      </c>
      <c r="BM98" s="186" t="s">
        <v>5573</v>
      </c>
    </row>
    <row r="99" spans="1:65" s="2" customFormat="1">
      <c r="A99" s="33"/>
      <c r="B99" s="34"/>
      <c r="C99" s="35"/>
      <c r="D99" s="188" t="s">
        <v>188</v>
      </c>
      <c r="E99" s="35"/>
      <c r="F99" s="189" t="s">
        <v>4380</v>
      </c>
      <c r="G99" s="35"/>
      <c r="H99" s="35"/>
      <c r="I99" s="35"/>
      <c r="J99" s="35"/>
      <c r="K99" s="35"/>
      <c r="L99" s="38"/>
      <c r="M99" s="190"/>
      <c r="N99" s="19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9" t="s">
        <v>188</v>
      </c>
      <c r="AU99" s="19" t="s">
        <v>78</v>
      </c>
    </row>
    <row r="100" spans="1:65" s="2" customFormat="1">
      <c r="A100" s="33"/>
      <c r="B100" s="34"/>
      <c r="C100" s="35"/>
      <c r="D100" s="192" t="s">
        <v>190</v>
      </c>
      <c r="E100" s="35"/>
      <c r="F100" s="193" t="s">
        <v>5574</v>
      </c>
      <c r="G100" s="35"/>
      <c r="H100" s="35"/>
      <c r="I100" s="35"/>
      <c r="J100" s="35"/>
      <c r="K100" s="35"/>
      <c r="L100" s="38"/>
      <c r="M100" s="190"/>
      <c r="N100" s="191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9" t="s">
        <v>190</v>
      </c>
      <c r="AU100" s="19" t="s">
        <v>78</v>
      </c>
    </row>
    <row r="101" spans="1:65" s="2" customFormat="1" ht="16.5" customHeight="1">
      <c r="A101" s="33"/>
      <c r="B101" s="34"/>
      <c r="C101" s="176" t="s">
        <v>222</v>
      </c>
      <c r="D101" s="176" t="s">
        <v>181</v>
      </c>
      <c r="E101" s="177" t="s">
        <v>5575</v>
      </c>
      <c r="F101" s="178" t="s">
        <v>5576</v>
      </c>
      <c r="G101" s="179" t="s">
        <v>1865</v>
      </c>
      <c r="H101" s="180">
        <v>1</v>
      </c>
      <c r="I101" s="181"/>
      <c r="J101" s="181">
        <f>ROUND(I101*H101,2)</f>
        <v>0</v>
      </c>
      <c r="K101" s="178" t="s">
        <v>185</v>
      </c>
      <c r="L101" s="38"/>
      <c r="M101" s="182" t="s">
        <v>18</v>
      </c>
      <c r="N101" s="183" t="s">
        <v>40</v>
      </c>
      <c r="O101" s="184">
        <v>0</v>
      </c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6" t="s">
        <v>5559</v>
      </c>
      <c r="AT101" s="186" t="s">
        <v>181</v>
      </c>
      <c r="AU101" s="186" t="s">
        <v>78</v>
      </c>
      <c r="AY101" s="19" t="s">
        <v>179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76</v>
      </c>
      <c r="BK101" s="187">
        <f>ROUND(I101*H101,2)</f>
        <v>0</v>
      </c>
      <c r="BL101" s="19" t="s">
        <v>5559</v>
      </c>
      <c r="BM101" s="186" t="s">
        <v>5577</v>
      </c>
    </row>
    <row r="102" spans="1:65" s="2" customFormat="1">
      <c r="A102" s="33"/>
      <c r="B102" s="34"/>
      <c r="C102" s="35"/>
      <c r="D102" s="188" t="s">
        <v>188</v>
      </c>
      <c r="E102" s="35"/>
      <c r="F102" s="189" t="s">
        <v>5576</v>
      </c>
      <c r="G102" s="35"/>
      <c r="H102" s="35"/>
      <c r="I102" s="35"/>
      <c r="J102" s="35"/>
      <c r="K102" s="35"/>
      <c r="L102" s="38"/>
      <c r="M102" s="190"/>
      <c r="N102" s="191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188</v>
      </c>
      <c r="AU102" s="19" t="s">
        <v>78</v>
      </c>
    </row>
    <row r="103" spans="1:65" s="2" customFormat="1">
      <c r="A103" s="33"/>
      <c r="B103" s="34"/>
      <c r="C103" s="35"/>
      <c r="D103" s="192" t="s">
        <v>190</v>
      </c>
      <c r="E103" s="35"/>
      <c r="F103" s="193" t="s">
        <v>5578</v>
      </c>
      <c r="G103" s="35"/>
      <c r="H103" s="35"/>
      <c r="I103" s="35"/>
      <c r="J103" s="35"/>
      <c r="K103" s="35"/>
      <c r="L103" s="38"/>
      <c r="M103" s="190"/>
      <c r="N103" s="19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9" t="s">
        <v>190</v>
      </c>
      <c r="AU103" s="19" t="s">
        <v>78</v>
      </c>
    </row>
    <row r="104" spans="1:65" s="12" customFormat="1" ht="22.9" customHeight="1">
      <c r="B104" s="161"/>
      <c r="C104" s="162"/>
      <c r="D104" s="163" t="s">
        <v>68</v>
      </c>
      <c r="E104" s="174" t="s">
        <v>5579</v>
      </c>
      <c r="F104" s="174" t="s">
        <v>5580</v>
      </c>
      <c r="G104" s="162"/>
      <c r="H104" s="162"/>
      <c r="I104" s="162"/>
      <c r="J104" s="175">
        <f>BK104</f>
        <v>0</v>
      </c>
      <c r="K104" s="162"/>
      <c r="L104" s="166"/>
      <c r="M104" s="167"/>
      <c r="N104" s="168"/>
      <c r="O104" s="168"/>
      <c r="P104" s="169">
        <f>SUM(P105:P114)</f>
        <v>0</v>
      </c>
      <c r="Q104" s="168"/>
      <c r="R104" s="169">
        <f>SUM(R105:R114)</f>
        <v>0</v>
      </c>
      <c r="S104" s="168"/>
      <c r="T104" s="170">
        <f>SUM(T105:T114)</f>
        <v>0</v>
      </c>
      <c r="AR104" s="171" t="s">
        <v>222</v>
      </c>
      <c r="AT104" s="172" t="s">
        <v>68</v>
      </c>
      <c r="AU104" s="172" t="s">
        <v>76</v>
      </c>
      <c r="AY104" s="171" t="s">
        <v>179</v>
      </c>
      <c r="BK104" s="173">
        <f>SUM(BK105:BK114)</f>
        <v>0</v>
      </c>
    </row>
    <row r="105" spans="1:65" s="2" customFormat="1" ht="16.5" customHeight="1">
      <c r="A105" s="33"/>
      <c r="B105" s="34"/>
      <c r="C105" s="176" t="s">
        <v>237</v>
      </c>
      <c r="D105" s="176" t="s">
        <v>181</v>
      </c>
      <c r="E105" s="177" t="s">
        <v>5581</v>
      </c>
      <c r="F105" s="178" t="s">
        <v>5582</v>
      </c>
      <c r="G105" s="179" t="s">
        <v>1865</v>
      </c>
      <c r="H105" s="180">
        <v>1</v>
      </c>
      <c r="I105" s="181"/>
      <c r="J105" s="181">
        <f>ROUND(I105*H105,2)</f>
        <v>0</v>
      </c>
      <c r="K105" s="178" t="s">
        <v>185</v>
      </c>
      <c r="L105" s="38"/>
      <c r="M105" s="182" t="s">
        <v>18</v>
      </c>
      <c r="N105" s="183" t="s">
        <v>40</v>
      </c>
      <c r="O105" s="184">
        <v>0</v>
      </c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6" t="s">
        <v>5559</v>
      </c>
      <c r="AT105" s="186" t="s">
        <v>181</v>
      </c>
      <c r="AU105" s="186" t="s">
        <v>78</v>
      </c>
      <c r="AY105" s="19" t="s">
        <v>179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76</v>
      </c>
      <c r="BK105" s="187">
        <f>ROUND(I105*H105,2)</f>
        <v>0</v>
      </c>
      <c r="BL105" s="19" t="s">
        <v>5559</v>
      </c>
      <c r="BM105" s="186" t="s">
        <v>5583</v>
      </c>
    </row>
    <row r="106" spans="1:65" s="2" customFormat="1">
      <c r="A106" s="33"/>
      <c r="B106" s="34"/>
      <c r="C106" s="35"/>
      <c r="D106" s="188" t="s">
        <v>188</v>
      </c>
      <c r="E106" s="35"/>
      <c r="F106" s="189" t="s">
        <v>5582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188</v>
      </c>
      <c r="AU106" s="19" t="s">
        <v>78</v>
      </c>
    </row>
    <row r="107" spans="1:65" s="2" customFormat="1">
      <c r="A107" s="33"/>
      <c r="B107" s="34"/>
      <c r="C107" s="35"/>
      <c r="D107" s="192" t="s">
        <v>190</v>
      </c>
      <c r="E107" s="35"/>
      <c r="F107" s="193" t="s">
        <v>5584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190</v>
      </c>
      <c r="AU107" s="19" t="s">
        <v>78</v>
      </c>
    </row>
    <row r="108" spans="1:65" s="2" customFormat="1" ht="16.5" customHeight="1">
      <c r="A108" s="33"/>
      <c r="B108" s="34"/>
      <c r="C108" s="176" t="s">
        <v>244</v>
      </c>
      <c r="D108" s="176" t="s">
        <v>181</v>
      </c>
      <c r="E108" s="177" t="s">
        <v>5585</v>
      </c>
      <c r="F108" s="178" t="s">
        <v>5586</v>
      </c>
      <c r="G108" s="179" t="s">
        <v>1865</v>
      </c>
      <c r="H108" s="180">
        <v>1</v>
      </c>
      <c r="I108" s="181"/>
      <c r="J108" s="181">
        <f>ROUND(I108*H108,2)</f>
        <v>0</v>
      </c>
      <c r="K108" s="178" t="s">
        <v>185</v>
      </c>
      <c r="L108" s="38"/>
      <c r="M108" s="182" t="s">
        <v>18</v>
      </c>
      <c r="N108" s="183" t="s">
        <v>40</v>
      </c>
      <c r="O108" s="184">
        <v>0</v>
      </c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5559</v>
      </c>
      <c r="AT108" s="186" t="s">
        <v>181</v>
      </c>
      <c r="AU108" s="186" t="s">
        <v>78</v>
      </c>
      <c r="AY108" s="19" t="s">
        <v>179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76</v>
      </c>
      <c r="BK108" s="187">
        <f>ROUND(I108*H108,2)</f>
        <v>0</v>
      </c>
      <c r="BL108" s="19" t="s">
        <v>5559</v>
      </c>
      <c r="BM108" s="186" t="s">
        <v>5587</v>
      </c>
    </row>
    <row r="109" spans="1:65" s="2" customFormat="1">
      <c r="A109" s="33"/>
      <c r="B109" s="34"/>
      <c r="C109" s="35"/>
      <c r="D109" s="188" t="s">
        <v>188</v>
      </c>
      <c r="E109" s="35"/>
      <c r="F109" s="189" t="s">
        <v>5586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188</v>
      </c>
      <c r="AU109" s="19" t="s">
        <v>78</v>
      </c>
    </row>
    <row r="110" spans="1:65" s="2" customFormat="1">
      <c r="A110" s="33"/>
      <c r="B110" s="34"/>
      <c r="C110" s="35"/>
      <c r="D110" s="192" t="s">
        <v>190</v>
      </c>
      <c r="E110" s="35"/>
      <c r="F110" s="193" t="s">
        <v>5588</v>
      </c>
      <c r="G110" s="35"/>
      <c r="H110" s="35"/>
      <c r="I110" s="35"/>
      <c r="J110" s="35"/>
      <c r="K110" s="35"/>
      <c r="L110" s="38"/>
      <c r="M110" s="190"/>
      <c r="N110" s="191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9" t="s">
        <v>190</v>
      </c>
      <c r="AU110" s="19" t="s">
        <v>78</v>
      </c>
    </row>
    <row r="111" spans="1:65" s="2" customFormat="1" ht="16.5" customHeight="1">
      <c r="A111" s="33"/>
      <c r="B111" s="34"/>
      <c r="C111" s="176" t="s">
        <v>250</v>
      </c>
      <c r="D111" s="176" t="s">
        <v>181</v>
      </c>
      <c r="E111" s="177" t="s">
        <v>5589</v>
      </c>
      <c r="F111" s="178" t="s">
        <v>5590</v>
      </c>
      <c r="G111" s="179" t="s">
        <v>1865</v>
      </c>
      <c r="H111" s="180">
        <v>1</v>
      </c>
      <c r="I111" s="181"/>
      <c r="J111" s="181">
        <f>ROUND(I111*H111,2)</f>
        <v>0</v>
      </c>
      <c r="K111" s="178" t="s">
        <v>185</v>
      </c>
      <c r="L111" s="38"/>
      <c r="M111" s="182" t="s">
        <v>18</v>
      </c>
      <c r="N111" s="183" t="s">
        <v>40</v>
      </c>
      <c r="O111" s="184">
        <v>0</v>
      </c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6" t="s">
        <v>5559</v>
      </c>
      <c r="AT111" s="186" t="s">
        <v>181</v>
      </c>
      <c r="AU111" s="186" t="s">
        <v>78</v>
      </c>
      <c r="AY111" s="19" t="s">
        <v>179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76</v>
      </c>
      <c r="BK111" s="187">
        <f>ROUND(I111*H111,2)</f>
        <v>0</v>
      </c>
      <c r="BL111" s="19" t="s">
        <v>5559</v>
      </c>
      <c r="BM111" s="186" t="s">
        <v>5591</v>
      </c>
    </row>
    <row r="112" spans="1:65" s="2" customFormat="1">
      <c r="A112" s="33"/>
      <c r="B112" s="34"/>
      <c r="C112" s="35"/>
      <c r="D112" s="188" t="s">
        <v>188</v>
      </c>
      <c r="E112" s="35"/>
      <c r="F112" s="189" t="s">
        <v>5590</v>
      </c>
      <c r="G112" s="35"/>
      <c r="H112" s="35"/>
      <c r="I112" s="35"/>
      <c r="J112" s="35"/>
      <c r="K112" s="35"/>
      <c r="L112" s="38"/>
      <c r="M112" s="190"/>
      <c r="N112" s="19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9" t="s">
        <v>188</v>
      </c>
      <c r="AU112" s="19" t="s">
        <v>78</v>
      </c>
    </row>
    <row r="113" spans="1:65" s="2" customFormat="1">
      <c r="A113" s="33"/>
      <c r="B113" s="34"/>
      <c r="C113" s="35"/>
      <c r="D113" s="192" t="s">
        <v>190</v>
      </c>
      <c r="E113" s="35"/>
      <c r="F113" s="193" t="s">
        <v>5592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190</v>
      </c>
      <c r="AU113" s="19" t="s">
        <v>78</v>
      </c>
    </row>
    <row r="114" spans="1:65" s="2" customFormat="1" ht="19.5">
      <c r="A114" s="33"/>
      <c r="B114" s="34"/>
      <c r="C114" s="35"/>
      <c r="D114" s="188" t="s">
        <v>2670</v>
      </c>
      <c r="E114" s="35"/>
      <c r="F114" s="230" t="s">
        <v>5593</v>
      </c>
      <c r="G114" s="35"/>
      <c r="H114" s="35"/>
      <c r="I114" s="35"/>
      <c r="J114" s="35"/>
      <c r="K114" s="35"/>
      <c r="L114" s="38"/>
      <c r="M114" s="190"/>
      <c r="N114" s="191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9" t="s">
        <v>2670</v>
      </c>
      <c r="AU114" s="19" t="s">
        <v>78</v>
      </c>
    </row>
    <row r="115" spans="1:65" s="12" customFormat="1" ht="22.9" customHeight="1">
      <c r="B115" s="161"/>
      <c r="C115" s="162"/>
      <c r="D115" s="163" t="s">
        <v>68</v>
      </c>
      <c r="E115" s="174" t="s">
        <v>5594</v>
      </c>
      <c r="F115" s="174" t="s">
        <v>3802</v>
      </c>
      <c r="G115" s="162"/>
      <c r="H115" s="162"/>
      <c r="I115" s="162"/>
      <c r="J115" s="175">
        <f>BK115</f>
        <v>0</v>
      </c>
      <c r="K115" s="162"/>
      <c r="L115" s="166"/>
      <c r="M115" s="167"/>
      <c r="N115" s="168"/>
      <c r="O115" s="168"/>
      <c r="P115" s="169">
        <f>SUM(P116:P118)</f>
        <v>0</v>
      </c>
      <c r="Q115" s="168"/>
      <c r="R115" s="169">
        <f>SUM(R116:R118)</f>
        <v>0</v>
      </c>
      <c r="S115" s="168"/>
      <c r="T115" s="170">
        <f>SUM(T116:T118)</f>
        <v>0</v>
      </c>
      <c r="AR115" s="171" t="s">
        <v>222</v>
      </c>
      <c r="AT115" s="172" t="s">
        <v>68</v>
      </c>
      <c r="AU115" s="172" t="s">
        <v>76</v>
      </c>
      <c r="AY115" s="171" t="s">
        <v>179</v>
      </c>
      <c r="BK115" s="173">
        <f>SUM(BK116:BK118)</f>
        <v>0</v>
      </c>
    </row>
    <row r="116" spans="1:65" s="2" customFormat="1" ht="16.5" customHeight="1">
      <c r="A116" s="33"/>
      <c r="B116" s="34"/>
      <c r="C116" s="176" t="s">
        <v>259</v>
      </c>
      <c r="D116" s="176" t="s">
        <v>181</v>
      </c>
      <c r="E116" s="177" t="s">
        <v>5595</v>
      </c>
      <c r="F116" s="178" t="s">
        <v>5596</v>
      </c>
      <c r="G116" s="179" t="s">
        <v>1865</v>
      </c>
      <c r="H116" s="180">
        <v>1</v>
      </c>
      <c r="I116" s="181"/>
      <c r="J116" s="181">
        <f>ROUND(I116*H116,2)</f>
        <v>0</v>
      </c>
      <c r="K116" s="178" t="s">
        <v>185</v>
      </c>
      <c r="L116" s="38"/>
      <c r="M116" s="182" t="s">
        <v>18</v>
      </c>
      <c r="N116" s="183" t="s">
        <v>40</v>
      </c>
      <c r="O116" s="184">
        <v>0</v>
      </c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6" t="s">
        <v>5559</v>
      </c>
      <c r="AT116" s="186" t="s">
        <v>181</v>
      </c>
      <c r="AU116" s="186" t="s">
        <v>78</v>
      </c>
      <c r="AY116" s="19" t="s">
        <v>179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76</v>
      </c>
      <c r="BK116" s="187">
        <f>ROUND(I116*H116,2)</f>
        <v>0</v>
      </c>
      <c r="BL116" s="19" t="s">
        <v>5559</v>
      </c>
      <c r="BM116" s="186" t="s">
        <v>5597</v>
      </c>
    </row>
    <row r="117" spans="1:65" s="2" customFormat="1">
      <c r="A117" s="33"/>
      <c r="B117" s="34"/>
      <c r="C117" s="35"/>
      <c r="D117" s="188" t="s">
        <v>188</v>
      </c>
      <c r="E117" s="35"/>
      <c r="F117" s="189" t="s">
        <v>5596</v>
      </c>
      <c r="G117" s="35"/>
      <c r="H117" s="35"/>
      <c r="I117" s="35"/>
      <c r="J117" s="35"/>
      <c r="K117" s="35"/>
      <c r="L117" s="38"/>
      <c r="M117" s="190"/>
      <c r="N117" s="19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9" t="s">
        <v>188</v>
      </c>
      <c r="AU117" s="19" t="s">
        <v>78</v>
      </c>
    </row>
    <row r="118" spans="1:65" s="2" customFormat="1">
      <c r="A118" s="33"/>
      <c r="B118" s="34"/>
      <c r="C118" s="35"/>
      <c r="D118" s="192" t="s">
        <v>190</v>
      </c>
      <c r="E118" s="35"/>
      <c r="F118" s="193" t="s">
        <v>5598</v>
      </c>
      <c r="G118" s="35"/>
      <c r="H118" s="35"/>
      <c r="I118" s="35"/>
      <c r="J118" s="35"/>
      <c r="K118" s="35"/>
      <c r="L118" s="38"/>
      <c r="M118" s="231"/>
      <c r="N118" s="232"/>
      <c r="O118" s="233"/>
      <c r="P118" s="233"/>
      <c r="Q118" s="233"/>
      <c r="R118" s="233"/>
      <c r="S118" s="233"/>
      <c r="T118" s="23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190</v>
      </c>
      <c r="AU118" s="19" t="s">
        <v>78</v>
      </c>
    </row>
    <row r="119" spans="1:65" s="2" customFormat="1" ht="6.95" customHeight="1">
      <c r="A119" s="33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8"/>
      <c r="M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</sheetData>
  <sheetProtection formatColumns="0" formatRows="0" autoFilter="0"/>
  <autoFilter ref="C83:K11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6" r:id="rId3"/>
    <hyperlink ref="F100" r:id="rId4"/>
    <hyperlink ref="F103" r:id="rId5"/>
    <hyperlink ref="F107" r:id="rId6"/>
    <hyperlink ref="F110" r:id="rId7"/>
    <hyperlink ref="F113" r:id="rId8"/>
    <hyperlink ref="F118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405" t="s">
        <v>5599</v>
      </c>
      <c r="D3" s="405"/>
      <c r="E3" s="405"/>
      <c r="F3" s="405"/>
      <c r="G3" s="405"/>
      <c r="H3" s="405"/>
      <c r="I3" s="405"/>
      <c r="J3" s="405"/>
      <c r="K3" s="240"/>
    </row>
    <row r="4" spans="2:11" s="1" customFormat="1" ht="25.5" customHeight="1">
      <c r="B4" s="241"/>
      <c r="C4" s="410" t="s">
        <v>5600</v>
      </c>
      <c r="D4" s="410"/>
      <c r="E4" s="410"/>
      <c r="F4" s="410"/>
      <c r="G4" s="410"/>
      <c r="H4" s="410"/>
      <c r="I4" s="410"/>
      <c r="J4" s="410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409" t="s">
        <v>5601</v>
      </c>
      <c r="D6" s="409"/>
      <c r="E6" s="409"/>
      <c r="F6" s="409"/>
      <c r="G6" s="409"/>
      <c r="H6" s="409"/>
      <c r="I6" s="409"/>
      <c r="J6" s="409"/>
      <c r="K6" s="242"/>
    </row>
    <row r="7" spans="2:11" s="1" customFormat="1" ht="15" customHeight="1">
      <c r="B7" s="245"/>
      <c r="C7" s="409" t="s">
        <v>5602</v>
      </c>
      <c r="D7" s="409"/>
      <c r="E7" s="409"/>
      <c r="F7" s="409"/>
      <c r="G7" s="409"/>
      <c r="H7" s="409"/>
      <c r="I7" s="409"/>
      <c r="J7" s="409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409" t="s">
        <v>5603</v>
      </c>
      <c r="D9" s="409"/>
      <c r="E9" s="409"/>
      <c r="F9" s="409"/>
      <c r="G9" s="409"/>
      <c r="H9" s="409"/>
      <c r="I9" s="409"/>
      <c r="J9" s="409"/>
      <c r="K9" s="242"/>
    </row>
    <row r="10" spans="2:11" s="1" customFormat="1" ht="15" customHeight="1">
      <c r="B10" s="245"/>
      <c r="C10" s="244"/>
      <c r="D10" s="409" t="s">
        <v>5604</v>
      </c>
      <c r="E10" s="409"/>
      <c r="F10" s="409"/>
      <c r="G10" s="409"/>
      <c r="H10" s="409"/>
      <c r="I10" s="409"/>
      <c r="J10" s="409"/>
      <c r="K10" s="242"/>
    </row>
    <row r="11" spans="2:11" s="1" customFormat="1" ht="15" customHeight="1">
      <c r="B11" s="245"/>
      <c r="C11" s="246"/>
      <c r="D11" s="409" t="s">
        <v>5605</v>
      </c>
      <c r="E11" s="409"/>
      <c r="F11" s="409"/>
      <c r="G11" s="409"/>
      <c r="H11" s="409"/>
      <c r="I11" s="409"/>
      <c r="J11" s="409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5606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409" t="s">
        <v>5607</v>
      </c>
      <c r="E15" s="409"/>
      <c r="F15" s="409"/>
      <c r="G15" s="409"/>
      <c r="H15" s="409"/>
      <c r="I15" s="409"/>
      <c r="J15" s="409"/>
      <c r="K15" s="242"/>
    </row>
    <row r="16" spans="2:11" s="1" customFormat="1" ht="15" customHeight="1">
      <c r="B16" s="245"/>
      <c r="C16" s="246"/>
      <c r="D16" s="409" t="s">
        <v>5608</v>
      </c>
      <c r="E16" s="409"/>
      <c r="F16" s="409"/>
      <c r="G16" s="409"/>
      <c r="H16" s="409"/>
      <c r="I16" s="409"/>
      <c r="J16" s="409"/>
      <c r="K16" s="242"/>
    </row>
    <row r="17" spans="2:11" s="1" customFormat="1" ht="15" customHeight="1">
      <c r="B17" s="245"/>
      <c r="C17" s="246"/>
      <c r="D17" s="409" t="s">
        <v>5609</v>
      </c>
      <c r="E17" s="409"/>
      <c r="F17" s="409"/>
      <c r="G17" s="409"/>
      <c r="H17" s="409"/>
      <c r="I17" s="409"/>
      <c r="J17" s="409"/>
      <c r="K17" s="242"/>
    </row>
    <row r="18" spans="2:11" s="1" customFormat="1" ht="15" customHeight="1">
      <c r="B18" s="245"/>
      <c r="C18" s="246"/>
      <c r="D18" s="246"/>
      <c r="E18" s="248" t="s">
        <v>75</v>
      </c>
      <c r="F18" s="409" t="s">
        <v>5610</v>
      </c>
      <c r="G18" s="409"/>
      <c r="H18" s="409"/>
      <c r="I18" s="409"/>
      <c r="J18" s="409"/>
      <c r="K18" s="242"/>
    </row>
    <row r="19" spans="2:11" s="1" customFormat="1" ht="15" customHeight="1">
      <c r="B19" s="245"/>
      <c r="C19" s="246"/>
      <c r="D19" s="246"/>
      <c r="E19" s="248" t="s">
        <v>5611</v>
      </c>
      <c r="F19" s="409" t="s">
        <v>5612</v>
      </c>
      <c r="G19" s="409"/>
      <c r="H19" s="409"/>
      <c r="I19" s="409"/>
      <c r="J19" s="409"/>
      <c r="K19" s="242"/>
    </row>
    <row r="20" spans="2:11" s="1" customFormat="1" ht="15" customHeight="1">
      <c r="B20" s="245"/>
      <c r="C20" s="246"/>
      <c r="D20" s="246"/>
      <c r="E20" s="248" t="s">
        <v>5613</v>
      </c>
      <c r="F20" s="409" t="s">
        <v>5614</v>
      </c>
      <c r="G20" s="409"/>
      <c r="H20" s="409"/>
      <c r="I20" s="409"/>
      <c r="J20" s="409"/>
      <c r="K20" s="242"/>
    </row>
    <row r="21" spans="2:11" s="1" customFormat="1" ht="15" customHeight="1">
      <c r="B21" s="245"/>
      <c r="C21" s="246"/>
      <c r="D21" s="246"/>
      <c r="E21" s="248" t="s">
        <v>5615</v>
      </c>
      <c r="F21" s="409" t="s">
        <v>5616</v>
      </c>
      <c r="G21" s="409"/>
      <c r="H21" s="409"/>
      <c r="I21" s="409"/>
      <c r="J21" s="409"/>
      <c r="K21" s="242"/>
    </row>
    <row r="22" spans="2:11" s="1" customFormat="1" ht="15" customHeight="1">
      <c r="B22" s="245"/>
      <c r="C22" s="246"/>
      <c r="D22" s="246"/>
      <c r="E22" s="248" t="s">
        <v>3623</v>
      </c>
      <c r="F22" s="409" t="s">
        <v>3624</v>
      </c>
      <c r="G22" s="409"/>
      <c r="H22" s="409"/>
      <c r="I22" s="409"/>
      <c r="J22" s="409"/>
      <c r="K22" s="242"/>
    </row>
    <row r="23" spans="2:11" s="1" customFormat="1" ht="15" customHeight="1">
      <c r="B23" s="245"/>
      <c r="C23" s="246"/>
      <c r="D23" s="246"/>
      <c r="E23" s="248" t="s">
        <v>80</v>
      </c>
      <c r="F23" s="409" t="s">
        <v>5617</v>
      </c>
      <c r="G23" s="409"/>
      <c r="H23" s="409"/>
      <c r="I23" s="409"/>
      <c r="J23" s="409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409" t="s">
        <v>5618</v>
      </c>
      <c r="D25" s="409"/>
      <c r="E25" s="409"/>
      <c r="F25" s="409"/>
      <c r="G25" s="409"/>
      <c r="H25" s="409"/>
      <c r="I25" s="409"/>
      <c r="J25" s="409"/>
      <c r="K25" s="242"/>
    </row>
    <row r="26" spans="2:11" s="1" customFormat="1" ht="15" customHeight="1">
      <c r="B26" s="245"/>
      <c r="C26" s="409" t="s">
        <v>5619</v>
      </c>
      <c r="D26" s="409"/>
      <c r="E26" s="409"/>
      <c r="F26" s="409"/>
      <c r="G26" s="409"/>
      <c r="H26" s="409"/>
      <c r="I26" s="409"/>
      <c r="J26" s="409"/>
      <c r="K26" s="242"/>
    </row>
    <row r="27" spans="2:11" s="1" customFormat="1" ht="15" customHeight="1">
      <c r="B27" s="245"/>
      <c r="C27" s="244"/>
      <c r="D27" s="409" t="s">
        <v>5620</v>
      </c>
      <c r="E27" s="409"/>
      <c r="F27" s="409"/>
      <c r="G27" s="409"/>
      <c r="H27" s="409"/>
      <c r="I27" s="409"/>
      <c r="J27" s="409"/>
      <c r="K27" s="242"/>
    </row>
    <row r="28" spans="2:11" s="1" customFormat="1" ht="15" customHeight="1">
      <c r="B28" s="245"/>
      <c r="C28" s="246"/>
      <c r="D28" s="409" t="s">
        <v>5621</v>
      </c>
      <c r="E28" s="409"/>
      <c r="F28" s="409"/>
      <c r="G28" s="409"/>
      <c r="H28" s="409"/>
      <c r="I28" s="409"/>
      <c r="J28" s="409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409" t="s">
        <v>5622</v>
      </c>
      <c r="E30" s="409"/>
      <c r="F30" s="409"/>
      <c r="G30" s="409"/>
      <c r="H30" s="409"/>
      <c r="I30" s="409"/>
      <c r="J30" s="409"/>
      <c r="K30" s="242"/>
    </row>
    <row r="31" spans="2:11" s="1" customFormat="1" ht="15" customHeight="1">
      <c r="B31" s="245"/>
      <c r="C31" s="246"/>
      <c r="D31" s="409" t="s">
        <v>5623</v>
      </c>
      <c r="E31" s="409"/>
      <c r="F31" s="409"/>
      <c r="G31" s="409"/>
      <c r="H31" s="409"/>
      <c r="I31" s="409"/>
      <c r="J31" s="409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409" t="s">
        <v>5624</v>
      </c>
      <c r="E33" s="409"/>
      <c r="F33" s="409"/>
      <c r="G33" s="409"/>
      <c r="H33" s="409"/>
      <c r="I33" s="409"/>
      <c r="J33" s="409"/>
      <c r="K33" s="242"/>
    </row>
    <row r="34" spans="2:11" s="1" customFormat="1" ht="15" customHeight="1">
      <c r="B34" s="245"/>
      <c r="C34" s="246"/>
      <c r="D34" s="409" t="s">
        <v>5625</v>
      </c>
      <c r="E34" s="409"/>
      <c r="F34" s="409"/>
      <c r="G34" s="409"/>
      <c r="H34" s="409"/>
      <c r="I34" s="409"/>
      <c r="J34" s="409"/>
      <c r="K34" s="242"/>
    </row>
    <row r="35" spans="2:11" s="1" customFormat="1" ht="15" customHeight="1">
      <c r="B35" s="245"/>
      <c r="C35" s="246"/>
      <c r="D35" s="409" t="s">
        <v>5626</v>
      </c>
      <c r="E35" s="409"/>
      <c r="F35" s="409"/>
      <c r="G35" s="409"/>
      <c r="H35" s="409"/>
      <c r="I35" s="409"/>
      <c r="J35" s="409"/>
      <c r="K35" s="242"/>
    </row>
    <row r="36" spans="2:11" s="1" customFormat="1" ht="15" customHeight="1">
      <c r="B36" s="245"/>
      <c r="C36" s="246"/>
      <c r="D36" s="244"/>
      <c r="E36" s="247" t="s">
        <v>165</v>
      </c>
      <c r="F36" s="244"/>
      <c r="G36" s="409" t="s">
        <v>5627</v>
      </c>
      <c r="H36" s="409"/>
      <c r="I36" s="409"/>
      <c r="J36" s="409"/>
      <c r="K36" s="242"/>
    </row>
    <row r="37" spans="2:11" s="1" customFormat="1" ht="30.75" customHeight="1">
      <c r="B37" s="245"/>
      <c r="C37" s="246"/>
      <c r="D37" s="244"/>
      <c r="E37" s="247" t="s">
        <v>5628</v>
      </c>
      <c r="F37" s="244"/>
      <c r="G37" s="409" t="s">
        <v>5629</v>
      </c>
      <c r="H37" s="409"/>
      <c r="I37" s="409"/>
      <c r="J37" s="409"/>
      <c r="K37" s="242"/>
    </row>
    <row r="38" spans="2:11" s="1" customFormat="1" ht="15" customHeight="1">
      <c r="B38" s="245"/>
      <c r="C38" s="246"/>
      <c r="D38" s="244"/>
      <c r="E38" s="247" t="s">
        <v>50</v>
      </c>
      <c r="F38" s="244"/>
      <c r="G38" s="409" t="s">
        <v>5630</v>
      </c>
      <c r="H38" s="409"/>
      <c r="I38" s="409"/>
      <c r="J38" s="409"/>
      <c r="K38" s="242"/>
    </row>
    <row r="39" spans="2:11" s="1" customFormat="1" ht="15" customHeight="1">
      <c r="B39" s="245"/>
      <c r="C39" s="246"/>
      <c r="D39" s="244"/>
      <c r="E39" s="247" t="s">
        <v>51</v>
      </c>
      <c r="F39" s="244"/>
      <c r="G39" s="409" t="s">
        <v>5631</v>
      </c>
      <c r="H39" s="409"/>
      <c r="I39" s="409"/>
      <c r="J39" s="409"/>
      <c r="K39" s="242"/>
    </row>
    <row r="40" spans="2:11" s="1" customFormat="1" ht="15" customHeight="1">
      <c r="B40" s="245"/>
      <c r="C40" s="246"/>
      <c r="D40" s="244"/>
      <c r="E40" s="247" t="s">
        <v>166</v>
      </c>
      <c r="F40" s="244"/>
      <c r="G40" s="409" t="s">
        <v>5632</v>
      </c>
      <c r="H40" s="409"/>
      <c r="I40" s="409"/>
      <c r="J40" s="409"/>
      <c r="K40" s="242"/>
    </row>
    <row r="41" spans="2:11" s="1" customFormat="1" ht="15" customHeight="1">
      <c r="B41" s="245"/>
      <c r="C41" s="246"/>
      <c r="D41" s="244"/>
      <c r="E41" s="247" t="s">
        <v>167</v>
      </c>
      <c r="F41" s="244"/>
      <c r="G41" s="409" t="s">
        <v>5633</v>
      </c>
      <c r="H41" s="409"/>
      <c r="I41" s="409"/>
      <c r="J41" s="409"/>
      <c r="K41" s="242"/>
    </row>
    <row r="42" spans="2:11" s="1" customFormat="1" ht="15" customHeight="1">
      <c r="B42" s="245"/>
      <c r="C42" s="246"/>
      <c r="D42" s="244"/>
      <c r="E42" s="247" t="s">
        <v>5634</v>
      </c>
      <c r="F42" s="244"/>
      <c r="G42" s="409" t="s">
        <v>5635</v>
      </c>
      <c r="H42" s="409"/>
      <c r="I42" s="409"/>
      <c r="J42" s="409"/>
      <c r="K42" s="242"/>
    </row>
    <row r="43" spans="2:11" s="1" customFormat="1" ht="15" customHeight="1">
      <c r="B43" s="245"/>
      <c r="C43" s="246"/>
      <c r="D43" s="244"/>
      <c r="E43" s="247"/>
      <c r="F43" s="244"/>
      <c r="G43" s="409" t="s">
        <v>5636</v>
      </c>
      <c r="H43" s="409"/>
      <c r="I43" s="409"/>
      <c r="J43" s="409"/>
      <c r="K43" s="242"/>
    </row>
    <row r="44" spans="2:11" s="1" customFormat="1" ht="15" customHeight="1">
      <c r="B44" s="245"/>
      <c r="C44" s="246"/>
      <c r="D44" s="244"/>
      <c r="E44" s="247" t="s">
        <v>5637</v>
      </c>
      <c r="F44" s="244"/>
      <c r="G44" s="409" t="s">
        <v>5638</v>
      </c>
      <c r="H44" s="409"/>
      <c r="I44" s="409"/>
      <c r="J44" s="409"/>
      <c r="K44" s="242"/>
    </row>
    <row r="45" spans="2:11" s="1" customFormat="1" ht="15" customHeight="1">
      <c r="B45" s="245"/>
      <c r="C45" s="246"/>
      <c r="D45" s="244"/>
      <c r="E45" s="247" t="s">
        <v>169</v>
      </c>
      <c r="F45" s="244"/>
      <c r="G45" s="409" t="s">
        <v>5639</v>
      </c>
      <c r="H45" s="409"/>
      <c r="I45" s="409"/>
      <c r="J45" s="409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409" t="s">
        <v>5640</v>
      </c>
      <c r="E47" s="409"/>
      <c r="F47" s="409"/>
      <c r="G47" s="409"/>
      <c r="H47" s="409"/>
      <c r="I47" s="409"/>
      <c r="J47" s="409"/>
      <c r="K47" s="242"/>
    </row>
    <row r="48" spans="2:11" s="1" customFormat="1" ht="15" customHeight="1">
      <c r="B48" s="245"/>
      <c r="C48" s="246"/>
      <c r="D48" s="246"/>
      <c r="E48" s="409" t="s">
        <v>5641</v>
      </c>
      <c r="F48" s="409"/>
      <c r="G48" s="409"/>
      <c r="H48" s="409"/>
      <c r="I48" s="409"/>
      <c r="J48" s="409"/>
      <c r="K48" s="242"/>
    </row>
    <row r="49" spans="2:11" s="1" customFormat="1" ht="15" customHeight="1">
      <c r="B49" s="245"/>
      <c r="C49" s="246"/>
      <c r="D49" s="246"/>
      <c r="E49" s="409" t="s">
        <v>5642</v>
      </c>
      <c r="F49" s="409"/>
      <c r="G49" s="409"/>
      <c r="H49" s="409"/>
      <c r="I49" s="409"/>
      <c r="J49" s="409"/>
      <c r="K49" s="242"/>
    </row>
    <row r="50" spans="2:11" s="1" customFormat="1" ht="15" customHeight="1">
      <c r="B50" s="245"/>
      <c r="C50" s="246"/>
      <c r="D50" s="246"/>
      <c r="E50" s="409" t="s">
        <v>5643</v>
      </c>
      <c r="F50" s="409"/>
      <c r="G50" s="409"/>
      <c r="H50" s="409"/>
      <c r="I50" s="409"/>
      <c r="J50" s="409"/>
      <c r="K50" s="242"/>
    </row>
    <row r="51" spans="2:11" s="1" customFormat="1" ht="15" customHeight="1">
      <c r="B51" s="245"/>
      <c r="C51" s="246"/>
      <c r="D51" s="409" t="s">
        <v>5644</v>
      </c>
      <c r="E51" s="409"/>
      <c r="F51" s="409"/>
      <c r="G51" s="409"/>
      <c r="H51" s="409"/>
      <c r="I51" s="409"/>
      <c r="J51" s="409"/>
      <c r="K51" s="242"/>
    </row>
    <row r="52" spans="2:11" s="1" customFormat="1" ht="25.5" customHeight="1">
      <c r="B52" s="241"/>
      <c r="C52" s="410" t="s">
        <v>5645</v>
      </c>
      <c r="D52" s="410"/>
      <c r="E52" s="410"/>
      <c r="F52" s="410"/>
      <c r="G52" s="410"/>
      <c r="H52" s="410"/>
      <c r="I52" s="410"/>
      <c r="J52" s="410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409" t="s">
        <v>5646</v>
      </c>
      <c r="D54" s="409"/>
      <c r="E54" s="409"/>
      <c r="F54" s="409"/>
      <c r="G54" s="409"/>
      <c r="H54" s="409"/>
      <c r="I54" s="409"/>
      <c r="J54" s="409"/>
      <c r="K54" s="242"/>
    </row>
    <row r="55" spans="2:11" s="1" customFormat="1" ht="15" customHeight="1">
      <c r="B55" s="241"/>
      <c r="C55" s="409" t="s">
        <v>5647</v>
      </c>
      <c r="D55" s="409"/>
      <c r="E55" s="409"/>
      <c r="F55" s="409"/>
      <c r="G55" s="409"/>
      <c r="H55" s="409"/>
      <c r="I55" s="409"/>
      <c r="J55" s="409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409" t="s">
        <v>5648</v>
      </c>
      <c r="D57" s="409"/>
      <c r="E57" s="409"/>
      <c r="F57" s="409"/>
      <c r="G57" s="409"/>
      <c r="H57" s="409"/>
      <c r="I57" s="409"/>
      <c r="J57" s="409"/>
      <c r="K57" s="242"/>
    </row>
    <row r="58" spans="2:11" s="1" customFormat="1" ht="15" customHeight="1">
      <c r="B58" s="241"/>
      <c r="C58" s="246"/>
      <c r="D58" s="409" t="s">
        <v>5649</v>
      </c>
      <c r="E58" s="409"/>
      <c r="F58" s="409"/>
      <c r="G58" s="409"/>
      <c r="H58" s="409"/>
      <c r="I58" s="409"/>
      <c r="J58" s="409"/>
      <c r="K58" s="242"/>
    </row>
    <row r="59" spans="2:11" s="1" customFormat="1" ht="15" customHeight="1">
      <c r="B59" s="241"/>
      <c r="C59" s="246"/>
      <c r="D59" s="409" t="s">
        <v>5650</v>
      </c>
      <c r="E59" s="409"/>
      <c r="F59" s="409"/>
      <c r="G59" s="409"/>
      <c r="H59" s="409"/>
      <c r="I59" s="409"/>
      <c r="J59" s="409"/>
      <c r="K59" s="242"/>
    </row>
    <row r="60" spans="2:11" s="1" customFormat="1" ht="15" customHeight="1">
      <c r="B60" s="241"/>
      <c r="C60" s="246"/>
      <c r="D60" s="409" t="s">
        <v>5651</v>
      </c>
      <c r="E60" s="409"/>
      <c r="F60" s="409"/>
      <c r="G60" s="409"/>
      <c r="H60" s="409"/>
      <c r="I60" s="409"/>
      <c r="J60" s="409"/>
      <c r="K60" s="242"/>
    </row>
    <row r="61" spans="2:11" s="1" customFormat="1" ht="15" customHeight="1">
      <c r="B61" s="241"/>
      <c r="C61" s="246"/>
      <c r="D61" s="409" t="s">
        <v>5652</v>
      </c>
      <c r="E61" s="409"/>
      <c r="F61" s="409"/>
      <c r="G61" s="409"/>
      <c r="H61" s="409"/>
      <c r="I61" s="409"/>
      <c r="J61" s="409"/>
      <c r="K61" s="242"/>
    </row>
    <row r="62" spans="2:11" s="1" customFormat="1" ht="15" customHeight="1">
      <c r="B62" s="241"/>
      <c r="C62" s="246"/>
      <c r="D62" s="408" t="s">
        <v>5653</v>
      </c>
      <c r="E62" s="408"/>
      <c r="F62" s="408"/>
      <c r="G62" s="408"/>
      <c r="H62" s="408"/>
      <c r="I62" s="408"/>
      <c r="J62" s="408"/>
      <c r="K62" s="242"/>
    </row>
    <row r="63" spans="2:11" s="1" customFormat="1" ht="15" customHeight="1">
      <c r="B63" s="241"/>
      <c r="C63" s="246"/>
      <c r="D63" s="409" t="s">
        <v>5654</v>
      </c>
      <c r="E63" s="409"/>
      <c r="F63" s="409"/>
      <c r="G63" s="409"/>
      <c r="H63" s="409"/>
      <c r="I63" s="409"/>
      <c r="J63" s="409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409" t="s">
        <v>5655</v>
      </c>
      <c r="E65" s="409"/>
      <c r="F65" s="409"/>
      <c r="G65" s="409"/>
      <c r="H65" s="409"/>
      <c r="I65" s="409"/>
      <c r="J65" s="409"/>
      <c r="K65" s="242"/>
    </row>
    <row r="66" spans="2:11" s="1" customFormat="1" ht="15" customHeight="1">
      <c r="B66" s="241"/>
      <c r="C66" s="246"/>
      <c r="D66" s="408" t="s">
        <v>5656</v>
      </c>
      <c r="E66" s="408"/>
      <c r="F66" s="408"/>
      <c r="G66" s="408"/>
      <c r="H66" s="408"/>
      <c r="I66" s="408"/>
      <c r="J66" s="408"/>
      <c r="K66" s="242"/>
    </row>
    <row r="67" spans="2:11" s="1" customFormat="1" ht="15" customHeight="1">
      <c r="B67" s="241"/>
      <c r="C67" s="246"/>
      <c r="D67" s="409" t="s">
        <v>5657</v>
      </c>
      <c r="E67" s="409"/>
      <c r="F67" s="409"/>
      <c r="G67" s="409"/>
      <c r="H67" s="409"/>
      <c r="I67" s="409"/>
      <c r="J67" s="409"/>
      <c r="K67" s="242"/>
    </row>
    <row r="68" spans="2:11" s="1" customFormat="1" ht="15" customHeight="1">
      <c r="B68" s="241"/>
      <c r="C68" s="246"/>
      <c r="D68" s="409" t="s">
        <v>5658</v>
      </c>
      <c r="E68" s="409"/>
      <c r="F68" s="409"/>
      <c r="G68" s="409"/>
      <c r="H68" s="409"/>
      <c r="I68" s="409"/>
      <c r="J68" s="409"/>
      <c r="K68" s="242"/>
    </row>
    <row r="69" spans="2:11" s="1" customFormat="1" ht="15" customHeight="1">
      <c r="B69" s="241"/>
      <c r="C69" s="246"/>
      <c r="D69" s="409" t="s">
        <v>5659</v>
      </c>
      <c r="E69" s="409"/>
      <c r="F69" s="409"/>
      <c r="G69" s="409"/>
      <c r="H69" s="409"/>
      <c r="I69" s="409"/>
      <c r="J69" s="409"/>
      <c r="K69" s="242"/>
    </row>
    <row r="70" spans="2:11" s="1" customFormat="1" ht="15" customHeight="1">
      <c r="B70" s="241"/>
      <c r="C70" s="246"/>
      <c r="D70" s="409" t="s">
        <v>5660</v>
      </c>
      <c r="E70" s="409"/>
      <c r="F70" s="409"/>
      <c r="G70" s="409"/>
      <c r="H70" s="409"/>
      <c r="I70" s="409"/>
      <c r="J70" s="409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407" t="s">
        <v>5661</v>
      </c>
      <c r="D75" s="407"/>
      <c r="E75" s="407"/>
      <c r="F75" s="407"/>
      <c r="G75" s="407"/>
      <c r="H75" s="407"/>
      <c r="I75" s="407"/>
      <c r="J75" s="407"/>
      <c r="K75" s="259"/>
    </row>
    <row r="76" spans="2:11" s="1" customFormat="1" ht="17.25" customHeight="1">
      <c r="B76" s="258"/>
      <c r="C76" s="260" t="s">
        <v>5662</v>
      </c>
      <c r="D76" s="260"/>
      <c r="E76" s="260"/>
      <c r="F76" s="260" t="s">
        <v>5663</v>
      </c>
      <c r="G76" s="261"/>
      <c r="H76" s="260" t="s">
        <v>51</v>
      </c>
      <c r="I76" s="260" t="s">
        <v>54</v>
      </c>
      <c r="J76" s="260" t="s">
        <v>5664</v>
      </c>
      <c r="K76" s="259"/>
    </row>
    <row r="77" spans="2:11" s="1" customFormat="1" ht="17.25" customHeight="1">
      <c r="B77" s="258"/>
      <c r="C77" s="262" t="s">
        <v>5665</v>
      </c>
      <c r="D77" s="262"/>
      <c r="E77" s="262"/>
      <c r="F77" s="263" t="s">
        <v>5666</v>
      </c>
      <c r="G77" s="264"/>
      <c r="H77" s="262"/>
      <c r="I77" s="262"/>
      <c r="J77" s="262" t="s">
        <v>5667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50</v>
      </c>
      <c r="D79" s="267"/>
      <c r="E79" s="267"/>
      <c r="F79" s="268" t="s">
        <v>73</v>
      </c>
      <c r="G79" s="269"/>
      <c r="H79" s="247" t="s">
        <v>5668</v>
      </c>
      <c r="I79" s="247" t="s">
        <v>5669</v>
      </c>
      <c r="J79" s="247">
        <v>20</v>
      </c>
      <c r="K79" s="259"/>
    </row>
    <row r="80" spans="2:11" s="1" customFormat="1" ht="15" customHeight="1">
      <c r="B80" s="258"/>
      <c r="C80" s="247" t="s">
        <v>5670</v>
      </c>
      <c r="D80" s="247"/>
      <c r="E80" s="247"/>
      <c r="F80" s="268" t="s">
        <v>73</v>
      </c>
      <c r="G80" s="269"/>
      <c r="H80" s="247" t="s">
        <v>5671</v>
      </c>
      <c r="I80" s="247" t="s">
        <v>5669</v>
      </c>
      <c r="J80" s="247">
        <v>120</v>
      </c>
      <c r="K80" s="259"/>
    </row>
    <row r="81" spans="2:11" s="1" customFormat="1" ht="15" customHeight="1">
      <c r="B81" s="270"/>
      <c r="C81" s="247" t="s">
        <v>5672</v>
      </c>
      <c r="D81" s="247"/>
      <c r="E81" s="247"/>
      <c r="F81" s="268" t="s">
        <v>5673</v>
      </c>
      <c r="G81" s="269"/>
      <c r="H81" s="247" t="s">
        <v>5674</v>
      </c>
      <c r="I81" s="247" t="s">
        <v>5669</v>
      </c>
      <c r="J81" s="247">
        <v>50</v>
      </c>
      <c r="K81" s="259"/>
    </row>
    <row r="82" spans="2:11" s="1" customFormat="1" ht="15" customHeight="1">
      <c r="B82" s="270"/>
      <c r="C82" s="247" t="s">
        <v>5675</v>
      </c>
      <c r="D82" s="247"/>
      <c r="E82" s="247"/>
      <c r="F82" s="268" t="s">
        <v>73</v>
      </c>
      <c r="G82" s="269"/>
      <c r="H82" s="247" t="s">
        <v>5676</v>
      </c>
      <c r="I82" s="247" t="s">
        <v>5677</v>
      </c>
      <c r="J82" s="247"/>
      <c r="K82" s="259"/>
    </row>
    <row r="83" spans="2:11" s="1" customFormat="1" ht="15" customHeight="1">
      <c r="B83" s="270"/>
      <c r="C83" s="271" t="s">
        <v>5678</v>
      </c>
      <c r="D83" s="271"/>
      <c r="E83" s="271"/>
      <c r="F83" s="272" t="s">
        <v>5673</v>
      </c>
      <c r="G83" s="271"/>
      <c r="H83" s="271" t="s">
        <v>5679</v>
      </c>
      <c r="I83" s="271" t="s">
        <v>5669</v>
      </c>
      <c r="J83" s="271">
        <v>15</v>
      </c>
      <c r="K83" s="259"/>
    </row>
    <row r="84" spans="2:11" s="1" customFormat="1" ht="15" customHeight="1">
      <c r="B84" s="270"/>
      <c r="C84" s="271" t="s">
        <v>5680</v>
      </c>
      <c r="D84" s="271"/>
      <c r="E84" s="271"/>
      <c r="F84" s="272" t="s">
        <v>5673</v>
      </c>
      <c r="G84" s="271"/>
      <c r="H84" s="271" t="s">
        <v>5681</v>
      </c>
      <c r="I84" s="271" t="s">
        <v>5669</v>
      </c>
      <c r="J84" s="271">
        <v>15</v>
      </c>
      <c r="K84" s="259"/>
    </row>
    <row r="85" spans="2:11" s="1" customFormat="1" ht="15" customHeight="1">
      <c r="B85" s="270"/>
      <c r="C85" s="271" t="s">
        <v>5682</v>
      </c>
      <c r="D85" s="271"/>
      <c r="E85" s="271"/>
      <c r="F85" s="272" t="s">
        <v>5673</v>
      </c>
      <c r="G85" s="271"/>
      <c r="H85" s="271" t="s">
        <v>5683</v>
      </c>
      <c r="I85" s="271" t="s">
        <v>5669</v>
      </c>
      <c r="J85" s="271">
        <v>20</v>
      </c>
      <c r="K85" s="259"/>
    </row>
    <row r="86" spans="2:11" s="1" customFormat="1" ht="15" customHeight="1">
      <c r="B86" s="270"/>
      <c r="C86" s="271" t="s">
        <v>5684</v>
      </c>
      <c r="D86" s="271"/>
      <c r="E86" s="271"/>
      <c r="F86" s="272" t="s">
        <v>5673</v>
      </c>
      <c r="G86" s="271"/>
      <c r="H86" s="271" t="s">
        <v>5685</v>
      </c>
      <c r="I86" s="271" t="s">
        <v>5669</v>
      </c>
      <c r="J86" s="271">
        <v>20</v>
      </c>
      <c r="K86" s="259"/>
    </row>
    <row r="87" spans="2:11" s="1" customFormat="1" ht="15" customHeight="1">
      <c r="B87" s="270"/>
      <c r="C87" s="247" t="s">
        <v>5686</v>
      </c>
      <c r="D87" s="247"/>
      <c r="E87" s="247"/>
      <c r="F87" s="268" t="s">
        <v>5673</v>
      </c>
      <c r="G87" s="269"/>
      <c r="H87" s="247" t="s">
        <v>5687</v>
      </c>
      <c r="I87" s="247" t="s">
        <v>5669</v>
      </c>
      <c r="J87" s="247">
        <v>50</v>
      </c>
      <c r="K87" s="259"/>
    </row>
    <row r="88" spans="2:11" s="1" customFormat="1" ht="15" customHeight="1">
      <c r="B88" s="270"/>
      <c r="C88" s="247" t="s">
        <v>5688</v>
      </c>
      <c r="D88" s="247"/>
      <c r="E88" s="247"/>
      <c r="F88" s="268" t="s">
        <v>5673</v>
      </c>
      <c r="G88" s="269"/>
      <c r="H88" s="247" t="s">
        <v>5689</v>
      </c>
      <c r="I88" s="247" t="s">
        <v>5669</v>
      </c>
      <c r="J88" s="247">
        <v>20</v>
      </c>
      <c r="K88" s="259"/>
    </row>
    <row r="89" spans="2:11" s="1" customFormat="1" ht="15" customHeight="1">
      <c r="B89" s="270"/>
      <c r="C89" s="247" t="s">
        <v>5690</v>
      </c>
      <c r="D89" s="247"/>
      <c r="E89" s="247"/>
      <c r="F89" s="268" t="s">
        <v>5673</v>
      </c>
      <c r="G89" s="269"/>
      <c r="H89" s="247" t="s">
        <v>5691</v>
      </c>
      <c r="I89" s="247" t="s">
        <v>5669</v>
      </c>
      <c r="J89" s="247">
        <v>20</v>
      </c>
      <c r="K89" s="259"/>
    </row>
    <row r="90" spans="2:11" s="1" customFormat="1" ht="15" customHeight="1">
      <c r="B90" s="270"/>
      <c r="C90" s="247" t="s">
        <v>5692</v>
      </c>
      <c r="D90" s="247"/>
      <c r="E90" s="247"/>
      <c r="F90" s="268" t="s">
        <v>5673</v>
      </c>
      <c r="G90" s="269"/>
      <c r="H90" s="247" t="s">
        <v>5693</v>
      </c>
      <c r="I90" s="247" t="s">
        <v>5669</v>
      </c>
      <c r="J90" s="247">
        <v>50</v>
      </c>
      <c r="K90" s="259"/>
    </row>
    <row r="91" spans="2:11" s="1" customFormat="1" ht="15" customHeight="1">
      <c r="B91" s="270"/>
      <c r="C91" s="247" t="s">
        <v>5694</v>
      </c>
      <c r="D91" s="247"/>
      <c r="E91" s="247"/>
      <c r="F91" s="268" t="s">
        <v>5673</v>
      </c>
      <c r="G91" s="269"/>
      <c r="H91" s="247" t="s">
        <v>5694</v>
      </c>
      <c r="I91" s="247" t="s">
        <v>5669</v>
      </c>
      <c r="J91" s="247">
        <v>50</v>
      </c>
      <c r="K91" s="259"/>
    </row>
    <row r="92" spans="2:11" s="1" customFormat="1" ht="15" customHeight="1">
      <c r="B92" s="270"/>
      <c r="C92" s="247" t="s">
        <v>5695</v>
      </c>
      <c r="D92" s="247"/>
      <c r="E92" s="247"/>
      <c r="F92" s="268" t="s">
        <v>5673</v>
      </c>
      <c r="G92" s="269"/>
      <c r="H92" s="247" t="s">
        <v>5696</v>
      </c>
      <c r="I92" s="247" t="s">
        <v>5669</v>
      </c>
      <c r="J92" s="247">
        <v>255</v>
      </c>
      <c r="K92" s="259"/>
    </row>
    <row r="93" spans="2:11" s="1" customFormat="1" ht="15" customHeight="1">
      <c r="B93" s="270"/>
      <c r="C93" s="247" t="s">
        <v>5697</v>
      </c>
      <c r="D93" s="247"/>
      <c r="E93" s="247"/>
      <c r="F93" s="268" t="s">
        <v>73</v>
      </c>
      <c r="G93" s="269"/>
      <c r="H93" s="247" t="s">
        <v>5698</v>
      </c>
      <c r="I93" s="247" t="s">
        <v>5699</v>
      </c>
      <c r="J93" s="247"/>
      <c r="K93" s="259"/>
    </row>
    <row r="94" spans="2:11" s="1" customFormat="1" ht="15" customHeight="1">
      <c r="B94" s="270"/>
      <c r="C94" s="247" t="s">
        <v>5700</v>
      </c>
      <c r="D94" s="247"/>
      <c r="E94" s="247"/>
      <c r="F94" s="268" t="s">
        <v>73</v>
      </c>
      <c r="G94" s="269"/>
      <c r="H94" s="247" t="s">
        <v>5701</v>
      </c>
      <c r="I94" s="247" t="s">
        <v>5702</v>
      </c>
      <c r="J94" s="247"/>
      <c r="K94" s="259"/>
    </row>
    <row r="95" spans="2:11" s="1" customFormat="1" ht="15" customHeight="1">
      <c r="B95" s="270"/>
      <c r="C95" s="247" t="s">
        <v>5703</v>
      </c>
      <c r="D95" s="247"/>
      <c r="E95" s="247"/>
      <c r="F95" s="268" t="s">
        <v>73</v>
      </c>
      <c r="G95" s="269"/>
      <c r="H95" s="247" t="s">
        <v>5703</v>
      </c>
      <c r="I95" s="247" t="s">
        <v>5702</v>
      </c>
      <c r="J95" s="247"/>
      <c r="K95" s="259"/>
    </row>
    <row r="96" spans="2:11" s="1" customFormat="1" ht="15" customHeight="1">
      <c r="B96" s="270"/>
      <c r="C96" s="247" t="s">
        <v>35</v>
      </c>
      <c r="D96" s="247"/>
      <c r="E96" s="247"/>
      <c r="F96" s="268" t="s">
        <v>73</v>
      </c>
      <c r="G96" s="269"/>
      <c r="H96" s="247" t="s">
        <v>5704</v>
      </c>
      <c r="I96" s="247" t="s">
        <v>5702</v>
      </c>
      <c r="J96" s="247"/>
      <c r="K96" s="259"/>
    </row>
    <row r="97" spans="2:11" s="1" customFormat="1" ht="15" customHeight="1">
      <c r="B97" s="270"/>
      <c r="C97" s="247" t="s">
        <v>45</v>
      </c>
      <c r="D97" s="247"/>
      <c r="E97" s="247"/>
      <c r="F97" s="268" t="s">
        <v>73</v>
      </c>
      <c r="G97" s="269"/>
      <c r="H97" s="247" t="s">
        <v>5705</v>
      </c>
      <c r="I97" s="247" t="s">
        <v>5702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407" t="s">
        <v>5706</v>
      </c>
      <c r="D102" s="407"/>
      <c r="E102" s="407"/>
      <c r="F102" s="407"/>
      <c r="G102" s="407"/>
      <c r="H102" s="407"/>
      <c r="I102" s="407"/>
      <c r="J102" s="407"/>
      <c r="K102" s="259"/>
    </row>
    <row r="103" spans="2:11" s="1" customFormat="1" ht="17.25" customHeight="1">
      <c r="B103" s="258"/>
      <c r="C103" s="260" t="s">
        <v>5662</v>
      </c>
      <c r="D103" s="260"/>
      <c r="E103" s="260"/>
      <c r="F103" s="260" t="s">
        <v>5663</v>
      </c>
      <c r="G103" s="261"/>
      <c r="H103" s="260" t="s">
        <v>51</v>
      </c>
      <c r="I103" s="260" t="s">
        <v>54</v>
      </c>
      <c r="J103" s="260" t="s">
        <v>5664</v>
      </c>
      <c r="K103" s="259"/>
    </row>
    <row r="104" spans="2:11" s="1" customFormat="1" ht="17.25" customHeight="1">
      <c r="B104" s="258"/>
      <c r="C104" s="262" t="s">
        <v>5665</v>
      </c>
      <c r="D104" s="262"/>
      <c r="E104" s="262"/>
      <c r="F104" s="263" t="s">
        <v>5666</v>
      </c>
      <c r="G104" s="264"/>
      <c r="H104" s="262"/>
      <c r="I104" s="262"/>
      <c r="J104" s="262" t="s">
        <v>5667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50</v>
      </c>
      <c r="D106" s="267"/>
      <c r="E106" s="267"/>
      <c r="F106" s="268" t="s">
        <v>73</v>
      </c>
      <c r="G106" s="247"/>
      <c r="H106" s="247" t="s">
        <v>5707</v>
      </c>
      <c r="I106" s="247" t="s">
        <v>5669</v>
      </c>
      <c r="J106" s="247">
        <v>20</v>
      </c>
      <c r="K106" s="259"/>
    </row>
    <row r="107" spans="2:11" s="1" customFormat="1" ht="15" customHeight="1">
      <c r="B107" s="258"/>
      <c r="C107" s="247" t="s">
        <v>5670</v>
      </c>
      <c r="D107" s="247"/>
      <c r="E107" s="247"/>
      <c r="F107" s="268" t="s">
        <v>73</v>
      </c>
      <c r="G107" s="247"/>
      <c r="H107" s="247" t="s">
        <v>5707</v>
      </c>
      <c r="I107" s="247" t="s">
        <v>5669</v>
      </c>
      <c r="J107" s="247">
        <v>120</v>
      </c>
      <c r="K107" s="259"/>
    </row>
    <row r="108" spans="2:11" s="1" customFormat="1" ht="15" customHeight="1">
      <c r="B108" s="270"/>
      <c r="C108" s="247" t="s">
        <v>5672</v>
      </c>
      <c r="D108" s="247"/>
      <c r="E108" s="247"/>
      <c r="F108" s="268" t="s">
        <v>5673</v>
      </c>
      <c r="G108" s="247"/>
      <c r="H108" s="247" t="s">
        <v>5707</v>
      </c>
      <c r="I108" s="247" t="s">
        <v>5669</v>
      </c>
      <c r="J108" s="247">
        <v>50</v>
      </c>
      <c r="K108" s="259"/>
    </row>
    <row r="109" spans="2:11" s="1" customFormat="1" ht="15" customHeight="1">
      <c r="B109" s="270"/>
      <c r="C109" s="247" t="s">
        <v>5675</v>
      </c>
      <c r="D109" s="247"/>
      <c r="E109" s="247"/>
      <c r="F109" s="268" t="s">
        <v>73</v>
      </c>
      <c r="G109" s="247"/>
      <c r="H109" s="247" t="s">
        <v>5707</v>
      </c>
      <c r="I109" s="247" t="s">
        <v>5677</v>
      </c>
      <c r="J109" s="247"/>
      <c r="K109" s="259"/>
    </row>
    <row r="110" spans="2:11" s="1" customFormat="1" ht="15" customHeight="1">
      <c r="B110" s="270"/>
      <c r="C110" s="247" t="s">
        <v>5686</v>
      </c>
      <c r="D110" s="247"/>
      <c r="E110" s="247"/>
      <c r="F110" s="268" t="s">
        <v>5673</v>
      </c>
      <c r="G110" s="247"/>
      <c r="H110" s="247" t="s">
        <v>5707</v>
      </c>
      <c r="I110" s="247" t="s">
        <v>5669</v>
      </c>
      <c r="J110" s="247">
        <v>50</v>
      </c>
      <c r="K110" s="259"/>
    </row>
    <row r="111" spans="2:11" s="1" customFormat="1" ht="15" customHeight="1">
      <c r="B111" s="270"/>
      <c r="C111" s="247" t="s">
        <v>5694</v>
      </c>
      <c r="D111" s="247"/>
      <c r="E111" s="247"/>
      <c r="F111" s="268" t="s">
        <v>5673</v>
      </c>
      <c r="G111" s="247"/>
      <c r="H111" s="247" t="s">
        <v>5707</v>
      </c>
      <c r="I111" s="247" t="s">
        <v>5669</v>
      </c>
      <c r="J111" s="247">
        <v>50</v>
      </c>
      <c r="K111" s="259"/>
    </row>
    <row r="112" spans="2:11" s="1" customFormat="1" ht="15" customHeight="1">
      <c r="B112" s="270"/>
      <c r="C112" s="247" t="s">
        <v>5692</v>
      </c>
      <c r="D112" s="247"/>
      <c r="E112" s="247"/>
      <c r="F112" s="268" t="s">
        <v>5673</v>
      </c>
      <c r="G112" s="247"/>
      <c r="H112" s="247" t="s">
        <v>5707</v>
      </c>
      <c r="I112" s="247" t="s">
        <v>5669</v>
      </c>
      <c r="J112" s="247">
        <v>50</v>
      </c>
      <c r="K112" s="259"/>
    </row>
    <row r="113" spans="2:11" s="1" customFormat="1" ht="15" customHeight="1">
      <c r="B113" s="270"/>
      <c r="C113" s="247" t="s">
        <v>50</v>
      </c>
      <c r="D113" s="247"/>
      <c r="E113" s="247"/>
      <c r="F113" s="268" t="s">
        <v>73</v>
      </c>
      <c r="G113" s="247"/>
      <c r="H113" s="247" t="s">
        <v>5708</v>
      </c>
      <c r="I113" s="247" t="s">
        <v>5669</v>
      </c>
      <c r="J113" s="247">
        <v>20</v>
      </c>
      <c r="K113" s="259"/>
    </row>
    <row r="114" spans="2:11" s="1" customFormat="1" ht="15" customHeight="1">
      <c r="B114" s="270"/>
      <c r="C114" s="247" t="s">
        <v>5709</v>
      </c>
      <c r="D114" s="247"/>
      <c r="E114" s="247"/>
      <c r="F114" s="268" t="s">
        <v>73</v>
      </c>
      <c r="G114" s="247"/>
      <c r="H114" s="247" t="s">
        <v>5710</v>
      </c>
      <c r="I114" s="247" t="s">
        <v>5669</v>
      </c>
      <c r="J114" s="247">
        <v>120</v>
      </c>
      <c r="K114" s="259"/>
    </row>
    <row r="115" spans="2:11" s="1" customFormat="1" ht="15" customHeight="1">
      <c r="B115" s="270"/>
      <c r="C115" s="247" t="s">
        <v>35</v>
      </c>
      <c r="D115" s="247"/>
      <c r="E115" s="247"/>
      <c r="F115" s="268" t="s">
        <v>73</v>
      </c>
      <c r="G115" s="247"/>
      <c r="H115" s="247" t="s">
        <v>5711</v>
      </c>
      <c r="I115" s="247" t="s">
        <v>5702</v>
      </c>
      <c r="J115" s="247"/>
      <c r="K115" s="259"/>
    </row>
    <row r="116" spans="2:11" s="1" customFormat="1" ht="15" customHeight="1">
      <c r="B116" s="270"/>
      <c r="C116" s="247" t="s">
        <v>45</v>
      </c>
      <c r="D116" s="247"/>
      <c r="E116" s="247"/>
      <c r="F116" s="268" t="s">
        <v>73</v>
      </c>
      <c r="G116" s="247"/>
      <c r="H116" s="247" t="s">
        <v>5712</v>
      </c>
      <c r="I116" s="247" t="s">
        <v>5702</v>
      </c>
      <c r="J116" s="247"/>
      <c r="K116" s="259"/>
    </row>
    <row r="117" spans="2:11" s="1" customFormat="1" ht="15" customHeight="1">
      <c r="B117" s="270"/>
      <c r="C117" s="247" t="s">
        <v>54</v>
      </c>
      <c r="D117" s="247"/>
      <c r="E117" s="247"/>
      <c r="F117" s="268" t="s">
        <v>73</v>
      </c>
      <c r="G117" s="247"/>
      <c r="H117" s="247" t="s">
        <v>5713</v>
      </c>
      <c r="I117" s="247" t="s">
        <v>5714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405" t="s">
        <v>5715</v>
      </c>
      <c r="D122" s="405"/>
      <c r="E122" s="405"/>
      <c r="F122" s="405"/>
      <c r="G122" s="405"/>
      <c r="H122" s="405"/>
      <c r="I122" s="405"/>
      <c r="J122" s="405"/>
      <c r="K122" s="287"/>
    </row>
    <row r="123" spans="2:11" s="1" customFormat="1" ht="17.25" customHeight="1">
      <c r="B123" s="288"/>
      <c r="C123" s="260" t="s">
        <v>5662</v>
      </c>
      <c r="D123" s="260"/>
      <c r="E123" s="260"/>
      <c r="F123" s="260" t="s">
        <v>5663</v>
      </c>
      <c r="G123" s="261"/>
      <c r="H123" s="260" t="s">
        <v>51</v>
      </c>
      <c r="I123" s="260" t="s">
        <v>54</v>
      </c>
      <c r="J123" s="260" t="s">
        <v>5664</v>
      </c>
      <c r="K123" s="289"/>
    </row>
    <row r="124" spans="2:11" s="1" customFormat="1" ht="17.25" customHeight="1">
      <c r="B124" s="288"/>
      <c r="C124" s="262" t="s">
        <v>5665</v>
      </c>
      <c r="D124" s="262"/>
      <c r="E124" s="262"/>
      <c r="F124" s="263" t="s">
        <v>5666</v>
      </c>
      <c r="G124" s="264"/>
      <c r="H124" s="262"/>
      <c r="I124" s="262"/>
      <c r="J124" s="262" t="s">
        <v>5667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5670</v>
      </c>
      <c r="D126" s="267"/>
      <c r="E126" s="267"/>
      <c r="F126" s="268" t="s">
        <v>73</v>
      </c>
      <c r="G126" s="247"/>
      <c r="H126" s="247" t="s">
        <v>5707</v>
      </c>
      <c r="I126" s="247" t="s">
        <v>5669</v>
      </c>
      <c r="J126" s="247">
        <v>120</v>
      </c>
      <c r="K126" s="293"/>
    </row>
    <row r="127" spans="2:11" s="1" customFormat="1" ht="15" customHeight="1">
      <c r="B127" s="290"/>
      <c r="C127" s="247" t="s">
        <v>5716</v>
      </c>
      <c r="D127" s="247"/>
      <c r="E127" s="247"/>
      <c r="F127" s="268" t="s">
        <v>73</v>
      </c>
      <c r="G127" s="247"/>
      <c r="H127" s="247" t="s">
        <v>5717</v>
      </c>
      <c r="I127" s="247" t="s">
        <v>5669</v>
      </c>
      <c r="J127" s="247" t="s">
        <v>5718</v>
      </c>
      <c r="K127" s="293"/>
    </row>
    <row r="128" spans="2:11" s="1" customFormat="1" ht="15" customHeight="1">
      <c r="B128" s="290"/>
      <c r="C128" s="247" t="s">
        <v>80</v>
      </c>
      <c r="D128" s="247"/>
      <c r="E128" s="247"/>
      <c r="F128" s="268" t="s">
        <v>73</v>
      </c>
      <c r="G128" s="247"/>
      <c r="H128" s="247" t="s">
        <v>5719</v>
      </c>
      <c r="I128" s="247" t="s">
        <v>5669</v>
      </c>
      <c r="J128" s="247" t="s">
        <v>5718</v>
      </c>
      <c r="K128" s="293"/>
    </row>
    <row r="129" spans="2:11" s="1" customFormat="1" ht="15" customHeight="1">
      <c r="B129" s="290"/>
      <c r="C129" s="247" t="s">
        <v>5678</v>
      </c>
      <c r="D129" s="247"/>
      <c r="E129" s="247"/>
      <c r="F129" s="268" t="s">
        <v>5673</v>
      </c>
      <c r="G129" s="247"/>
      <c r="H129" s="247" t="s">
        <v>5679</v>
      </c>
      <c r="I129" s="247" t="s">
        <v>5669</v>
      </c>
      <c r="J129" s="247">
        <v>15</v>
      </c>
      <c r="K129" s="293"/>
    </row>
    <row r="130" spans="2:11" s="1" customFormat="1" ht="15" customHeight="1">
      <c r="B130" s="290"/>
      <c r="C130" s="271" t="s">
        <v>5680</v>
      </c>
      <c r="D130" s="271"/>
      <c r="E130" s="271"/>
      <c r="F130" s="272" t="s">
        <v>5673</v>
      </c>
      <c r="G130" s="271"/>
      <c r="H130" s="271" t="s">
        <v>5681</v>
      </c>
      <c r="I130" s="271" t="s">
        <v>5669</v>
      </c>
      <c r="J130" s="271">
        <v>15</v>
      </c>
      <c r="K130" s="293"/>
    </row>
    <row r="131" spans="2:11" s="1" customFormat="1" ht="15" customHeight="1">
      <c r="B131" s="290"/>
      <c r="C131" s="271" t="s">
        <v>5682</v>
      </c>
      <c r="D131" s="271"/>
      <c r="E131" s="271"/>
      <c r="F131" s="272" t="s">
        <v>5673</v>
      </c>
      <c r="G131" s="271"/>
      <c r="H131" s="271" t="s">
        <v>5683</v>
      </c>
      <c r="I131" s="271" t="s">
        <v>5669</v>
      </c>
      <c r="J131" s="271">
        <v>20</v>
      </c>
      <c r="K131" s="293"/>
    </row>
    <row r="132" spans="2:11" s="1" customFormat="1" ht="15" customHeight="1">
      <c r="B132" s="290"/>
      <c r="C132" s="271" t="s">
        <v>5684</v>
      </c>
      <c r="D132" s="271"/>
      <c r="E132" s="271"/>
      <c r="F132" s="272" t="s">
        <v>5673</v>
      </c>
      <c r="G132" s="271"/>
      <c r="H132" s="271" t="s">
        <v>5685</v>
      </c>
      <c r="I132" s="271" t="s">
        <v>5669</v>
      </c>
      <c r="J132" s="271">
        <v>20</v>
      </c>
      <c r="K132" s="293"/>
    </row>
    <row r="133" spans="2:11" s="1" customFormat="1" ht="15" customHeight="1">
      <c r="B133" s="290"/>
      <c r="C133" s="247" t="s">
        <v>5672</v>
      </c>
      <c r="D133" s="247"/>
      <c r="E133" s="247"/>
      <c r="F133" s="268" t="s">
        <v>5673</v>
      </c>
      <c r="G133" s="247"/>
      <c r="H133" s="247" t="s">
        <v>5707</v>
      </c>
      <c r="I133" s="247" t="s">
        <v>5669</v>
      </c>
      <c r="J133" s="247">
        <v>50</v>
      </c>
      <c r="K133" s="293"/>
    </row>
    <row r="134" spans="2:11" s="1" customFormat="1" ht="15" customHeight="1">
      <c r="B134" s="290"/>
      <c r="C134" s="247" t="s">
        <v>5686</v>
      </c>
      <c r="D134" s="247"/>
      <c r="E134" s="247"/>
      <c r="F134" s="268" t="s">
        <v>5673</v>
      </c>
      <c r="G134" s="247"/>
      <c r="H134" s="247" t="s">
        <v>5707</v>
      </c>
      <c r="I134" s="247" t="s">
        <v>5669</v>
      </c>
      <c r="J134" s="247">
        <v>50</v>
      </c>
      <c r="K134" s="293"/>
    </row>
    <row r="135" spans="2:11" s="1" customFormat="1" ht="15" customHeight="1">
      <c r="B135" s="290"/>
      <c r="C135" s="247" t="s">
        <v>5692</v>
      </c>
      <c r="D135" s="247"/>
      <c r="E135" s="247"/>
      <c r="F135" s="268" t="s">
        <v>5673</v>
      </c>
      <c r="G135" s="247"/>
      <c r="H135" s="247" t="s">
        <v>5707</v>
      </c>
      <c r="I135" s="247" t="s">
        <v>5669</v>
      </c>
      <c r="J135" s="247">
        <v>50</v>
      </c>
      <c r="K135" s="293"/>
    </row>
    <row r="136" spans="2:11" s="1" customFormat="1" ht="15" customHeight="1">
      <c r="B136" s="290"/>
      <c r="C136" s="247" t="s">
        <v>5694</v>
      </c>
      <c r="D136" s="247"/>
      <c r="E136" s="247"/>
      <c r="F136" s="268" t="s">
        <v>5673</v>
      </c>
      <c r="G136" s="247"/>
      <c r="H136" s="247" t="s">
        <v>5707</v>
      </c>
      <c r="I136" s="247" t="s">
        <v>5669</v>
      </c>
      <c r="J136" s="247">
        <v>50</v>
      </c>
      <c r="K136" s="293"/>
    </row>
    <row r="137" spans="2:11" s="1" customFormat="1" ht="15" customHeight="1">
      <c r="B137" s="290"/>
      <c r="C137" s="247" t="s">
        <v>5695</v>
      </c>
      <c r="D137" s="247"/>
      <c r="E137" s="247"/>
      <c r="F137" s="268" t="s">
        <v>5673</v>
      </c>
      <c r="G137" s="247"/>
      <c r="H137" s="247" t="s">
        <v>5720</v>
      </c>
      <c r="I137" s="247" t="s">
        <v>5669</v>
      </c>
      <c r="J137" s="247">
        <v>255</v>
      </c>
      <c r="K137" s="293"/>
    </row>
    <row r="138" spans="2:11" s="1" customFormat="1" ht="15" customHeight="1">
      <c r="B138" s="290"/>
      <c r="C138" s="247" t="s">
        <v>5697</v>
      </c>
      <c r="D138" s="247"/>
      <c r="E138" s="247"/>
      <c r="F138" s="268" t="s">
        <v>73</v>
      </c>
      <c r="G138" s="247"/>
      <c r="H138" s="247" t="s">
        <v>5721</v>
      </c>
      <c r="I138" s="247" t="s">
        <v>5699</v>
      </c>
      <c r="J138" s="247"/>
      <c r="K138" s="293"/>
    </row>
    <row r="139" spans="2:11" s="1" customFormat="1" ht="15" customHeight="1">
      <c r="B139" s="290"/>
      <c r="C139" s="247" t="s">
        <v>5700</v>
      </c>
      <c r="D139" s="247"/>
      <c r="E139" s="247"/>
      <c r="F139" s="268" t="s">
        <v>73</v>
      </c>
      <c r="G139" s="247"/>
      <c r="H139" s="247" t="s">
        <v>5722</v>
      </c>
      <c r="I139" s="247" t="s">
        <v>5702</v>
      </c>
      <c r="J139" s="247"/>
      <c r="K139" s="293"/>
    </row>
    <row r="140" spans="2:11" s="1" customFormat="1" ht="15" customHeight="1">
      <c r="B140" s="290"/>
      <c r="C140" s="247" t="s">
        <v>5703</v>
      </c>
      <c r="D140" s="247"/>
      <c r="E140" s="247"/>
      <c r="F140" s="268" t="s">
        <v>73</v>
      </c>
      <c r="G140" s="247"/>
      <c r="H140" s="247" t="s">
        <v>5703</v>
      </c>
      <c r="I140" s="247" t="s">
        <v>5702</v>
      </c>
      <c r="J140" s="247"/>
      <c r="K140" s="293"/>
    </row>
    <row r="141" spans="2:11" s="1" customFormat="1" ht="15" customHeight="1">
      <c r="B141" s="290"/>
      <c r="C141" s="247" t="s">
        <v>35</v>
      </c>
      <c r="D141" s="247"/>
      <c r="E141" s="247"/>
      <c r="F141" s="268" t="s">
        <v>73</v>
      </c>
      <c r="G141" s="247"/>
      <c r="H141" s="247" t="s">
        <v>5723</v>
      </c>
      <c r="I141" s="247" t="s">
        <v>5702</v>
      </c>
      <c r="J141" s="247"/>
      <c r="K141" s="293"/>
    </row>
    <row r="142" spans="2:11" s="1" customFormat="1" ht="15" customHeight="1">
      <c r="B142" s="290"/>
      <c r="C142" s="247" t="s">
        <v>5724</v>
      </c>
      <c r="D142" s="247"/>
      <c r="E142" s="247"/>
      <c r="F142" s="268" t="s">
        <v>73</v>
      </c>
      <c r="G142" s="247"/>
      <c r="H142" s="247" t="s">
        <v>5725</v>
      </c>
      <c r="I142" s="247" t="s">
        <v>5702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407" t="s">
        <v>5726</v>
      </c>
      <c r="D147" s="407"/>
      <c r="E147" s="407"/>
      <c r="F147" s="407"/>
      <c r="G147" s="407"/>
      <c r="H147" s="407"/>
      <c r="I147" s="407"/>
      <c r="J147" s="407"/>
      <c r="K147" s="259"/>
    </row>
    <row r="148" spans="2:11" s="1" customFormat="1" ht="17.25" customHeight="1">
      <c r="B148" s="258"/>
      <c r="C148" s="260" t="s">
        <v>5662</v>
      </c>
      <c r="D148" s="260"/>
      <c r="E148" s="260"/>
      <c r="F148" s="260" t="s">
        <v>5663</v>
      </c>
      <c r="G148" s="261"/>
      <c r="H148" s="260" t="s">
        <v>51</v>
      </c>
      <c r="I148" s="260" t="s">
        <v>54</v>
      </c>
      <c r="J148" s="260" t="s">
        <v>5664</v>
      </c>
      <c r="K148" s="259"/>
    </row>
    <row r="149" spans="2:11" s="1" customFormat="1" ht="17.25" customHeight="1">
      <c r="B149" s="258"/>
      <c r="C149" s="262" t="s">
        <v>5665</v>
      </c>
      <c r="D149" s="262"/>
      <c r="E149" s="262"/>
      <c r="F149" s="263" t="s">
        <v>5666</v>
      </c>
      <c r="G149" s="264"/>
      <c r="H149" s="262"/>
      <c r="I149" s="262"/>
      <c r="J149" s="262" t="s">
        <v>5667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5670</v>
      </c>
      <c r="D151" s="247"/>
      <c r="E151" s="247"/>
      <c r="F151" s="298" t="s">
        <v>73</v>
      </c>
      <c r="G151" s="247"/>
      <c r="H151" s="297" t="s">
        <v>5707</v>
      </c>
      <c r="I151" s="297" t="s">
        <v>5669</v>
      </c>
      <c r="J151" s="297">
        <v>120</v>
      </c>
      <c r="K151" s="293"/>
    </row>
    <row r="152" spans="2:11" s="1" customFormat="1" ht="15" customHeight="1">
      <c r="B152" s="270"/>
      <c r="C152" s="297" t="s">
        <v>5716</v>
      </c>
      <c r="D152" s="247"/>
      <c r="E152" s="247"/>
      <c r="F152" s="298" t="s">
        <v>73</v>
      </c>
      <c r="G152" s="247"/>
      <c r="H152" s="297" t="s">
        <v>5727</v>
      </c>
      <c r="I152" s="297" t="s">
        <v>5669</v>
      </c>
      <c r="J152" s="297" t="s">
        <v>5718</v>
      </c>
      <c r="K152" s="293"/>
    </row>
    <row r="153" spans="2:11" s="1" customFormat="1" ht="15" customHeight="1">
      <c r="B153" s="270"/>
      <c r="C153" s="297" t="s">
        <v>80</v>
      </c>
      <c r="D153" s="247"/>
      <c r="E153" s="247"/>
      <c r="F153" s="298" t="s">
        <v>73</v>
      </c>
      <c r="G153" s="247"/>
      <c r="H153" s="297" t="s">
        <v>5728</v>
      </c>
      <c r="I153" s="297" t="s">
        <v>5669</v>
      </c>
      <c r="J153" s="297" t="s">
        <v>5718</v>
      </c>
      <c r="K153" s="293"/>
    </row>
    <row r="154" spans="2:11" s="1" customFormat="1" ht="15" customHeight="1">
      <c r="B154" s="270"/>
      <c r="C154" s="297" t="s">
        <v>5672</v>
      </c>
      <c r="D154" s="247"/>
      <c r="E154" s="247"/>
      <c r="F154" s="298" t="s">
        <v>5673</v>
      </c>
      <c r="G154" s="247"/>
      <c r="H154" s="297" t="s">
        <v>5707</v>
      </c>
      <c r="I154" s="297" t="s">
        <v>5669</v>
      </c>
      <c r="J154" s="297">
        <v>50</v>
      </c>
      <c r="K154" s="293"/>
    </row>
    <row r="155" spans="2:11" s="1" customFormat="1" ht="15" customHeight="1">
      <c r="B155" s="270"/>
      <c r="C155" s="297" t="s">
        <v>5675</v>
      </c>
      <c r="D155" s="247"/>
      <c r="E155" s="247"/>
      <c r="F155" s="298" t="s">
        <v>73</v>
      </c>
      <c r="G155" s="247"/>
      <c r="H155" s="297" t="s">
        <v>5707</v>
      </c>
      <c r="I155" s="297" t="s">
        <v>5677</v>
      </c>
      <c r="J155" s="297"/>
      <c r="K155" s="293"/>
    </row>
    <row r="156" spans="2:11" s="1" customFormat="1" ht="15" customHeight="1">
      <c r="B156" s="270"/>
      <c r="C156" s="297" t="s">
        <v>5686</v>
      </c>
      <c r="D156" s="247"/>
      <c r="E156" s="247"/>
      <c r="F156" s="298" t="s">
        <v>5673</v>
      </c>
      <c r="G156" s="247"/>
      <c r="H156" s="297" t="s">
        <v>5707</v>
      </c>
      <c r="I156" s="297" t="s">
        <v>5669</v>
      </c>
      <c r="J156" s="297">
        <v>50</v>
      </c>
      <c r="K156" s="293"/>
    </row>
    <row r="157" spans="2:11" s="1" customFormat="1" ht="15" customHeight="1">
      <c r="B157" s="270"/>
      <c r="C157" s="297" t="s">
        <v>5694</v>
      </c>
      <c r="D157" s="247"/>
      <c r="E157" s="247"/>
      <c r="F157" s="298" t="s">
        <v>5673</v>
      </c>
      <c r="G157" s="247"/>
      <c r="H157" s="297" t="s">
        <v>5707</v>
      </c>
      <c r="I157" s="297" t="s">
        <v>5669</v>
      </c>
      <c r="J157" s="297">
        <v>50</v>
      </c>
      <c r="K157" s="293"/>
    </row>
    <row r="158" spans="2:11" s="1" customFormat="1" ht="15" customHeight="1">
      <c r="B158" s="270"/>
      <c r="C158" s="297" t="s">
        <v>5692</v>
      </c>
      <c r="D158" s="247"/>
      <c r="E158" s="247"/>
      <c r="F158" s="298" t="s">
        <v>5673</v>
      </c>
      <c r="G158" s="247"/>
      <c r="H158" s="297" t="s">
        <v>5707</v>
      </c>
      <c r="I158" s="297" t="s">
        <v>5669</v>
      </c>
      <c r="J158" s="297">
        <v>50</v>
      </c>
      <c r="K158" s="293"/>
    </row>
    <row r="159" spans="2:11" s="1" customFormat="1" ht="15" customHeight="1">
      <c r="B159" s="270"/>
      <c r="C159" s="297" t="s">
        <v>134</v>
      </c>
      <c r="D159" s="247"/>
      <c r="E159" s="247"/>
      <c r="F159" s="298" t="s">
        <v>73</v>
      </c>
      <c r="G159" s="247"/>
      <c r="H159" s="297" t="s">
        <v>5729</v>
      </c>
      <c r="I159" s="297" t="s">
        <v>5669</v>
      </c>
      <c r="J159" s="297" t="s">
        <v>5730</v>
      </c>
      <c r="K159" s="293"/>
    </row>
    <row r="160" spans="2:11" s="1" customFormat="1" ht="15" customHeight="1">
      <c r="B160" s="270"/>
      <c r="C160" s="297" t="s">
        <v>5731</v>
      </c>
      <c r="D160" s="247"/>
      <c r="E160" s="247"/>
      <c r="F160" s="298" t="s">
        <v>73</v>
      </c>
      <c r="G160" s="247"/>
      <c r="H160" s="297" t="s">
        <v>5732</v>
      </c>
      <c r="I160" s="297" t="s">
        <v>5702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405" t="s">
        <v>5733</v>
      </c>
      <c r="D165" s="405"/>
      <c r="E165" s="405"/>
      <c r="F165" s="405"/>
      <c r="G165" s="405"/>
      <c r="H165" s="405"/>
      <c r="I165" s="405"/>
      <c r="J165" s="405"/>
      <c r="K165" s="240"/>
    </row>
    <row r="166" spans="2:11" s="1" customFormat="1" ht="17.25" customHeight="1">
      <c r="B166" s="239"/>
      <c r="C166" s="260" t="s">
        <v>5662</v>
      </c>
      <c r="D166" s="260"/>
      <c r="E166" s="260"/>
      <c r="F166" s="260" t="s">
        <v>5663</v>
      </c>
      <c r="G166" s="302"/>
      <c r="H166" s="303" t="s">
        <v>51</v>
      </c>
      <c r="I166" s="303" t="s">
        <v>54</v>
      </c>
      <c r="J166" s="260" t="s">
        <v>5664</v>
      </c>
      <c r="K166" s="240"/>
    </row>
    <row r="167" spans="2:11" s="1" customFormat="1" ht="17.25" customHeight="1">
      <c r="B167" s="241"/>
      <c r="C167" s="262" t="s">
        <v>5665</v>
      </c>
      <c r="D167" s="262"/>
      <c r="E167" s="262"/>
      <c r="F167" s="263" t="s">
        <v>5666</v>
      </c>
      <c r="G167" s="304"/>
      <c r="H167" s="305"/>
      <c r="I167" s="305"/>
      <c r="J167" s="262" t="s">
        <v>5667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5670</v>
      </c>
      <c r="D169" s="247"/>
      <c r="E169" s="247"/>
      <c r="F169" s="268" t="s">
        <v>73</v>
      </c>
      <c r="G169" s="247"/>
      <c r="H169" s="247" t="s">
        <v>5707</v>
      </c>
      <c r="I169" s="247" t="s">
        <v>5669</v>
      </c>
      <c r="J169" s="247">
        <v>120</v>
      </c>
      <c r="K169" s="293"/>
    </row>
    <row r="170" spans="2:11" s="1" customFormat="1" ht="15" customHeight="1">
      <c r="B170" s="270"/>
      <c r="C170" s="247" t="s">
        <v>5716</v>
      </c>
      <c r="D170" s="247"/>
      <c r="E170" s="247"/>
      <c r="F170" s="268" t="s">
        <v>73</v>
      </c>
      <c r="G170" s="247"/>
      <c r="H170" s="247" t="s">
        <v>5717</v>
      </c>
      <c r="I170" s="247" t="s">
        <v>5669</v>
      </c>
      <c r="J170" s="247" t="s">
        <v>5718</v>
      </c>
      <c r="K170" s="293"/>
    </row>
    <row r="171" spans="2:11" s="1" customFormat="1" ht="15" customHeight="1">
      <c r="B171" s="270"/>
      <c r="C171" s="247" t="s">
        <v>80</v>
      </c>
      <c r="D171" s="247"/>
      <c r="E171" s="247"/>
      <c r="F171" s="268" t="s">
        <v>73</v>
      </c>
      <c r="G171" s="247"/>
      <c r="H171" s="247" t="s">
        <v>5734</v>
      </c>
      <c r="I171" s="247" t="s">
        <v>5669</v>
      </c>
      <c r="J171" s="247" t="s">
        <v>5718</v>
      </c>
      <c r="K171" s="293"/>
    </row>
    <row r="172" spans="2:11" s="1" customFormat="1" ht="15" customHeight="1">
      <c r="B172" s="270"/>
      <c r="C172" s="247" t="s">
        <v>5672</v>
      </c>
      <c r="D172" s="247"/>
      <c r="E172" s="247"/>
      <c r="F172" s="268" t="s">
        <v>5673</v>
      </c>
      <c r="G172" s="247"/>
      <c r="H172" s="247" t="s">
        <v>5734</v>
      </c>
      <c r="I172" s="247" t="s">
        <v>5669</v>
      </c>
      <c r="J172" s="247">
        <v>50</v>
      </c>
      <c r="K172" s="293"/>
    </row>
    <row r="173" spans="2:11" s="1" customFormat="1" ht="15" customHeight="1">
      <c r="B173" s="270"/>
      <c r="C173" s="247" t="s">
        <v>5675</v>
      </c>
      <c r="D173" s="247"/>
      <c r="E173" s="247"/>
      <c r="F173" s="268" t="s">
        <v>73</v>
      </c>
      <c r="G173" s="247"/>
      <c r="H173" s="247" t="s">
        <v>5734</v>
      </c>
      <c r="I173" s="247" t="s">
        <v>5677</v>
      </c>
      <c r="J173" s="247"/>
      <c r="K173" s="293"/>
    </row>
    <row r="174" spans="2:11" s="1" customFormat="1" ht="15" customHeight="1">
      <c r="B174" s="270"/>
      <c r="C174" s="247" t="s">
        <v>5686</v>
      </c>
      <c r="D174" s="247"/>
      <c r="E174" s="247"/>
      <c r="F174" s="268" t="s">
        <v>5673</v>
      </c>
      <c r="G174" s="247"/>
      <c r="H174" s="247" t="s">
        <v>5734</v>
      </c>
      <c r="I174" s="247" t="s">
        <v>5669</v>
      </c>
      <c r="J174" s="247">
        <v>50</v>
      </c>
      <c r="K174" s="293"/>
    </row>
    <row r="175" spans="2:11" s="1" customFormat="1" ht="15" customHeight="1">
      <c r="B175" s="270"/>
      <c r="C175" s="247" t="s">
        <v>5694</v>
      </c>
      <c r="D175" s="247"/>
      <c r="E175" s="247"/>
      <c r="F175" s="268" t="s">
        <v>5673</v>
      </c>
      <c r="G175" s="247"/>
      <c r="H175" s="247" t="s">
        <v>5734</v>
      </c>
      <c r="I175" s="247" t="s">
        <v>5669</v>
      </c>
      <c r="J175" s="247">
        <v>50</v>
      </c>
      <c r="K175" s="293"/>
    </row>
    <row r="176" spans="2:11" s="1" customFormat="1" ht="15" customHeight="1">
      <c r="B176" s="270"/>
      <c r="C176" s="247" t="s">
        <v>5692</v>
      </c>
      <c r="D176" s="247"/>
      <c r="E176" s="247"/>
      <c r="F176" s="268" t="s">
        <v>5673</v>
      </c>
      <c r="G176" s="247"/>
      <c r="H176" s="247" t="s">
        <v>5734</v>
      </c>
      <c r="I176" s="247" t="s">
        <v>5669</v>
      </c>
      <c r="J176" s="247">
        <v>50</v>
      </c>
      <c r="K176" s="293"/>
    </row>
    <row r="177" spans="2:11" s="1" customFormat="1" ht="15" customHeight="1">
      <c r="B177" s="270"/>
      <c r="C177" s="247" t="s">
        <v>165</v>
      </c>
      <c r="D177" s="247"/>
      <c r="E177" s="247"/>
      <c r="F177" s="268" t="s">
        <v>73</v>
      </c>
      <c r="G177" s="247"/>
      <c r="H177" s="247" t="s">
        <v>5735</v>
      </c>
      <c r="I177" s="247" t="s">
        <v>5736</v>
      </c>
      <c r="J177" s="247"/>
      <c r="K177" s="293"/>
    </row>
    <row r="178" spans="2:11" s="1" customFormat="1" ht="15" customHeight="1">
      <c r="B178" s="270"/>
      <c r="C178" s="247" t="s">
        <v>54</v>
      </c>
      <c r="D178" s="247"/>
      <c r="E178" s="247"/>
      <c r="F178" s="268" t="s">
        <v>73</v>
      </c>
      <c r="G178" s="247"/>
      <c r="H178" s="247" t="s">
        <v>5737</v>
      </c>
      <c r="I178" s="247" t="s">
        <v>5738</v>
      </c>
      <c r="J178" s="247">
        <v>1</v>
      </c>
      <c r="K178" s="293"/>
    </row>
    <row r="179" spans="2:11" s="1" customFormat="1" ht="15" customHeight="1">
      <c r="B179" s="270"/>
      <c r="C179" s="247" t="s">
        <v>50</v>
      </c>
      <c r="D179" s="247"/>
      <c r="E179" s="247"/>
      <c r="F179" s="268" t="s">
        <v>73</v>
      </c>
      <c r="G179" s="247"/>
      <c r="H179" s="247" t="s">
        <v>5739</v>
      </c>
      <c r="I179" s="247" t="s">
        <v>5669</v>
      </c>
      <c r="J179" s="247">
        <v>20</v>
      </c>
      <c r="K179" s="293"/>
    </row>
    <row r="180" spans="2:11" s="1" customFormat="1" ht="15" customHeight="1">
      <c r="B180" s="270"/>
      <c r="C180" s="247" t="s">
        <v>51</v>
      </c>
      <c r="D180" s="247"/>
      <c r="E180" s="247"/>
      <c r="F180" s="268" t="s">
        <v>73</v>
      </c>
      <c r="G180" s="247"/>
      <c r="H180" s="247" t="s">
        <v>5740</v>
      </c>
      <c r="I180" s="247" t="s">
        <v>5669</v>
      </c>
      <c r="J180" s="247">
        <v>255</v>
      </c>
      <c r="K180" s="293"/>
    </row>
    <row r="181" spans="2:11" s="1" customFormat="1" ht="15" customHeight="1">
      <c r="B181" s="270"/>
      <c r="C181" s="247" t="s">
        <v>166</v>
      </c>
      <c r="D181" s="247"/>
      <c r="E181" s="247"/>
      <c r="F181" s="268" t="s">
        <v>73</v>
      </c>
      <c r="G181" s="247"/>
      <c r="H181" s="247" t="s">
        <v>5632</v>
      </c>
      <c r="I181" s="247" t="s">
        <v>5669</v>
      </c>
      <c r="J181" s="247">
        <v>10</v>
      </c>
      <c r="K181" s="293"/>
    </row>
    <row r="182" spans="2:11" s="1" customFormat="1" ht="15" customHeight="1">
      <c r="B182" s="270"/>
      <c r="C182" s="247" t="s">
        <v>167</v>
      </c>
      <c r="D182" s="247"/>
      <c r="E182" s="247"/>
      <c r="F182" s="268" t="s">
        <v>73</v>
      </c>
      <c r="G182" s="247"/>
      <c r="H182" s="247" t="s">
        <v>5741</v>
      </c>
      <c r="I182" s="247" t="s">
        <v>5702</v>
      </c>
      <c r="J182" s="247"/>
      <c r="K182" s="293"/>
    </row>
    <row r="183" spans="2:11" s="1" customFormat="1" ht="15" customHeight="1">
      <c r="B183" s="270"/>
      <c r="C183" s="247" t="s">
        <v>5742</v>
      </c>
      <c r="D183" s="247"/>
      <c r="E183" s="247"/>
      <c r="F183" s="268" t="s">
        <v>73</v>
      </c>
      <c r="G183" s="247"/>
      <c r="H183" s="247" t="s">
        <v>5743</v>
      </c>
      <c r="I183" s="247" t="s">
        <v>5702</v>
      </c>
      <c r="J183" s="247"/>
      <c r="K183" s="293"/>
    </row>
    <row r="184" spans="2:11" s="1" customFormat="1" ht="15" customHeight="1">
      <c r="B184" s="270"/>
      <c r="C184" s="247" t="s">
        <v>5731</v>
      </c>
      <c r="D184" s="247"/>
      <c r="E184" s="247"/>
      <c r="F184" s="268" t="s">
        <v>73</v>
      </c>
      <c r="G184" s="247"/>
      <c r="H184" s="247" t="s">
        <v>5744</v>
      </c>
      <c r="I184" s="247" t="s">
        <v>5702</v>
      </c>
      <c r="J184" s="247"/>
      <c r="K184" s="293"/>
    </row>
    <row r="185" spans="2:11" s="1" customFormat="1" ht="15" customHeight="1">
      <c r="B185" s="270"/>
      <c r="C185" s="247" t="s">
        <v>169</v>
      </c>
      <c r="D185" s="247"/>
      <c r="E185" s="247"/>
      <c r="F185" s="268" t="s">
        <v>5673</v>
      </c>
      <c r="G185" s="247"/>
      <c r="H185" s="247" t="s">
        <v>5745</v>
      </c>
      <c r="I185" s="247" t="s">
        <v>5669</v>
      </c>
      <c r="J185" s="247">
        <v>50</v>
      </c>
      <c r="K185" s="293"/>
    </row>
    <row r="186" spans="2:11" s="1" customFormat="1" ht="15" customHeight="1">
      <c r="B186" s="270"/>
      <c r="C186" s="247" t="s">
        <v>5746</v>
      </c>
      <c r="D186" s="247"/>
      <c r="E186" s="247"/>
      <c r="F186" s="268" t="s">
        <v>5673</v>
      </c>
      <c r="G186" s="247"/>
      <c r="H186" s="247" t="s">
        <v>5747</v>
      </c>
      <c r="I186" s="247" t="s">
        <v>5748</v>
      </c>
      <c r="J186" s="247"/>
      <c r="K186" s="293"/>
    </row>
    <row r="187" spans="2:11" s="1" customFormat="1" ht="15" customHeight="1">
      <c r="B187" s="270"/>
      <c r="C187" s="247" t="s">
        <v>5749</v>
      </c>
      <c r="D187" s="247"/>
      <c r="E187" s="247"/>
      <c r="F187" s="268" t="s">
        <v>5673</v>
      </c>
      <c r="G187" s="247"/>
      <c r="H187" s="247" t="s">
        <v>5750</v>
      </c>
      <c r="I187" s="247" t="s">
        <v>5748</v>
      </c>
      <c r="J187" s="247"/>
      <c r="K187" s="293"/>
    </row>
    <row r="188" spans="2:11" s="1" customFormat="1" ht="15" customHeight="1">
      <c r="B188" s="270"/>
      <c r="C188" s="247" t="s">
        <v>5751</v>
      </c>
      <c r="D188" s="247"/>
      <c r="E188" s="247"/>
      <c r="F188" s="268" t="s">
        <v>5673</v>
      </c>
      <c r="G188" s="247"/>
      <c r="H188" s="247" t="s">
        <v>5752</v>
      </c>
      <c r="I188" s="247" t="s">
        <v>5748</v>
      </c>
      <c r="J188" s="247"/>
      <c r="K188" s="293"/>
    </row>
    <row r="189" spans="2:11" s="1" customFormat="1" ht="15" customHeight="1">
      <c r="B189" s="270"/>
      <c r="C189" s="306" t="s">
        <v>5753</v>
      </c>
      <c r="D189" s="247"/>
      <c r="E189" s="247"/>
      <c r="F189" s="268" t="s">
        <v>5673</v>
      </c>
      <c r="G189" s="247"/>
      <c r="H189" s="247" t="s">
        <v>5754</v>
      </c>
      <c r="I189" s="247" t="s">
        <v>5755</v>
      </c>
      <c r="J189" s="307" t="s">
        <v>5756</v>
      </c>
      <c r="K189" s="293"/>
    </row>
    <row r="190" spans="2:11" s="17" customFormat="1" ht="15" customHeight="1">
      <c r="B190" s="308"/>
      <c r="C190" s="309" t="s">
        <v>5757</v>
      </c>
      <c r="D190" s="310"/>
      <c r="E190" s="310"/>
      <c r="F190" s="311" t="s">
        <v>5673</v>
      </c>
      <c r="G190" s="310"/>
      <c r="H190" s="310" t="s">
        <v>5758</v>
      </c>
      <c r="I190" s="310" t="s">
        <v>5755</v>
      </c>
      <c r="J190" s="312" t="s">
        <v>5756</v>
      </c>
      <c r="K190" s="313"/>
    </row>
    <row r="191" spans="2:11" s="1" customFormat="1" ht="15" customHeight="1">
      <c r="B191" s="270"/>
      <c r="C191" s="306" t="s">
        <v>39</v>
      </c>
      <c r="D191" s="247"/>
      <c r="E191" s="247"/>
      <c r="F191" s="268" t="s">
        <v>73</v>
      </c>
      <c r="G191" s="247"/>
      <c r="H191" s="244" t="s">
        <v>5759</v>
      </c>
      <c r="I191" s="247" t="s">
        <v>5760</v>
      </c>
      <c r="J191" s="247"/>
      <c r="K191" s="293"/>
    </row>
    <row r="192" spans="2:11" s="1" customFormat="1" ht="15" customHeight="1">
      <c r="B192" s="270"/>
      <c r="C192" s="306" t="s">
        <v>5761</v>
      </c>
      <c r="D192" s="247"/>
      <c r="E192" s="247"/>
      <c r="F192" s="268" t="s">
        <v>73</v>
      </c>
      <c r="G192" s="247"/>
      <c r="H192" s="247" t="s">
        <v>5762</v>
      </c>
      <c r="I192" s="247" t="s">
        <v>5702</v>
      </c>
      <c r="J192" s="247"/>
      <c r="K192" s="293"/>
    </row>
    <row r="193" spans="2:11" s="1" customFormat="1" ht="15" customHeight="1">
      <c r="B193" s="270"/>
      <c r="C193" s="306" t="s">
        <v>5763</v>
      </c>
      <c r="D193" s="247"/>
      <c r="E193" s="247"/>
      <c r="F193" s="268" t="s">
        <v>73</v>
      </c>
      <c r="G193" s="247"/>
      <c r="H193" s="247" t="s">
        <v>5764</v>
      </c>
      <c r="I193" s="247" t="s">
        <v>5702</v>
      </c>
      <c r="J193" s="247"/>
      <c r="K193" s="293"/>
    </row>
    <row r="194" spans="2:11" s="1" customFormat="1" ht="15" customHeight="1">
      <c r="B194" s="270"/>
      <c r="C194" s="306" t="s">
        <v>5765</v>
      </c>
      <c r="D194" s="247"/>
      <c r="E194" s="247"/>
      <c r="F194" s="268" t="s">
        <v>5673</v>
      </c>
      <c r="G194" s="247"/>
      <c r="H194" s="247" t="s">
        <v>5766</v>
      </c>
      <c r="I194" s="247" t="s">
        <v>5702</v>
      </c>
      <c r="J194" s="247"/>
      <c r="K194" s="293"/>
    </row>
    <row r="195" spans="2:11" s="1" customFormat="1" ht="15" customHeight="1">
      <c r="B195" s="299"/>
      <c r="C195" s="314"/>
      <c r="D195" s="279"/>
      <c r="E195" s="279"/>
      <c r="F195" s="279"/>
      <c r="G195" s="279"/>
      <c r="H195" s="279"/>
      <c r="I195" s="279"/>
      <c r="J195" s="279"/>
      <c r="K195" s="300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81"/>
      <c r="C197" s="291"/>
      <c r="D197" s="291"/>
      <c r="E197" s="291"/>
      <c r="F197" s="301"/>
      <c r="G197" s="291"/>
      <c r="H197" s="291"/>
      <c r="I197" s="291"/>
      <c r="J197" s="291"/>
      <c r="K197" s="281"/>
    </row>
    <row r="198" spans="2:11" s="1" customFormat="1" ht="18.75" customHeight="1"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</row>
    <row r="199" spans="2:11" s="1" customFormat="1" ht="13.5">
      <c r="B199" s="236"/>
      <c r="C199" s="237"/>
      <c r="D199" s="237"/>
      <c r="E199" s="237"/>
      <c r="F199" s="237"/>
      <c r="G199" s="237"/>
      <c r="H199" s="237"/>
      <c r="I199" s="237"/>
      <c r="J199" s="237"/>
      <c r="K199" s="238"/>
    </row>
    <row r="200" spans="2:11" s="1" customFormat="1" ht="21">
      <c r="B200" s="239"/>
      <c r="C200" s="405" t="s">
        <v>5767</v>
      </c>
      <c r="D200" s="405"/>
      <c r="E200" s="405"/>
      <c r="F200" s="405"/>
      <c r="G200" s="405"/>
      <c r="H200" s="405"/>
      <c r="I200" s="405"/>
      <c r="J200" s="405"/>
      <c r="K200" s="240"/>
    </row>
    <row r="201" spans="2:11" s="1" customFormat="1" ht="25.5" customHeight="1">
      <c r="B201" s="239"/>
      <c r="C201" s="315" t="s">
        <v>5768</v>
      </c>
      <c r="D201" s="315"/>
      <c r="E201" s="315"/>
      <c r="F201" s="315" t="s">
        <v>5769</v>
      </c>
      <c r="G201" s="316"/>
      <c r="H201" s="406" t="s">
        <v>5770</v>
      </c>
      <c r="I201" s="406"/>
      <c r="J201" s="406"/>
      <c r="K201" s="240"/>
    </row>
    <row r="202" spans="2:11" s="1" customFormat="1" ht="5.25" customHeight="1">
      <c r="B202" s="270"/>
      <c r="C202" s="265"/>
      <c r="D202" s="265"/>
      <c r="E202" s="265"/>
      <c r="F202" s="265"/>
      <c r="G202" s="291"/>
      <c r="H202" s="265"/>
      <c r="I202" s="265"/>
      <c r="J202" s="265"/>
      <c r="K202" s="293"/>
    </row>
    <row r="203" spans="2:11" s="1" customFormat="1" ht="15" customHeight="1">
      <c r="B203" s="270"/>
      <c r="C203" s="247" t="s">
        <v>5760</v>
      </c>
      <c r="D203" s="247"/>
      <c r="E203" s="247"/>
      <c r="F203" s="268" t="s">
        <v>40</v>
      </c>
      <c r="G203" s="247"/>
      <c r="H203" s="404" t="s">
        <v>5771</v>
      </c>
      <c r="I203" s="404"/>
      <c r="J203" s="404"/>
      <c r="K203" s="293"/>
    </row>
    <row r="204" spans="2:11" s="1" customFormat="1" ht="15" customHeight="1">
      <c r="B204" s="270"/>
      <c r="C204" s="247"/>
      <c r="D204" s="247"/>
      <c r="E204" s="247"/>
      <c r="F204" s="268" t="s">
        <v>41</v>
      </c>
      <c r="G204" s="247"/>
      <c r="H204" s="404" t="s">
        <v>5772</v>
      </c>
      <c r="I204" s="404"/>
      <c r="J204" s="404"/>
      <c r="K204" s="293"/>
    </row>
    <row r="205" spans="2:11" s="1" customFormat="1" ht="15" customHeight="1">
      <c r="B205" s="270"/>
      <c r="C205" s="247"/>
      <c r="D205" s="247"/>
      <c r="E205" s="247"/>
      <c r="F205" s="268" t="s">
        <v>44</v>
      </c>
      <c r="G205" s="247"/>
      <c r="H205" s="404" t="s">
        <v>5773</v>
      </c>
      <c r="I205" s="404"/>
      <c r="J205" s="404"/>
      <c r="K205" s="293"/>
    </row>
    <row r="206" spans="2:11" s="1" customFormat="1" ht="15" customHeight="1">
      <c r="B206" s="270"/>
      <c r="C206" s="247"/>
      <c r="D206" s="247"/>
      <c r="E206" s="247"/>
      <c r="F206" s="268" t="s">
        <v>42</v>
      </c>
      <c r="G206" s="247"/>
      <c r="H206" s="404" t="s">
        <v>5774</v>
      </c>
      <c r="I206" s="404"/>
      <c r="J206" s="404"/>
      <c r="K206" s="293"/>
    </row>
    <row r="207" spans="2:11" s="1" customFormat="1" ht="15" customHeight="1">
      <c r="B207" s="270"/>
      <c r="C207" s="247"/>
      <c r="D207" s="247"/>
      <c r="E207" s="247"/>
      <c r="F207" s="268" t="s">
        <v>43</v>
      </c>
      <c r="G207" s="247"/>
      <c r="H207" s="404" t="s">
        <v>5775</v>
      </c>
      <c r="I207" s="404"/>
      <c r="J207" s="404"/>
      <c r="K207" s="293"/>
    </row>
    <row r="208" spans="2:11" s="1" customFormat="1" ht="15" customHeight="1">
      <c r="B208" s="270"/>
      <c r="C208" s="247"/>
      <c r="D208" s="247"/>
      <c r="E208" s="247"/>
      <c r="F208" s="268"/>
      <c r="G208" s="247"/>
      <c r="H208" s="247"/>
      <c r="I208" s="247"/>
      <c r="J208" s="247"/>
      <c r="K208" s="293"/>
    </row>
    <row r="209" spans="2:11" s="1" customFormat="1" ht="15" customHeight="1">
      <c r="B209" s="270"/>
      <c r="C209" s="247" t="s">
        <v>5714</v>
      </c>
      <c r="D209" s="247"/>
      <c r="E209" s="247"/>
      <c r="F209" s="268" t="s">
        <v>75</v>
      </c>
      <c r="G209" s="247"/>
      <c r="H209" s="404" t="s">
        <v>5776</v>
      </c>
      <c r="I209" s="404"/>
      <c r="J209" s="404"/>
      <c r="K209" s="293"/>
    </row>
    <row r="210" spans="2:11" s="1" customFormat="1" ht="15" customHeight="1">
      <c r="B210" s="270"/>
      <c r="C210" s="247"/>
      <c r="D210" s="247"/>
      <c r="E210" s="247"/>
      <c r="F210" s="268" t="s">
        <v>5613</v>
      </c>
      <c r="G210" s="247"/>
      <c r="H210" s="404" t="s">
        <v>5614</v>
      </c>
      <c r="I210" s="404"/>
      <c r="J210" s="404"/>
      <c r="K210" s="293"/>
    </row>
    <row r="211" spans="2:11" s="1" customFormat="1" ht="15" customHeight="1">
      <c r="B211" s="270"/>
      <c r="C211" s="247"/>
      <c r="D211" s="247"/>
      <c r="E211" s="247"/>
      <c r="F211" s="268" t="s">
        <v>5611</v>
      </c>
      <c r="G211" s="247"/>
      <c r="H211" s="404" t="s">
        <v>5777</v>
      </c>
      <c r="I211" s="404"/>
      <c r="J211" s="404"/>
      <c r="K211" s="293"/>
    </row>
    <row r="212" spans="2:11" s="1" customFormat="1" ht="15" customHeight="1">
      <c r="B212" s="317"/>
      <c r="C212" s="247"/>
      <c r="D212" s="247"/>
      <c r="E212" s="247"/>
      <c r="F212" s="268" t="s">
        <v>5615</v>
      </c>
      <c r="G212" s="306"/>
      <c r="H212" s="403" t="s">
        <v>5616</v>
      </c>
      <c r="I212" s="403"/>
      <c r="J212" s="403"/>
      <c r="K212" s="318"/>
    </row>
    <row r="213" spans="2:11" s="1" customFormat="1" ht="15" customHeight="1">
      <c r="B213" s="317"/>
      <c r="C213" s="247"/>
      <c r="D213" s="247"/>
      <c r="E213" s="247"/>
      <c r="F213" s="268" t="s">
        <v>3623</v>
      </c>
      <c r="G213" s="306"/>
      <c r="H213" s="403" t="s">
        <v>3802</v>
      </c>
      <c r="I213" s="403"/>
      <c r="J213" s="403"/>
      <c r="K213" s="318"/>
    </row>
    <row r="214" spans="2:11" s="1" customFormat="1" ht="15" customHeight="1">
      <c r="B214" s="317"/>
      <c r="C214" s="247"/>
      <c r="D214" s="247"/>
      <c r="E214" s="247"/>
      <c r="F214" s="268"/>
      <c r="G214" s="306"/>
      <c r="H214" s="297"/>
      <c r="I214" s="297"/>
      <c r="J214" s="297"/>
      <c r="K214" s="318"/>
    </row>
    <row r="215" spans="2:11" s="1" customFormat="1" ht="15" customHeight="1">
      <c r="B215" s="317"/>
      <c r="C215" s="247" t="s">
        <v>5738</v>
      </c>
      <c r="D215" s="247"/>
      <c r="E215" s="247"/>
      <c r="F215" s="268">
        <v>1</v>
      </c>
      <c r="G215" s="306"/>
      <c r="H215" s="403" t="s">
        <v>5778</v>
      </c>
      <c r="I215" s="403"/>
      <c r="J215" s="403"/>
      <c r="K215" s="318"/>
    </row>
    <row r="216" spans="2:11" s="1" customFormat="1" ht="15" customHeight="1">
      <c r="B216" s="317"/>
      <c r="C216" s="247"/>
      <c r="D216" s="247"/>
      <c r="E216" s="247"/>
      <c r="F216" s="268">
        <v>2</v>
      </c>
      <c r="G216" s="306"/>
      <c r="H216" s="403" t="s">
        <v>5779</v>
      </c>
      <c r="I216" s="403"/>
      <c r="J216" s="403"/>
      <c r="K216" s="318"/>
    </row>
    <row r="217" spans="2:11" s="1" customFormat="1" ht="15" customHeight="1">
      <c r="B217" s="317"/>
      <c r="C217" s="247"/>
      <c r="D217" s="247"/>
      <c r="E217" s="247"/>
      <c r="F217" s="268">
        <v>3</v>
      </c>
      <c r="G217" s="306"/>
      <c r="H217" s="403" t="s">
        <v>5780</v>
      </c>
      <c r="I217" s="403"/>
      <c r="J217" s="403"/>
      <c r="K217" s="318"/>
    </row>
    <row r="218" spans="2:11" s="1" customFormat="1" ht="15" customHeight="1">
      <c r="B218" s="317"/>
      <c r="C218" s="247"/>
      <c r="D218" s="247"/>
      <c r="E218" s="247"/>
      <c r="F218" s="268">
        <v>4</v>
      </c>
      <c r="G218" s="306"/>
      <c r="H218" s="403" t="s">
        <v>5781</v>
      </c>
      <c r="I218" s="403"/>
      <c r="J218" s="403"/>
      <c r="K218" s="318"/>
    </row>
    <row r="219" spans="2:11" s="1" customFormat="1" ht="12.75" customHeight="1">
      <c r="B219" s="319"/>
      <c r="C219" s="320"/>
      <c r="D219" s="320"/>
      <c r="E219" s="320"/>
      <c r="F219" s="320"/>
      <c r="G219" s="320"/>
      <c r="H219" s="320"/>
      <c r="I219" s="320"/>
      <c r="J219" s="320"/>
      <c r="K219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D1.1., D.1.2 - Architekto...</vt:lpstr>
      <vt:lpstr>D1.4.1-1 - ZTI</vt:lpstr>
      <vt:lpstr>D1.4.1-2 - Vodovodní příp...</vt:lpstr>
      <vt:lpstr>D1.4.1-3 - Přípojka splaš...</vt:lpstr>
      <vt:lpstr>D1.4.1-4 - Přípojka dešťo...</vt:lpstr>
      <vt:lpstr>D1.4.2-1 - Vytápění</vt:lpstr>
      <vt:lpstr>D1.4.2-2 - Chlazení</vt:lpstr>
      <vt:lpstr>D1.4.3 - VZT</vt:lpstr>
      <vt:lpstr>D1.1.4 - Elektro - silnop...</vt:lpstr>
      <vt:lpstr>D1.4.5 - Elektro - slabop...</vt:lpstr>
      <vt:lpstr>D1.1., D.1.2 - Architekto..._01</vt:lpstr>
      <vt:lpstr>D1.1., D.1.2 - Architekto..._02</vt:lpstr>
      <vt:lpstr>VRN - Vedlejší rozpočtové...</vt:lpstr>
      <vt:lpstr>Pokyny pro vyplnění</vt:lpstr>
      <vt:lpstr>'D1.1., D.1.2 - Architekto...'!Názvy_tisku</vt:lpstr>
      <vt:lpstr>'D1.1., D.1.2 - Architekto..._01'!Názvy_tisku</vt:lpstr>
      <vt:lpstr>'D1.1., D.1.2 - Architekto..._02'!Názvy_tisku</vt:lpstr>
      <vt:lpstr>'D1.1.4 - Elektro - silnop...'!Názvy_tisku</vt:lpstr>
      <vt:lpstr>'D1.4.1-1 - ZTI'!Názvy_tisku</vt:lpstr>
      <vt:lpstr>'D1.4.1-2 - Vodovodní příp...'!Názvy_tisku</vt:lpstr>
      <vt:lpstr>'D1.4.1-3 - Přípojka splaš...'!Názvy_tisku</vt:lpstr>
      <vt:lpstr>'D1.4.1-4 - Přípojka dešťo...'!Názvy_tisku</vt:lpstr>
      <vt:lpstr>'D1.4.2-1 - Vytápění'!Názvy_tisku</vt:lpstr>
      <vt:lpstr>'D1.4.2-2 - Chlazení'!Názvy_tisku</vt:lpstr>
      <vt:lpstr>'D1.4.3 - VZT'!Názvy_tisku</vt:lpstr>
      <vt:lpstr>'D1.4.5 - Elektro - slabop...'!Názvy_tisku</vt:lpstr>
      <vt:lpstr>'Rekapitulace stavby'!Názvy_tisku</vt:lpstr>
      <vt:lpstr>'VRN - Vedlejší rozpočtové...'!Názvy_tisku</vt:lpstr>
      <vt:lpstr>'D1.1., D.1.2 - Architekto...'!Oblast_tisku</vt:lpstr>
      <vt:lpstr>'D1.1., D.1.2 - Architekto..._01'!Oblast_tisku</vt:lpstr>
      <vt:lpstr>'D1.1., D.1.2 - Architekto..._02'!Oblast_tisku</vt:lpstr>
      <vt:lpstr>'D1.1.4 - Elektro - silnop...'!Oblast_tisku</vt:lpstr>
      <vt:lpstr>'D1.4.1-1 - ZTI'!Oblast_tisku</vt:lpstr>
      <vt:lpstr>'D1.4.1-2 - Vodovodní příp...'!Oblast_tisku</vt:lpstr>
      <vt:lpstr>'D1.4.1-3 - Přípojka splaš...'!Oblast_tisku</vt:lpstr>
      <vt:lpstr>'D1.4.1-4 - Přípojka dešťo...'!Oblast_tisku</vt:lpstr>
      <vt:lpstr>'D1.4.2-1 - Vytápění'!Oblast_tisku</vt:lpstr>
      <vt:lpstr>'D1.4.2-2 - Chlazení'!Oblast_tisku</vt:lpstr>
      <vt:lpstr>'D1.4.3 - VZT'!Oblast_tisku</vt:lpstr>
      <vt:lpstr>'D1.4.5 - Elektro - slabop...'!Oblast_tisku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DESKTOP-B9QTSSA\uzivatel</dc:creator>
  <cp:lastModifiedBy>Milan</cp:lastModifiedBy>
  <dcterms:created xsi:type="dcterms:W3CDTF">2025-03-04T08:51:49Z</dcterms:created>
  <dcterms:modified xsi:type="dcterms:W3CDTF">2025-03-10T05:25:16Z</dcterms:modified>
</cp:coreProperties>
</file>