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3256" windowHeight="13176" tabRatio="823"/>
  </bookViews>
  <sheets>
    <sheet name="Stavba" sheetId="1" r:id="rId1"/>
    <sheet name="VzorPolozky" sheetId="10" state="hidden" r:id="rId2"/>
    <sheet name="00 VRN 01 Naklady" sheetId="12" r:id="rId3"/>
    <sheet name="SO 01 SO 01.1 Pol" sheetId="13" r:id="rId4"/>
    <sheet name="SO 01 SO 01.2 Pol" sheetId="14" r:id="rId5"/>
    <sheet name="SO 01 SO 01.3 Pol" sheetId="15" r:id="rId6"/>
    <sheet name="SO 01 SO 01.4 Pol" sheetId="16" r:id="rId7"/>
    <sheet name="SO 01 SO 01.5.1 Pol" sheetId="17" r:id="rId8"/>
    <sheet name="SO 01 SO 01.5.2 Pol" sheetId="18" r:id="rId9"/>
    <sheet name="SO 01 SO 01.5.3 Pol" sheetId="19" r:id="rId10"/>
    <sheet name="SO 01 SO 01.5.4 Pol" sheetId="20" r:id="rId11"/>
    <sheet name="SO 01 SO 01.5.5 Pol" sheetId="21" r:id="rId12"/>
    <sheet name="SO 01 SO 01.6 Pol" sheetId="22" r:id="rId13"/>
    <sheet name="SO 01 SO 01.7 Pol" sheetId="23" r:id="rId14"/>
    <sheet name="SO 02 SO 02.1.1 Pol" sheetId="24" r:id="rId15"/>
    <sheet name="SO 02 SO 02.1.2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VRN 01 Naklady'!$1:$7</definedName>
    <definedName name="_xlnm.Print_Titles" localSheetId="3">'SO 01 SO 01.1 Pol'!$1:$7</definedName>
    <definedName name="_xlnm.Print_Titles" localSheetId="4">'SO 01 SO 01.2 Pol'!$1:$7</definedName>
    <definedName name="_xlnm.Print_Titles" localSheetId="5">'SO 01 SO 01.3 Pol'!$1:$7</definedName>
    <definedName name="_xlnm.Print_Titles" localSheetId="6">'SO 01 SO 01.4 Pol'!$1:$7</definedName>
    <definedName name="_xlnm.Print_Titles" localSheetId="7">'SO 01 SO 01.5.1 Pol'!$1:$7</definedName>
    <definedName name="_xlnm.Print_Titles" localSheetId="8">'SO 01 SO 01.5.2 Pol'!$1:$7</definedName>
    <definedName name="_xlnm.Print_Titles" localSheetId="9">'SO 01 SO 01.5.3 Pol'!$1:$7</definedName>
    <definedName name="_xlnm.Print_Titles" localSheetId="10">'SO 01 SO 01.5.4 Pol'!$1:$7</definedName>
    <definedName name="_xlnm.Print_Titles" localSheetId="11">'SO 01 SO 01.5.5 Pol'!$1:$7</definedName>
    <definedName name="_xlnm.Print_Titles" localSheetId="12">'SO 01 SO 01.6 Pol'!$1:$7</definedName>
    <definedName name="_xlnm.Print_Titles" localSheetId="13">'SO 01 SO 01.7 Pol'!$1:$7</definedName>
    <definedName name="_xlnm.Print_Titles" localSheetId="14">'SO 02 SO 02.1.1 Pol'!$1:$7</definedName>
    <definedName name="_xlnm.Print_Titles" localSheetId="15">'SO 02 SO 02.1.2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VRN 01 Naklady'!$A$1:$Y$49</definedName>
    <definedName name="_xlnm.Print_Area" localSheetId="3">'SO 01 SO 01.1 Pol'!$A$1:$Y$99</definedName>
    <definedName name="_xlnm.Print_Area" localSheetId="4">'SO 01 SO 01.2 Pol'!$A$1:$Y$253</definedName>
    <definedName name="_xlnm.Print_Area" localSheetId="5">'SO 01 SO 01.3 Pol'!$A$1:$Y$139</definedName>
    <definedName name="_xlnm.Print_Area" localSheetId="6">'SO 01 SO 01.4 Pol'!$A$1:$Y$204</definedName>
    <definedName name="_xlnm.Print_Area" localSheetId="7">'SO 01 SO 01.5.1 Pol'!$A$1:$Y$151</definedName>
    <definedName name="_xlnm.Print_Area" localSheetId="8">'SO 01 SO 01.5.2 Pol'!$A$1:$Y$55</definedName>
    <definedName name="_xlnm.Print_Area" localSheetId="9">'SO 01 SO 01.5.3 Pol'!$A$1:$Y$50</definedName>
    <definedName name="_xlnm.Print_Area" localSheetId="10">'SO 01 SO 01.5.4 Pol'!$A$1:$Y$35</definedName>
    <definedName name="_xlnm.Print_Area" localSheetId="11">'SO 01 SO 01.5.5 Pol'!$A$1:$Y$40</definedName>
    <definedName name="_xlnm.Print_Area" localSheetId="12">'SO 01 SO 01.6 Pol'!$A$1:$Y$64</definedName>
    <definedName name="_xlnm.Print_Area" localSheetId="13">'SO 01 SO 01.7 Pol'!$A$1:$Y$216</definedName>
    <definedName name="_xlnm.Print_Area" localSheetId="14">'SO 02 SO 02.1.1 Pol'!$A$1:$Y$368</definedName>
    <definedName name="_xlnm.Print_Area" localSheetId="15">'SO 02 SO 02.1.2 Pol'!$A$1:$Y$87</definedName>
    <definedName name="_xlnm.Print_Area" localSheetId="0">Stavba!$A$1:$J$167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5" i="13"/>
  <c r="Q85"/>
  <c r="O85"/>
  <c r="K85"/>
  <c r="I85"/>
  <c r="G252" i="24"/>
  <c r="M252" s="1"/>
  <c r="I252"/>
  <c r="K252"/>
  <c r="O252"/>
  <c r="V252"/>
  <c r="G85" i="13"/>
  <c r="M85" s="1"/>
  <c r="G240" i="14" l="1"/>
  <c r="M240" s="1"/>
  <c r="V240"/>
  <c r="Q240"/>
  <c r="O240"/>
  <c r="K240"/>
  <c r="I240"/>
  <c r="V61"/>
  <c r="Q61"/>
  <c r="O61"/>
  <c r="K61"/>
  <c r="I61"/>
  <c r="V86"/>
  <c r="Q86"/>
  <c r="O86"/>
  <c r="K86"/>
  <c r="I86"/>
  <c r="V85"/>
  <c r="Q85"/>
  <c r="O85"/>
  <c r="K85"/>
  <c r="I85"/>
  <c r="V84"/>
  <c r="Q84"/>
  <c r="O84"/>
  <c r="K84"/>
  <c r="I84"/>
  <c r="V83"/>
  <c r="Q83"/>
  <c r="O83"/>
  <c r="K83"/>
  <c r="I83"/>
  <c r="G85"/>
  <c r="M85" s="1"/>
  <c r="G61"/>
  <c r="M61" s="1"/>
  <c r="V196" l="1"/>
  <c r="Q196"/>
  <c r="O196"/>
  <c r="K196"/>
  <c r="I196"/>
  <c r="V195"/>
  <c r="Q195"/>
  <c r="O195"/>
  <c r="K195"/>
  <c r="I195"/>
  <c r="V194"/>
  <c r="Q194"/>
  <c r="O194"/>
  <c r="K194"/>
  <c r="I194"/>
  <c r="V193"/>
  <c r="Q193"/>
  <c r="O193"/>
  <c r="K193"/>
  <c r="I193"/>
  <c r="V192"/>
  <c r="Q192"/>
  <c r="O192"/>
  <c r="K192"/>
  <c r="I192"/>
  <c r="V191"/>
  <c r="Q191"/>
  <c r="O191"/>
  <c r="K191"/>
  <c r="I191"/>
  <c r="V216"/>
  <c r="Q216"/>
  <c r="O216"/>
  <c r="K216"/>
  <c r="I216"/>
  <c r="V215"/>
  <c r="Q215"/>
  <c r="O215"/>
  <c r="K215"/>
  <c r="I215"/>
  <c r="V214"/>
  <c r="Q214"/>
  <c r="O214"/>
  <c r="K214"/>
  <c r="I214"/>
  <c r="V33" i="12"/>
  <c r="Q33"/>
  <c r="O33"/>
  <c r="K33"/>
  <c r="I33"/>
  <c r="V32"/>
  <c r="Q32"/>
  <c r="O32"/>
  <c r="K32"/>
  <c r="I32"/>
  <c r="V31"/>
  <c r="Q31"/>
  <c r="O31"/>
  <c r="K31"/>
  <c r="I31"/>
  <c r="V30"/>
  <c r="Q30"/>
  <c r="O30"/>
  <c r="K30"/>
  <c r="I30"/>
  <c r="V13" i="13"/>
  <c r="Q13"/>
  <c r="O13"/>
  <c r="K13"/>
  <c r="I13"/>
  <c r="G216" i="14"/>
  <c r="M216" s="1"/>
  <c r="G215"/>
  <c r="M215" s="1"/>
  <c r="G214"/>
  <c r="M214" s="1"/>
  <c r="G191"/>
  <c r="M191" s="1"/>
  <c r="G192"/>
  <c r="M192" s="1"/>
  <c r="G193"/>
  <c r="M193" s="1"/>
  <c r="G194"/>
  <c r="M194" s="1"/>
  <c r="G195"/>
  <c r="M195" s="1"/>
  <c r="G196"/>
  <c r="M196" s="1"/>
  <c r="G13" i="13" l="1"/>
  <c r="M13" s="1"/>
  <c r="G30" i="12"/>
  <c r="M30" s="1"/>
  <c r="G29"/>
  <c r="M29" s="1"/>
  <c r="G31"/>
  <c r="M31" s="1"/>
  <c r="G32"/>
  <c r="M32" s="1"/>
  <c r="G33"/>
  <c r="M33" s="1"/>
  <c r="V29"/>
  <c r="Q29"/>
  <c r="O29"/>
  <c r="K29"/>
  <c r="I29"/>
  <c r="G171" i="14"/>
  <c r="G180"/>
  <c r="G181"/>
  <c r="G9" i="25" l="1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8"/>
  <c r="M28" s="1"/>
  <c r="I28"/>
  <c r="K28"/>
  <c r="O28"/>
  <c r="Q28"/>
  <c r="V28"/>
  <c r="G30"/>
  <c r="M30" s="1"/>
  <c r="I30"/>
  <c r="K30"/>
  <c r="O30"/>
  <c r="Q30"/>
  <c r="V30"/>
  <c r="G31"/>
  <c r="M31" s="1"/>
  <c r="I31"/>
  <c r="K31"/>
  <c r="O31"/>
  <c r="Q31"/>
  <c r="V31"/>
  <c r="G32"/>
  <c r="I32"/>
  <c r="K32"/>
  <c r="O32"/>
  <c r="Q32"/>
  <c r="V32"/>
  <c r="G33"/>
  <c r="M33" s="1"/>
  <c r="I33"/>
  <c r="K33"/>
  <c r="O33"/>
  <c r="Q33"/>
  <c r="V33"/>
  <c r="G36"/>
  <c r="I36"/>
  <c r="K36"/>
  <c r="M36"/>
  <c r="O36"/>
  <c r="Q36"/>
  <c r="V36"/>
  <c r="G40"/>
  <c r="M40" s="1"/>
  <c r="I40"/>
  <c r="K40"/>
  <c r="O40"/>
  <c r="Q40"/>
  <c r="V40"/>
  <c r="G44"/>
  <c r="M44" s="1"/>
  <c r="I44"/>
  <c r="K44"/>
  <c r="O44"/>
  <c r="Q44"/>
  <c r="V44"/>
  <c r="G48"/>
  <c r="M48" s="1"/>
  <c r="I48"/>
  <c r="K48"/>
  <c r="O48"/>
  <c r="Q48"/>
  <c r="V48"/>
  <c r="G49"/>
  <c r="M49" s="1"/>
  <c r="I49"/>
  <c r="K49"/>
  <c r="O49"/>
  <c r="Q49"/>
  <c r="V49"/>
  <c r="G51"/>
  <c r="M51" s="1"/>
  <c r="I51"/>
  <c r="K51"/>
  <c r="O51"/>
  <c r="Q51"/>
  <c r="V51"/>
  <c r="G53"/>
  <c r="M53" s="1"/>
  <c r="I53"/>
  <c r="K53"/>
  <c r="O53"/>
  <c r="Q53"/>
  <c r="V53"/>
  <c r="G54"/>
  <c r="M54" s="1"/>
  <c r="I54"/>
  <c r="K54"/>
  <c r="O54"/>
  <c r="Q54"/>
  <c r="V54"/>
  <c r="G59"/>
  <c r="M59" s="1"/>
  <c r="I59"/>
  <c r="K59"/>
  <c r="O59"/>
  <c r="Q59"/>
  <c r="V59"/>
  <c r="G61"/>
  <c r="M61" s="1"/>
  <c r="I61"/>
  <c r="K61"/>
  <c r="O61"/>
  <c r="Q61"/>
  <c r="V61"/>
  <c r="G64"/>
  <c r="M64" s="1"/>
  <c r="I64"/>
  <c r="K64"/>
  <c r="O64"/>
  <c r="Q64"/>
  <c r="V64"/>
  <c r="G67"/>
  <c r="M67" s="1"/>
  <c r="I67"/>
  <c r="K67"/>
  <c r="O67"/>
  <c r="Q67"/>
  <c r="V67"/>
  <c r="G68"/>
  <c r="M68" s="1"/>
  <c r="I68"/>
  <c r="K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5"/>
  <c r="M75" s="1"/>
  <c r="M74" s="1"/>
  <c r="I75"/>
  <c r="I74" s="1"/>
  <c r="K75"/>
  <c r="K74" s="1"/>
  <c r="O75"/>
  <c r="O74" s="1"/>
  <c r="Q75"/>
  <c r="Q74" s="1"/>
  <c r="V75"/>
  <c r="V74" s="1"/>
  <c r="AE77"/>
  <c r="F56" i="1" s="1"/>
  <c r="G9" i="24"/>
  <c r="M9" s="1"/>
  <c r="I9"/>
  <c r="K9"/>
  <c r="O9"/>
  <c r="Q9"/>
  <c r="V9"/>
  <c r="G11"/>
  <c r="M11" s="1"/>
  <c r="I11"/>
  <c r="K11"/>
  <c r="O11"/>
  <c r="Q11"/>
  <c r="V11"/>
  <c r="G13"/>
  <c r="M13" s="1"/>
  <c r="I13"/>
  <c r="K13"/>
  <c r="O13"/>
  <c r="Q13"/>
  <c r="V13"/>
  <c r="G15"/>
  <c r="M15" s="1"/>
  <c r="I15"/>
  <c r="K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1"/>
  <c r="M21" s="1"/>
  <c r="I21"/>
  <c r="K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33"/>
  <c r="M33" s="1"/>
  <c r="I33"/>
  <c r="K33"/>
  <c r="O33"/>
  <c r="Q33"/>
  <c r="V33"/>
  <c r="G35"/>
  <c r="I35"/>
  <c r="K35"/>
  <c r="O35"/>
  <c r="Q35"/>
  <c r="V35"/>
  <c r="G40"/>
  <c r="M40" s="1"/>
  <c r="I40"/>
  <c r="K40"/>
  <c r="O40"/>
  <c r="Q40"/>
  <c r="V40"/>
  <c r="G42"/>
  <c r="M42" s="1"/>
  <c r="I42"/>
  <c r="K42"/>
  <c r="O42"/>
  <c r="Q42"/>
  <c r="V42"/>
  <c r="G46"/>
  <c r="M46" s="1"/>
  <c r="I46"/>
  <c r="K46"/>
  <c r="O46"/>
  <c r="Q46"/>
  <c r="V46"/>
  <c r="G49"/>
  <c r="M49" s="1"/>
  <c r="I49"/>
  <c r="K49"/>
  <c r="O49"/>
  <c r="Q49"/>
  <c r="V49"/>
  <c r="G54"/>
  <c r="M54" s="1"/>
  <c r="I54"/>
  <c r="K54"/>
  <c r="O54"/>
  <c r="Q54"/>
  <c r="V54"/>
  <c r="G56"/>
  <c r="M56" s="1"/>
  <c r="I56"/>
  <c r="K56"/>
  <c r="O56"/>
  <c r="Q56"/>
  <c r="V56"/>
  <c r="G59"/>
  <c r="M59" s="1"/>
  <c r="I59"/>
  <c r="K59"/>
  <c r="O59"/>
  <c r="Q59"/>
  <c r="V59"/>
  <c r="G60"/>
  <c r="M60" s="1"/>
  <c r="I60"/>
  <c r="K60"/>
  <c r="O60"/>
  <c r="Q60"/>
  <c r="V60"/>
  <c r="G85"/>
  <c r="M85" s="1"/>
  <c r="I85"/>
  <c r="K85"/>
  <c r="O85"/>
  <c r="Q85"/>
  <c r="V85"/>
  <c r="G86"/>
  <c r="M86" s="1"/>
  <c r="I86"/>
  <c r="K86"/>
  <c r="O86"/>
  <c r="Q86"/>
  <c r="V86"/>
  <c r="G88"/>
  <c r="M88" s="1"/>
  <c r="I88"/>
  <c r="K88"/>
  <c r="O88"/>
  <c r="Q88"/>
  <c r="V88"/>
  <c r="G90"/>
  <c r="M90" s="1"/>
  <c r="I90"/>
  <c r="K90"/>
  <c r="O90"/>
  <c r="Q90"/>
  <c r="V90"/>
  <c r="G92"/>
  <c r="M92" s="1"/>
  <c r="I92"/>
  <c r="K92"/>
  <c r="O92"/>
  <c r="Q92"/>
  <c r="V92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1"/>
  <c r="M111" s="1"/>
  <c r="I111"/>
  <c r="K111"/>
  <c r="O111"/>
  <c r="Q111"/>
  <c r="V111"/>
  <c r="G112"/>
  <c r="M112" s="1"/>
  <c r="I112"/>
  <c r="K112"/>
  <c r="O112"/>
  <c r="Q112"/>
  <c r="V112"/>
  <c r="G114"/>
  <c r="M114" s="1"/>
  <c r="I114"/>
  <c r="K114"/>
  <c r="O114"/>
  <c r="Q114"/>
  <c r="V114"/>
  <c r="G123"/>
  <c r="I123"/>
  <c r="K123"/>
  <c r="O123"/>
  <c r="Q123"/>
  <c r="V123"/>
  <c r="G134"/>
  <c r="M134" s="1"/>
  <c r="I134"/>
  <c r="K134"/>
  <c r="O134"/>
  <c r="Q134"/>
  <c r="V134"/>
  <c r="G136"/>
  <c r="M136" s="1"/>
  <c r="I136"/>
  <c r="K136"/>
  <c r="O136"/>
  <c r="Q136"/>
  <c r="V136"/>
  <c r="G138"/>
  <c r="M138" s="1"/>
  <c r="I138"/>
  <c r="K138"/>
  <c r="O138"/>
  <c r="Q138"/>
  <c r="V138"/>
  <c r="G139"/>
  <c r="M139" s="1"/>
  <c r="I139"/>
  <c r="K139"/>
  <c r="O139"/>
  <c r="Q139"/>
  <c r="V139"/>
  <c r="G142"/>
  <c r="M142" s="1"/>
  <c r="I142"/>
  <c r="K142"/>
  <c r="O142"/>
  <c r="Q142"/>
  <c r="V142"/>
  <c r="G147"/>
  <c r="M147" s="1"/>
  <c r="I147"/>
  <c r="K147"/>
  <c r="O147"/>
  <c r="Q147"/>
  <c r="V147"/>
  <c r="G149"/>
  <c r="M149" s="1"/>
  <c r="I149"/>
  <c r="K149"/>
  <c r="O149"/>
  <c r="Q149"/>
  <c r="V149"/>
  <c r="G151"/>
  <c r="M151" s="1"/>
  <c r="I151"/>
  <c r="K151"/>
  <c r="O151"/>
  <c r="Q151"/>
  <c r="V151"/>
  <c r="G157"/>
  <c r="M157" s="1"/>
  <c r="I157"/>
  <c r="K157"/>
  <c r="O157"/>
  <c r="Q157"/>
  <c r="V157"/>
  <c r="G162"/>
  <c r="M162" s="1"/>
  <c r="I162"/>
  <c r="K162"/>
  <c r="O162"/>
  <c r="Q162"/>
  <c r="V162"/>
  <c r="G163"/>
  <c r="M163" s="1"/>
  <c r="I163"/>
  <c r="K163"/>
  <c r="O163"/>
  <c r="Q163"/>
  <c r="V163"/>
  <c r="G172"/>
  <c r="M172" s="1"/>
  <c r="I172"/>
  <c r="K172"/>
  <c r="O172"/>
  <c r="Q172"/>
  <c r="V172"/>
  <c r="G176"/>
  <c r="M176" s="1"/>
  <c r="I176"/>
  <c r="K176"/>
  <c r="O176"/>
  <c r="Q176"/>
  <c r="V176"/>
  <c r="G180"/>
  <c r="M180" s="1"/>
  <c r="I180"/>
  <c r="K180"/>
  <c r="O180"/>
  <c r="Q180"/>
  <c r="V180"/>
  <c r="G181"/>
  <c r="M181" s="1"/>
  <c r="I181"/>
  <c r="K181"/>
  <c r="O181"/>
  <c r="Q181"/>
  <c r="V181"/>
  <c r="G190"/>
  <c r="I190"/>
  <c r="K190"/>
  <c r="O190"/>
  <c r="Q190"/>
  <c r="V190"/>
  <c r="G194"/>
  <c r="M194" s="1"/>
  <c r="I194"/>
  <c r="K194"/>
  <c r="O194"/>
  <c r="Q194"/>
  <c r="V194"/>
  <c r="G196"/>
  <c r="M196" s="1"/>
  <c r="I196"/>
  <c r="K196"/>
  <c r="O196"/>
  <c r="Q196"/>
  <c r="V196"/>
  <c r="G199"/>
  <c r="M199" s="1"/>
  <c r="I199"/>
  <c r="K199"/>
  <c r="O199"/>
  <c r="Q199"/>
  <c r="V199"/>
  <c r="G203"/>
  <c r="M203" s="1"/>
  <c r="I203"/>
  <c r="K203"/>
  <c r="O203"/>
  <c r="Q203"/>
  <c r="V203"/>
  <c r="G207"/>
  <c r="M207" s="1"/>
  <c r="I207"/>
  <c r="K207"/>
  <c r="O207"/>
  <c r="Q207"/>
  <c r="V207"/>
  <c r="G210"/>
  <c r="M210" s="1"/>
  <c r="I210"/>
  <c r="K210"/>
  <c r="O210"/>
  <c r="Q210"/>
  <c r="V210"/>
  <c r="G213"/>
  <c r="M213" s="1"/>
  <c r="I213"/>
  <c r="K213"/>
  <c r="O213"/>
  <c r="Q213"/>
  <c r="V213"/>
  <c r="G217"/>
  <c r="M217" s="1"/>
  <c r="I217"/>
  <c r="K217"/>
  <c r="O217"/>
  <c r="Q217"/>
  <c r="V217"/>
  <c r="G220"/>
  <c r="M220" s="1"/>
  <c r="I220"/>
  <c r="K220"/>
  <c r="O220"/>
  <c r="Q220"/>
  <c r="V220"/>
  <c r="G221"/>
  <c r="M221" s="1"/>
  <c r="I221"/>
  <c r="K221"/>
  <c r="O221"/>
  <c r="Q221"/>
  <c r="V221"/>
  <c r="G224"/>
  <c r="M224" s="1"/>
  <c r="I224"/>
  <c r="K224"/>
  <c r="O224"/>
  <c r="Q224"/>
  <c r="V224"/>
  <c r="G225"/>
  <c r="M225" s="1"/>
  <c r="I225"/>
  <c r="K225"/>
  <c r="O225"/>
  <c r="Q225"/>
  <c r="V225"/>
  <c r="G227"/>
  <c r="I227"/>
  <c r="K227"/>
  <c r="O227"/>
  <c r="Q227"/>
  <c r="V227"/>
  <c r="G229"/>
  <c r="M229" s="1"/>
  <c r="I229"/>
  <c r="K229"/>
  <c r="O229"/>
  <c r="Q229"/>
  <c r="V229"/>
  <c r="G230"/>
  <c r="M230" s="1"/>
  <c r="I230"/>
  <c r="K230"/>
  <c r="O230"/>
  <c r="Q230"/>
  <c r="V230"/>
  <c r="G232"/>
  <c r="I232"/>
  <c r="K232"/>
  <c r="O232"/>
  <c r="Q232"/>
  <c r="V232"/>
  <c r="G234"/>
  <c r="M234" s="1"/>
  <c r="I234"/>
  <c r="K234"/>
  <c r="O234"/>
  <c r="Q234"/>
  <c r="V234"/>
  <c r="G242"/>
  <c r="M242" s="1"/>
  <c r="I242"/>
  <c r="K242"/>
  <c r="O242"/>
  <c r="Q242"/>
  <c r="V242"/>
  <c r="G244"/>
  <c r="M244" s="1"/>
  <c r="I244"/>
  <c r="K244"/>
  <c r="O244"/>
  <c r="Q244"/>
  <c r="V244"/>
  <c r="G251"/>
  <c r="M251" s="1"/>
  <c r="I251"/>
  <c r="K251"/>
  <c r="O251"/>
  <c r="Q251"/>
  <c r="V251"/>
  <c r="G254"/>
  <c r="M254" s="1"/>
  <c r="I254"/>
  <c r="K254"/>
  <c r="O254"/>
  <c r="Q254"/>
  <c r="V254"/>
  <c r="G256"/>
  <c r="M256" s="1"/>
  <c r="I256"/>
  <c r="K256"/>
  <c r="O256"/>
  <c r="Q256"/>
  <c r="V256"/>
  <c r="G258"/>
  <c r="I258"/>
  <c r="K258"/>
  <c r="O258"/>
  <c r="Q258"/>
  <c r="V258"/>
  <c r="G265"/>
  <c r="M265" s="1"/>
  <c r="I265"/>
  <c r="K265"/>
  <c r="O265"/>
  <c r="Q265"/>
  <c r="V265"/>
  <c r="G268"/>
  <c r="M268" s="1"/>
  <c r="I268"/>
  <c r="K268"/>
  <c r="O268"/>
  <c r="Q268"/>
  <c r="V268"/>
  <c r="G271"/>
  <c r="M271" s="1"/>
  <c r="I271"/>
  <c r="K271"/>
  <c r="O271"/>
  <c r="Q271"/>
  <c r="V271"/>
  <c r="G272"/>
  <c r="M272" s="1"/>
  <c r="I272"/>
  <c r="K272"/>
  <c r="O272"/>
  <c r="Q272"/>
  <c r="V272"/>
  <c r="G274"/>
  <c r="M274" s="1"/>
  <c r="I274"/>
  <c r="K274"/>
  <c r="O274"/>
  <c r="Q274"/>
  <c r="V274"/>
  <c r="G277"/>
  <c r="M277" s="1"/>
  <c r="I277"/>
  <c r="K277"/>
  <c r="O277"/>
  <c r="Q277"/>
  <c r="V277"/>
  <c r="G284"/>
  <c r="M284" s="1"/>
  <c r="I284"/>
  <c r="K284"/>
  <c r="O284"/>
  <c r="Q284"/>
  <c r="V284"/>
  <c r="G286"/>
  <c r="M286" s="1"/>
  <c r="I286"/>
  <c r="K286"/>
  <c r="O286"/>
  <c r="Q286"/>
  <c r="V286"/>
  <c r="G290"/>
  <c r="M290" s="1"/>
  <c r="I290"/>
  <c r="K290"/>
  <c r="O290"/>
  <c r="Q290"/>
  <c r="V290"/>
  <c r="G292"/>
  <c r="M292" s="1"/>
  <c r="I292"/>
  <c r="K292"/>
  <c r="O292"/>
  <c r="Q292"/>
  <c r="V292"/>
  <c r="G294"/>
  <c r="M294" s="1"/>
  <c r="I294"/>
  <c r="K294"/>
  <c r="O294"/>
  <c r="Q294"/>
  <c r="V294"/>
  <c r="G297"/>
  <c r="M297" s="1"/>
  <c r="I297"/>
  <c r="K297"/>
  <c r="O297"/>
  <c r="Q297"/>
  <c r="V297"/>
  <c r="G298"/>
  <c r="M298" s="1"/>
  <c r="I298"/>
  <c r="K298"/>
  <c r="O298"/>
  <c r="Q298"/>
  <c r="V298"/>
  <c r="G300"/>
  <c r="M300" s="1"/>
  <c r="I300"/>
  <c r="K300"/>
  <c r="O300"/>
  <c r="Q300"/>
  <c r="V300"/>
  <c r="G302"/>
  <c r="M302" s="1"/>
  <c r="I302"/>
  <c r="K302"/>
  <c r="O302"/>
  <c r="Q302"/>
  <c r="V302"/>
  <c r="G305"/>
  <c r="M305" s="1"/>
  <c r="I305"/>
  <c r="K305"/>
  <c r="O305"/>
  <c r="Q305"/>
  <c r="V305"/>
  <c r="G307"/>
  <c r="M307" s="1"/>
  <c r="I307"/>
  <c r="K307"/>
  <c r="O307"/>
  <c r="Q307"/>
  <c r="V307"/>
  <c r="G309"/>
  <c r="M309" s="1"/>
  <c r="I309"/>
  <c r="K309"/>
  <c r="O309"/>
  <c r="Q309"/>
  <c r="V309"/>
  <c r="G310"/>
  <c r="M310" s="1"/>
  <c r="I310"/>
  <c r="K310"/>
  <c r="O310"/>
  <c r="Q310"/>
  <c r="V310"/>
  <c r="G313"/>
  <c r="I313"/>
  <c r="K313"/>
  <c r="O313"/>
  <c r="Q313"/>
  <c r="V313"/>
  <c r="G315"/>
  <c r="M315" s="1"/>
  <c r="I315"/>
  <c r="K315"/>
  <c r="O315"/>
  <c r="Q315"/>
  <c r="V315"/>
  <c r="G317"/>
  <c r="M317" s="1"/>
  <c r="I317"/>
  <c r="K317"/>
  <c r="O317"/>
  <c r="Q317"/>
  <c r="V317"/>
  <c r="G319"/>
  <c r="M319" s="1"/>
  <c r="I319"/>
  <c r="K319"/>
  <c r="O319"/>
  <c r="Q319"/>
  <c r="V319"/>
  <c r="G322"/>
  <c r="M322" s="1"/>
  <c r="M321" s="1"/>
  <c r="I322"/>
  <c r="I321" s="1"/>
  <c r="K322"/>
  <c r="K321" s="1"/>
  <c r="O322"/>
  <c r="O321" s="1"/>
  <c r="Q322"/>
  <c r="Q321" s="1"/>
  <c r="V322"/>
  <c r="V321" s="1"/>
  <c r="G324"/>
  <c r="I324"/>
  <c r="K324"/>
  <c r="O324"/>
  <c r="Q324"/>
  <c r="V324"/>
  <c r="G326"/>
  <c r="M326" s="1"/>
  <c r="I326"/>
  <c r="K326"/>
  <c r="O326"/>
  <c r="Q326"/>
  <c r="V326"/>
  <c r="G328"/>
  <c r="M328" s="1"/>
  <c r="I328"/>
  <c r="K328"/>
  <c r="O328"/>
  <c r="Q328"/>
  <c r="V328"/>
  <c r="G329"/>
  <c r="I329"/>
  <c r="K329"/>
  <c r="O329"/>
  <c r="Q329"/>
  <c r="V329"/>
  <c r="G330"/>
  <c r="M330" s="1"/>
  <c r="I330"/>
  <c r="K330"/>
  <c r="O330"/>
  <c r="Q330"/>
  <c r="V330"/>
  <c r="G331"/>
  <c r="M331" s="1"/>
  <c r="I331"/>
  <c r="K331"/>
  <c r="O331"/>
  <c r="Q331"/>
  <c r="V331"/>
  <c r="G332"/>
  <c r="M332" s="1"/>
  <c r="I332"/>
  <c r="K332"/>
  <c r="O332"/>
  <c r="Q332"/>
  <c r="V332"/>
  <c r="G333"/>
  <c r="M333" s="1"/>
  <c r="I333"/>
  <c r="K333"/>
  <c r="O333"/>
  <c r="Q333"/>
  <c r="V333"/>
  <c r="G334"/>
  <c r="M334" s="1"/>
  <c r="I334"/>
  <c r="K334"/>
  <c r="O334"/>
  <c r="Q334"/>
  <c r="V334"/>
  <c r="G335"/>
  <c r="M335" s="1"/>
  <c r="I335"/>
  <c r="K335"/>
  <c r="O335"/>
  <c r="Q335"/>
  <c r="V335"/>
  <c r="G336"/>
  <c r="M336" s="1"/>
  <c r="I336"/>
  <c r="K336"/>
  <c r="O336"/>
  <c r="Q336"/>
  <c r="V336"/>
  <c r="G337"/>
  <c r="M337" s="1"/>
  <c r="I337"/>
  <c r="K337"/>
  <c r="O337"/>
  <c r="Q337"/>
  <c r="V337"/>
  <c r="G339"/>
  <c r="M339" s="1"/>
  <c r="M338" s="1"/>
  <c r="I339"/>
  <c r="I338" s="1"/>
  <c r="K339"/>
  <c r="K338" s="1"/>
  <c r="O339"/>
  <c r="O338" s="1"/>
  <c r="Q339"/>
  <c r="Q338" s="1"/>
  <c r="V339"/>
  <c r="V338" s="1"/>
  <c r="G341"/>
  <c r="M341" s="1"/>
  <c r="I341"/>
  <c r="K341"/>
  <c r="O341"/>
  <c r="Q341"/>
  <c r="V341"/>
  <c r="G342"/>
  <c r="M342" s="1"/>
  <c r="I342"/>
  <c r="K342"/>
  <c r="O342"/>
  <c r="Q342"/>
  <c r="V342"/>
  <c r="G343"/>
  <c r="M343" s="1"/>
  <c r="I343"/>
  <c r="K343"/>
  <c r="O343"/>
  <c r="Q343"/>
  <c r="V343"/>
  <c r="G344"/>
  <c r="M344" s="1"/>
  <c r="I344"/>
  <c r="K344"/>
  <c r="O344"/>
  <c r="Q344"/>
  <c r="V344"/>
  <c r="G345"/>
  <c r="M345" s="1"/>
  <c r="I345"/>
  <c r="K345"/>
  <c r="O345"/>
  <c r="Q345"/>
  <c r="V345"/>
  <c r="G346"/>
  <c r="M346" s="1"/>
  <c r="I346"/>
  <c r="K346"/>
  <c r="O346"/>
  <c r="Q346"/>
  <c r="V346"/>
  <c r="G352"/>
  <c r="M352" s="1"/>
  <c r="I352"/>
  <c r="K352"/>
  <c r="O352"/>
  <c r="Q352"/>
  <c r="V352"/>
  <c r="AE358"/>
  <c r="F55" i="1" s="1"/>
  <c r="G9" i="23"/>
  <c r="M9" s="1"/>
  <c r="I9"/>
  <c r="K9"/>
  <c r="O9"/>
  <c r="Q9"/>
  <c r="V9"/>
  <c r="G10"/>
  <c r="I10"/>
  <c r="K10"/>
  <c r="O10"/>
  <c r="Q10"/>
  <c r="V10"/>
  <c r="G11"/>
  <c r="M11" s="1"/>
  <c r="I11"/>
  <c r="K11"/>
  <c r="O11"/>
  <c r="Q11"/>
  <c r="V11"/>
  <c r="G12"/>
  <c r="I12"/>
  <c r="K12"/>
  <c r="M12"/>
  <c r="O12"/>
  <c r="Q12"/>
  <c r="V12"/>
  <c r="G13"/>
  <c r="I13"/>
  <c r="K13"/>
  <c r="O13"/>
  <c r="Q13"/>
  <c r="V13"/>
  <c r="G14"/>
  <c r="I14"/>
  <c r="K14"/>
  <c r="M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8"/>
  <c r="M68" s="1"/>
  <c r="I68"/>
  <c r="K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8"/>
  <c r="M78" s="1"/>
  <c r="I78"/>
  <c r="K78"/>
  <c r="O78"/>
  <c r="Q78"/>
  <c r="V78"/>
  <c r="G79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I116"/>
  <c r="K116"/>
  <c r="M116"/>
  <c r="O116"/>
  <c r="Q116"/>
  <c r="V116"/>
  <c r="G118"/>
  <c r="M118" s="1"/>
  <c r="I118"/>
  <c r="K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6"/>
  <c r="I126"/>
  <c r="K126"/>
  <c r="M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G129"/>
  <c r="M129" s="1"/>
  <c r="I129"/>
  <c r="K129"/>
  <c r="O129"/>
  <c r="Q129"/>
  <c r="V129"/>
  <c r="G130"/>
  <c r="M130" s="1"/>
  <c r="I130"/>
  <c r="K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M162" s="1"/>
  <c r="I162"/>
  <c r="K162"/>
  <c r="O162"/>
  <c r="Q162"/>
  <c r="V162"/>
  <c r="G163"/>
  <c r="M163" s="1"/>
  <c r="I163"/>
  <c r="K163"/>
  <c r="O163"/>
  <c r="Q163"/>
  <c r="V163"/>
  <c r="G164"/>
  <c r="M164" s="1"/>
  <c r="I164"/>
  <c r="K164"/>
  <c r="O164"/>
  <c r="Q164"/>
  <c r="V164"/>
  <c r="G165"/>
  <c r="M165" s="1"/>
  <c r="I165"/>
  <c r="K165"/>
  <c r="O165"/>
  <c r="Q165"/>
  <c r="V165"/>
  <c r="G166"/>
  <c r="M166" s="1"/>
  <c r="I166"/>
  <c r="K166"/>
  <c r="O166"/>
  <c r="Q166"/>
  <c r="V166"/>
  <c r="G167"/>
  <c r="M167" s="1"/>
  <c r="I167"/>
  <c r="K167"/>
  <c r="O167"/>
  <c r="Q167"/>
  <c r="V167"/>
  <c r="G168"/>
  <c r="I168"/>
  <c r="K168"/>
  <c r="M168"/>
  <c r="O168"/>
  <c r="Q168"/>
  <c r="V168"/>
  <c r="G170"/>
  <c r="M170" s="1"/>
  <c r="I170"/>
  <c r="K170"/>
  <c r="O170"/>
  <c r="Q170"/>
  <c r="V170"/>
  <c r="G171"/>
  <c r="M171" s="1"/>
  <c r="I171"/>
  <c r="K171"/>
  <c r="O171"/>
  <c r="Q171"/>
  <c r="V171"/>
  <c r="G172"/>
  <c r="M172" s="1"/>
  <c r="I172"/>
  <c r="K172"/>
  <c r="O172"/>
  <c r="Q172"/>
  <c r="V172"/>
  <c r="G173"/>
  <c r="M173" s="1"/>
  <c r="I173"/>
  <c r="K173"/>
  <c r="O173"/>
  <c r="Q173"/>
  <c r="V173"/>
  <c r="G174"/>
  <c r="M174" s="1"/>
  <c r="I174"/>
  <c r="K174"/>
  <c r="O174"/>
  <c r="Q174"/>
  <c r="V174"/>
  <c r="G176"/>
  <c r="M176" s="1"/>
  <c r="I176"/>
  <c r="K176"/>
  <c r="O176"/>
  <c r="Q176"/>
  <c r="V176"/>
  <c r="G177"/>
  <c r="M177" s="1"/>
  <c r="I177"/>
  <c r="K177"/>
  <c r="O177"/>
  <c r="Q177"/>
  <c r="V177"/>
  <c r="G178"/>
  <c r="M178" s="1"/>
  <c r="I178"/>
  <c r="K178"/>
  <c r="O178"/>
  <c r="Q178"/>
  <c r="V178"/>
  <c r="G179"/>
  <c r="M179" s="1"/>
  <c r="I179"/>
  <c r="K179"/>
  <c r="O179"/>
  <c r="Q179"/>
  <c r="V179"/>
  <c r="G180"/>
  <c r="M180" s="1"/>
  <c r="I180"/>
  <c r="K180"/>
  <c r="O180"/>
  <c r="Q180"/>
  <c r="V180"/>
  <c r="G181"/>
  <c r="M181" s="1"/>
  <c r="I181"/>
  <c r="K181"/>
  <c r="O181"/>
  <c r="Q181"/>
  <c r="V181"/>
  <c r="G182"/>
  <c r="M182" s="1"/>
  <c r="I182"/>
  <c r="K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86"/>
  <c r="M186" s="1"/>
  <c r="I186"/>
  <c r="K186"/>
  <c r="O186"/>
  <c r="Q186"/>
  <c r="V186"/>
  <c r="G187"/>
  <c r="M187" s="1"/>
  <c r="I187"/>
  <c r="K187"/>
  <c r="O187"/>
  <c r="Q187"/>
  <c r="V187"/>
  <c r="G188"/>
  <c r="M188" s="1"/>
  <c r="I188"/>
  <c r="K188"/>
  <c r="O188"/>
  <c r="Q188"/>
  <c r="V188"/>
  <c r="G189"/>
  <c r="M189" s="1"/>
  <c r="I189"/>
  <c r="K189"/>
  <c r="O189"/>
  <c r="Q189"/>
  <c r="V189"/>
  <c r="G190"/>
  <c r="M190" s="1"/>
  <c r="I190"/>
  <c r="K190"/>
  <c r="O190"/>
  <c r="Q190"/>
  <c r="V190"/>
  <c r="G191"/>
  <c r="M191" s="1"/>
  <c r="I191"/>
  <c r="K191"/>
  <c r="O191"/>
  <c r="Q191"/>
  <c r="V191"/>
  <c r="G192"/>
  <c r="M192" s="1"/>
  <c r="I192"/>
  <c r="K192"/>
  <c r="O192"/>
  <c r="Q192"/>
  <c r="V192"/>
  <c r="G193"/>
  <c r="M193" s="1"/>
  <c r="I193"/>
  <c r="K193"/>
  <c r="O193"/>
  <c r="Q193"/>
  <c r="V193"/>
  <c r="G194"/>
  <c r="I194"/>
  <c r="K194"/>
  <c r="M194"/>
  <c r="O194"/>
  <c r="Q194"/>
  <c r="V194"/>
  <c r="G195"/>
  <c r="M195" s="1"/>
  <c r="I195"/>
  <c r="K195"/>
  <c r="O195"/>
  <c r="Q195"/>
  <c r="V195"/>
  <c r="G196"/>
  <c r="I196"/>
  <c r="K196"/>
  <c r="M196"/>
  <c r="O196"/>
  <c r="Q196"/>
  <c r="V196"/>
  <c r="G197"/>
  <c r="M197" s="1"/>
  <c r="I197"/>
  <c r="K197"/>
  <c r="O197"/>
  <c r="Q197"/>
  <c r="V197"/>
  <c r="G198"/>
  <c r="M198" s="1"/>
  <c r="I198"/>
  <c r="K198"/>
  <c r="O198"/>
  <c r="Q198"/>
  <c r="V198"/>
  <c r="G200"/>
  <c r="I200"/>
  <c r="K200"/>
  <c r="O200"/>
  <c r="Q200"/>
  <c r="V200"/>
  <c r="G201"/>
  <c r="M201" s="1"/>
  <c r="I201"/>
  <c r="K201"/>
  <c r="O201"/>
  <c r="Q201"/>
  <c r="V201"/>
  <c r="G202"/>
  <c r="M202" s="1"/>
  <c r="I202"/>
  <c r="K202"/>
  <c r="O202"/>
  <c r="Q202"/>
  <c r="V202"/>
  <c r="G203"/>
  <c r="M203" s="1"/>
  <c r="I203"/>
  <c r="K203"/>
  <c r="O203"/>
  <c r="Q203"/>
  <c r="V203"/>
  <c r="G204"/>
  <c r="I204"/>
  <c r="K204"/>
  <c r="M204"/>
  <c r="O204"/>
  <c r="Q204"/>
  <c r="V204"/>
  <c r="AE206"/>
  <c r="F53" i="1" s="1"/>
  <c r="G9" i="2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I20"/>
  <c r="K20"/>
  <c r="O20"/>
  <c r="Q20"/>
  <c r="V20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4"/>
  <c r="M34" s="1"/>
  <c r="I34"/>
  <c r="K34"/>
  <c r="O34"/>
  <c r="Q34"/>
  <c r="V34"/>
  <c r="G35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G47" s="1"/>
  <c r="I100" i="1" s="1"/>
  <c r="I51" i="22"/>
  <c r="K51"/>
  <c r="O51"/>
  <c r="Q51"/>
  <c r="V51"/>
  <c r="G52"/>
  <c r="M52" s="1"/>
  <c r="I52"/>
  <c r="K52"/>
  <c r="O52"/>
  <c r="Q52"/>
  <c r="V52"/>
  <c r="AE54"/>
  <c r="F52" i="1" s="1"/>
  <c r="G9" i="21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O17"/>
  <c r="Q17"/>
  <c r="V17"/>
  <c r="G19"/>
  <c r="G18" s="1"/>
  <c r="I90" i="1" s="1"/>
  <c r="I19" i="21"/>
  <c r="I18" s="1"/>
  <c r="K19"/>
  <c r="K18" s="1"/>
  <c r="O19"/>
  <c r="O18" s="1"/>
  <c r="Q19"/>
  <c r="Q18" s="1"/>
  <c r="V19"/>
  <c r="V18" s="1"/>
  <c r="G20"/>
  <c r="I91" i="1" s="1"/>
  <c r="G21" i="21"/>
  <c r="M21" s="1"/>
  <c r="I21"/>
  <c r="K21"/>
  <c r="O21"/>
  <c r="Q21"/>
  <c r="V21"/>
  <c r="V20" s="1"/>
  <c r="G22"/>
  <c r="M22" s="1"/>
  <c r="I22"/>
  <c r="K22"/>
  <c r="O22"/>
  <c r="Q22"/>
  <c r="V22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AE30"/>
  <c r="F51" i="1" s="1"/>
  <c r="G9" i="20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O14"/>
  <c r="Q14"/>
  <c r="V14"/>
  <c r="G16"/>
  <c r="M16" s="1"/>
  <c r="M15" s="1"/>
  <c r="I16"/>
  <c r="I15" s="1"/>
  <c r="K16"/>
  <c r="K15" s="1"/>
  <c r="O16"/>
  <c r="O15" s="1"/>
  <c r="Q16"/>
  <c r="Q15" s="1"/>
  <c r="V16"/>
  <c r="V15" s="1"/>
  <c r="G18"/>
  <c r="M18" s="1"/>
  <c r="I18"/>
  <c r="K18"/>
  <c r="O18"/>
  <c r="Q18"/>
  <c r="V18"/>
  <c r="G19"/>
  <c r="M19" s="1"/>
  <c r="M17" s="1"/>
  <c r="I19"/>
  <c r="K19"/>
  <c r="O19"/>
  <c r="Q19"/>
  <c r="V19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AE25"/>
  <c r="F50" i="1" s="1"/>
  <c r="G9" i="19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9"/>
  <c r="M29" s="1"/>
  <c r="M28" s="1"/>
  <c r="I29"/>
  <c r="I28" s="1"/>
  <c r="K29"/>
  <c r="K28" s="1"/>
  <c r="O29"/>
  <c r="O28" s="1"/>
  <c r="Q29"/>
  <c r="Q28" s="1"/>
  <c r="V29"/>
  <c r="V28" s="1"/>
  <c r="G3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AE40"/>
  <c r="F49" i="1" s="1"/>
  <c r="G9" i="18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80" i="1" s="1"/>
  <c r="O32" i="18"/>
  <c r="G33"/>
  <c r="M33" s="1"/>
  <c r="M32" s="1"/>
  <c r="I33"/>
  <c r="I32" s="1"/>
  <c r="K33"/>
  <c r="K32" s="1"/>
  <c r="O33"/>
  <c r="Q33"/>
  <c r="Q32" s="1"/>
  <c r="V33"/>
  <c r="V32" s="1"/>
  <c r="G35"/>
  <c r="M35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AE45"/>
  <c r="F48" i="1" s="1"/>
  <c r="G9" i="17"/>
  <c r="M9" s="1"/>
  <c r="I9"/>
  <c r="K9"/>
  <c r="O9"/>
  <c r="Q9"/>
  <c r="V9"/>
  <c r="G10"/>
  <c r="M10" s="1"/>
  <c r="I10"/>
  <c r="K10"/>
  <c r="O10"/>
  <c r="Q10"/>
  <c r="V10"/>
  <c r="G1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O14"/>
  <c r="G15"/>
  <c r="M15" s="1"/>
  <c r="M14" s="1"/>
  <c r="I15"/>
  <c r="I14" s="1"/>
  <c r="K15"/>
  <c r="K14" s="1"/>
  <c r="O15"/>
  <c r="Q15"/>
  <c r="Q14" s="1"/>
  <c r="V15"/>
  <c r="V14" s="1"/>
  <c r="G17"/>
  <c r="M17" s="1"/>
  <c r="M16" s="1"/>
  <c r="I17"/>
  <c r="I16" s="1"/>
  <c r="K17"/>
  <c r="K16" s="1"/>
  <c r="O17"/>
  <c r="O16" s="1"/>
  <c r="Q17"/>
  <c r="Q16" s="1"/>
  <c r="V17"/>
  <c r="V16" s="1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4"/>
  <c r="M24" s="1"/>
  <c r="I24"/>
  <c r="K24"/>
  <c r="O24"/>
  <c r="Q24"/>
  <c r="V24"/>
  <c r="G25"/>
  <c r="M25" s="1"/>
  <c r="I25"/>
  <c r="I23" s="1"/>
  <c r="K25"/>
  <c r="O25"/>
  <c r="Q25"/>
  <c r="V25"/>
  <c r="V23" s="1"/>
  <c r="G26"/>
  <c r="M26" s="1"/>
  <c r="I26"/>
  <c r="K26"/>
  <c r="O26"/>
  <c r="Q26"/>
  <c r="V26"/>
  <c r="G28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7"/>
  <c r="M37" s="1"/>
  <c r="I37"/>
  <c r="K37"/>
  <c r="O37"/>
  <c r="Q37"/>
  <c r="V37"/>
  <c r="G38"/>
  <c r="M38" s="1"/>
  <c r="I38"/>
  <c r="K38"/>
  <c r="O38"/>
  <c r="Q38"/>
  <c r="V38"/>
  <c r="G39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O36" s="1"/>
  <c r="Q43"/>
  <c r="V43"/>
  <c r="G44"/>
  <c r="M44" s="1"/>
  <c r="I44"/>
  <c r="K44"/>
  <c r="O44"/>
  <c r="Q44"/>
  <c r="V44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1"/>
  <c r="M61" s="1"/>
  <c r="I61"/>
  <c r="K61"/>
  <c r="O61"/>
  <c r="Q61"/>
  <c r="V61"/>
  <c r="G62"/>
  <c r="M62" s="1"/>
  <c r="I62"/>
  <c r="K62"/>
  <c r="O62"/>
  <c r="Q62"/>
  <c r="V62"/>
  <c r="G63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0"/>
  <c r="I120"/>
  <c r="K120"/>
  <c r="M120"/>
  <c r="O120"/>
  <c r="Q120"/>
  <c r="V120"/>
  <c r="G121"/>
  <c r="M121" s="1"/>
  <c r="I121"/>
  <c r="K121"/>
  <c r="O121"/>
  <c r="Q121"/>
  <c r="V121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G129"/>
  <c r="I129"/>
  <c r="K129"/>
  <c r="M129"/>
  <c r="O129"/>
  <c r="Q129"/>
  <c r="V129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AE141"/>
  <c r="F47" i="1" s="1"/>
  <c r="G9" i="16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2"/>
  <c r="M52" s="1"/>
  <c r="I52"/>
  <c r="K52"/>
  <c r="O52"/>
  <c r="Q52"/>
  <c r="V52"/>
  <c r="G53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2"/>
  <c r="I92"/>
  <c r="K92"/>
  <c r="M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4"/>
  <c r="I104"/>
  <c r="K104"/>
  <c r="M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1"/>
  <c r="M121" s="1"/>
  <c r="I121"/>
  <c r="K121"/>
  <c r="O121"/>
  <c r="Q121"/>
  <c r="V121"/>
  <c r="G122"/>
  <c r="M122" s="1"/>
  <c r="I122"/>
  <c r="K122"/>
  <c r="O122"/>
  <c r="Q122"/>
  <c r="V122"/>
  <c r="G123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6"/>
  <c r="M126" s="1"/>
  <c r="I126"/>
  <c r="K126"/>
  <c r="O126"/>
  <c r="Q126"/>
  <c r="V126"/>
  <c r="G127"/>
  <c r="I127"/>
  <c r="K127"/>
  <c r="M127"/>
  <c r="O127"/>
  <c r="Q127"/>
  <c r="V127"/>
  <c r="G129"/>
  <c r="I129"/>
  <c r="K129"/>
  <c r="O129"/>
  <c r="Q129"/>
  <c r="V129"/>
  <c r="G130"/>
  <c r="M130" s="1"/>
  <c r="I130"/>
  <c r="K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7"/>
  <c r="M137" s="1"/>
  <c r="I137"/>
  <c r="K137"/>
  <c r="O137"/>
  <c r="Q137"/>
  <c r="V137"/>
  <c r="G138"/>
  <c r="M138" s="1"/>
  <c r="I138"/>
  <c r="K138"/>
  <c r="O138"/>
  <c r="Q138"/>
  <c r="V138"/>
  <c r="G139"/>
  <c r="I139"/>
  <c r="K139"/>
  <c r="M139"/>
  <c r="O139"/>
  <c r="Q139"/>
  <c r="V139"/>
  <c r="G140"/>
  <c r="M140" s="1"/>
  <c r="I140"/>
  <c r="K140"/>
  <c r="O140"/>
  <c r="Q140"/>
  <c r="V140"/>
  <c r="G14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1"/>
  <c r="M151" s="1"/>
  <c r="I151"/>
  <c r="K151"/>
  <c r="O151"/>
  <c r="Q151"/>
  <c r="V151"/>
  <c r="G152"/>
  <c r="M152" s="1"/>
  <c r="I152"/>
  <c r="K152"/>
  <c r="O152"/>
  <c r="Q152"/>
  <c r="V152"/>
  <c r="G153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M162" s="1"/>
  <c r="I162"/>
  <c r="K162"/>
  <c r="O162"/>
  <c r="Q162"/>
  <c r="V162"/>
  <c r="G164"/>
  <c r="I164"/>
  <c r="K164"/>
  <c r="O164"/>
  <c r="Q164"/>
  <c r="V164"/>
  <c r="G165"/>
  <c r="M165" s="1"/>
  <c r="I165"/>
  <c r="K165"/>
  <c r="O165"/>
  <c r="Q165"/>
  <c r="V165"/>
  <c r="G166"/>
  <c r="M166" s="1"/>
  <c r="I166"/>
  <c r="K166"/>
  <c r="O166"/>
  <c r="Q166"/>
  <c r="V166"/>
  <c r="G167"/>
  <c r="M167" s="1"/>
  <c r="I167"/>
  <c r="K167"/>
  <c r="O167"/>
  <c r="Q167"/>
  <c r="V167"/>
  <c r="G168"/>
  <c r="M168" s="1"/>
  <c r="I168"/>
  <c r="K168"/>
  <c r="O168"/>
  <c r="Q168"/>
  <c r="V168"/>
  <c r="G169"/>
  <c r="M169" s="1"/>
  <c r="I169"/>
  <c r="K169"/>
  <c r="O169"/>
  <c r="Q169"/>
  <c r="V169"/>
  <c r="G170"/>
  <c r="M170" s="1"/>
  <c r="I170"/>
  <c r="K170"/>
  <c r="O170"/>
  <c r="Q170"/>
  <c r="V170"/>
  <c r="G171"/>
  <c r="M171" s="1"/>
  <c r="I171"/>
  <c r="K171"/>
  <c r="O171"/>
  <c r="Q171"/>
  <c r="V171"/>
  <c r="G172"/>
  <c r="M172" s="1"/>
  <c r="I172"/>
  <c r="K172"/>
  <c r="O172"/>
  <c r="Q172"/>
  <c r="V172"/>
  <c r="G173"/>
  <c r="M173" s="1"/>
  <c r="I173"/>
  <c r="K173"/>
  <c r="O173"/>
  <c r="Q173"/>
  <c r="V173"/>
  <c r="G174"/>
  <c r="M174" s="1"/>
  <c r="I174"/>
  <c r="K174"/>
  <c r="O174"/>
  <c r="Q174"/>
  <c r="V174"/>
  <c r="G176"/>
  <c r="M176" s="1"/>
  <c r="I176"/>
  <c r="K176"/>
  <c r="O176"/>
  <c r="Q176"/>
  <c r="V176"/>
  <c r="G177"/>
  <c r="M177" s="1"/>
  <c r="I177"/>
  <c r="K177"/>
  <c r="O177"/>
  <c r="Q177"/>
  <c r="V177"/>
  <c r="G178"/>
  <c r="M178" s="1"/>
  <c r="I178"/>
  <c r="K178"/>
  <c r="O178"/>
  <c r="Q178"/>
  <c r="V178"/>
  <c r="G179"/>
  <c r="M179" s="1"/>
  <c r="I179"/>
  <c r="K179"/>
  <c r="O179"/>
  <c r="Q179"/>
  <c r="V179"/>
  <c r="G180"/>
  <c r="M180" s="1"/>
  <c r="I180"/>
  <c r="K180"/>
  <c r="O180"/>
  <c r="Q180"/>
  <c r="V180"/>
  <c r="G181"/>
  <c r="M181" s="1"/>
  <c r="I181"/>
  <c r="K181"/>
  <c r="O181"/>
  <c r="Q181"/>
  <c r="V181"/>
  <c r="G182"/>
  <c r="M182" s="1"/>
  <c r="I182"/>
  <c r="K182"/>
  <c r="O182"/>
  <c r="Q182"/>
  <c r="V182"/>
  <c r="G184"/>
  <c r="I184"/>
  <c r="K184"/>
  <c r="O184"/>
  <c r="Q184"/>
  <c r="V184"/>
  <c r="G185"/>
  <c r="M185" s="1"/>
  <c r="I185"/>
  <c r="K185"/>
  <c r="O185"/>
  <c r="Q185"/>
  <c r="V185"/>
  <c r="G186"/>
  <c r="M186" s="1"/>
  <c r="I186"/>
  <c r="K186"/>
  <c r="O186"/>
  <c r="Q186"/>
  <c r="V186"/>
  <c r="G187"/>
  <c r="M187" s="1"/>
  <c r="I187"/>
  <c r="K187"/>
  <c r="O187"/>
  <c r="Q187"/>
  <c r="V187"/>
  <c r="G188"/>
  <c r="M188" s="1"/>
  <c r="I188"/>
  <c r="K188"/>
  <c r="O188"/>
  <c r="Q188"/>
  <c r="V188"/>
  <c r="G189"/>
  <c r="M189" s="1"/>
  <c r="I189"/>
  <c r="K189"/>
  <c r="O189"/>
  <c r="Q189"/>
  <c r="V189"/>
  <c r="G190"/>
  <c r="M190" s="1"/>
  <c r="I190"/>
  <c r="K190"/>
  <c r="O190"/>
  <c r="Q190"/>
  <c r="V190"/>
  <c r="G191"/>
  <c r="M191" s="1"/>
  <c r="I191"/>
  <c r="K191"/>
  <c r="O191"/>
  <c r="Q191"/>
  <c r="V191"/>
  <c r="G192"/>
  <c r="M192" s="1"/>
  <c r="I192"/>
  <c r="K192"/>
  <c r="O192"/>
  <c r="Q192"/>
  <c r="V192"/>
  <c r="AE194"/>
  <c r="F46" i="1" s="1"/>
  <c r="G9" i="15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3"/>
  <c r="M23" s="1"/>
  <c r="I23"/>
  <c r="K23"/>
  <c r="O23"/>
  <c r="Q23"/>
  <c r="V23"/>
  <c r="G24"/>
  <c r="M24" s="1"/>
  <c r="I24"/>
  <c r="K24"/>
  <c r="O24"/>
  <c r="Q24"/>
  <c r="V24"/>
  <c r="G25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M36"/>
  <c r="O36"/>
  <c r="Q36"/>
  <c r="V36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6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4"/>
  <c r="I104"/>
  <c r="K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I118"/>
  <c r="K118"/>
  <c r="M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1"/>
  <c r="M121" s="1"/>
  <c r="I121"/>
  <c r="K121"/>
  <c r="O121"/>
  <c r="Q121"/>
  <c r="V121"/>
  <c r="G123"/>
  <c r="M123" s="1"/>
  <c r="I123"/>
  <c r="K123"/>
  <c r="O123"/>
  <c r="Q123"/>
  <c r="V123"/>
  <c r="G124"/>
  <c r="M124" s="1"/>
  <c r="I124"/>
  <c r="K124"/>
  <c r="O124"/>
  <c r="Q124"/>
  <c r="V124"/>
  <c r="G125"/>
  <c r="I125"/>
  <c r="K125"/>
  <c r="O125"/>
  <c r="Q125"/>
  <c r="V125"/>
  <c r="I126"/>
  <c r="O126"/>
  <c r="G127"/>
  <c r="M127" s="1"/>
  <c r="M126" s="1"/>
  <c r="I127"/>
  <c r="K127"/>
  <c r="K126" s="1"/>
  <c r="O127"/>
  <c r="Q127"/>
  <c r="Q126" s="1"/>
  <c r="V127"/>
  <c r="V126" s="1"/>
  <c r="AE129"/>
  <c r="F45" i="1" s="1"/>
  <c r="G9" i="14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6"/>
  <c r="G25" s="1"/>
  <c r="I111" i="1" s="1"/>
  <c r="I26" i="14"/>
  <c r="I25" s="1"/>
  <c r="K26"/>
  <c r="K25" s="1"/>
  <c r="O26"/>
  <c r="O25" s="1"/>
  <c r="Q26"/>
  <c r="Q25" s="1"/>
  <c r="V26"/>
  <c r="V25" s="1"/>
  <c r="G28"/>
  <c r="M28" s="1"/>
  <c r="I28"/>
  <c r="K28"/>
  <c r="O28"/>
  <c r="Q28"/>
  <c r="V28"/>
  <c r="G29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3"/>
  <c r="I33"/>
  <c r="K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3"/>
  <c r="G62" s="1"/>
  <c r="I116" i="1" s="1"/>
  <c r="I63" i="14"/>
  <c r="I62" s="1"/>
  <c r="K63"/>
  <c r="K62" s="1"/>
  <c r="O63"/>
  <c r="O62" s="1"/>
  <c r="Q63"/>
  <c r="Q62" s="1"/>
  <c r="V63"/>
  <c r="V62" s="1"/>
  <c r="G65"/>
  <c r="M65" s="1"/>
  <c r="I65"/>
  <c r="K65"/>
  <c r="O65"/>
  <c r="Q65"/>
  <c r="V65"/>
  <c r="G66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4"/>
  <c r="M74" s="1"/>
  <c r="M73" s="1"/>
  <c r="I74"/>
  <c r="I73" s="1"/>
  <c r="K74"/>
  <c r="K73" s="1"/>
  <c r="O74"/>
  <c r="O73" s="1"/>
  <c r="Q74"/>
  <c r="Q73" s="1"/>
  <c r="V74"/>
  <c r="V73" s="1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G84"/>
  <c r="M84" s="1"/>
  <c r="G86"/>
  <c r="M86" s="1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M111" s="1"/>
  <c r="I111"/>
  <c r="K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19"/>
  <c r="M119" s="1"/>
  <c r="I119"/>
  <c r="K119"/>
  <c r="O119"/>
  <c r="Q119"/>
  <c r="V119"/>
  <c r="G120"/>
  <c r="M120" s="1"/>
  <c r="I120"/>
  <c r="K120"/>
  <c r="O120"/>
  <c r="Q120"/>
  <c r="V120"/>
  <c r="G121"/>
  <c r="M121" s="1"/>
  <c r="I121"/>
  <c r="K121"/>
  <c r="O121"/>
  <c r="Q121"/>
  <c r="V121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M125" s="1"/>
  <c r="I125"/>
  <c r="K125"/>
  <c r="O125"/>
  <c r="Q125"/>
  <c r="V125"/>
  <c r="G127"/>
  <c r="M127" s="1"/>
  <c r="I127"/>
  <c r="K127"/>
  <c r="O127"/>
  <c r="Q127"/>
  <c r="V127"/>
  <c r="G128"/>
  <c r="M128" s="1"/>
  <c r="I128"/>
  <c r="K128"/>
  <c r="O128"/>
  <c r="Q128"/>
  <c r="V128"/>
  <c r="G129"/>
  <c r="M129" s="1"/>
  <c r="I129"/>
  <c r="K129"/>
  <c r="O129"/>
  <c r="Q129"/>
  <c r="V129"/>
  <c r="G130"/>
  <c r="M130" s="1"/>
  <c r="I130"/>
  <c r="K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M133" s="1"/>
  <c r="I133"/>
  <c r="K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M137" s="1"/>
  <c r="I137"/>
  <c r="K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G140"/>
  <c r="M140" s="1"/>
  <c r="I140"/>
  <c r="K140"/>
  <c r="O140"/>
  <c r="Q140"/>
  <c r="V140"/>
  <c r="G141"/>
  <c r="M141" s="1"/>
  <c r="I141"/>
  <c r="K141"/>
  <c r="O141"/>
  <c r="Q141"/>
  <c r="V141"/>
  <c r="G142"/>
  <c r="M142" s="1"/>
  <c r="I142"/>
  <c r="K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M146" s="1"/>
  <c r="I146"/>
  <c r="K146"/>
  <c r="O146"/>
  <c r="Q146"/>
  <c r="V146"/>
  <c r="G147"/>
  <c r="M147" s="1"/>
  <c r="I147"/>
  <c r="K147"/>
  <c r="O147"/>
  <c r="Q147"/>
  <c r="V147"/>
  <c r="G148"/>
  <c r="M148" s="1"/>
  <c r="I148"/>
  <c r="K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M154" s="1"/>
  <c r="I154"/>
  <c r="K154"/>
  <c r="O154"/>
  <c r="Q154"/>
  <c r="V154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1"/>
  <c r="M161" s="1"/>
  <c r="I161"/>
  <c r="K161"/>
  <c r="O161"/>
  <c r="Q161"/>
  <c r="V161"/>
  <c r="G162"/>
  <c r="M162" s="1"/>
  <c r="I162"/>
  <c r="K162"/>
  <c r="O162"/>
  <c r="Q162"/>
  <c r="V162"/>
  <c r="M171"/>
  <c r="I171"/>
  <c r="K171"/>
  <c r="O171"/>
  <c r="Q171"/>
  <c r="V171"/>
  <c r="M180"/>
  <c r="I180"/>
  <c r="K180"/>
  <c r="O180"/>
  <c r="Q180"/>
  <c r="V180"/>
  <c r="M181"/>
  <c r="I181"/>
  <c r="K181"/>
  <c r="O181"/>
  <c r="Q181"/>
  <c r="V181"/>
  <c r="G182"/>
  <c r="M182" s="1"/>
  <c r="I182"/>
  <c r="K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97"/>
  <c r="M197" s="1"/>
  <c r="I197"/>
  <c r="K197"/>
  <c r="O197"/>
  <c r="Q197"/>
  <c r="V197"/>
  <c r="G198"/>
  <c r="M198" s="1"/>
  <c r="I198"/>
  <c r="K198"/>
  <c r="O198"/>
  <c r="Q198"/>
  <c r="V198"/>
  <c r="G199"/>
  <c r="M199" s="1"/>
  <c r="I199"/>
  <c r="K199"/>
  <c r="O199"/>
  <c r="Q199"/>
  <c r="V199"/>
  <c r="G200"/>
  <c r="M200" s="1"/>
  <c r="I200"/>
  <c r="K200"/>
  <c r="O200"/>
  <c r="Q200"/>
  <c r="V200"/>
  <c r="G201"/>
  <c r="M201" s="1"/>
  <c r="I201"/>
  <c r="K201"/>
  <c r="O201"/>
  <c r="Q201"/>
  <c r="V201"/>
  <c r="G202"/>
  <c r="M202" s="1"/>
  <c r="I202"/>
  <c r="K202"/>
  <c r="O202"/>
  <c r="Q202"/>
  <c r="V202"/>
  <c r="G203"/>
  <c r="M203" s="1"/>
  <c r="I203"/>
  <c r="K203"/>
  <c r="O203"/>
  <c r="Q203"/>
  <c r="V203"/>
  <c r="G204"/>
  <c r="M204" s="1"/>
  <c r="I204"/>
  <c r="K204"/>
  <c r="O204"/>
  <c r="Q204"/>
  <c r="V204"/>
  <c r="G205"/>
  <c r="M205" s="1"/>
  <c r="I205"/>
  <c r="K205"/>
  <c r="O205"/>
  <c r="Q205"/>
  <c r="V205"/>
  <c r="G206"/>
  <c r="M206" s="1"/>
  <c r="I206"/>
  <c r="K206"/>
  <c r="O206"/>
  <c r="Q206"/>
  <c r="V206"/>
  <c r="G207"/>
  <c r="M207" s="1"/>
  <c r="I207"/>
  <c r="K207"/>
  <c r="O207"/>
  <c r="Q207"/>
  <c r="V207"/>
  <c r="G208"/>
  <c r="M208" s="1"/>
  <c r="I208"/>
  <c r="K208"/>
  <c r="O208"/>
  <c r="Q208"/>
  <c r="V208"/>
  <c r="G217"/>
  <c r="M217" s="1"/>
  <c r="I217"/>
  <c r="K217"/>
  <c r="O217"/>
  <c r="Q217"/>
  <c r="V217"/>
  <c r="G223"/>
  <c r="M223" s="1"/>
  <c r="I223"/>
  <c r="K223"/>
  <c r="O223"/>
  <c r="Q223"/>
  <c r="V223"/>
  <c r="G224"/>
  <c r="M224" s="1"/>
  <c r="I224"/>
  <c r="K224"/>
  <c r="O224"/>
  <c r="Q224"/>
  <c r="V224"/>
  <c r="G230"/>
  <c r="M230" s="1"/>
  <c r="I230"/>
  <c r="K230"/>
  <c r="O230"/>
  <c r="Q230"/>
  <c r="V230"/>
  <c r="G231"/>
  <c r="M231" s="1"/>
  <c r="I231"/>
  <c r="K231"/>
  <c r="O231"/>
  <c r="Q231"/>
  <c r="V231"/>
  <c r="G232"/>
  <c r="M232" s="1"/>
  <c r="I232"/>
  <c r="K232"/>
  <c r="O232"/>
  <c r="Q232"/>
  <c r="V232"/>
  <c r="G234"/>
  <c r="M234" s="1"/>
  <c r="I234"/>
  <c r="K234"/>
  <c r="O234"/>
  <c r="Q234"/>
  <c r="V234"/>
  <c r="G235"/>
  <c r="I235"/>
  <c r="K235"/>
  <c r="O235"/>
  <c r="Q235"/>
  <c r="V235"/>
  <c r="G236"/>
  <c r="M236" s="1"/>
  <c r="I236"/>
  <c r="K236"/>
  <c r="O236"/>
  <c r="Q236"/>
  <c r="V236"/>
  <c r="G237"/>
  <c r="M237" s="1"/>
  <c r="I237"/>
  <c r="K237"/>
  <c r="O237"/>
  <c r="Q237"/>
  <c r="V237"/>
  <c r="G239"/>
  <c r="M239" s="1"/>
  <c r="I239"/>
  <c r="K239"/>
  <c r="O239"/>
  <c r="Q239"/>
  <c r="V239"/>
  <c r="G241"/>
  <c r="M241" s="1"/>
  <c r="I241"/>
  <c r="K241"/>
  <c r="O241"/>
  <c r="Q241"/>
  <c r="V241"/>
  <c r="AE243"/>
  <c r="F44" i="1" s="1"/>
  <c r="G9" i="13"/>
  <c r="M9" s="1"/>
  <c r="I9"/>
  <c r="K9"/>
  <c r="O9"/>
  <c r="Q9"/>
  <c r="V9"/>
  <c r="G11"/>
  <c r="M11" s="1"/>
  <c r="I11"/>
  <c r="K11"/>
  <c r="O11"/>
  <c r="Q11"/>
  <c r="V11"/>
  <c r="G15"/>
  <c r="M15" s="1"/>
  <c r="I15"/>
  <c r="K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7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4"/>
  <c r="G63" s="1"/>
  <c r="I161" i="1" s="1"/>
  <c r="I64" i="13"/>
  <c r="I63" s="1"/>
  <c r="K64"/>
  <c r="K63" s="1"/>
  <c r="O64"/>
  <c r="O63" s="1"/>
  <c r="Q64"/>
  <c r="Q63" s="1"/>
  <c r="V64"/>
  <c r="V63" s="1"/>
  <c r="G66"/>
  <c r="M66" s="1"/>
  <c r="I66"/>
  <c r="K66"/>
  <c r="O66"/>
  <c r="Q66"/>
  <c r="V66"/>
  <c r="G67"/>
  <c r="I67"/>
  <c r="K67"/>
  <c r="O67"/>
  <c r="Q67"/>
  <c r="V67"/>
  <c r="G68"/>
  <c r="M68" s="1"/>
  <c r="I68"/>
  <c r="K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6"/>
  <c r="M86" s="1"/>
  <c r="I86"/>
  <c r="K86"/>
  <c r="O86"/>
  <c r="Q86"/>
  <c r="V86"/>
  <c r="G87"/>
  <c r="M87" s="1"/>
  <c r="I87"/>
  <c r="K87"/>
  <c r="O87"/>
  <c r="Q87"/>
  <c r="V87"/>
  <c r="AE89"/>
  <c r="G9" i="1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M2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AE39"/>
  <c r="J28" i="1"/>
  <c r="J26"/>
  <c r="G38"/>
  <c r="F38"/>
  <c r="J23"/>
  <c r="J24"/>
  <c r="J25"/>
  <c r="J27"/>
  <c r="E24"/>
  <c r="E26"/>
  <c r="G231" i="24" l="1"/>
  <c r="I112" i="1" s="1"/>
  <c r="M33" i="14"/>
  <c r="G32"/>
  <c r="I115" i="1" s="1"/>
  <c r="M36" i="14"/>
  <c r="Q122" i="15"/>
  <c r="O20" i="20"/>
  <c r="G8" i="21"/>
  <c r="V122" i="15"/>
  <c r="O117" i="23"/>
  <c r="I47" i="22"/>
  <c r="G199" i="23"/>
  <c r="I153" i="1" s="1"/>
  <c r="G183" i="16"/>
  <c r="I120" i="1" s="1"/>
  <c r="Q60" i="17"/>
  <c r="I45"/>
  <c r="Q18"/>
  <c r="G17" i="20"/>
  <c r="I87" i="1" s="1"/>
  <c r="I23" i="21"/>
  <c r="V169" i="23"/>
  <c r="G103" i="15"/>
  <c r="I142" i="1" s="1"/>
  <c r="O120" i="16"/>
  <c r="K36" i="17"/>
  <c r="K18"/>
  <c r="G8"/>
  <c r="I64" i="1" s="1"/>
  <c r="I8" i="17"/>
  <c r="M19" i="21"/>
  <c r="M18" s="1"/>
  <c r="V117" i="23"/>
  <c r="M20" i="20"/>
  <c r="K56" i="17"/>
  <c r="O30" i="19"/>
  <c r="V20" i="20"/>
  <c r="M200" i="23"/>
  <c r="V91" i="17"/>
  <c r="I91"/>
  <c r="O23" i="21"/>
  <c r="G15" i="22"/>
  <c r="I96" i="1" s="1"/>
  <c r="O8" i="12"/>
  <c r="O122" i="15"/>
  <c r="O91" i="16"/>
  <c r="O79" i="17"/>
  <c r="Q36"/>
  <c r="V17" i="20"/>
  <c r="O91" i="17"/>
  <c r="G122" i="15"/>
  <c r="K20" i="20"/>
  <c r="G30" i="19"/>
  <c r="I84" i="1" s="1"/>
  <c r="Q17" i="20"/>
  <c r="K20" i="21"/>
  <c r="V45" i="17"/>
  <c r="K27"/>
  <c r="V67" i="23"/>
  <c r="G55" i="15"/>
  <c r="I139" i="1" s="1"/>
  <c r="Q45" i="17"/>
  <c r="M56"/>
  <c r="V36"/>
  <c r="O23"/>
  <c r="O20" i="21"/>
  <c r="K45" i="17"/>
  <c r="I32" i="22"/>
  <c r="V199" i="23"/>
  <c r="K323" i="24"/>
  <c r="Q223"/>
  <c r="K212"/>
  <c r="Q212"/>
  <c r="V323"/>
  <c r="I323"/>
  <c r="G312"/>
  <c r="I114" i="1" s="1"/>
  <c r="V231" i="24"/>
  <c r="G223"/>
  <c r="I110" i="1" s="1"/>
  <c r="I223" i="24"/>
  <c r="K340"/>
  <c r="O212"/>
  <c r="G189"/>
  <c r="O238" i="14"/>
  <c r="V233"/>
  <c r="I238"/>
  <c r="V238"/>
  <c r="M63"/>
  <c r="M62" s="1"/>
  <c r="G8" i="25"/>
  <c r="O29"/>
  <c r="K56" i="13"/>
  <c r="O65"/>
  <c r="I56"/>
  <c r="M64"/>
  <c r="M63" s="1"/>
  <c r="G163" i="16"/>
  <c r="I124" i="1" s="1"/>
  <c r="M164" i="16"/>
  <c r="Q8" i="12"/>
  <c r="I8"/>
  <c r="AF89" i="13"/>
  <c r="O74"/>
  <c r="G74"/>
  <c r="I163" i="1" s="1"/>
  <c r="I65" i="13"/>
  <c r="O47"/>
  <c r="I47"/>
  <c r="I33"/>
  <c r="Q8"/>
  <c r="G238" i="14"/>
  <c r="I141" i="1" s="1"/>
  <c r="G233" i="14"/>
  <c r="I138" i="1" s="1"/>
  <c r="K233" i="14"/>
  <c r="O160"/>
  <c r="G160"/>
  <c r="I135" i="1" s="1"/>
  <c r="Q126" i="14"/>
  <c r="V87"/>
  <c r="I75"/>
  <c r="V75"/>
  <c r="K75"/>
  <c r="G73"/>
  <c r="I119" i="1" s="1"/>
  <c r="I64" i="14"/>
  <c r="O64"/>
  <c r="Q27"/>
  <c r="M26"/>
  <c r="M25" s="1"/>
  <c r="O8"/>
  <c r="V8"/>
  <c r="I8"/>
  <c r="O103" i="15"/>
  <c r="M104"/>
  <c r="V55"/>
  <c r="O55"/>
  <c r="K55"/>
  <c r="O8"/>
  <c r="K183" i="16"/>
  <c r="Q163"/>
  <c r="K136"/>
  <c r="Q136"/>
  <c r="I128"/>
  <c r="V128"/>
  <c r="V120"/>
  <c r="O112"/>
  <c r="K91"/>
  <c r="Q91"/>
  <c r="I91"/>
  <c r="O130" i="17"/>
  <c r="V16" i="12"/>
  <c r="V8"/>
  <c r="K8"/>
  <c r="Q74" i="13"/>
  <c r="Q65"/>
  <c r="Q56"/>
  <c r="G56"/>
  <c r="I160" i="1" s="1"/>
  <c r="V47" i="13"/>
  <c r="K47"/>
  <c r="K33"/>
  <c r="K8"/>
  <c r="V8"/>
  <c r="I8"/>
  <c r="Q238" i="14"/>
  <c r="O233"/>
  <c r="K126"/>
  <c r="O126"/>
  <c r="G87"/>
  <c r="I133" i="1" s="1"/>
  <c r="Q75" i="14"/>
  <c r="Q64"/>
  <c r="I32"/>
  <c r="V27"/>
  <c r="K8"/>
  <c r="I122" i="15"/>
  <c r="V68"/>
  <c r="M56"/>
  <c r="M55" s="1"/>
  <c r="Q37"/>
  <c r="I22"/>
  <c r="G22"/>
  <c r="I136" i="1" s="1"/>
  <c r="V22" i="15"/>
  <c r="K22"/>
  <c r="O183" i="16"/>
  <c r="K175"/>
  <c r="Q175"/>
  <c r="I175"/>
  <c r="K163"/>
  <c r="V163"/>
  <c r="I163"/>
  <c r="G150"/>
  <c r="I123" i="1" s="1"/>
  <c r="K150" i="16"/>
  <c r="V91"/>
  <c r="Q62"/>
  <c r="K51"/>
  <c r="V51"/>
  <c r="Q98" i="17"/>
  <c r="F41" i="1"/>
  <c r="F39"/>
  <c r="F40"/>
  <c r="M53" i="16"/>
  <c r="G51"/>
  <c r="I102" i="1" s="1"/>
  <c r="Q16" i="12"/>
  <c r="I74" i="13"/>
  <c r="V74"/>
  <c r="V65"/>
  <c r="K65"/>
  <c r="O56"/>
  <c r="V56"/>
  <c r="Q47"/>
  <c r="O33"/>
  <c r="G33"/>
  <c r="I158" i="1" s="1"/>
  <c r="AF243" i="14"/>
  <c r="G44" i="1" s="1"/>
  <c r="H44" s="1"/>
  <c r="I44" s="1"/>
  <c r="K238" i="14"/>
  <c r="Q233"/>
  <c r="I160"/>
  <c r="V160"/>
  <c r="K160"/>
  <c r="Q87"/>
  <c r="O87"/>
  <c r="O75"/>
  <c r="G75"/>
  <c r="V64"/>
  <c r="O32"/>
  <c r="K32"/>
  <c r="Q32"/>
  <c r="G27"/>
  <c r="K27"/>
  <c r="K122" i="15"/>
  <c r="O37"/>
  <c r="Q183" i="16"/>
  <c r="AF194"/>
  <c r="G46" i="1" s="1"/>
  <c r="H46" s="1"/>
  <c r="I46" s="1"/>
  <c r="V175" i="16"/>
  <c r="V150"/>
  <c r="G136"/>
  <c r="I122" i="1" s="1"/>
  <c r="O128" i="16"/>
  <c r="Q120"/>
  <c r="I120"/>
  <c r="O81"/>
  <c r="V62"/>
  <c r="I62"/>
  <c r="G8"/>
  <c r="F43" i="1"/>
  <c r="F42"/>
  <c r="K16" i="12"/>
  <c r="O16"/>
  <c r="I16"/>
  <c r="AF39"/>
  <c r="K74" i="13"/>
  <c r="G65"/>
  <c r="I162" i="1" s="1"/>
  <c r="G47" i="13"/>
  <c r="I159" i="1" s="1"/>
  <c r="V33" i="13"/>
  <c r="Q33"/>
  <c r="G8"/>
  <c r="O8"/>
  <c r="M238" i="14"/>
  <c r="I233"/>
  <c r="Q160"/>
  <c r="V126"/>
  <c r="I126"/>
  <c r="K87"/>
  <c r="I87"/>
  <c r="G64"/>
  <c r="I118" i="1" s="1"/>
  <c r="K64" i="14"/>
  <c r="V32"/>
  <c r="I27"/>
  <c r="O27"/>
  <c r="Q8"/>
  <c r="G8"/>
  <c r="V103" i="15"/>
  <c r="K103"/>
  <c r="G68"/>
  <c r="I140" i="1" s="1"/>
  <c r="K68" i="15"/>
  <c r="I68"/>
  <c r="O68"/>
  <c r="I37"/>
  <c r="K37"/>
  <c r="O22"/>
  <c r="G8"/>
  <c r="K8"/>
  <c r="V183" i="16"/>
  <c r="O163"/>
  <c r="O150"/>
  <c r="O136"/>
  <c r="Q128"/>
  <c r="G128"/>
  <c r="I130" i="1" s="1"/>
  <c r="G120" i="16"/>
  <c r="I129" i="1" s="1"/>
  <c r="K120" i="16"/>
  <c r="G112"/>
  <c r="I128" i="1" s="1"/>
  <c r="K112" i="16"/>
  <c r="K103"/>
  <c r="O103"/>
  <c r="V103"/>
  <c r="Q81"/>
  <c r="Q8"/>
  <c r="Q130" i="17"/>
  <c r="I98"/>
  <c r="V49"/>
  <c r="K49"/>
  <c r="Q27"/>
  <c r="G27"/>
  <c r="I69" i="1" s="1"/>
  <c r="I18" i="17"/>
  <c r="V8"/>
  <c r="K8"/>
  <c r="I8" i="18"/>
  <c r="O8"/>
  <c r="K8"/>
  <c r="AF40" i="19"/>
  <c r="G49" i="1" s="1"/>
  <c r="H49" s="1"/>
  <c r="I49" s="1"/>
  <c r="K30" i="19"/>
  <c r="Q30"/>
  <c r="I30"/>
  <c r="K8"/>
  <c r="G20" i="20"/>
  <c r="I88" i="1" s="1"/>
  <c r="K17" i="20"/>
  <c r="G8"/>
  <c r="Q8"/>
  <c r="AF25"/>
  <c r="G50" i="1" s="1"/>
  <c r="H50" s="1"/>
  <c r="I50" s="1"/>
  <c r="Q23" i="21"/>
  <c r="O8"/>
  <c r="V8"/>
  <c r="I8"/>
  <c r="Q47" i="22"/>
  <c r="O38"/>
  <c r="Q38"/>
  <c r="O32"/>
  <c r="Q32"/>
  <c r="Q21"/>
  <c r="K21"/>
  <c r="K15"/>
  <c r="K169" i="23"/>
  <c r="Q169"/>
  <c r="I169"/>
  <c r="K146"/>
  <c r="V121"/>
  <c r="O121"/>
  <c r="K121"/>
  <c r="Q67"/>
  <c r="I67"/>
  <c r="K50"/>
  <c r="O26"/>
  <c r="AF206"/>
  <c r="G53" i="1" s="1"/>
  <c r="H53" s="1"/>
  <c r="I53" s="1"/>
  <c r="V8" i="23"/>
  <c r="I8"/>
  <c r="Q312" i="24"/>
  <c r="I312"/>
  <c r="I253"/>
  <c r="O253"/>
  <c r="K231"/>
  <c r="K223"/>
  <c r="V212"/>
  <c r="I212"/>
  <c r="Q189"/>
  <c r="I189"/>
  <c r="G113"/>
  <c r="I103" i="1" s="1"/>
  <c r="I35" i="25"/>
  <c r="V29"/>
  <c r="G14"/>
  <c r="I106" i="1" s="1"/>
  <c r="F54"/>
  <c r="G103" i="16"/>
  <c r="I127" i="1" s="1"/>
  <c r="K81" i="16"/>
  <c r="I81"/>
  <c r="K62"/>
  <c r="I51"/>
  <c r="O51"/>
  <c r="O8"/>
  <c r="V8"/>
  <c r="I8"/>
  <c r="I130" i="17"/>
  <c r="V130"/>
  <c r="Q91"/>
  <c r="Q79"/>
  <c r="G79"/>
  <c r="I75" i="1" s="1"/>
  <c r="O56" i="17"/>
  <c r="G56"/>
  <c r="I73" i="1" s="1"/>
  <c r="V27" i="17"/>
  <c r="I27"/>
  <c r="Q23"/>
  <c r="V18"/>
  <c r="G18"/>
  <c r="I67" i="1" s="1"/>
  <c r="K34" i="18"/>
  <c r="Q34"/>
  <c r="I34"/>
  <c r="G8" i="19"/>
  <c r="I20" i="20"/>
  <c r="O8"/>
  <c r="I8"/>
  <c r="V23" i="21"/>
  <c r="K8"/>
  <c r="AF54" i="22"/>
  <c r="G52" i="1" s="1"/>
  <c r="H52" s="1"/>
  <c r="I52" s="1"/>
  <c r="O47" i="22"/>
  <c r="V47"/>
  <c r="V38"/>
  <c r="K38"/>
  <c r="G32"/>
  <c r="I98" i="1" s="1"/>
  <c r="V32" i="22"/>
  <c r="K32"/>
  <c r="V21"/>
  <c r="G21"/>
  <c r="I97" i="1" s="1"/>
  <c r="O15" i="22"/>
  <c r="Q8"/>
  <c r="I8"/>
  <c r="Q199" i="23"/>
  <c r="I199"/>
  <c r="V175"/>
  <c r="Q175"/>
  <c r="I175"/>
  <c r="O169"/>
  <c r="G169"/>
  <c r="I151" i="1" s="1"/>
  <c r="O146" i="23"/>
  <c r="G121"/>
  <c r="I149" i="1" s="1"/>
  <c r="G117" i="23"/>
  <c r="I148" i="1" s="1"/>
  <c r="G77" i="23"/>
  <c r="I147" i="1" s="1"/>
  <c r="K67" i="23"/>
  <c r="O50"/>
  <c r="Q26"/>
  <c r="V26"/>
  <c r="G8"/>
  <c r="K8"/>
  <c r="V340" i="24"/>
  <c r="I340"/>
  <c r="AF358"/>
  <c r="O323"/>
  <c r="V312"/>
  <c r="K312"/>
  <c r="O231"/>
  <c r="O223"/>
  <c r="G212"/>
  <c r="I108" i="1" s="1"/>
  <c r="K189" i="24"/>
  <c r="V113"/>
  <c r="V87"/>
  <c r="G8"/>
  <c r="Q8"/>
  <c r="Q35" i="25"/>
  <c r="G35"/>
  <c r="I109" i="1" s="1"/>
  <c r="G29" i="25"/>
  <c r="I107" i="1" s="1"/>
  <c r="Q29" i="25"/>
  <c r="I29"/>
  <c r="O14"/>
  <c r="Q8"/>
  <c r="I89" i="1"/>
  <c r="Q103" i="15"/>
  <c r="I103"/>
  <c r="Q68"/>
  <c r="Q55"/>
  <c r="I55"/>
  <c r="V37"/>
  <c r="Q22"/>
  <c r="Q8"/>
  <c r="V8"/>
  <c r="I8"/>
  <c r="I183" i="16"/>
  <c r="O175"/>
  <c r="G175"/>
  <c r="I125" i="1" s="1"/>
  <c r="Q150" i="16"/>
  <c r="I150"/>
  <c r="V136"/>
  <c r="I136"/>
  <c r="K128"/>
  <c r="Q112"/>
  <c r="I112"/>
  <c r="V112"/>
  <c r="Q103"/>
  <c r="I103"/>
  <c r="G91"/>
  <c r="I126" i="1" s="1"/>
  <c r="V81" i="16"/>
  <c r="O62"/>
  <c r="Q51"/>
  <c r="M51"/>
  <c r="K8"/>
  <c r="K130" i="17"/>
  <c r="K98"/>
  <c r="O98"/>
  <c r="V98"/>
  <c r="G60"/>
  <c r="I74" i="1" s="1"/>
  <c r="I60" i="17"/>
  <c r="Q56"/>
  <c r="I56"/>
  <c r="O49"/>
  <c r="O45"/>
  <c r="G36"/>
  <c r="I70" i="1" s="1"/>
  <c r="I36" i="17"/>
  <c r="G23"/>
  <c r="I68" i="1" s="1"/>
  <c r="O8" i="17"/>
  <c r="V34" i="18"/>
  <c r="V30" i="19"/>
  <c r="M31"/>
  <c r="Q8"/>
  <c r="Q20" i="20"/>
  <c r="I17"/>
  <c r="O17"/>
  <c r="G15"/>
  <c r="I86" i="1" s="1"/>
  <c r="V8" i="20"/>
  <c r="K8"/>
  <c r="AF30" i="21"/>
  <c r="G51" i="1" s="1"/>
  <c r="H51" s="1"/>
  <c r="I51" s="1"/>
  <c r="K23" i="21"/>
  <c r="G23"/>
  <c r="I92" i="1" s="1"/>
  <c r="Q20" i="21"/>
  <c r="I20"/>
  <c r="M51" i="22"/>
  <c r="M47" s="1"/>
  <c r="K47"/>
  <c r="O21"/>
  <c r="Q15"/>
  <c r="O8"/>
  <c r="V8"/>
  <c r="K8"/>
  <c r="O199" i="23"/>
  <c r="K199"/>
  <c r="O175"/>
  <c r="K175"/>
  <c r="Q146"/>
  <c r="K117"/>
  <c r="Q117"/>
  <c r="I117"/>
  <c r="K77"/>
  <c r="V77"/>
  <c r="O77"/>
  <c r="O67"/>
  <c r="Q50"/>
  <c r="V50"/>
  <c r="I26"/>
  <c r="O8"/>
  <c r="K327" i="24"/>
  <c r="O327"/>
  <c r="Q323"/>
  <c r="G323"/>
  <c r="I131" i="1" s="1"/>
  <c r="O312" i="24"/>
  <c r="M313"/>
  <c r="M312" s="1"/>
  <c r="Q253"/>
  <c r="G253"/>
  <c r="V253"/>
  <c r="Q231"/>
  <c r="O189"/>
  <c r="M190"/>
  <c r="M189" s="1"/>
  <c r="K113"/>
  <c r="Q113"/>
  <c r="I113"/>
  <c r="K87"/>
  <c r="O8"/>
  <c r="V8"/>
  <c r="I8"/>
  <c r="O35" i="25"/>
  <c r="K29"/>
  <c r="V14"/>
  <c r="Q14"/>
  <c r="I14"/>
  <c r="O8"/>
  <c r="V8"/>
  <c r="I8"/>
  <c r="K91" i="17"/>
  <c r="V79"/>
  <c r="K79"/>
  <c r="I79"/>
  <c r="O60"/>
  <c r="V60"/>
  <c r="K60"/>
  <c r="V56"/>
  <c r="Q49"/>
  <c r="I49"/>
  <c r="M45"/>
  <c r="O27"/>
  <c r="K23"/>
  <c r="O18"/>
  <c r="G16"/>
  <c r="I66" i="1" s="1"/>
  <c r="Q8" i="17"/>
  <c r="O34" i="18"/>
  <c r="V8"/>
  <c r="Q8"/>
  <c r="O8" i="19"/>
  <c r="V8"/>
  <c r="I8"/>
  <c r="Q8" i="21"/>
  <c r="I38" i="22"/>
  <c r="G38"/>
  <c r="I99" i="1" s="1"/>
  <c r="I21" i="22"/>
  <c r="V15"/>
  <c r="I15"/>
  <c r="G8"/>
  <c r="V146" i="23"/>
  <c r="I146"/>
  <c r="Q121"/>
  <c r="I121"/>
  <c r="Q77"/>
  <c r="I77"/>
  <c r="I50"/>
  <c r="K26"/>
  <c r="Q8"/>
  <c r="Q340" i="24"/>
  <c r="O340"/>
  <c r="V327"/>
  <c r="Q327"/>
  <c r="I327"/>
  <c r="K253"/>
  <c r="I231"/>
  <c r="V223"/>
  <c r="M212"/>
  <c r="V189"/>
  <c r="O113"/>
  <c r="Q87"/>
  <c r="I87"/>
  <c r="O87"/>
  <c r="K8"/>
  <c r="G74" i="25"/>
  <c r="V35"/>
  <c r="K35"/>
  <c r="K14"/>
  <c r="K8"/>
  <c r="M8"/>
  <c r="M35"/>
  <c r="M14"/>
  <c r="AF77"/>
  <c r="G56" i="1" s="1"/>
  <c r="H56" s="1"/>
  <c r="I56" s="1"/>
  <c r="M32" i="25"/>
  <c r="M29" s="1"/>
  <c r="M87" i="24"/>
  <c r="M340"/>
  <c r="M324"/>
  <c r="M323" s="1"/>
  <c r="G321"/>
  <c r="M232"/>
  <c r="M231" s="1"/>
  <c r="M123"/>
  <c r="M113" s="1"/>
  <c r="G327"/>
  <c r="I154" i="1" s="1"/>
  <c r="M258" i="24"/>
  <c r="M253" s="1"/>
  <c r="M227"/>
  <c r="M223" s="1"/>
  <c r="G340"/>
  <c r="I164" i="1" s="1"/>
  <c r="G87" i="24"/>
  <c r="I101" i="1" s="1"/>
  <c r="G338" i="24"/>
  <c r="I156" i="1" s="1"/>
  <c r="M329" i="24"/>
  <c r="M327" s="1"/>
  <c r="M35"/>
  <c r="M8" s="1"/>
  <c r="M117" i="23"/>
  <c r="M169"/>
  <c r="M67"/>
  <c r="M50"/>
  <c r="M121"/>
  <c r="M175"/>
  <c r="M146"/>
  <c r="M26"/>
  <c r="M199"/>
  <c r="M79"/>
  <c r="M77" s="1"/>
  <c r="G146"/>
  <c r="I150" i="1" s="1"/>
  <c r="G50" i="23"/>
  <c r="I145" i="1" s="1"/>
  <c r="G26" i="23"/>
  <c r="I144" i="1" s="1"/>
  <c r="G175" i="23"/>
  <c r="I152" i="1" s="1"/>
  <c r="G67" i="23"/>
  <c r="I146" i="1" s="1"/>
  <c r="M10" i="23"/>
  <c r="M13"/>
  <c r="M8" s="1"/>
  <c r="M21" i="22"/>
  <c r="M8"/>
  <c r="M38"/>
  <c r="M20"/>
  <c r="M15" s="1"/>
  <c r="M35"/>
  <c r="M32" s="1"/>
  <c r="M23" i="21"/>
  <c r="M20"/>
  <c r="M17"/>
  <c r="M8" s="1"/>
  <c r="M9" i="20"/>
  <c r="M14"/>
  <c r="M30" i="19"/>
  <c r="G28"/>
  <c r="I83" i="1" s="1"/>
  <c r="M20" i="19"/>
  <c r="M8" s="1"/>
  <c r="M34" i="18"/>
  <c r="M8"/>
  <c r="G8"/>
  <c r="G34"/>
  <c r="I81" i="1" s="1"/>
  <c r="AF45" i="18"/>
  <c r="G48" i="1" s="1"/>
  <c r="H48" s="1"/>
  <c r="I48" s="1"/>
  <c r="M130" i="17"/>
  <c r="M18"/>
  <c r="M91"/>
  <c r="M79"/>
  <c r="M49"/>
  <c r="M98"/>
  <c r="M60"/>
  <c r="M23"/>
  <c r="G49"/>
  <c r="I72" i="1" s="1"/>
  <c r="M28" i="17"/>
  <c r="M27" s="1"/>
  <c r="G45"/>
  <c r="I71" i="1" s="1"/>
  <c r="G98" i="17"/>
  <c r="I77" i="1" s="1"/>
  <c r="G14" i="17"/>
  <c r="I65" i="1" s="1"/>
  <c r="G91" i="17"/>
  <c r="I76" i="1" s="1"/>
  <c r="M63" i="17"/>
  <c r="M39"/>
  <c r="M36" s="1"/>
  <c r="G130"/>
  <c r="I78" i="1" s="1"/>
  <c r="AF141" i="17"/>
  <c r="G47" i="1" s="1"/>
  <c r="H47" s="1"/>
  <c r="I47" s="1"/>
  <c r="M11" i="17"/>
  <c r="M8" s="1"/>
  <c r="M163" i="16"/>
  <c r="M175"/>
  <c r="M62"/>
  <c r="M91"/>
  <c r="M103"/>
  <c r="M81"/>
  <c r="M184"/>
  <c r="M183" s="1"/>
  <c r="M153"/>
  <c r="M150" s="1"/>
  <c r="M141"/>
  <c r="M136" s="1"/>
  <c r="M129"/>
  <c r="M128" s="1"/>
  <c r="M117"/>
  <c r="M112" s="1"/>
  <c r="G81"/>
  <c r="I121" i="1" s="1"/>
  <c r="G62" i="16"/>
  <c r="I104" i="1" s="1"/>
  <c r="M123" i="16"/>
  <c r="M120" s="1"/>
  <c r="M20"/>
  <c r="M8" s="1"/>
  <c r="M37" i="15"/>
  <c r="M103"/>
  <c r="G37"/>
  <c r="I137" i="1" s="1"/>
  <c r="G126" i="15"/>
  <c r="I155" i="1" s="1"/>
  <c r="M125" i="15"/>
  <c r="M122" s="1"/>
  <c r="M73"/>
  <c r="M68" s="1"/>
  <c r="M25"/>
  <c r="M22" s="1"/>
  <c r="M13"/>
  <c r="M8" s="1"/>
  <c r="AF129"/>
  <c r="G45" i="1" s="1"/>
  <c r="H45" s="1"/>
  <c r="I45" s="1"/>
  <c r="M75" i="14"/>
  <c r="M160"/>
  <c r="M126"/>
  <c r="M87"/>
  <c r="M9"/>
  <c r="M8" s="1"/>
  <c r="G126"/>
  <c r="I134" i="1" s="1"/>
  <c r="M235" i="14"/>
  <c r="M233" s="1"/>
  <c r="M66"/>
  <c r="M64" s="1"/>
  <c r="M29"/>
  <c r="M27" s="1"/>
  <c r="M47" i="13"/>
  <c r="M74"/>
  <c r="M33"/>
  <c r="M57"/>
  <c r="M56" s="1"/>
  <c r="M67"/>
  <c r="M65" s="1"/>
  <c r="M22"/>
  <c r="M8" s="1"/>
  <c r="M16" i="12"/>
  <c r="M8"/>
  <c r="G8"/>
  <c r="G16"/>
  <c r="I166" i="1" s="1"/>
  <c r="I20" s="1"/>
  <c r="M32" i="14" l="1"/>
  <c r="I132" i="1"/>
  <c r="M8" i="20"/>
  <c r="I105" i="1"/>
  <c r="G358" i="24"/>
  <c r="G40" i="19"/>
  <c r="I82" i="1"/>
  <c r="I93"/>
  <c r="G243" i="14"/>
  <c r="I94" i="1"/>
  <c r="G194" i="16"/>
  <c r="G42" i="1"/>
  <c r="H42" s="1"/>
  <c r="I42" s="1"/>
  <c r="G43"/>
  <c r="H43" s="1"/>
  <c r="I43" s="1"/>
  <c r="G141" i="17"/>
  <c r="G77" i="25"/>
  <c r="I165" i="1"/>
  <c r="I19" s="1"/>
  <c r="G39" i="12"/>
  <c r="I157" i="1"/>
  <c r="G89" i="13"/>
  <c r="F57" i="1"/>
  <c r="G30" i="21"/>
  <c r="I113" i="1"/>
  <c r="G54"/>
  <c r="H54" s="1"/>
  <c r="I54" s="1"/>
  <c r="G55"/>
  <c r="H55" s="1"/>
  <c r="I55" s="1"/>
  <c r="I143"/>
  <c r="G206" i="23"/>
  <c r="I17" i="1"/>
  <c r="G129" i="15"/>
  <c r="I79" i="1"/>
  <c r="G45" i="18"/>
  <c r="I95" i="1"/>
  <c r="G54" i="22"/>
  <c r="G25" i="20"/>
  <c r="I85" i="1"/>
  <c r="G40"/>
  <c r="H40" s="1"/>
  <c r="I40" s="1"/>
  <c r="G41"/>
  <c r="H41" s="1"/>
  <c r="I41" s="1"/>
  <c r="G39"/>
  <c r="H39" s="1"/>
  <c r="H57" s="1"/>
  <c r="I18"/>
  <c r="I117"/>
  <c r="I16" l="1"/>
  <c r="I21" s="1"/>
  <c r="I167"/>
  <c r="J106" s="1"/>
  <c r="G23"/>
  <c r="A23" s="1"/>
  <c r="G24" s="1"/>
  <c r="G57"/>
  <c r="G25" s="1"/>
  <c r="A25" s="1"/>
  <c r="I39"/>
  <c r="I57" s="1"/>
  <c r="J91" l="1"/>
  <c r="J131"/>
  <c r="J99"/>
  <c r="J122"/>
  <c r="J76"/>
  <c r="J152"/>
  <c r="J129"/>
  <c r="J156"/>
  <c r="J94"/>
  <c r="J159"/>
  <c r="J161"/>
  <c r="J100"/>
  <c r="J96"/>
  <c r="J112"/>
  <c r="J87"/>
  <c r="J73"/>
  <c r="J127"/>
  <c r="J107"/>
  <c r="J157"/>
  <c r="J68"/>
  <c r="J150"/>
  <c r="J65"/>
  <c r="J162"/>
  <c r="J117"/>
  <c r="J90"/>
  <c r="J134"/>
  <c r="J116"/>
  <c r="J155"/>
  <c r="J67"/>
  <c r="J82"/>
  <c r="J105"/>
  <c r="J146"/>
  <c r="J84"/>
  <c r="J78"/>
  <c r="J160"/>
  <c r="J115"/>
  <c r="J165"/>
  <c r="J124"/>
  <c r="J75"/>
  <c r="J80"/>
  <c r="J85"/>
  <c r="J120"/>
  <c r="J119"/>
  <c r="J130"/>
  <c r="J135"/>
  <c r="J141"/>
  <c r="J164"/>
  <c r="J97"/>
  <c r="J66"/>
  <c r="J70"/>
  <c r="J163"/>
  <c r="J149"/>
  <c r="J142"/>
  <c r="J92"/>
  <c r="J153"/>
  <c r="J118"/>
  <c r="J83"/>
  <c r="J74"/>
  <c r="J79"/>
  <c r="J114"/>
  <c r="J113"/>
  <c r="J86"/>
  <c r="J125"/>
  <c r="J154"/>
  <c r="J123"/>
  <c r="J104"/>
  <c r="J109"/>
  <c r="J144"/>
  <c r="J143"/>
  <c r="J139"/>
  <c r="J166"/>
  <c r="J72"/>
  <c r="J136"/>
  <c r="J89"/>
  <c r="J145"/>
  <c r="J88"/>
  <c r="J151"/>
  <c r="J81"/>
  <c r="J102"/>
  <c r="J147"/>
  <c r="J121"/>
  <c r="J108"/>
  <c r="J95"/>
  <c r="J110"/>
  <c r="J101"/>
  <c r="J93"/>
  <c r="J140"/>
  <c r="J132"/>
  <c r="J148"/>
  <c r="J111"/>
  <c r="J98"/>
  <c r="J103"/>
  <c r="J138"/>
  <c r="J137"/>
  <c r="J158"/>
  <c r="J126"/>
  <c r="J69"/>
  <c r="J64"/>
  <c r="J128"/>
  <c r="J133"/>
  <c r="J71"/>
  <c r="J77"/>
  <c r="A26"/>
  <c r="G26"/>
  <c r="A27" s="1"/>
  <c r="J44"/>
  <c r="J39"/>
  <c r="J57" s="1"/>
  <c r="J45"/>
  <c r="J46"/>
  <c r="J48"/>
  <c r="J51"/>
  <c r="J43"/>
  <c r="J50"/>
  <c r="J52"/>
  <c r="J53"/>
  <c r="J47"/>
  <c r="J54"/>
  <c r="J49"/>
  <c r="J40"/>
  <c r="J55"/>
  <c r="J42"/>
  <c r="J56"/>
  <c r="J41"/>
  <c r="A24"/>
  <c r="G28"/>
  <c r="J167" l="1"/>
  <c r="G29"/>
  <c r="G27" s="1"/>
  <c r="A29"/>
</calcChain>
</file>

<file path=xl/comments1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2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3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4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5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6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7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8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9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0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1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2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3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4.xml><?xml version="1.0" encoding="utf-8"?>
<comments xmlns="http://schemas.openxmlformats.org/spreadsheetml/2006/main">
  <authors>
    <author>ComputeR</author>
  </authors>
  <commentList>
    <comment ref="Z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<sst xmlns="http://schemas.openxmlformats.org/spreadsheetml/2006/main" count="12361" uniqueCount="2516">
  <si>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</si>
  <si>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</si>
  <si>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</si>
  <si>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</si>
  <si>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</si>
  <si>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</si>
  <si>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</si>
  <si>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</si>
  <si>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</si>
  <si>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</si>
  <si>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</si>
  <si>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</si>
  <si>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</si>
  <si>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</si>
  <si>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</si>
  <si>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</si>
  <si>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</si>
  <si>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</si>
  <si>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</si>
  <si>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</si>
  <si>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</si>
  <si>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</si>
  <si>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</si>
  <si>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</si>
  <si>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</si>
  <si>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</si>
  <si>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</si>
  <si>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</si>
  <si>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</si>
  <si>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</si>
  <si>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</si>
  <si>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</si>
  <si>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</si>
  <si>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</si>
  <si>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</si>
  <si>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</si>
  <si>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</si>
  <si>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</si>
  <si>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</si>
  <si>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</si>
  <si>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</si>
  <si>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14_05_2023_end</t>
  </si>
  <si>
    <t>Novostavba modulární ZŠ JINOTAJ Zlín</t>
  </si>
  <si>
    <t>Základní škola JINOTAJ Zlín, s.r.o.</t>
  </si>
  <si>
    <t>Vavrečkova 5333</t>
  </si>
  <si>
    <t>Zlín</t>
  </si>
  <si>
    <t>08406910</t>
  </si>
  <si>
    <t>Stavba</t>
  </si>
  <si>
    <t>00</t>
  </si>
  <si>
    <t>Vedlejší a ostatní náklady</t>
  </si>
  <si>
    <t>VRN 01</t>
  </si>
  <si>
    <t>SO 01</t>
  </si>
  <si>
    <t>Horní stavba</t>
  </si>
  <si>
    <t>SO 01.1</t>
  </si>
  <si>
    <t>Modulární stavba - ASŘ+SKŘ</t>
  </si>
  <si>
    <t>SO 01.2</t>
  </si>
  <si>
    <t>Zdravotechnické instalace</t>
  </si>
  <si>
    <t>SO 01.3</t>
  </si>
  <si>
    <t>Ústřední vytápění</t>
  </si>
  <si>
    <t>SO 01.4</t>
  </si>
  <si>
    <t>Vzduchotechnika</t>
  </si>
  <si>
    <t>SO 01.5.1</t>
  </si>
  <si>
    <t>Silnoproudé rozvody</t>
  </si>
  <si>
    <t>SO 01.5.2</t>
  </si>
  <si>
    <t>Silnoproudé rozvody rozvaděč - RH</t>
  </si>
  <si>
    <t>SO 01.5.3</t>
  </si>
  <si>
    <t>Silnoproudé rozvody rozvaděč - RP2</t>
  </si>
  <si>
    <t>SO 01.5.4</t>
  </si>
  <si>
    <t>Silnoproudé rozvody rozvaděč - R-SLP</t>
  </si>
  <si>
    <t>SO 01.5.5</t>
  </si>
  <si>
    <t>Silnoproudé rozvody rozvaděč - R-ÚT</t>
  </si>
  <si>
    <t>SO 01.6</t>
  </si>
  <si>
    <t>Fotovoltaická elektrárna</t>
  </si>
  <si>
    <t>SO 01.7</t>
  </si>
  <si>
    <t>Slaboproudé rozvody</t>
  </si>
  <si>
    <t>SO 02</t>
  </si>
  <si>
    <t>Spodní stavba</t>
  </si>
  <si>
    <t>SO 02.1.1</t>
  </si>
  <si>
    <t>Spodní stavba ZŠ - ASŘ+SKŘ</t>
  </si>
  <si>
    <t>SO 02.1.2</t>
  </si>
  <si>
    <t>Spodní stavba Opěrná stěna - SKŘ</t>
  </si>
  <si>
    <t>Celkem za stavbu</t>
  </si>
  <si>
    <t>CZK</t>
  </si>
  <si>
    <t>Rekapitulace dílů</t>
  </si>
  <si>
    <t>Typ dílu</t>
  </si>
  <si>
    <t>_01</t>
  </si>
  <si>
    <t>Bezhalogenové kabely se zvýšenou odolností proti šíření plamene</t>
  </si>
  <si>
    <t>_02</t>
  </si>
  <si>
    <t>Elektroinstalační materiál</t>
  </si>
  <si>
    <t>_03</t>
  </si>
  <si>
    <t>Hlavní uzemňovací sběrnice (CPV 284 220 00-6)</t>
  </si>
  <si>
    <t>_04</t>
  </si>
  <si>
    <t>Instalační krabice (CPV 284 220 00-6)</t>
  </si>
  <si>
    <t>_05</t>
  </si>
  <si>
    <t>Kabely s funkční integritou při požáru</t>
  </si>
  <si>
    <t>_06</t>
  </si>
  <si>
    <t>Nosné prvky pro uložení vodičů (CPV 284 223 00-9)</t>
  </si>
  <si>
    <t>_07</t>
  </si>
  <si>
    <t>Svítidla (CPV 315 000 00-1)</t>
  </si>
  <si>
    <t>_08</t>
  </si>
  <si>
    <t>Vodiče (CPV 313 000 00-9)</t>
  </si>
  <si>
    <t>_09</t>
  </si>
  <si>
    <t>Vypínače (CPV 312 120 00-5)</t>
  </si>
  <si>
    <t>_10</t>
  </si>
  <si>
    <t>Zásuvky (CPV 312 241 00-3)</t>
  </si>
  <si>
    <t>_11</t>
  </si>
  <si>
    <t>Zemnění, hromosvod (CPV 312 162 00-5)</t>
  </si>
  <si>
    <t>_12</t>
  </si>
  <si>
    <t>Hodinové zúčtovací sazby</t>
  </si>
  <si>
    <t>_13</t>
  </si>
  <si>
    <t>Montáž hromosvodu a uzemnění</t>
  </si>
  <si>
    <t>_14</t>
  </si>
  <si>
    <t>Montáže</t>
  </si>
  <si>
    <t>_15</t>
  </si>
  <si>
    <t>Stavební práce</t>
  </si>
  <si>
    <t>_16</t>
  </si>
  <si>
    <t>Přístrojová náplň</t>
  </si>
  <si>
    <t>_17</t>
  </si>
  <si>
    <t>Rozvaděčové skříně, příslušenství</t>
  </si>
  <si>
    <t>_18</t>
  </si>
  <si>
    <t>Montáž přístrojů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</si>
  <si>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</si>
  <si>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</si>
  <si>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</si>
  <si>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</si>
  <si>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</si>
  <si>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</si>
  <si>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</si>
  <si>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</si>
  <si>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</si>
  <si>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</si>
  <si>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</si>
  <si>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1</t>
  </si>
  <si>
    <t>Zemní práce</t>
  </si>
  <si>
    <t>1.</t>
  </si>
  <si>
    <t>Zařízení č. 1 - Učebny</t>
  </si>
  <si>
    <t>101_A</t>
  </si>
  <si>
    <t>FVE panely + měniče - materiál</t>
  </si>
  <si>
    <t>101_B</t>
  </si>
  <si>
    <t>FVE panely + měniče - montáž</t>
  </si>
  <si>
    <t>102_A</t>
  </si>
  <si>
    <t>FVE AC část - materiál</t>
  </si>
  <si>
    <t>102_B</t>
  </si>
  <si>
    <t>FVE AC část - montáž</t>
  </si>
  <si>
    <t>103_A</t>
  </si>
  <si>
    <t>FVE DC část - materiál</t>
  </si>
  <si>
    <t>103_B</t>
  </si>
  <si>
    <t>FVE DC část - montáž</t>
  </si>
  <si>
    <t>18</t>
  </si>
  <si>
    <t>Povrchové úpravy terénu</t>
  </si>
  <si>
    <t>1CH.</t>
  </si>
  <si>
    <t>Zařízení č. 1CH - Učebny topení/chlazení</t>
  </si>
  <si>
    <t>2</t>
  </si>
  <si>
    <t>Základové konstrukce</t>
  </si>
  <si>
    <t>2.</t>
  </si>
  <si>
    <t>Zařízení č. 2 - Hudebna</t>
  </si>
  <si>
    <t>20</t>
  </si>
  <si>
    <t>Drenáže základové spáry</t>
  </si>
  <si>
    <t>22</t>
  </si>
  <si>
    <t>Piloty</t>
  </si>
  <si>
    <t>23</t>
  </si>
  <si>
    <t>Stříkaný beton</t>
  </si>
  <si>
    <t>3</t>
  </si>
  <si>
    <t>Svislé a kompletní konstrukce</t>
  </si>
  <si>
    <t>32</t>
  </si>
  <si>
    <t>Zdi opěrné</t>
  </si>
  <si>
    <t>38</t>
  </si>
  <si>
    <t>Kompletní konstrukce</t>
  </si>
  <si>
    <t>4</t>
  </si>
  <si>
    <t>Vodorovné konstrukce</t>
  </si>
  <si>
    <t>Vodorovné konstrukce, schodiště</t>
  </si>
  <si>
    <t>5</t>
  </si>
  <si>
    <t>Komunikace</t>
  </si>
  <si>
    <t>57</t>
  </si>
  <si>
    <t>Opravy živičných komunikací</t>
  </si>
  <si>
    <t>8</t>
  </si>
  <si>
    <t>Trubní vedení</t>
  </si>
  <si>
    <t>9</t>
  </si>
  <si>
    <t>Ostatní konstrukce a práce-bourání</t>
  </si>
  <si>
    <t>99</t>
  </si>
  <si>
    <t>Staveništní přesun hmot</t>
  </si>
  <si>
    <t>997</t>
  </si>
  <si>
    <t>Přesun sutě</t>
  </si>
  <si>
    <t>998</t>
  </si>
  <si>
    <t>Přesun hmot</t>
  </si>
  <si>
    <t>999.</t>
  </si>
  <si>
    <t>Ostatní položky</t>
  </si>
  <si>
    <t>D1.</t>
  </si>
  <si>
    <t>Zařízení č. D1 - Digestoř</t>
  </si>
  <si>
    <t>K1</t>
  </si>
  <si>
    <t>Zařízení č. K1 - Chlazení učebny IT</t>
  </si>
  <si>
    <t>K2</t>
  </si>
  <si>
    <t>Zařízení č. K2 - Chlazení sborovny</t>
  </si>
  <si>
    <t>K3</t>
  </si>
  <si>
    <t>Zařízení č. K3 - Chlazení racku</t>
  </si>
  <si>
    <t>PV</t>
  </si>
  <si>
    <t>Zařízení č. PV - Přirozené větrání</t>
  </si>
  <si>
    <t>T1</t>
  </si>
  <si>
    <t>Zařízení č. T1 - Technická místnost</t>
  </si>
  <si>
    <t>T2</t>
  </si>
  <si>
    <t>Zařízení č. T2 - Laboratorní digestoř</t>
  </si>
  <si>
    <t>T3</t>
  </si>
  <si>
    <t>Zařízení č. T3 - Kuchyňský kout</t>
  </si>
  <si>
    <t>T4</t>
  </si>
  <si>
    <t>Zařízení č. T4 - Technický prostor 1. NP</t>
  </si>
  <si>
    <t>T5</t>
  </si>
  <si>
    <t>Zařízení č. T5 - Technický prostor 2. NP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</si>
  <si>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</si>
  <si>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</si>
  <si>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</si>
  <si>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</si>
  <si>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</si>
  <si>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</si>
  <si>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</si>
  <si>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</si>
  <si>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</si>
  <si>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</si>
  <si>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731</t>
  </si>
  <si>
    <t>Kotelny</t>
  </si>
  <si>
    <t>732</t>
  </si>
  <si>
    <t>Strojovny</t>
  </si>
  <si>
    <t>Ústřední vytápění - strojovny</t>
  </si>
  <si>
    <t>733</t>
  </si>
  <si>
    <t>Rozvod potrubí</t>
  </si>
  <si>
    <t>734</t>
  </si>
  <si>
    <t>Armatury</t>
  </si>
  <si>
    <t>Ústřední vytápění - armatury</t>
  </si>
  <si>
    <t>736</t>
  </si>
  <si>
    <t>Podlahové vytápění</t>
  </si>
  <si>
    <t>74211</t>
  </si>
  <si>
    <t>SK- Optická kabeláž</t>
  </si>
  <si>
    <t>74212</t>
  </si>
  <si>
    <t>SK- Metalická kabeláž</t>
  </si>
  <si>
    <t>74213</t>
  </si>
  <si>
    <t>SK- Datový rozvaděč</t>
  </si>
  <si>
    <t>74214</t>
  </si>
  <si>
    <t>Strukturovaná kabeláž - ostatní</t>
  </si>
  <si>
    <t>7422</t>
  </si>
  <si>
    <t>Poplachový zabezpečovací a tísňový systém (PZTS)</t>
  </si>
  <si>
    <t>7423</t>
  </si>
  <si>
    <t>Kamerový systém (CCTV)</t>
  </si>
  <si>
    <t>7424</t>
  </si>
  <si>
    <t>Elektronická kontrola vstupu (EKV)</t>
  </si>
  <si>
    <t>7425</t>
  </si>
  <si>
    <t>Rozhlas</t>
  </si>
  <si>
    <t>7426</t>
  </si>
  <si>
    <t>Aktivní prvky</t>
  </si>
  <si>
    <t>7427</t>
  </si>
  <si>
    <t>Společné trasy</t>
  </si>
  <si>
    <t>7428</t>
  </si>
  <si>
    <t>Ostatní</t>
  </si>
  <si>
    <t>767</t>
  </si>
  <si>
    <t>Konstrukce zámečnické</t>
  </si>
  <si>
    <t>783</t>
  </si>
  <si>
    <t>Nátěry</t>
  </si>
  <si>
    <t>M33</t>
  </si>
  <si>
    <t>Montáže dopravních zařízení a vah-výtahy</t>
  </si>
  <si>
    <t>MOD_01</t>
  </si>
  <si>
    <t>stavební konstrukce - rámy, schodiště, fasáda, střecha</t>
  </si>
  <si>
    <t>MOD_02</t>
  </si>
  <si>
    <t>stěny/příčky- izolace, povrchy, nátěry, obklady</t>
  </si>
  <si>
    <t>MOD_03</t>
  </si>
  <si>
    <t>podlahy - izolace, povrchy</t>
  </si>
  <si>
    <t>MOD_04</t>
  </si>
  <si>
    <t>vnitřní dveře</t>
  </si>
  <si>
    <t>MOD_05</t>
  </si>
  <si>
    <t>vnější výplně otvorů + vnitřní prosklené příčky</t>
  </si>
  <si>
    <t>MOD_0767</t>
  </si>
  <si>
    <t>MOD_08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</si>
  <si>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</si>
  <si>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</si>
  <si>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</si>
  <si>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</si>
  <si>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</si>
  <si>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</si>
  <si>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</si>
  <si>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</si>
  <si>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</si>
  <si>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</si>
  <si>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</si>
  <si>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</si>
  <si>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</si>
  <si>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</si>
  <si>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</si>
  <si>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</si>
  <si>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</si>
  <si>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</si>
  <si>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</si>
  <si>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</si>
  <si>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</si>
  <si>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</si>
  <si>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</si>
  <si>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</si>
  <si>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</si>
  <si>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</si>
  <si>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</si>
  <si>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</si>
  <si>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</si>
  <si>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</si>
  <si>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</si>
  <si>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</si>
  <si>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</si>
  <si>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</si>
  <si>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</si>
  <si>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</si>
  <si>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</si>
  <si>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</si>
  <si>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Vlastní</t>
  </si>
  <si>
    <t>Indiv</t>
  </si>
  <si>
    <t>Práce</t>
  </si>
  <si>
    <t>Běžná</t>
  </si>
  <si>
    <t>POL1_1</t>
  </si>
  <si>
    <t>005111021R</t>
  </si>
  <si>
    <t>Vytyčení inženýrských sítí</t>
  </si>
  <si>
    <t>005121011R</t>
  </si>
  <si>
    <t>Vybudování zařízení staveniště pro JKSO 801 až 803</t>
  </si>
  <si>
    <t>005121021R</t>
  </si>
  <si>
    <t>Provoz zařízení staveniště pro JKSO 801 až 803</t>
  </si>
  <si>
    <t>005121031R</t>
  </si>
  <si>
    <t>Odstranění zařízení staveniště pro JKSO 801 až 803</t>
  </si>
  <si>
    <t>005124010R</t>
  </si>
  <si>
    <t>Koordinační činnost</t>
  </si>
  <si>
    <t>005125RT</t>
  </si>
  <si>
    <t>Kompletační činnost</t>
  </si>
  <si>
    <t>VRN</t>
  </si>
  <si>
    <t>POL99_8</t>
  </si>
  <si>
    <t>005231020R</t>
  </si>
  <si>
    <t>Individuální a komplexní vyzkoušení</t>
  </si>
  <si>
    <t>RTS 23/ I</t>
  </si>
  <si>
    <t>005211020R</t>
  </si>
  <si>
    <t>Ochrana stávaj. inženýrských sítí na staveništi</t>
  </si>
  <si>
    <t>00524 R</t>
  </si>
  <si>
    <t>Předání a převzetí díla</t>
  </si>
  <si>
    <t>005231040R</t>
  </si>
  <si>
    <t>Provozní řády</t>
  </si>
  <si>
    <t>005239RT</t>
  </si>
  <si>
    <t>Fotodokumentace před a po dokončení stavby</t>
  </si>
  <si>
    <t>005238RT</t>
  </si>
  <si>
    <t>Měření hluku pro kolaudaci</t>
  </si>
  <si>
    <t>005211010R</t>
  </si>
  <si>
    <t>Předání a převzetí staveniště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</si>
  <si>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</si>
  <si>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</si>
  <si>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</si>
  <si>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</si>
  <si>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</si>
  <si>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</si>
  <si>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005241010R</t>
  </si>
  <si>
    <t>Dokumentace skutečného provedení</t>
  </si>
  <si>
    <t>005241020R</t>
  </si>
  <si>
    <t>Geodetické zaměření skutečného provedení, pro zápis do KN</t>
  </si>
  <si>
    <t>SUM</t>
  </si>
  <si>
    <t>Poznámky uchazeče k zadání</t>
  </si>
  <si>
    <t>POPUZIV</t>
  </si>
  <si>
    <t>END</t>
  </si>
  <si>
    <t>01_01</t>
  </si>
  <si>
    <t>ks</t>
  </si>
  <si>
    <t>POL1_</t>
  </si>
  <si>
    <t>01_02</t>
  </si>
  <si>
    <t>01_04</t>
  </si>
  <si>
    <t>01_05</t>
  </si>
  <si>
    <t>01_06</t>
  </si>
  <si>
    <t>m2</t>
  </si>
  <si>
    <t>01_07</t>
  </si>
  <si>
    <t>nástřik PE 81 RAL 7035/7, šedá</t>
  </si>
  <si>
    <t>01_08</t>
  </si>
  <si>
    <t>kpl</t>
  </si>
  <si>
    <t>01_09</t>
  </si>
  <si>
    <t>01_10</t>
  </si>
  <si>
    <t>01_11</t>
  </si>
  <si>
    <t>01_12</t>
  </si>
  <si>
    <t>01_13</t>
  </si>
  <si>
    <t>01_14</t>
  </si>
  <si>
    <t>01_15</t>
  </si>
  <si>
    <t>výztuha do stěny/stropu - sádrovláknitá deska 15mm</t>
  </si>
  <si>
    <t>01_16</t>
  </si>
  <si>
    <t>01_17</t>
  </si>
  <si>
    <t>01_18</t>
  </si>
  <si>
    <t>soubor</t>
  </si>
  <si>
    <t>01_19</t>
  </si>
  <si>
    <t>otvor ve stojině/v rámu vypálený + pozink. průchodka + výřez v panelu</t>
  </si>
  <si>
    <t>02_01</t>
  </si>
  <si>
    <t>02_02</t>
  </si>
  <si>
    <t>příčka sanitární do 900mm s dveřmi</t>
  </si>
  <si>
    <t>02_03</t>
  </si>
  <si>
    <t>příčka sanitární do 1250mm bez dveří</t>
  </si>
  <si>
    <t>02_04</t>
  </si>
  <si>
    <t>příčka sádrovláknitá tl. 150mm, 4x12,5mm, izolace 100mm (40kg/m3)DP1</t>
  </si>
  <si>
    <t>02_05</t>
  </si>
  <si>
    <t>příčka sádrovláknitá tl.75-100mm, 2x12,5mm,izolace 60mm(20kg), DP1</t>
  </si>
  <si>
    <t>02_06</t>
  </si>
  <si>
    <t>příčka sádrovláknitá tl. 125-255mm, 2x12,5mm, izolace 100mm, (50kg/m3), DP1</t>
  </si>
  <si>
    <t>02_07</t>
  </si>
  <si>
    <t>příčka sádrovláknitá tl. 325-370mm, 2x12,5mm[3,0],CW75,izolace 80mm,(20kg/m3)DP1</t>
  </si>
  <si>
    <t>02_08</t>
  </si>
  <si>
    <t>příčka instalační tl. 180 - 460,GKBi+GKB 12,5/GKB+GKBi 12,5[3],izol. tl. 40(?-0,035,20kg)</t>
  </si>
  <si>
    <t>02_09</t>
  </si>
  <si>
    <t>obklad keramický 600/200mm,bílý matný vč rohových lišt, silikon koutů a stěrkové HI</t>
  </si>
  <si>
    <t>02_10</t>
  </si>
  <si>
    <t>nátěr vnitřní P143 matný stěn na sádrokarton,vč.penetrace,bílý</t>
  </si>
  <si>
    <t>02_11</t>
  </si>
  <si>
    <t>nátěr vnitřní P143 matný omyvatelný stropu na sádrokarton,vč.penetrace,bílý</t>
  </si>
  <si>
    <t>02_12</t>
  </si>
  <si>
    <t>podhled akustický lepený na SDvK desky</t>
  </si>
  <si>
    <t>02_13</t>
  </si>
  <si>
    <t>podhled kazetový 600x600mm vč. roštu</t>
  </si>
  <si>
    <t>03_01</t>
  </si>
  <si>
    <t>dlažba 600/300mm, R10 vč. stěrkové HI a lišt</t>
  </si>
  <si>
    <t>03_02</t>
  </si>
  <si>
    <t>sokl z dlažby řezaný vč silokon spáry</t>
  </si>
  <si>
    <t>m</t>
  </si>
  <si>
    <t>03_03</t>
  </si>
  <si>
    <t>lišta dilatační pro dlažbu</t>
  </si>
  <si>
    <t>03_04</t>
  </si>
  <si>
    <t>podlaha izolace tl. 30mm (spodní vrstva) + vata tl. 120mm</t>
  </si>
  <si>
    <t>03_05</t>
  </si>
  <si>
    <t>03_06</t>
  </si>
  <si>
    <t>deska podlahová cementotřísková 22x1250x2987mm, (obě podélné strany otevřené)</t>
  </si>
  <si>
    <t>03_07</t>
  </si>
  <si>
    <t>šachta - otvor do podlahy dle výkresové dokumentace</t>
  </si>
  <si>
    <t>03_08</t>
  </si>
  <si>
    <t>Podlahovina homogenní PVC tl. 2,5 mm</t>
  </si>
  <si>
    <t>04_01</t>
  </si>
  <si>
    <t>04_02</t>
  </si>
  <si>
    <t>04_03</t>
  </si>
  <si>
    <t>04_04</t>
  </si>
  <si>
    <t>04_05</t>
  </si>
  <si>
    <t>04_06</t>
  </si>
  <si>
    <t>dveřní otvor pro průchod do druhého kontejneru</t>
  </si>
  <si>
    <t>05_01</t>
  </si>
  <si>
    <t>767 PC_05/Z</t>
  </si>
  <si>
    <t>D+M Ocelového rámu (základ) pro chladící jednotky žárově Zn</t>
  </si>
  <si>
    <t>Červená</t>
  </si>
  <si>
    <t>767 PC_08/Z</t>
  </si>
  <si>
    <t>D+M Ocelového rámu (základ) 2-dílného pro VZT žárově Zn</t>
  </si>
  <si>
    <t>kg</t>
  </si>
  <si>
    <t>767 PC_09/Z</t>
  </si>
  <si>
    <t>D+M Ocelového zábradlí na schodišti, povrch. úprav 1x základ+1x PUR nátěr bílý RAL 9003</t>
  </si>
  <si>
    <t>767 PC_12/Z</t>
  </si>
  <si>
    <t>D+M Ocelová kce. pergoly včetně podhledu z ocel. l 1x základ+1x PUR nátěr matný</t>
  </si>
  <si>
    <t>767 PC_13/Z</t>
  </si>
  <si>
    <t>D+M Ocelového zábradlí na střešní terase 1x základ+1x PUR nátěr matný</t>
  </si>
  <si>
    <t>767 PC_14/Z</t>
  </si>
  <si>
    <t>D+M Drátěné příčky v 3.NP 1x základ+1x PUR nátěr matný</t>
  </si>
  <si>
    <t>767 PC_15/Z</t>
  </si>
  <si>
    <t>D+M Ocelové kce. schodiště, povrch. úprava 1x základ+1x PUR nátěr bílý RAL 9003</t>
  </si>
  <si>
    <t>998767201</t>
  </si>
  <si>
    <t>Přesun hmot pro zámečnické konstr., výšky do 6 m</t>
  </si>
  <si>
    <t>POL7_</t>
  </si>
  <si>
    <t>06_01</t>
  </si>
  <si>
    <t>Montáž modulární stavby</t>
  </si>
  <si>
    <t>modul</t>
  </si>
  <si>
    <t>06_02a</t>
  </si>
  <si>
    <t>Jeřábnické práce mobilním autojeřábem</t>
  </si>
  <si>
    <t>06_02b</t>
  </si>
  <si>
    <t>Doprava modulů vč materiálu na staveniště</t>
  </si>
  <si>
    <t>06_03</t>
  </si>
  <si>
    <t>Likvidace odpadu</t>
  </si>
  <si>
    <t>06_04</t>
  </si>
  <si>
    <t>šanon dokumentů pro kolaudaci a předání stavby</t>
  </si>
  <si>
    <t>06_05</t>
  </si>
  <si>
    <t>06_06</t>
  </si>
  <si>
    <t>06_07</t>
  </si>
  <si>
    <t>06_08</t>
  </si>
  <si>
    <t>výztuha pro hasící přístroj do stěny - sádrovláknitá deska 15 mm</t>
  </si>
  <si>
    <t>06_09</t>
  </si>
  <si>
    <t>hasící přístroj práškový 6kg</t>
  </si>
  <si>
    <t>06_10</t>
  </si>
  <si>
    <t>pár</t>
  </si>
  <si>
    <t>06_11</t>
  </si>
  <si>
    <t>zrcadla k umývadlům 1500x600mm</t>
  </si>
  <si>
    <t>113107513</t>
  </si>
  <si>
    <t>Odstranění podkladu z kameniva těženého tl přes 200 do 300 mm při překopech strojně pl přes 15 m2</t>
  </si>
  <si>
    <t>113107522</t>
  </si>
  <si>
    <t>Odstranění podkladu z kameniva drceného tl přes 100 do 200 mm při překopech strojně pl přes 15 m2</t>
  </si>
  <si>
    <t>113107542</t>
  </si>
  <si>
    <t>Odstranění podkladu živičných tl přes 50 do 100 mm při překopech strojně pl přes 15 m2</t>
  </si>
  <si>
    <t>131251203</t>
  </si>
  <si>
    <t>Hloubení jam zapažených v hornině třídy těžitelnosti I skupiny 3 objem do 100 m3 strojně</t>
  </si>
  <si>
    <t>m3</t>
  </si>
  <si>
    <t>132251254</t>
  </si>
  <si>
    <t>Hloubení rýh nezapažených š do 2000 mm v hornině třídy těžitelnosti I skupiny 3 objem do 500 m3 strojně</t>
  </si>
  <si>
    <t>132254204</t>
  </si>
  <si>
    <t>Hloubení zapažených rýh š do 2000 mm v hornině třídy těžitelnosti I skupiny 3 objem do 500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</si>
  <si>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</si>
  <si>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</si>
  <si>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</si>
  <si>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</si>
  <si>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</si>
  <si>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</si>
  <si>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</si>
  <si>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</si>
  <si>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171201201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</si>
  <si>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</si>
  <si>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</si>
  <si>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</si>
  <si>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</si>
  <si>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</si>
  <si>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</si>
  <si>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</si>
  <si>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</si>
  <si>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58337303</t>
  </si>
  <si>
    <t>štěrkopísek frakce 0/8</t>
  </si>
  <si>
    <t>Specifikace</t>
  </si>
  <si>
    <t>POL3_0</t>
  </si>
  <si>
    <t>58343959</t>
  </si>
  <si>
    <t>kamenivo drcené hrubé frakce 32/63</t>
  </si>
  <si>
    <t>451573111</t>
  </si>
  <si>
    <t>Lože pod potrubí otevřený výkop ze štěrkopísku</t>
  </si>
  <si>
    <t>566901133</t>
  </si>
  <si>
    <t>Vyspravení podkladu po překopech inženýrských sítí plochy do 15 m2 štěrkodrtí tl. 200 mm</t>
  </si>
  <si>
    <t>566901143</t>
  </si>
  <si>
    <t>Vyspravení podkladu po překopech inženýrských sítí plochy do 15 m2 kamenivem hrubým drceným tl. 200 mm</t>
  </si>
  <si>
    <t>566901161</t>
  </si>
  <si>
    <t>Vyspravení podkladu po překopech inženýrských sítí plochy do 15 m2 obalovaným kamenivem ACP (OK) tl. 100 mm</t>
  </si>
  <si>
    <t>566901171</t>
  </si>
  <si>
    <t>Vyspravení podkladu po překopech inženýrských sítí plochy do 15 m2 směsí stmelenou cementem SC 20/25 tl 100 mm</t>
  </si>
  <si>
    <t>83126212PC</t>
  </si>
  <si>
    <t>DEMontáž potrubí z trub kameninových hrdlových s integrovaným těsněním výkop sklon do 20 % DN 100-50%</t>
  </si>
  <si>
    <t>837314111</t>
  </si>
  <si>
    <t>Montáž kameninových útesů s hrdlem DN 150</t>
  </si>
  <si>
    <t>kus</t>
  </si>
  <si>
    <t>837355121</t>
  </si>
  <si>
    <t>Výsek a montáž kameninové odbočné tvarovky DN 200</t>
  </si>
  <si>
    <t>871171141</t>
  </si>
  <si>
    <t>Montáž potrubí z PE100 SDR 11 otevřený výkop svařovaných na tupo D 40 x 3,7 mm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</si>
  <si>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</si>
  <si>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</si>
  <si>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</si>
  <si>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</si>
  <si>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</si>
  <si>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PVC těsněné gumovým kroužkem otevřený výkop sklon do 20 % DN 160</t>
  </si>
  <si>
    <t>28611175</t>
  </si>
  <si>
    <t>trubka kanalizační PVC DN 160x6000mm SN10</t>
  </si>
  <si>
    <t>892351111</t>
  </si>
  <si>
    <t>Tlaková zkouška vodou potrubí DN 150 nebo 200</t>
  </si>
  <si>
    <t>894812201</t>
  </si>
  <si>
    <t>Revizní a čistící šachta z PP šachtové dno DN 425/150 průtočné</t>
  </si>
  <si>
    <t>894812202</t>
  </si>
  <si>
    <t>Revizní a čistící šachta z PP šachtové dno DN 425/150 průtočné 30°,60°,90°</t>
  </si>
  <si>
    <t>894812204</t>
  </si>
  <si>
    <t>Revizní a čistící šachta z PP šachtové dno DN 425/150 sběrné tvaru X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</si>
  <si>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</si>
  <si>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</si>
  <si>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</si>
  <si>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</si>
  <si>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894812249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</si>
  <si>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</si>
  <si>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</si>
  <si>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</si>
  <si>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897171PC1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</si>
  <si>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</si>
  <si>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</si>
  <si>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</si>
  <si>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</si>
  <si>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</si>
  <si>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</si>
  <si>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</si>
  <si>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</si>
  <si>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</si>
  <si>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</si>
  <si>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</si>
  <si>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</si>
  <si>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</si>
  <si>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</si>
  <si>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</si>
  <si>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</si>
  <si>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</si>
  <si>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</si>
  <si>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</si>
  <si>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zdivu</t>
  </si>
  <si>
    <t>899722113</t>
  </si>
  <si>
    <t>Krytí potrubí z plastů výstražnou fólií z PVC 34cm</t>
  </si>
  <si>
    <t>919735111</t>
  </si>
  <si>
    <t>Řezání stávajícího živičného krytu hl do 50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</si>
  <si>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</si>
  <si>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</si>
  <si>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</si>
  <si>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</si>
  <si>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</si>
  <si>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</si>
  <si>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</si>
  <si>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</si>
  <si>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</si>
  <si>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</si>
  <si>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997221612</t>
  </si>
  <si>
    <t>Nakládání vybouraných hmot na dopravní prostředky pro vodorovnou dopravu</t>
  </si>
  <si>
    <t>997221873</t>
  </si>
  <si>
    <t>Poplatek za uložení stavebního odpadu na recyklační skládce (skládkovné) zeminy a kamení zatříděného do Katalogu odpadů pod kódem 17 05 04</t>
  </si>
  <si>
    <t>997221875</t>
  </si>
  <si>
    <t>Poplatek za uložení stavebního odpadu na recyklační skládce (skládkovné) asfaltového bez obsahu dehtu zatříděného do Katalogu odpadů pod kódem 17 03 02</t>
  </si>
  <si>
    <t>998276101</t>
  </si>
  <si>
    <t>Přesun hmot pro trubní vedení z trub z plastických hmot otevřený výkop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</si>
  <si>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</si>
  <si>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</si>
  <si>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</si>
  <si>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</si>
  <si>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</si>
  <si>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28377045</t>
  </si>
  <si>
    <t>pouzdro izolační potrubní z pěnového polyetylenu 22/20mm</t>
  </si>
  <si>
    <t>28377111</t>
  </si>
  <si>
    <t>pouzdro izolační potrubní z pěnového polyetylenu 28/9mm</t>
  </si>
  <si>
    <t>28377048</t>
  </si>
  <si>
    <t>pouzdro izolační potrubní z pěnového polyetylenu 28/20mm</t>
  </si>
  <si>
    <t>28377115</t>
  </si>
  <si>
    <t>pouzdro izolační potrubní z pěnového polyetylenu 35/9mm</t>
  </si>
  <si>
    <t>28377055</t>
  </si>
  <si>
    <t>pouzdro izolační potrubní z pěnového polyetylenu 35/20mm</t>
  </si>
  <si>
    <t>28377057</t>
  </si>
  <si>
    <t>pouzdro izolační potrubní z pěnového polyetylenu 40/9mm</t>
  </si>
  <si>
    <t>28377059</t>
  </si>
  <si>
    <t>pouzdro izolační potrubní z pěnového polyetylenu 40/20mm</t>
  </si>
  <si>
    <t>28377061</t>
  </si>
  <si>
    <t>pouzdro izolační potrubní z pěnového polyetylenu 45/9mm</t>
  </si>
  <si>
    <t>721171916</t>
  </si>
  <si>
    <t>Potrubí z PP propojení potrubí DN 125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</si>
  <si>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</si>
  <si>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</si>
  <si>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</si>
  <si>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</si>
  <si>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</si>
  <si>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</si>
  <si>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721174024</t>
  </si>
  <si>
    <t>Potrubí kanalizační z PP odpadní DN 75</t>
  </si>
  <si>
    <t>721174025</t>
  </si>
  <si>
    <t>Potrubí kanalizační z PP odpadní DN 110</t>
  </si>
  <si>
    <t>72117404PC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</si>
  <si>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</si>
  <si>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</si>
  <si>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</si>
  <si>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</si>
  <si>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</si>
  <si>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</si>
  <si>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</si>
  <si>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</si>
  <si>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</si>
  <si>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</si>
  <si>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</si>
  <si>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</si>
  <si>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</si>
  <si>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721211912</t>
  </si>
  <si>
    <t>Montáž vpustí podlahových DN 50/75 ostatní typ</t>
  </si>
  <si>
    <t>HLE.HL90PR</t>
  </si>
  <si>
    <t>721211913</t>
  </si>
  <si>
    <t>Montáž vpustí podlahových DN 110 ostatní typ</t>
  </si>
  <si>
    <t>HLE.HL310NPR</t>
  </si>
  <si>
    <t>HLE.HL3100T</t>
  </si>
  <si>
    <t>721229111</t>
  </si>
  <si>
    <t>Montáž zápachové uzávěrky pro pračku a myčku do DN 50  ostatní typ</t>
  </si>
  <si>
    <t>HLE.HL21.2</t>
  </si>
  <si>
    <t>Vtok (nálevka) DN32 se zápachovou uzávěrkou a kuličkou pro suchý stav</t>
  </si>
  <si>
    <t>HLE.HL136N</t>
  </si>
  <si>
    <t>HLE.HL138</t>
  </si>
  <si>
    <t>HLE.HL406</t>
  </si>
  <si>
    <t>721239114</t>
  </si>
  <si>
    <t>Montáž střešního vtoku svislý odtok do DN 160 ostatní typ</t>
  </si>
  <si>
    <t>HLE.HL621.1</t>
  </si>
  <si>
    <t>Střešní vtok DN110 s pevnou izolační přírubou a izolační svorkou, tepelně izolovaný</t>
  </si>
  <si>
    <t>721239221</t>
  </si>
  <si>
    <t>Montáž střešního vtoku vodorovný odtok DN 75/110 ostatní typ</t>
  </si>
  <si>
    <t>HLE.HL64</t>
  </si>
  <si>
    <t>Střešní vtok DN75/110 s vodorovným odtokem, s izolační svorkou a křídl. maticemi z nerezové oceli, tepelně izolovaný se záchytným košem</t>
  </si>
  <si>
    <t>721279126</t>
  </si>
  <si>
    <t>Montáž přivzdušňovací ventil odpadních potrubí DN do 110 ostatní typ</t>
  </si>
  <si>
    <t>HLE.HL900NECO</t>
  </si>
  <si>
    <t>HLE.HL900N</t>
  </si>
  <si>
    <t>Kanalizační přivzdušňovací ventil DN50/75/110 s dvojitou izolační stěnou</t>
  </si>
  <si>
    <t>HLE.HL905N</t>
  </si>
  <si>
    <t>HLE.HL9051V</t>
  </si>
  <si>
    <t>721279153</t>
  </si>
  <si>
    <t>Montáž hlavice ventilační polypropylen PP DN 110 ostatní typ</t>
  </si>
  <si>
    <t>HLE.HL807</t>
  </si>
  <si>
    <t>Souprava větrací hlavice DN75</t>
  </si>
  <si>
    <t>HLE.HL810</t>
  </si>
  <si>
    <t>Souprava větrací hlavice DN110</t>
  </si>
  <si>
    <t>721290111</t>
  </si>
  <si>
    <t>Zkouška těsnosti potrubí kanalizace vodou DN do 125</t>
  </si>
  <si>
    <t>721290112</t>
  </si>
  <si>
    <t>Zkouška těsnosti potrubí kanalizace vodou DN 150/DN 200</t>
  </si>
  <si>
    <t>998721102</t>
  </si>
  <si>
    <t>Přesun hmot tonážní pro vnitřní kanalizace v objektech v přes 6 do 12 m</t>
  </si>
  <si>
    <t>722130232</t>
  </si>
  <si>
    <t>Potrubí vodovodní ocelové závitové pozinkované svařované běžné DN 20</t>
  </si>
  <si>
    <t>722130234</t>
  </si>
  <si>
    <t>Potrubí vodovodní ocelové závitové pozinkované svařované běžné DN 32</t>
  </si>
  <si>
    <t>722130801</t>
  </si>
  <si>
    <t>Demontáž potrubí ocelové pozinkované závitové DN do 25</t>
  </si>
  <si>
    <t>722173402</t>
  </si>
  <si>
    <t>Potrubí vodovodní plastové vícevrstvé PE-Xc spoj lisováním PN 16 do 70°C D 20x2,3 mm</t>
  </si>
  <si>
    <t>722173403</t>
  </si>
  <si>
    <t>Potrubí vodovodní plastové vícevrstvé PE-Xc spoj lisováním PN 16 do 70°C D 25x2,8 mm</t>
  </si>
  <si>
    <t>722173404</t>
  </si>
  <si>
    <t>Potrubí vodovodní plastové vícevrstvé PE-Xc spoj lisováním PN 16 do 70°C D 32x3,2 mm</t>
  </si>
  <si>
    <t>722173405</t>
  </si>
  <si>
    <t>Potrubí vodovodní plastové vícevrstvé PE-Xc spoj lisováním PN 16 do 70°C D 40x3,5 mm</t>
  </si>
  <si>
    <t>HLE.HL800P4050</t>
  </si>
  <si>
    <t>722220111</t>
  </si>
  <si>
    <t>Nástěnka pro výtokový ventil G 1/2" s jedním závitem</t>
  </si>
  <si>
    <t>722220121</t>
  </si>
  <si>
    <t>Nástěnka pro baterii G 1/2" s jedním závitem</t>
  </si>
  <si>
    <t>722224115</t>
  </si>
  <si>
    <t>Kohout plnicí nebo vypouštěcí G 1/2" PN 10 s jedním závitem</t>
  </si>
  <si>
    <t>722231073</t>
  </si>
  <si>
    <t>Ventil zpětný mosazný G 3/4" PN 10 do 110°C se dvěma závity</t>
  </si>
  <si>
    <t>722231074</t>
  </si>
  <si>
    <t>Ventil zpětný mosazný G 1" PN 10 do 110°C se dvěma závity</t>
  </si>
  <si>
    <t>722231075</t>
  </si>
  <si>
    <t>Ventil zpětný mosazný G 5/4" PN 10 do 110°C se dvěma závity</t>
  </si>
  <si>
    <t>722231142</t>
  </si>
  <si>
    <t>Ventil závitový pojistný rohový G 3/4"</t>
  </si>
  <si>
    <t>722234263</t>
  </si>
  <si>
    <t>Filtr mosazný G 1/2" PN 20 do 80°C s 2x vnitřním závitem</t>
  </si>
  <si>
    <t>722239101</t>
  </si>
  <si>
    <t>Montáž armatur vodovodních se dvěma závity G 1/2"</t>
  </si>
  <si>
    <t>42211PC1</t>
  </si>
  <si>
    <t>722239102</t>
  </si>
  <si>
    <t>Montáž armatur vodovodních se dvěma závity G 3/4"</t>
  </si>
  <si>
    <t>55114146</t>
  </si>
  <si>
    <t>kohout kulový PN 42 T 185°C plnoprůtokový nikl páčka 3/4" červený</t>
  </si>
  <si>
    <t>42211PC2</t>
  </si>
  <si>
    <t>722239103</t>
  </si>
  <si>
    <t>Montáž armatur vodovodních se dvěma závity G 1"</t>
  </si>
  <si>
    <t>55114148</t>
  </si>
  <si>
    <t>kohout kulový PN 35 T 185°C plnoprůtokový nikl páčka 1" červený</t>
  </si>
  <si>
    <t>722239104</t>
  </si>
  <si>
    <t>Montáž armatur vodovodních se dvěma závity G 5/4"</t>
  </si>
  <si>
    <t>551112PC</t>
  </si>
  <si>
    <t>Požární oddělovač BA - DN 32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</si>
  <si>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</si>
  <si>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</si>
  <si>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</si>
  <si>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</si>
  <si>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7222501PC</t>
  </si>
  <si>
    <t>Hydrantový systém s tvarově stálou hadicí D19 -30bm - plná  dvířka - proudnice ekv. 6 -  710/710/200 q=0,30l/s</t>
  </si>
  <si>
    <t>722263214</t>
  </si>
  <si>
    <t>Vodoměr závitový vícevtokový mokroběžný do 100°C G 1"x 260 mm Qn 5 m3/h horizontální</t>
  </si>
  <si>
    <t>722290226</t>
  </si>
  <si>
    <t>Zkouška těsnosti vodovodního potrubí závitového DN do 50</t>
  </si>
  <si>
    <t>722290234</t>
  </si>
  <si>
    <t>Proplach a dezinfekce vodovodního potrubí DN do 80</t>
  </si>
  <si>
    <t>722290822</t>
  </si>
  <si>
    <t>Přemístění vnitrostaveništní demontovaných hmot pro vnitřní vodovod v objektech v přes 6 do 12 m</t>
  </si>
  <si>
    <t>998722102</t>
  </si>
  <si>
    <t>Přesun hmot tonážní pro vnitřní vodovod v objektech v přes 6 do 12 m</t>
  </si>
  <si>
    <t>72511912PC</t>
  </si>
  <si>
    <t>Montáž klozetových mís závěsných na nosné stěny</t>
  </si>
  <si>
    <t>64236041</t>
  </si>
  <si>
    <t>klozet keramický bílý závěsný hluboké splachování</t>
  </si>
  <si>
    <t>64236051</t>
  </si>
  <si>
    <t>klozet keramický bílý závěsný hluboké splachování pro handicapované</t>
  </si>
  <si>
    <t>GBT.111300005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</si>
  <si>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</si>
  <si>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</si>
  <si>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</si>
  <si>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</si>
  <si>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</si>
  <si>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</si>
  <si>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</si>
  <si>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64251341</t>
  </si>
  <si>
    <t>pisoár keramický s automatickým teplotním splachovačem</t>
  </si>
  <si>
    <t>64240414</t>
  </si>
  <si>
    <t>bidet keramický závěsný s otvorem pro baterii bílý</t>
  </si>
  <si>
    <t>GBT.111510001</t>
  </si>
  <si>
    <t>725319111</t>
  </si>
  <si>
    <t>Montáž dřezu ostatních typů</t>
  </si>
  <si>
    <t>72533911PC</t>
  </si>
  <si>
    <t>Montáž výlevky</t>
  </si>
  <si>
    <t>LFN.H85104600000PC</t>
  </si>
  <si>
    <t>GBT.111.565.00.1</t>
  </si>
  <si>
    <t>725813111</t>
  </si>
  <si>
    <t>Ventil rohový bez připojovací trubičky nebo flexi hadičky G 1/2"</t>
  </si>
  <si>
    <t>725819401</t>
  </si>
  <si>
    <t>Montáž ventilů rohových G 1/2" s připojovací trubičkou</t>
  </si>
  <si>
    <t>55141001</t>
  </si>
  <si>
    <t>kohout kulový rohový mosazný R 1/2"x3/8"</t>
  </si>
  <si>
    <t>TCE.9PC</t>
  </si>
  <si>
    <t>Hadice připojovací nerez 8x12, FxF, 3/8"x1/2" s kolínkem, 50 cm</t>
  </si>
  <si>
    <t>725829121</t>
  </si>
  <si>
    <t>Montáž baterie umyvadlové nástěnné pákové a klasické ostatní typ</t>
  </si>
  <si>
    <t>55143169</t>
  </si>
  <si>
    <t>baterie dřezová páková nástěnná s plochým ústím 300mm</t>
  </si>
  <si>
    <t>551439PC</t>
  </si>
  <si>
    <t>baterie umyvadlová stojánková páková jedna voda G1/2</t>
  </si>
  <si>
    <t>725829141</t>
  </si>
  <si>
    <t>Montáž baterie bidetové stojánkové soupravy pákové ostatní typ</t>
  </si>
  <si>
    <t>55145505</t>
  </si>
  <si>
    <t>baterie bidetová stojánková páková s otvíráním odpadu</t>
  </si>
  <si>
    <t>725980121</t>
  </si>
  <si>
    <t>Dvířka 15/15</t>
  </si>
  <si>
    <t>725980123</t>
  </si>
  <si>
    <t>Dvířka 30/30</t>
  </si>
  <si>
    <t>998725102</t>
  </si>
  <si>
    <t>Přesun hmot tonážní pro zařizovací předměty v objektech v přes 6 do 12 m</t>
  </si>
  <si>
    <t>732331101</t>
  </si>
  <si>
    <t>Nádoba tlaková expanzní pro solární, topnou a chladící soustavu s membránou závitové připojení PN 1, 0 o objemu 8 l</t>
  </si>
  <si>
    <t>732429212</t>
  </si>
  <si>
    <t>Montáž čerpadla oběhového mokroběžného závitového DN 25</t>
  </si>
  <si>
    <t>42610589</t>
  </si>
  <si>
    <t>čerpadlo oběhové teplovodní závitové DN 25 cirkulační pro TUV výtlak 4m Qmax 2,2m3/h PN 10 nerezové T 80°C</t>
  </si>
  <si>
    <t>998732102</t>
  </si>
  <si>
    <t>Přesun hmot tonážní pro strojovny v objektech v přes 6 do 12 m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</si>
  <si>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</si>
  <si>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</si>
  <si>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</si>
  <si>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</t>
  </si>
  <si>
    <t>71360</t>
  </si>
  <si>
    <t>Izolace z pěnového polyetylenu vnitřní prům. 18mm, tloušťka 20mm</t>
  </si>
  <si>
    <t>bm</t>
  </si>
  <si>
    <t>Izolace z pěnového polyetylenu vnitřní prům. 22mm, tloušťka 20mm</t>
  </si>
  <si>
    <t>R-položka</t>
  </si>
  <si>
    <t>POL12_1</t>
  </si>
  <si>
    <t>Izolace z pěnového polyetylenu vnitřní prům. 28mm, tloušťka 20mm</t>
  </si>
  <si>
    <t>Izolace z pěnového polyetylenu vnitřní prům. 42mm, tloušťka 20mm</t>
  </si>
  <si>
    <t>Izolace-montáž hadic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</si>
  <si>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</si>
  <si>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</si>
  <si>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</si>
  <si>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</si>
  <si>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</si>
  <si>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</si>
  <si>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</si>
  <si>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</si>
  <si>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</si>
  <si>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</si>
  <si>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</si>
  <si>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</si>
  <si>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</si>
  <si>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tepelné, výšky do 6 m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</si>
  <si>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</si>
  <si>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</si>
  <si>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</si>
  <si>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</si>
  <si>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</si>
  <si>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</si>
  <si>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</si>
  <si>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731-04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</si>
  <si>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</si>
  <si>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</si>
  <si>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</si>
  <si>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</si>
  <si>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</si>
  <si>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</si>
  <si>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</si>
  <si>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731-21</t>
  </si>
  <si>
    <t>731-41</t>
  </si>
  <si>
    <t>731-42</t>
  </si>
  <si>
    <t>998731201</t>
  </si>
  <si>
    <t>Přesun hmot pro kotelny, výšky do 6 m</t>
  </si>
  <si>
    <t>915T00</t>
  </si>
  <si>
    <t>Hzs - Zprovoznění regulace</t>
  </si>
  <si>
    <t>hod</t>
  </si>
  <si>
    <t>732111128</t>
  </si>
  <si>
    <t>Tělesa rozdělovačů a sběračů DN 80 dl 0,95m detail viz. výkres č. 10</t>
  </si>
  <si>
    <t>732111312</t>
  </si>
  <si>
    <t>Trubková hrdla rozděl. a sběr. bez přírub, DN 20</t>
  </si>
  <si>
    <t>Trubková hrdla rozděl. a sběr. bez přírub, DN 15</t>
  </si>
  <si>
    <t>732111316</t>
  </si>
  <si>
    <t>Trubková hrdla rozděl. a sběr. bez přírub, DN 40</t>
  </si>
  <si>
    <t>732119191</t>
  </si>
  <si>
    <t>M. rozdělovačů a sběračů DN 100 (90x90mm) dl 1m</t>
  </si>
  <si>
    <t>732199100</t>
  </si>
  <si>
    <t>Montáž orientačního štítku včetně dodávky štítku</t>
  </si>
  <si>
    <t>732219315</t>
  </si>
  <si>
    <t>Montáž ohříváků vody stojat.PN 0,6-0,6,do 1000 l 1xAKU; 1x bojler</t>
  </si>
  <si>
    <t>732331612</t>
  </si>
  <si>
    <t>Nádoba expanzní tlaková C35/3</t>
  </si>
  <si>
    <t>732331616</t>
  </si>
  <si>
    <t>Nádoba expanzní tlaková C50/3</t>
  </si>
  <si>
    <t>732339103</t>
  </si>
  <si>
    <t>Montáž nádoby expanzní tlakové 35 l</t>
  </si>
  <si>
    <t>732339104</t>
  </si>
  <si>
    <t>Montáž nádoby expanzní tlakové 50 l</t>
  </si>
  <si>
    <t>732421151</t>
  </si>
  <si>
    <t>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</si>
  <si>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</si>
  <si>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</si>
  <si>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</si>
  <si>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</si>
  <si>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</si>
  <si>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998732201</t>
  </si>
  <si>
    <t>Přesun hmot pro strojovny, výšky do 6 m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</si>
  <si>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</si>
  <si>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</si>
  <si>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</si>
  <si>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</si>
  <si>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</si>
  <si>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</si>
  <si>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</si>
  <si>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</si>
  <si>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</si>
  <si>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</si>
  <si>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</si>
  <si>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</si>
  <si>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</si>
  <si>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</si>
  <si>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</si>
  <si>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</si>
  <si>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</si>
  <si>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Zkouška těsnosti potrubí Cu -D 35</t>
  </si>
  <si>
    <t>733291102</t>
  </si>
  <si>
    <t>Zkouška těsnosti potrubí Cu -D 64</t>
  </si>
  <si>
    <t>998733201</t>
  </si>
  <si>
    <t>Přesun hmot pro rozvody potrubí, výšky do 6 m</t>
  </si>
  <si>
    <t>911T00</t>
  </si>
  <si>
    <t>Hzs - zednické výpomoci</t>
  </si>
  <si>
    <t>733113114</t>
  </si>
  <si>
    <t>Příplatek za zhotovení přípojky DN 20</t>
  </si>
  <si>
    <t>733113115</t>
  </si>
  <si>
    <t>Příplatek za zhotovení přípojky DN 25</t>
  </si>
  <si>
    <t>734209103</t>
  </si>
  <si>
    <t>Montáž armatur závitových,s 1závitem, G 1/2</t>
  </si>
  <si>
    <t>734209104</t>
  </si>
  <si>
    <t>Montáž armatur závitových,s 1závitem, G 3/4</t>
  </si>
  <si>
    <t>734209113</t>
  </si>
  <si>
    <t>Montáž armatur závitových,se 2závity, G 1/2</t>
  </si>
  <si>
    <t>734209114</t>
  </si>
  <si>
    <t>Montáž armatur závitových,se 2závity, G 3/4</t>
  </si>
  <si>
    <t>734209116</t>
  </si>
  <si>
    <t>Montáž armatur závitových,se 2závity, G 5/4</t>
  </si>
  <si>
    <t>734209117</t>
  </si>
  <si>
    <t>Montáž armatur závitových,se 2závity, G 6/4</t>
  </si>
  <si>
    <t>734209123</t>
  </si>
  <si>
    <t>Montáž armatur závitových,se 3závity, G 1/2</t>
  </si>
  <si>
    <t>734209125</t>
  </si>
  <si>
    <t>Montáž armatur závitových,se 3závity, G 1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</si>
  <si>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</si>
  <si>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</si>
  <si>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</si>
  <si>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</si>
  <si>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</si>
  <si>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</si>
  <si>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</si>
  <si>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</si>
  <si>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</si>
  <si>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</si>
  <si>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</si>
  <si>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</si>
  <si>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</si>
  <si>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</si>
  <si>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</si>
  <si>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</si>
  <si>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</si>
  <si>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 typ 160</t>
  </si>
  <si>
    <t>734419111</t>
  </si>
  <si>
    <t>Montáž teploměru s pouzdrem nebo stonkem a jímkou</t>
  </si>
  <si>
    <t>734421160</t>
  </si>
  <si>
    <t>Tlakoměr deformační 0-10 MPa č. 03322, D 100</t>
  </si>
  <si>
    <t>734424911</t>
  </si>
  <si>
    <t>Kohout tlakoměru čep.K 70-181-716,M12x1,5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</si>
  <si>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</si>
  <si>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</si>
  <si>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</si>
  <si>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</si>
  <si>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</si>
  <si>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</si>
  <si>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</si>
  <si>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</si>
  <si>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</si>
  <si>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</si>
  <si>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</si>
  <si>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</si>
  <si>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</si>
  <si>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</si>
  <si>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</si>
  <si>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</si>
  <si>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</si>
  <si>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</si>
  <si>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</si>
  <si>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</si>
  <si>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</si>
  <si>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</si>
  <si>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</si>
  <si>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armatury, výšky do 6 m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</si>
  <si>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</si>
  <si>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</si>
  <si>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</si>
  <si>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</si>
  <si>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</si>
  <si>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</si>
  <si>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</si>
  <si>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</si>
  <si>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</si>
  <si>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736-00006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</si>
  <si>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</si>
  <si>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</si>
  <si>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</si>
  <si>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</si>
  <si>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</si>
  <si>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</si>
  <si>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</si>
  <si>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</si>
  <si>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</si>
  <si>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</si>
  <si>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</si>
  <si>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</si>
  <si>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</si>
  <si>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</si>
  <si>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</si>
  <si>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</si>
  <si>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</si>
  <si>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</si>
  <si>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</si>
  <si>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</si>
  <si>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</si>
  <si>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</si>
  <si>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</si>
  <si>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</si>
  <si>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</si>
  <si>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</si>
  <si>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</si>
  <si>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783125530</t>
  </si>
  <si>
    <t>Nátěr syntetický OK "C" nebo "CC" 2x + 1x email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</si>
  <si>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</si>
  <si>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</si>
  <si>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</si>
  <si>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</si>
  <si>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</si>
  <si>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</si>
  <si>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</si>
  <si>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</si>
  <si>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</si>
  <si>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</si>
  <si>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</si>
  <si>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</si>
  <si>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</si>
  <si>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</si>
  <si>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</si>
  <si>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</si>
  <si>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</si>
  <si>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</si>
  <si>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</si>
  <si>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</si>
  <si>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</si>
  <si>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</si>
  <si>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</si>
  <si>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</si>
  <si>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</si>
  <si>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</si>
  <si>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</si>
  <si>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</si>
  <si>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</si>
  <si>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</si>
  <si>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</si>
  <si>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</si>
  <si>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</si>
  <si>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</si>
  <si>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</si>
  <si>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</si>
  <si>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</si>
  <si>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</si>
  <si>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</si>
  <si>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</si>
  <si>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</si>
  <si>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</si>
  <si>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</si>
  <si>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</si>
  <si>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</si>
  <si>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</si>
  <si>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</si>
  <si>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</si>
  <si>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</si>
  <si>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</si>
  <si>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</si>
  <si>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</si>
  <si>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</si>
  <si>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</si>
  <si>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</si>
  <si>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</si>
  <si>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</si>
  <si>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</si>
  <si>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</si>
  <si>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</si>
  <si>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</si>
  <si>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</si>
  <si>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</si>
  <si>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</si>
  <si>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</si>
  <si>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</si>
  <si>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</si>
  <si>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</si>
  <si>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</si>
  <si>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</si>
  <si>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</si>
  <si>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</si>
  <si>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</si>
  <si>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</si>
  <si>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</si>
  <si>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</si>
  <si>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</si>
  <si>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</si>
  <si>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</si>
  <si>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</si>
  <si>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</si>
  <si>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</si>
  <si>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</si>
  <si>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</si>
  <si>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</si>
  <si>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</si>
  <si>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</si>
  <si>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</si>
  <si>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</si>
  <si>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</si>
  <si>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</si>
  <si>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</si>
  <si>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</si>
  <si>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</si>
  <si>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</si>
  <si>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</si>
  <si>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</si>
  <si>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</si>
  <si>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</si>
  <si>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</si>
  <si>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</si>
  <si>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</si>
  <si>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</si>
  <si>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</si>
  <si>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</si>
  <si>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</si>
  <si>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</si>
  <si>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</si>
  <si>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</si>
  <si>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</si>
  <si>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</si>
  <si>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</si>
  <si>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</si>
  <si>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</si>
  <si>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</si>
  <si>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2.992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</si>
  <si>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</si>
  <si>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</si>
  <si>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</si>
  <si>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</si>
  <si>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</si>
  <si>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</si>
  <si>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</si>
  <si>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</si>
  <si>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</si>
  <si>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</si>
  <si>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</si>
  <si>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</si>
  <si>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</si>
  <si>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</si>
  <si>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</si>
  <si>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</si>
  <si>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</si>
  <si>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</si>
  <si>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</si>
  <si>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</si>
  <si>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</si>
  <si>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</si>
  <si>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</si>
  <si>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</si>
  <si>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</si>
  <si>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</si>
  <si>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</si>
  <si>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</si>
  <si>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</si>
  <si>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</si>
  <si>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</si>
  <si>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</si>
  <si>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</si>
  <si>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</si>
  <si>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</si>
  <si>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</si>
  <si>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</si>
  <si>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</si>
  <si>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</si>
  <si>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</si>
  <si>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</si>
  <si>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</si>
  <si>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</si>
  <si>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</si>
  <si>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</si>
  <si>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</si>
  <si>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</si>
  <si>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</si>
  <si>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</si>
  <si>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</si>
  <si>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</si>
  <si>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</si>
  <si>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</si>
  <si>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</si>
  <si>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</si>
  <si>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</si>
  <si>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</si>
  <si>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</si>
  <si>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</si>
  <si>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</si>
  <si>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</si>
  <si>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</si>
  <si>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</si>
  <si>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</si>
  <si>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</si>
  <si>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</si>
  <si>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</si>
  <si>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</si>
  <si>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</si>
  <si>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</si>
  <si>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</si>
  <si>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</si>
  <si>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</si>
  <si>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</si>
  <si>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</si>
  <si>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</si>
  <si>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</si>
  <si>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</si>
  <si>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</si>
  <si>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</si>
  <si>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</si>
  <si>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</si>
  <si>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</si>
  <si>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</si>
  <si>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</si>
  <si>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</si>
  <si>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</si>
  <si>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</si>
  <si>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</si>
  <si>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</si>
  <si>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</si>
  <si>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</si>
  <si>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</si>
  <si>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</si>
  <si>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</si>
  <si>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</si>
  <si>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</si>
  <si>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</si>
  <si>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</si>
  <si>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</si>
  <si>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</si>
  <si>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</si>
  <si>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</si>
  <si>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</si>
  <si>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</si>
  <si>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</si>
  <si>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</si>
  <si>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</si>
  <si>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</si>
  <si>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</si>
  <si>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</si>
  <si>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</si>
  <si>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</si>
  <si>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</si>
  <si>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</si>
  <si>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</si>
  <si>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</si>
  <si>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</si>
  <si>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</si>
  <si>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</si>
  <si>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</si>
  <si>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</si>
  <si>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</si>
  <si>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</si>
  <si>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</si>
  <si>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</si>
  <si>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</si>
  <si>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</si>
  <si>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</si>
  <si>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</si>
  <si>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</si>
  <si>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</si>
  <si>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</si>
  <si>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</si>
  <si>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</si>
  <si>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</si>
  <si>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</si>
  <si>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</si>
  <si>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</si>
  <si>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</si>
  <si>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</si>
  <si>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</si>
  <si>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</si>
  <si>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</si>
  <si>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</si>
  <si>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</si>
  <si>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</si>
  <si>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OPN</t>
  </si>
  <si>
    <t>POL13_0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</si>
  <si>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</si>
  <si>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</si>
  <si>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</si>
  <si>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</si>
  <si>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</si>
  <si>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</si>
  <si>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</si>
  <si>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</si>
  <si>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Pol__0001</t>
  </si>
  <si>
    <t>KABEL 1-CXKE-V 3 x 1,5</t>
  </si>
  <si>
    <t>M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</si>
  <si>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</si>
  <si>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</si>
  <si>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</si>
  <si>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</si>
  <si>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</si>
  <si>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</si>
  <si>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</si>
  <si>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Pol__0006</t>
  </si>
  <si>
    <t>kabelová příchytka</t>
  </si>
  <si>
    <t>KS</t>
  </si>
  <si>
    <t>40055100</t>
  </si>
  <si>
    <t>1 K</t>
  </si>
  <si>
    <t>Pol__0008</t>
  </si>
  <si>
    <t>Pol__0009</t>
  </si>
  <si>
    <t>KO KRABICE KT 250</t>
  </si>
  <si>
    <t>Pol__0010</t>
  </si>
  <si>
    <t>KO KRABICE KU 68 - 1902</t>
  </si>
  <si>
    <t>Pol__0011</t>
  </si>
  <si>
    <t>Pol__0012</t>
  </si>
  <si>
    <t>KABEL 1-CXKE-R 5CX 16</t>
  </si>
  <si>
    <t>Pol__0013</t>
  </si>
  <si>
    <t>Pol__0014</t>
  </si>
  <si>
    <t>KABEL 1-CXKE-R 5CX 6</t>
  </si>
  <si>
    <t>Pol__0015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</si>
  <si>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</si>
  <si>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</si>
  <si>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</si>
  <si>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</si>
  <si>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</si>
  <si>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</si>
  <si>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</si>
  <si>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</si>
  <si>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</si>
  <si>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</si>
  <si>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</si>
  <si>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</si>
  <si>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</si>
  <si>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</si>
  <si>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</si>
  <si>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</si>
  <si>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</si>
  <si>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</si>
  <si>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</si>
  <si>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</si>
  <si>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</si>
  <si>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</si>
  <si>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</si>
  <si>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</si>
  <si>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</si>
  <si>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</si>
  <si>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</si>
  <si>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</si>
  <si>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</si>
  <si>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</si>
  <si>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</si>
  <si>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</si>
  <si>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</si>
  <si>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</si>
  <si>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</si>
  <si>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</si>
  <si>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</si>
  <si>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</si>
  <si>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</si>
  <si>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</si>
  <si>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</si>
  <si>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</si>
  <si>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</si>
  <si>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</si>
  <si>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</si>
  <si>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</si>
  <si>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</si>
  <si>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</si>
  <si>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</si>
  <si>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</si>
  <si>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</si>
  <si>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</si>
  <si>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</si>
  <si>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</si>
  <si>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</si>
  <si>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</si>
  <si>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</si>
  <si>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</si>
  <si>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</si>
  <si>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</si>
  <si>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</si>
  <si>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</si>
  <si>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</si>
  <si>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</si>
  <si>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</si>
  <si>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</si>
  <si>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</si>
  <si>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</si>
  <si>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</si>
  <si>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</si>
  <si>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</si>
  <si>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</si>
  <si>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</si>
  <si>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</si>
  <si>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</si>
  <si>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</si>
  <si>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</si>
  <si>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</si>
  <si>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</si>
  <si>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</si>
  <si>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</si>
  <si>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</si>
  <si>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</si>
  <si>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</si>
  <si>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</si>
  <si>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</si>
  <si>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</si>
  <si>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</si>
  <si>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</si>
  <si>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</si>
  <si>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</si>
  <si>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</si>
  <si>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</si>
  <si>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</si>
  <si>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</si>
  <si>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</si>
  <si>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</si>
  <si>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</si>
  <si>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</si>
  <si>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</si>
  <si>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</si>
  <si>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</si>
  <si>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</si>
  <si>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</si>
  <si>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</si>
  <si>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</si>
  <si>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</si>
  <si>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</si>
  <si>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</si>
  <si>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</si>
  <si>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</si>
  <si>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</si>
  <si>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210220302</t>
  </si>
  <si>
    <t>Montáž hmoždinky do tvrzené pěnové desky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</si>
  <si>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</si>
  <si>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</si>
  <si>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</si>
  <si>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</si>
  <si>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</si>
  <si>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</si>
  <si>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</si>
  <si>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</si>
  <si>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</si>
  <si>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</si>
  <si>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</si>
  <si>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</si>
  <si>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</si>
  <si>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</si>
  <si>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</si>
  <si>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</si>
  <si>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</si>
  <si>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</si>
  <si>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</si>
  <si>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</si>
  <si>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</si>
  <si>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</si>
  <si>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</si>
  <si>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</si>
  <si>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</si>
  <si>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</si>
  <si>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</si>
  <si>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</si>
  <si>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</si>
  <si>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</si>
  <si>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</si>
  <si>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</si>
  <si>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</si>
  <si>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</si>
  <si>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</si>
  <si>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</si>
  <si>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</si>
  <si>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</si>
  <si>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</si>
  <si>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</si>
  <si>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</si>
  <si>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</si>
  <si>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</si>
  <si>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</si>
  <si>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</si>
  <si>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</si>
  <si>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</si>
  <si>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</si>
  <si>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</si>
  <si>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</si>
  <si>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</si>
  <si>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</si>
  <si>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</si>
  <si>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</si>
  <si>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</si>
  <si>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</si>
  <si>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</si>
  <si>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</si>
  <si>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</si>
  <si>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</si>
  <si>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</si>
  <si>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</si>
  <si>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</si>
  <si>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</si>
  <si>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</si>
  <si>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</si>
  <si>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</si>
  <si>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</si>
  <si>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</si>
  <si>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</si>
  <si>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</si>
  <si>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</si>
  <si>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</si>
  <si>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</si>
  <si>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</si>
  <si>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</si>
  <si>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</si>
  <si>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</si>
  <si>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</si>
  <si>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</si>
  <si>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</si>
  <si>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</si>
  <si>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</si>
  <si>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</si>
  <si>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</si>
  <si>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</si>
  <si>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</si>
  <si>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</si>
  <si>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</si>
  <si>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</si>
  <si>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</si>
  <si>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</si>
  <si>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</si>
  <si>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</si>
  <si>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</si>
  <si>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</si>
  <si>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</si>
  <si>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</si>
  <si>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</si>
  <si>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</si>
  <si>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</si>
  <si>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</si>
  <si>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</si>
  <si>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</si>
  <si>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</si>
  <si>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</si>
  <si>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</si>
  <si>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</si>
  <si>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T1+2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</si>
  <si>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</si>
  <si>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</si>
  <si>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</si>
  <si>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</si>
  <si>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</si>
  <si>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</si>
  <si>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</si>
  <si>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Oceloplech. skříňový rozv. 1950x714, 455mod, pod omítku, EI30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</si>
  <si>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</si>
  <si>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</si>
  <si>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</si>
  <si>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</si>
  <si>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</si>
  <si>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</si>
  <si>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</si>
  <si>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</si>
  <si>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</si>
  <si>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Jistič 3 pól. 16A, char.B, 10 kA</t>
  </si>
  <si>
    <t>Vypínač 80 A</t>
  </si>
  <si>
    <t>Otočný vypínač 3pól. In= 40 A</t>
  </si>
  <si>
    <t>ŘADOVÁ SVORKA RSA 25</t>
  </si>
  <si>
    <t>Rozvodnice pro 72 modulů</t>
  </si>
  <si>
    <t>Komlexní zkoušky</t>
  </si>
  <si>
    <t>F204 AC-25/0.03</t>
  </si>
  <si>
    <t>Chránič,cit na ~ proud,4pól,Idn=30mA,In=25A</t>
  </si>
  <si>
    <t>Jistič 3 pól. 16A, char.C, 10 kA</t>
  </si>
  <si>
    <t>Třífázový střídač 50 kW</t>
  </si>
  <si>
    <t>fotovoltaický monokrystalický panel 50 Wp</t>
  </si>
  <si>
    <t>Konstrukce panelů</t>
  </si>
  <si>
    <t>Podružný materiál</t>
  </si>
  <si>
    <t>GZS z položek prací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</si>
  <si>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</si>
  <si>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</si>
  <si>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</si>
  <si>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</si>
  <si>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</si>
  <si>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Rozvodnice IP43 včetně výzbroje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</si>
  <si>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</si>
  <si>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</si>
  <si>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</si>
  <si>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</si>
  <si>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</si>
  <si>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montáž rozvodnice vč. výzbroje</t>
  </si>
  <si>
    <t>napojení na stávající / novou elektorinstalaci objektu</t>
  </si>
  <si>
    <t>úprava ochodního měření vč. materiálu (kabel, jističe, převodník)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</si>
  <si>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</si>
  <si>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</si>
  <si>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</si>
  <si>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</si>
  <si>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Podružný materiál (svorky, konektory,příchytky, chráničky.)</t>
  </si>
  <si>
    <t>Montáž kabelů DC 6 mm2 m</t>
  </si>
  <si>
    <t>Montáž pojistkového odpínače 2 pólového vč.pojistek 1000 V DC</t>
  </si>
  <si>
    <t>Montáž svodiče přepětí DC</t>
  </si>
  <si>
    <t>742124011</t>
  </si>
  <si>
    <t>Montáž kabelů datových optických pro vnitřní rozvody do trubky zatažením</t>
  </si>
  <si>
    <t>R01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</si>
  <si>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</si>
  <si>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</si>
  <si>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</si>
  <si>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</si>
  <si>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</si>
  <si>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</si>
  <si>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</si>
  <si>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</si>
  <si>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</si>
  <si>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</si>
  <si>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</si>
  <si>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</si>
  <si>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</si>
  <si>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</si>
  <si>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</si>
  <si>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</si>
  <si>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</si>
  <si>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</si>
  <si>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</si>
  <si>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</si>
  <si>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</si>
  <si>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</si>
  <si>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</si>
  <si>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</si>
  <si>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</si>
  <si>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</si>
  <si>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</si>
  <si>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</si>
  <si>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</si>
  <si>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</si>
  <si>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</si>
  <si>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</si>
  <si>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</si>
  <si>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</si>
  <si>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</si>
  <si>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R14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</si>
  <si>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</si>
  <si>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</si>
  <si>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</si>
  <si>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</si>
  <si>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</si>
  <si>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</si>
  <si>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</si>
  <si>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</si>
  <si>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</si>
  <si>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</si>
  <si>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</si>
  <si>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</si>
  <si>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</si>
  <si>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</si>
  <si>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</si>
  <si>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</si>
  <si>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</si>
  <si>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</si>
  <si>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</si>
  <si>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</si>
  <si>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</si>
  <si>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</si>
  <si>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</si>
  <si>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</si>
  <si>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</si>
  <si>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</si>
  <si>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</si>
  <si>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</si>
  <si>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</si>
  <si>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</si>
  <si>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</si>
  <si>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</si>
  <si>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</si>
  <si>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</si>
  <si>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</si>
  <si>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</si>
  <si>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</si>
  <si>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</si>
  <si>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</si>
  <si>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</si>
  <si>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</si>
  <si>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</si>
  <si>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</si>
  <si>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</si>
  <si>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</si>
  <si>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</si>
  <si>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</si>
  <si>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</si>
  <si>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</si>
  <si>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</si>
  <si>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</si>
  <si>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</si>
  <si>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</si>
  <si>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</si>
  <si>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</si>
  <si>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</si>
  <si>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</si>
  <si>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</si>
  <si>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</si>
  <si>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</si>
  <si>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</si>
  <si>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</si>
  <si>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</si>
  <si>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</si>
  <si>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</si>
  <si>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</si>
  <si>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</si>
  <si>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</si>
  <si>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</si>
  <si>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</si>
  <si>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</si>
  <si>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</si>
  <si>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</si>
  <si>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</si>
  <si>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</si>
  <si>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</si>
  <si>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</si>
  <si>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</si>
  <si>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</si>
  <si>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</si>
  <si>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</si>
  <si>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</si>
  <si>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</si>
  <si>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</si>
  <si>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</si>
  <si>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</si>
  <si>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</si>
  <si>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</si>
  <si>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</si>
  <si>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</si>
  <si>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</si>
  <si>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</si>
  <si>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</si>
  <si>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</si>
  <si>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</si>
  <si>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</si>
  <si>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</si>
  <si>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</si>
  <si>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</si>
  <si>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</si>
  <si>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</si>
  <si>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</si>
  <si>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</si>
  <si>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</si>
  <si>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</si>
  <si>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</si>
  <si>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</si>
  <si>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</si>
  <si>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</si>
  <si>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</si>
  <si>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</si>
  <si>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</si>
  <si>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</si>
  <si>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</si>
  <si>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</si>
  <si>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</si>
  <si>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</si>
  <si>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</si>
  <si>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</si>
  <si>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</si>
  <si>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</si>
  <si>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</si>
  <si>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</si>
  <si>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</si>
  <si>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</si>
  <si>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</si>
  <si>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</si>
  <si>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</si>
  <si>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</si>
  <si>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</si>
  <si>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</si>
  <si>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</si>
  <si>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</si>
  <si>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</si>
  <si>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</si>
  <si>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</si>
  <si>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</si>
  <si>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</si>
  <si>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</si>
  <si>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</si>
  <si>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</si>
  <si>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</si>
  <si>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</si>
  <si>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</si>
  <si>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</si>
  <si>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</si>
  <si>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</si>
  <si>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</si>
  <si>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</si>
  <si>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</si>
  <si>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</si>
  <si>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</si>
  <si>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</si>
  <si>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</si>
  <si>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</si>
  <si>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</si>
  <si>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</si>
  <si>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</si>
  <si>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</si>
  <si>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</si>
  <si>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</si>
  <si>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R99</t>
  </si>
  <si>
    <t>Kabel J-Y(St)Y 2x2x0,8</t>
  </si>
  <si>
    <t>R72</t>
  </si>
  <si>
    <t>Nastavení a oživení systému EKV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</si>
  <si>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</si>
  <si>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</si>
  <si>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</si>
  <si>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</si>
  <si>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</si>
  <si>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</si>
  <si>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</si>
  <si>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</si>
  <si>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</si>
  <si>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</si>
  <si>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</si>
  <si>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</si>
  <si>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</si>
  <si>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</si>
  <si>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</si>
  <si>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</si>
  <si>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</si>
  <si>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</si>
  <si>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</si>
  <si>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</si>
  <si>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</si>
  <si>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</si>
  <si>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</si>
  <si>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</si>
  <si>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</si>
  <si>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</si>
  <si>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</si>
  <si>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</si>
  <si>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</si>
  <si>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</si>
  <si>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</si>
  <si>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</si>
  <si>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</si>
  <si>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</si>
  <si>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</si>
  <si>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</si>
  <si>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</si>
  <si>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</si>
  <si>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</si>
  <si>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</si>
  <si>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</si>
  <si>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</si>
  <si>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</si>
  <si>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</si>
  <si>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</si>
  <si>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</si>
  <si>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</si>
  <si>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</si>
  <si>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</si>
  <si>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</si>
  <si>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</si>
  <si>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</si>
  <si>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</si>
  <si>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</si>
  <si>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</si>
  <si>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</si>
  <si>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</si>
  <si>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</si>
  <si>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</si>
  <si>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</si>
  <si>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</si>
  <si>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</si>
  <si>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</si>
  <si>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</si>
  <si>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</si>
  <si>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</si>
  <si>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</si>
  <si>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</si>
  <si>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</si>
  <si>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</si>
  <si>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</si>
  <si>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</si>
  <si>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</si>
  <si>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</si>
  <si>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</si>
  <si>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</si>
  <si>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</si>
  <si>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</si>
  <si>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</si>
  <si>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</si>
  <si>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</si>
  <si>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</si>
  <si>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</si>
  <si>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</si>
  <si>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</si>
  <si>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</si>
  <si>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121101100</t>
  </si>
  <si>
    <t>Sejmutí ornice, pl. do 400 m2, přemístění do 50 m</t>
  </si>
  <si>
    <t>0,20*378,50</t>
  </si>
  <si>
    <t>VV</t>
  </si>
  <si>
    <t>919735113</t>
  </si>
  <si>
    <t>Řezání stávajícího živičného krytu tl. 10 - 15 cm</t>
  </si>
  <si>
    <t>nad opěrn zdí asf. komunikace : 30,0+5,0+8,0</t>
  </si>
  <si>
    <t>113108415</t>
  </si>
  <si>
    <t>Odstranění podkladu pl. nad 50 m2, živice tl.15 cm</t>
  </si>
  <si>
    <t>odstranění stáv. asf komunikace nad opěr zdí : 55,0</t>
  </si>
  <si>
    <t>113202111</t>
  </si>
  <si>
    <t>Vytrhání obrub z krajníků nebo obrubníků stojatých</t>
  </si>
  <si>
    <t>přístupy kartáč beton : 2,4+2,6+2,4+4,5</t>
  </si>
  <si>
    <t>113107415</t>
  </si>
  <si>
    <t>Odstranění podkladu nad 50 m2,kam.těžené tl.15 cm</t>
  </si>
  <si>
    <t>113107620</t>
  </si>
  <si>
    <t>Odstranění podkladu nad 50 m2,kam.drcené tl.20 cm</t>
  </si>
  <si>
    <t>963042819</t>
  </si>
  <si>
    <t>Bourání schodišťových stupňů betonových</t>
  </si>
  <si>
    <t>schodiště původního 16x170/380 : 1,2*16</t>
  </si>
  <si>
    <t>131201112</t>
  </si>
  <si>
    <t>Hloubení nezapaž. jam hor.3 do 1000 m3, STROJNĚ</t>
  </si>
  <si>
    <t>Důležitá</t>
  </si>
  <si>
    <t>celkové výkopy od -0,395 do původního terénu dle řezů B až D : 965,0</t>
  </si>
  <si>
    <t>131201119</t>
  </si>
  <si>
    <t>Příplatek za lepivost - hloubení nezap.jam v hor.3</t>
  </si>
  <si>
    <t>50% : 965,0*0,5</t>
  </si>
  <si>
    <t>132201212</t>
  </si>
  <si>
    <t>Hloubení rýh š.do 200 cm hor.3 do 1000m3,STROJNĚ</t>
  </si>
  <si>
    <t xml:space="preserve">PASY : </t>
  </si>
  <si>
    <t>pas ZP1 600x400 : ((2,1+1,56)/2*0,9)*(8,3+12,65+2,5+12,5+2,5+6,6+6,5)</t>
  </si>
  <si>
    <t>pas ZP2 700x400 : ((2,15+1,6)/2*0,9)*(15,5)</t>
  </si>
  <si>
    <t>pas ZP3 600x400 : ((2,3+1,23)/2*0,9)*(24,6+5,4)</t>
  </si>
  <si>
    <t>pas ZP4 600x400 : ((2,26+1,2)/2*0,9)*(11,4+2,5)</t>
  </si>
  <si>
    <t>132201219</t>
  </si>
  <si>
    <t>Příplatek za lepivost - hloubení rýh 200cm v hor.3 STROJNĚ</t>
  </si>
  <si>
    <t>50% : 180,3564*0,5</t>
  </si>
  <si>
    <t>133201102</t>
  </si>
  <si>
    <t>Hloubení šachet v hor.3 nad 100 m3</t>
  </si>
  <si>
    <t xml:space="preserve">výkop patek : </t>
  </si>
  <si>
    <t>patka P1 18ks : (1/3*0,80*(2,535^2+(2,535^2*1,4^2)^(1/2)+1,4^2)-(1,0*1,0*0,8))*18</t>
  </si>
  <si>
    <t>patka P2  2ks : (1/3*0,80*(2,735^2+(2,735^2*1,6^2)^(1/2)+1,6^2)-(1,2*1,2*0,8))*2</t>
  </si>
  <si>
    <t>patka P3 12ks : (1/3*1,06*(2,735^2+(2,735^2*1,6^2)^(1/2)+1,6^2)-(1,2*1,2*0,8))*12</t>
  </si>
  <si>
    <t>133201109</t>
  </si>
  <si>
    <t>Příplatek za lepivost - hloubení šachet v hor.3</t>
  </si>
  <si>
    <t>50% : 95,5745*0,5</t>
  </si>
  <si>
    <t>161101101</t>
  </si>
  <si>
    <t>Svislé přemístění výkopku z hor.1-4 do 2,5 m</t>
  </si>
  <si>
    <t>jáma 8% : 965,0*0,08</t>
  </si>
  <si>
    <t>rýhy do 600mm 50% : 180,3564*0,50</t>
  </si>
  <si>
    <t>šachty : 0</t>
  </si>
  <si>
    <t>162201102</t>
  </si>
  <si>
    <t>Vodorovné přemístění výkopku z hor.1-4 do 50 m</t>
  </si>
  <si>
    <t>zemina pro obsypy na meziskl a zpět : 125,8428*2</t>
  </si>
  <si>
    <t>ornice pro zatravnění : 75,70</t>
  </si>
  <si>
    <t>162701105</t>
  </si>
  <si>
    <t>Vodorovné přemístění výkopku z hor.1-4 do 10000 m</t>
  </si>
  <si>
    <t>jáma : 965,0</t>
  </si>
  <si>
    <t>rýhy do 2000mm  : 180,3564</t>
  </si>
  <si>
    <t>šachty : 95,545</t>
  </si>
  <si>
    <t>zemina pro obsypy z meziskládky : -125,8428</t>
  </si>
  <si>
    <t>162701109</t>
  </si>
  <si>
    <t>Příplatek k vod. přemístění hor.1-4 za další 1 km</t>
  </si>
  <si>
    <t>28km : 18*1115,0586</t>
  </si>
  <si>
    <t>167101102</t>
  </si>
  <si>
    <t>Nakládání výkopku z hor. 1 ÷ 4 v množství nad 100</t>
  </si>
  <si>
    <t>zemina pro obsypy z meziskl : 125,8428</t>
  </si>
  <si>
    <t>Uložení sypaniny na skl.-sypanina na výšku přes 2m</t>
  </si>
  <si>
    <t>174101101</t>
  </si>
  <si>
    <t>Zásyp jam, rýh, šachet se zhutněním</t>
  </si>
  <si>
    <t>Začátek provozního součtu</t>
  </si>
  <si>
    <t xml:space="preserve">  patka P1 18ks : (1/3*0,80*(2,535^2+(2,535^2*1,4^2)^(1/2)+1,4^2)-(1,0*1,0*0,8))*18</t>
  </si>
  <si>
    <t xml:space="preserve">  patka P2  2ks : (1/3*0,80*(2,735^2+(2,735^2*1,6^2)^(1/2)+1,6^2)-(1,2*1,2*0,8))*2</t>
  </si>
  <si>
    <t xml:space="preserve">  patka P3 12ks : (1/3*1,06*(2,735^2+(2,735^2*1,6^2)^(1/2)+1,6^2)-(1,2*1,2*0,8))*12</t>
  </si>
  <si>
    <t>Konec provozního součtu</t>
  </si>
  <si>
    <t xml:space="preserve">beton patek : </t>
  </si>
  <si>
    <t xml:space="preserve">  patka P1 18ks : 18*(0,8*1,0*1,0)</t>
  </si>
  <si>
    <t xml:space="preserve">  patka P2  2ks : 2*(0,8*1,2*1,2)</t>
  </si>
  <si>
    <t xml:space="preserve">  patka P3 12ks : 12*(0,7*1,2*1,2)</t>
  </si>
  <si>
    <t xml:space="preserve">podkl. bet patek : </t>
  </si>
  <si>
    <t xml:space="preserve">  patka P1 18ks : 18*(0,1*1,2*1,2)</t>
  </si>
  <si>
    <t xml:space="preserve">  patka P2  2ks : 2*(0,1*1,4*1,4)</t>
  </si>
  <si>
    <t xml:space="preserve">  patka P3 12ks : 12*(0,1*1,4*1,4)</t>
  </si>
  <si>
    <t>OBSYP PATEK CELKEM : 95,5745-(28,8+5,336)</t>
  </si>
  <si>
    <t xml:space="preserve">OBSYP PASŮ : </t>
  </si>
  <si>
    <t>pas ZP1 600x400 : ((0,9+0,3)/2*0,9)*(8,3+12,65+2,5+12,5+2,5+6,6+6,5)</t>
  </si>
  <si>
    <t>pas ZP2 700x400 : ((0,9+0,3)/2*0,9)*(15,5)</t>
  </si>
  <si>
    <t>pas ZP3 600x400 : ((0,9+0,3)/2*0,9)+((0,6+0,3)/2*0,6)*(24,6+5,4)</t>
  </si>
  <si>
    <t>pas ZP4 600x400 : (((2,26+1,2)/2*0,9)-(0,1*0,7+0,6*0,4-0,4*0,4))*(11,4+2,5)</t>
  </si>
  <si>
    <t>181301103</t>
  </si>
  <si>
    <t>Rozprostření ornice, rovina, tl. 15-20 cm,do 500m2</t>
  </si>
  <si>
    <t>199000002</t>
  </si>
  <si>
    <t>Poplatek za skládku horniny 1- 4, č. dle katal. odpadů 17 05 04</t>
  </si>
  <si>
    <t>180402111</t>
  </si>
  <si>
    <t>Založení trávníku parkového výsevem v rovině</t>
  </si>
  <si>
    <t>ohumusování+osetí  : 378,50</t>
  </si>
  <si>
    <t>0057240</t>
  </si>
  <si>
    <t>Směs travní parková I. běžná zátěž PROFI</t>
  </si>
  <si>
    <t>SPCM</t>
  </si>
  <si>
    <t>POL3_1</t>
  </si>
  <si>
    <t>378,5*0,03</t>
  </si>
  <si>
    <t>182001111</t>
  </si>
  <si>
    <t>Plošná úprava terénu, nerovnosti do 10 cm v rovině</t>
  </si>
  <si>
    <t>183403113</t>
  </si>
  <si>
    <t>Obdělání půdy frézováním v rovině</t>
  </si>
  <si>
    <t>183403153</t>
  </si>
  <si>
    <t>Obdělání půdy hrabáním, v rovině</t>
  </si>
  <si>
    <t>184102111</t>
  </si>
  <si>
    <t>Výsadba dřevin s balem D do 20 cm, v rovině</t>
  </si>
  <si>
    <t>026503299.Q</t>
  </si>
  <si>
    <t>Habr obecný - Carpinus betulus obvod kmene 10/12</t>
  </si>
  <si>
    <t>SML.CENA</t>
  </si>
  <si>
    <t>Tablet.hnojivo 10 g</t>
  </si>
  <si>
    <t>POL12_0</t>
  </si>
  <si>
    <t>184202112</t>
  </si>
  <si>
    <t>Ukotvení dřeviny kůly D do 10 cm, dl. do 3 m</t>
  </si>
  <si>
    <t>2*3</t>
  </si>
  <si>
    <t>05217230</t>
  </si>
  <si>
    <t>Tyč jehličnatá jakost 4 tř. 3  10-12 cm odkorněná</t>
  </si>
  <si>
    <t>RTS 21/ II</t>
  </si>
  <si>
    <t>Úvazek pružný</t>
  </si>
  <si>
    <t>POL3_</t>
  </si>
  <si>
    <t>184802115</t>
  </si>
  <si>
    <t>Chem. odplevelení před založ. granulátem, v rovině</t>
  </si>
  <si>
    <t>184921093</t>
  </si>
  <si>
    <t>Mulčování rostlin tl. do 0,1 m rovina</t>
  </si>
  <si>
    <t>1039110</t>
  </si>
  <si>
    <t>Kůra mulčovací VL</t>
  </si>
  <si>
    <t>3,0*0,15</t>
  </si>
  <si>
    <t>185802113</t>
  </si>
  <si>
    <t>Hnojení umělým hnojivem v rovině</t>
  </si>
  <si>
    <t>POL1_0</t>
  </si>
  <si>
    <t>40g/m2 : 378,5*40,0/1000000</t>
  </si>
  <si>
    <t>2519115</t>
  </si>
  <si>
    <t>Trávníkové hnojivo AGRO po 10 kg</t>
  </si>
  <si>
    <t>Kg</t>
  </si>
  <si>
    <t>40g/m2 : 378,5*40,0/1000</t>
  </si>
  <si>
    <t>185851111</t>
  </si>
  <si>
    <t>Dovoz vody pro zálivku rostlin do 6 km</t>
  </si>
  <si>
    <t>0821132</t>
  </si>
  <si>
    <t>Voda pitná - vodné</t>
  </si>
  <si>
    <t>215901101</t>
  </si>
  <si>
    <t>Zhutnění podloží z hornin nesoudržných do 92% PS vibrační deskou</t>
  </si>
  <si>
    <t>P9 bet. dlažba 800x800 : 164,50</t>
  </si>
  <si>
    <t>P10 kačírek : 40,8</t>
  </si>
  <si>
    <t>P11 kartáč beton : 27,65</t>
  </si>
  <si>
    <t>P13 dřevoplast prkna : 5,12</t>
  </si>
  <si>
    <t>P14 mlat z drtě : 18,10</t>
  </si>
  <si>
    <t>P15 kartáč beton : 9,3</t>
  </si>
  <si>
    <t>P16 cementový potěr : 14,90</t>
  </si>
  <si>
    <t>P17 kartáč beton : 1,54</t>
  </si>
  <si>
    <t>271313511</t>
  </si>
  <si>
    <t>Beton podkladní pod základové konstrukce, prostý</t>
  </si>
  <si>
    <t xml:space="preserve">PATKY : </t>
  </si>
  <si>
    <t>patka P1 18ks : 18*(0,1*1,2*1,2)</t>
  </si>
  <si>
    <t>patka P2  2ks : 2*(0,1*1,4*1,4)</t>
  </si>
  <si>
    <t>patka P3 12ks : 12*(0,1*1,4*1,4)</t>
  </si>
  <si>
    <t>pas ZP1 600x400 : 0,1*0,8*(8,3+12,65+2,5+12,5+2,5+6,6+6,5)</t>
  </si>
  <si>
    <t>pas ZP2 700x400 : 0,1*0,8*(15,5)</t>
  </si>
  <si>
    <t>pas ZP3 600x400 : 0,1*0,8*(24,6+5,4)</t>
  </si>
  <si>
    <t>pas ZP4 600x400 : 0,1*0,7*(11,4+2,5)</t>
  </si>
  <si>
    <t>nízký angl. dvorek : 0,10*0,80*(23,3+5,3)</t>
  </si>
  <si>
    <t>273321321</t>
  </si>
  <si>
    <t>Železobeton základových desek C 20/25</t>
  </si>
  <si>
    <t>deska výtahu : 0,15*(1,825*1,840)</t>
  </si>
  <si>
    <t>273351215</t>
  </si>
  <si>
    <t>Bednění stěn základových desek - zřízení</t>
  </si>
  <si>
    <t>deska výtahu : 0,15*(2*1,8252+2*1,840)</t>
  </si>
  <si>
    <t>273351216</t>
  </si>
  <si>
    <t>Bednění stěn základových desek - odstranění</t>
  </si>
  <si>
    <t>273361821</t>
  </si>
  <si>
    <t>Výztuž základových desek z betonářské oceli B500B</t>
  </si>
  <si>
    <t xml:space="preserve">110,0 kg/m3 : </t>
  </si>
  <si>
    <t>deska výtahu : 0,15*(1,825*1,840)*110,0/1000</t>
  </si>
  <si>
    <t>274272140</t>
  </si>
  <si>
    <t>Zdivo základové z bednicích tvárnic, tl. 300 mm výplň tvárnic betonem C 20/25</t>
  </si>
  <si>
    <t>pas ZP1 600x400 : 0,5*(8,3+12,65+2,5+12,5+2,5+6,6+6,5)</t>
  </si>
  <si>
    <t>pas ZP2 700x400 : 0,5*(15,5)</t>
  </si>
  <si>
    <t>pas ZP3 600x400 : 0,5*(24,6+5,4)</t>
  </si>
  <si>
    <t>zazdění kolektoru : 1,5*1,8</t>
  </si>
  <si>
    <t>274272150</t>
  </si>
  <si>
    <t>Zdivo základové z bednicích tvárnic, tl. 400 mm výplň tvárnic betonem C 20/25</t>
  </si>
  <si>
    <t>pas ZP4 600x400 : 0,5*(11,4+2,5)</t>
  </si>
  <si>
    <t>274929111R01</t>
  </si>
  <si>
    <t>Příplatek na řezání 1ks betonové bednící tvárnice</t>
  </si>
  <si>
    <t>pro větrací štěrbiny (odvětr radonu) š=1500mm tzn 3tvárnice : 32*3</t>
  </si>
  <si>
    <t>274321321</t>
  </si>
  <si>
    <t>Železobeton základových pasů C 20/25</t>
  </si>
  <si>
    <t>pas ZP1 600x400 : 0,6*0,4*(8,3+12,65+2,5+12,5+2,5+6,6+6,5)</t>
  </si>
  <si>
    <t>pas ZP2 700x400 : 0,7*0,4*(15,5)</t>
  </si>
  <si>
    <t>pas ZP3 600x400 : 0,6*0,4*(24,6+5,4)</t>
  </si>
  <si>
    <t>pas ZP4 600x400 : 0,6*0,4*(11,4+2,5)</t>
  </si>
  <si>
    <t>pasy pod desku výtahu tvar "U" : 0,4*0,8*(1,825*2+1,065)</t>
  </si>
  <si>
    <t>274351215</t>
  </si>
  <si>
    <t>Bednění stěn základových pasů - zřízení</t>
  </si>
  <si>
    <t>pas ZP1 600x400 : 2*0,4*(8,3+12,65+2,5+12,5+2,5+6,6+6,5)</t>
  </si>
  <si>
    <t>pas ZP2 700x400 : 2*0,4*(15,5)</t>
  </si>
  <si>
    <t>pas ZP3 600x400 : 2*0,4*(24,6+5,4)</t>
  </si>
  <si>
    <t>pas ZP4 600x400 : 2*0,4*(11,4+2,5)</t>
  </si>
  <si>
    <t>274351216</t>
  </si>
  <si>
    <t>Bednění stěn základových pasů - odstranění</t>
  </si>
  <si>
    <t>274361821</t>
  </si>
  <si>
    <t>Výztuž základových pasů z betonářské oceli  B500B</t>
  </si>
  <si>
    <t xml:space="preserve">výztuž na 1mb základu 16,5 kg/mb : </t>
  </si>
  <si>
    <t xml:space="preserve">  pas ZP1 600x400 : (8,3+12,65+2,5+12,5+2,5+6,6+6,5)</t>
  </si>
  <si>
    <t xml:space="preserve">  pas ZP2 700x400 : (15,5)</t>
  </si>
  <si>
    <t xml:space="preserve">  pas ZP3 600x400 : (24,6+5,4)</t>
  </si>
  <si>
    <t xml:space="preserve">  pas ZP4 600x400 : (11,4+2,5)</t>
  </si>
  <si>
    <t>celkem  : 16,5*110,95/1000*1,07</t>
  </si>
  <si>
    <t>275321321</t>
  </si>
  <si>
    <t>Železobeton základových patek C 20/25</t>
  </si>
  <si>
    <t>patka P1 18ks : 18*(0,8*1,0*1,0)</t>
  </si>
  <si>
    <t>patka P2  2ks : 2*(0,8*1,2*1,2)</t>
  </si>
  <si>
    <t>patka P3 12ks : 12*(0,7*1,2*1,2)</t>
  </si>
  <si>
    <t>275351215</t>
  </si>
  <si>
    <t>Bednění stěn základových patek - zřízení</t>
  </si>
  <si>
    <t>patka P1 18ks : 18*(0,8*(4*1,0))</t>
  </si>
  <si>
    <t>patka P2  2ks : 2*(0,8*(4*1,2))</t>
  </si>
  <si>
    <t>patka P3 12ks : 12*(0,7*(4*1,2))</t>
  </si>
  <si>
    <t>275351216</t>
  </si>
  <si>
    <t>Bednění stěn základových patek - odstranění</t>
  </si>
  <si>
    <t>275361921</t>
  </si>
  <si>
    <t>Výztuž základových patek ze svařovaných sítí KY 80, drát d 8,0 mm, oko 150 x 150 mm</t>
  </si>
  <si>
    <t xml:space="preserve">hmotnost =5,5 kg/m2 : </t>
  </si>
  <si>
    <t xml:space="preserve">  patka P1 18ks : 18*(1,3*1,3)</t>
  </si>
  <si>
    <t xml:space="preserve">  patka P2  2ks : 2*(1,7*1,7)</t>
  </si>
  <si>
    <t xml:space="preserve">  patka P3 12ks : 12*(1,7*1,7)</t>
  </si>
  <si>
    <t>70,88*5,5/1000*1,15</t>
  </si>
  <si>
    <t>211971110</t>
  </si>
  <si>
    <t>Opláštění žeber z geotextilie</t>
  </si>
  <si>
    <t>u opěrných stěn : (0,9*2+0,5*2+0,2)*(1,0+10,3+11,7+3,0+13,2+3,0+6,0+14,5)</t>
  </si>
  <si>
    <t>pod velkoformát dlažbou : (0,6*2+0,5*2+0,2)*23,0</t>
  </si>
  <si>
    <t>zaústění drenu : (0,6*2+0,5*2+0,2)*3,2</t>
  </si>
  <si>
    <t>212312111</t>
  </si>
  <si>
    <t>Lože trativodu z betonu prostého angl. dvorek</t>
  </si>
  <si>
    <t>u opěrných stěn : 0,15*0,6*(1,0+10,3+11,7+3,0+13,2+3,0+6,0+14,5)</t>
  </si>
  <si>
    <t>212572111</t>
  </si>
  <si>
    <t>Lože trativodu ze štěrkopísku tříděného</t>
  </si>
  <si>
    <t>pod velkoformát dlažbou : 0,1*0,6*23,0</t>
  </si>
  <si>
    <t>zaústění drenu : 0,1*0,6*3,2</t>
  </si>
  <si>
    <t>212561111</t>
  </si>
  <si>
    <t>Výplň odvodňov. trativodů kam. hrubě drcen.16-32mm</t>
  </si>
  <si>
    <t>P10 kačírek : 0,55*40,8</t>
  </si>
  <si>
    <t>P9 dren pod dlažbou : 0,6*0,55*23,0</t>
  </si>
  <si>
    <t>zaústění drenu : 0,6*0,55*3,2</t>
  </si>
  <si>
    <t>212755116</t>
  </si>
  <si>
    <t>Trativody z drenážních trubek DN 10 cm bez lože z trub PVC flexibilní</t>
  </si>
  <si>
    <t>u opěrných stěn : 1,0+10,3+11,7+3,0+13,2+3,0+6,0+14,5</t>
  </si>
  <si>
    <t>pod velkoformát dlažbou : 23,0</t>
  </si>
  <si>
    <t>zaústění drenu : 3,2</t>
  </si>
  <si>
    <t>894431111</t>
  </si>
  <si>
    <t>Šachta, D 315 mm, dl.šach.roury 1,25 m, přímá dno PP KG D 110 mm, poklop PP do roury 1,5 t</t>
  </si>
  <si>
    <t>Agregovaná položka</t>
  </si>
  <si>
    <t>POL2_1</t>
  </si>
  <si>
    <t>na drenážním potrubí u opěrek : 7</t>
  </si>
  <si>
    <t>pod velkoformát dlažbou : 1</t>
  </si>
  <si>
    <t>69366055</t>
  </si>
  <si>
    <t>Textilie PP 63/30 300 g/m2 šíře do 8,8 m</t>
  </si>
  <si>
    <t>250,98*1,15</t>
  </si>
  <si>
    <t>380326131</t>
  </si>
  <si>
    <t>Beton komplet.konstr.vodostavební C 20/25 do 15 cm</t>
  </si>
  <si>
    <t>nízký angl. dvorek : 0,15*(0,775+0,53)*(23,3+5,3)</t>
  </si>
  <si>
    <t>0,25*0,10*(23,3+5,3)</t>
  </si>
  <si>
    <t>4*0,15*(0,775*0,68)</t>
  </si>
  <si>
    <t>380356231</t>
  </si>
  <si>
    <t>Bednění kompl.konstr.neomít.BO pl.rovinných,zříz.</t>
  </si>
  <si>
    <t>nízký angl. dvorek : (0,68+0,53+0,1+0,25)*(23,3+5,3)</t>
  </si>
  <si>
    <t>4*(0,775*0,68*2)</t>
  </si>
  <si>
    <t>380356232</t>
  </si>
  <si>
    <t>Bednění kompl.konstr.neomít.BO pl.rovinných,odbed.</t>
  </si>
  <si>
    <t>380361007</t>
  </si>
  <si>
    <t>Výztuž kompletních konstrukcí z oceli 10 505</t>
  </si>
  <si>
    <t>nízký angl. dvorek : 0,39541</t>
  </si>
  <si>
    <t>388 PC 001</t>
  </si>
  <si>
    <t>MTŽ bet. energokanál se zákrytovou deskou</t>
  </si>
  <si>
    <t>899623141</t>
  </si>
  <si>
    <t>Zabetonování dna kolektoru betonem C12/15</t>
  </si>
  <si>
    <t>l=9,4m : 1,1*0,86*9,4</t>
  </si>
  <si>
    <t>962052211</t>
  </si>
  <si>
    <t>Bourání železobet.  nadzákladového zdiva</t>
  </si>
  <si>
    <t>strop a část stěn kolektoru tl.stěn (stropu) 200mm : 0,2*(0,94*2+1,1)*9,4</t>
  </si>
  <si>
    <t>5938544</t>
  </si>
  <si>
    <t>Energokanál ENK  58/39/35 U</t>
  </si>
  <si>
    <t>5938540</t>
  </si>
  <si>
    <t>Deska zákrytová ENK 58/39/5 ZD</t>
  </si>
  <si>
    <t>411121232</t>
  </si>
  <si>
    <t>Osazování stropních desek š. do 60, dl. do 180 cm včetně dodávky PZD 29/10   149x29x9</t>
  </si>
  <si>
    <t>na kolektor náhrada za poškozené : 10</t>
  </si>
  <si>
    <t>430321514R01</t>
  </si>
  <si>
    <t>Beton schodišťových konstrukcí železový C 30/37 povrch kartáčovaný</t>
  </si>
  <si>
    <t>vstup stupně š=2,4m : 0,27*(0,6*2,4)+0,15*(0,3*2,4)</t>
  </si>
  <si>
    <t>vstup stupně š=2,6m : 0,27*(0,6*2,6)+0,15*(0,3*2,6)</t>
  </si>
  <si>
    <t>stupně š=0,8m : 0,27*(0,96*0,8)+0,17*(0,69*0,8)+0,17*(0,42*0,8)</t>
  </si>
  <si>
    <t xml:space="preserve">schodiště v místě původního 16x170/380 : </t>
  </si>
  <si>
    <t>deska+prahy : (0,2*1,2*5,8)+(0,4*1,0+1,2)+(0,4*0,8*1,2)</t>
  </si>
  <si>
    <t>stupně : (0,17*0,38/2)*1,2*16</t>
  </si>
  <si>
    <t>430362021</t>
  </si>
  <si>
    <t>Výztuž schodišťových konstrukcí sítí Kari</t>
  </si>
  <si>
    <t>90,0 kg/m3 : 5,7478*90,0/1000</t>
  </si>
  <si>
    <t>434351141</t>
  </si>
  <si>
    <t>Bednění stupňů přímočarých - zřízení</t>
  </si>
  <si>
    <t>vstup stupně š=2,4m : (0,15+0,30)*2,4*2</t>
  </si>
  <si>
    <t>vstup stupně š=2,6m : (0,15+0,30)*2,6*2</t>
  </si>
  <si>
    <t>stupně š=0,8m : (0,17+0,27)*0,8*3</t>
  </si>
  <si>
    <t xml:space="preserve">schodiště v místě původního 16x 170/380  : </t>
  </si>
  <si>
    <t>stupně : (0,20+0,40)*1,3*16</t>
  </si>
  <si>
    <t>434351142</t>
  </si>
  <si>
    <t>Bednění stupňů přímočarých - odstranění</t>
  </si>
  <si>
    <t>457311116</t>
  </si>
  <si>
    <t>Vyrovnávací beton výplňový nebo spádový C 16/20</t>
  </si>
  <si>
    <t>P16 cementový potěr : (0,02+0,07)/2*14,90</t>
  </si>
  <si>
    <t>564741111R01</t>
  </si>
  <si>
    <t>Podklad z kameniva drceného vel.16-32 mm,tl. 12 cm</t>
  </si>
  <si>
    <t>564751111R01</t>
  </si>
  <si>
    <t>Podklad z kameniva drceného vel.16-32 mm,tl. 15 cm</t>
  </si>
  <si>
    <t>564922105</t>
  </si>
  <si>
    <t>Mlatový kryt z mech.zpevněného kameniva tl. 5 cm prosívka fr. 0-4 mm</t>
  </si>
  <si>
    <t>568111111</t>
  </si>
  <si>
    <t>Zřízení vrstvy z geotextilie skl.do 1:5, š.do 3 m</t>
  </si>
  <si>
    <t>639571311</t>
  </si>
  <si>
    <t>Okapový chodník - textilie proti prorůstání 45g/m2</t>
  </si>
  <si>
    <t>581114115R01</t>
  </si>
  <si>
    <t>Kryt z betonu komunikací pro pěší tloušťky 12 cm kartáčovaný beton</t>
  </si>
  <si>
    <t>596811111</t>
  </si>
  <si>
    <t>Kladení dlaždic kom.pro pěší, lože z kameniva těž.</t>
  </si>
  <si>
    <t>odečet dlažby 800x800 do betonu : -25,60</t>
  </si>
  <si>
    <t>596841111</t>
  </si>
  <si>
    <t>Kladení dlažby z dlaždic kom.pro pěší do lože z MC</t>
  </si>
  <si>
    <t xml:space="preserve">P9 bet. dlažba 800x800 : </t>
  </si>
  <si>
    <t xml:space="preserve">  okolo okrajů bez obrub (u stromů) : 0,8*16*2</t>
  </si>
  <si>
    <t xml:space="preserve">  0,8*4*2</t>
  </si>
  <si>
    <t>0,8*32,0</t>
  </si>
  <si>
    <t>639571210</t>
  </si>
  <si>
    <t>Kačírek pro okapový chodník tl. 100 mm</t>
  </si>
  <si>
    <t>713191100</t>
  </si>
  <si>
    <t>Položení separační fólie včetně dodávky PE fólie</t>
  </si>
  <si>
    <t>766441111RAW</t>
  </si>
  <si>
    <t>D+M Podlahy teras z dřevoplast. prken 138x23mm na roštu 50x50mm, vč beton. dlažby 300x300x40mm</t>
  </si>
  <si>
    <t>P13 : 5,12</t>
  </si>
  <si>
    <t>916561111</t>
  </si>
  <si>
    <t>Osazení záhon.obrubníků do lože z C 12/15 s opěrou</t>
  </si>
  <si>
    <t>okolo štěrk komunik : 5,5+3,0</t>
  </si>
  <si>
    <t>917862111</t>
  </si>
  <si>
    <t>Osazení stojat. obrub.bet. s opěrou,lože z C 12/15</t>
  </si>
  <si>
    <t>okolo dlažby 800x800mm : 9,3-2,4+4,0+1,6+2,93+0,2+12,7+2,4+4,97</t>
  </si>
  <si>
    <t>936124112</t>
  </si>
  <si>
    <t>Zřízení lavice stabilní se zabetonováním noh</t>
  </si>
  <si>
    <t>953171002</t>
  </si>
  <si>
    <t>Osazování poklopů litinových, ocelových do 100 kg</t>
  </si>
  <si>
    <t>kolektor : 1</t>
  </si>
  <si>
    <t>5524212</t>
  </si>
  <si>
    <t>Poklop B125 čtvercový 600x600mm</t>
  </si>
  <si>
    <t>5921741</t>
  </si>
  <si>
    <t>Obrubník chodníkový  100/10/25 II nat</t>
  </si>
  <si>
    <t>nad opěrn zdí asf. komunikace : 44</t>
  </si>
  <si>
    <t>okolo dlažby 800x800mm : 37</t>
  </si>
  <si>
    <t>5921746</t>
  </si>
  <si>
    <t>Obrubník zahradní 100/5/25 II nat</t>
  </si>
  <si>
    <t>RTS 18/ I</t>
  </si>
  <si>
    <t>okolo štěrk komunik : 9</t>
  </si>
  <si>
    <t>59245620Q</t>
  </si>
  <si>
    <t>Dlaždice betonová 80x80x8 cm šedá</t>
  </si>
  <si>
    <t>P9 bet. dlažba 800x800 : 164,50*1,05</t>
  </si>
  <si>
    <t>59289016.</t>
  </si>
  <si>
    <t>Lavička prefa betonová bílá 3200x600x450mm</t>
  </si>
  <si>
    <t>RTS 22/ II</t>
  </si>
  <si>
    <t>23,22*1,20</t>
  </si>
  <si>
    <t>566901111</t>
  </si>
  <si>
    <t>Vyspravení podkladu po překopech štěrkopískem</t>
  </si>
  <si>
    <t>nad opěrn zdí asf. komunikace oprav u obruby š=30cm : 0,3*0,15*(30,0+5,0+8,0)</t>
  </si>
  <si>
    <t>566903111</t>
  </si>
  <si>
    <t>Vyspravení podkladu po překopech kam.hrubě drceným</t>
  </si>
  <si>
    <t>nad opěrn zdí asf. komunikace oprav u obruby š=30cm : 0,3*0,20*(30,0+5,0+8,0)*2,0</t>
  </si>
  <si>
    <t>566904111</t>
  </si>
  <si>
    <t>Vyspravení podkladu po překopech kam.obal.asfaltem</t>
  </si>
  <si>
    <t>nad opěrn zdí asf. komunikace oprav u obruby š=30cm : 0,3*0,10*(30,0+5,0+8,0)*2,500</t>
  </si>
  <si>
    <t>572952111</t>
  </si>
  <si>
    <t>Vyspravení krytu po překopu asf.betonem tl.do 5 cm</t>
  </si>
  <si>
    <t>nad opěrn zdí asf. komunikace oprav u obruby š=30cm : 0,3*(30,0+5,0+8,0)</t>
  </si>
  <si>
    <t>998014021</t>
  </si>
  <si>
    <t>Přesun hmot, budovy mont. vícepodl. s pláštěm</t>
  </si>
  <si>
    <t>711212001</t>
  </si>
  <si>
    <t>Nátěr (povlak) krystalická hydroizolace</t>
  </si>
  <si>
    <t>deska výtahu : 1,825*1,840</t>
  </si>
  <si>
    <t>998711201</t>
  </si>
  <si>
    <t>Přesun hmot pro izolace proti vodě, výšky do 6 m</t>
  </si>
  <si>
    <t>767 PC_01/Z</t>
  </si>
  <si>
    <t>D+M Ocelového madla venkovního schodiště žárově Zn</t>
  </si>
  <si>
    <t>767 PC_02/Z</t>
  </si>
  <si>
    <t>D+M Ocelového venkovního schodiště vč. zábradlí žárově Zn</t>
  </si>
  <si>
    <t>767 PC_03/Z</t>
  </si>
  <si>
    <t>D+M Ocelové venkovní branky 700x1800mm vč kování žárově Zn</t>
  </si>
  <si>
    <t>767 PC_04/Z</t>
  </si>
  <si>
    <t>D+M Ocelové venkovní branky 650x830mm vč kování žárově Zn</t>
  </si>
  <si>
    <t>767 PC_06/Z</t>
  </si>
  <si>
    <t>D+M Ocelového rámu (základ) pro TČ na opěrné zdi žárově Zn</t>
  </si>
  <si>
    <t>767 PC_07/Z</t>
  </si>
  <si>
    <t>D+M Ocelového zábradlí na opěrné zdi žárově Zn</t>
  </si>
  <si>
    <t>767 PC_10/Z</t>
  </si>
  <si>
    <t>D+M Ocelová stropní kce. angl. dvorků žárově Zn</t>
  </si>
  <si>
    <t>767 PC_11/Z</t>
  </si>
  <si>
    <t>D+M Ocelová kce. zakrytí malých angl. dvorků poror žárově Zn</t>
  </si>
  <si>
    <t>767 PC_16/Z</t>
  </si>
  <si>
    <t>D+M Ocelová kce. podloubí (sloupy, průvlaky zavětr 1x základ+1x PUR nátěr matný</t>
  </si>
  <si>
    <t>330030120RAQ</t>
  </si>
  <si>
    <t>D+M Hydraulické vertikální plošiny, nosnost=400kg 2 stanice, 2 nástupiště viz příloha  PD</t>
  </si>
  <si>
    <t>POL2_9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</si>
  <si>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</si>
  <si>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</si>
  <si>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</si>
  <si>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</si>
  <si>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</si>
  <si>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</si>
  <si>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</si>
  <si>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</si>
  <si>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</si>
  <si>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</si>
  <si>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</si>
  <si>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</si>
  <si>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979999981</t>
  </si>
  <si>
    <t>Poplatek za recyklaci betonu kusovost do 1600 cm2 (skup.170101)</t>
  </si>
  <si>
    <t>77,01526-18,15</t>
  </si>
  <si>
    <t>979999994</t>
  </si>
  <si>
    <t>Poplatek za recyklaci asfaltu, kusovost nad 1600 cm2, (skup.170302)</t>
  </si>
  <si>
    <t>obalení drenu D100 mezi pilotami za stříkaným betonem cca 25ks á3,7m : 25*(0,45*3,7)</t>
  </si>
  <si>
    <t>mezi piloty za stříkaný beton cca 25ks : 25*3,7</t>
  </si>
  <si>
    <t>Textilie PP 300 g/m2 šíře do 8,8 m</t>
  </si>
  <si>
    <t>264321412</t>
  </si>
  <si>
    <t>Vrty zapažené do 650 mm hl.do 10 m hor.3</t>
  </si>
  <si>
    <t>224383112</t>
  </si>
  <si>
    <t>Zřízení pilot,vytaž.pažnic, z ŽB do 10 m, D 1250mm</t>
  </si>
  <si>
    <t>224361116</t>
  </si>
  <si>
    <t>Výztuž pilot betonovaných do země z oceli B500B</t>
  </si>
  <si>
    <t xml:space="preserve">  armokoše typ A : 990,04</t>
  </si>
  <si>
    <t xml:space="preserve">  armokoše typ B : 7299,36</t>
  </si>
  <si>
    <t xml:space="preserve">  armokoše typ C : 1145,12</t>
  </si>
  <si>
    <t>celkem : 9434,52/1000</t>
  </si>
  <si>
    <t>224311411</t>
  </si>
  <si>
    <t>Výplň pilot z C 25/30 XF3, bez suspenze</t>
  </si>
  <si>
    <t>131100110RAQ</t>
  </si>
  <si>
    <t>Nákládání vývrtku z pilot a odvoz na skládku 28km vč. poplatku</t>
  </si>
  <si>
    <t>961100015RAQ</t>
  </si>
  <si>
    <t>Ubourání hlav pilot po podkladní beton, zapravení vč. likvidace suti</t>
  </si>
  <si>
    <t>58 pilot : pi*0,315^2*0,3*58</t>
  </si>
  <si>
    <t>564112115</t>
  </si>
  <si>
    <t>Podklad z bet.recyklátu fr. 0-16 po zhutn.tl.15 cm plocha pro pilotáž</t>
  </si>
  <si>
    <t>216341112R01</t>
  </si>
  <si>
    <t>Beton stříkaný stěn, C20/25 XC2 tl.10 cm</t>
  </si>
  <si>
    <t>216341119R01</t>
  </si>
  <si>
    <t>Přípl.za dalších 5 cm tl.-beton stříkaný C20/25, s</t>
  </si>
  <si>
    <t>289363211</t>
  </si>
  <si>
    <t>Kotvičky výztuže do tmelu hl.20 cm, z 10216, 8 mm</t>
  </si>
  <si>
    <t>289361113</t>
  </si>
  <si>
    <t>Výztuž ze svař.sítí na plochy,drát D 6,0 mm</t>
  </si>
  <si>
    <t>hmotnost sítě 6/150/150 = 3,035kg/m2 : 521,1</t>
  </si>
  <si>
    <t xml:space="preserve">podkl bet. opěrných zdí : </t>
  </si>
  <si>
    <t>pod pasy dil.č.1+č.8  l=7,0m+9,4m : 1,00*0,1*(7,0+9,4)</t>
  </si>
  <si>
    <t>pod římsu na opěr zdech l=51,0m : 1,05*0,1*51,0</t>
  </si>
  <si>
    <t xml:space="preserve">zákl. pasy opěrných žb stěn : </t>
  </si>
  <si>
    <t>dilatace č.1 : 0,80*0,60*7,0</t>
  </si>
  <si>
    <t>dilatace č.8 : 0,80*0,60*9,24</t>
  </si>
  <si>
    <t>dilatace č.1 : 2*0,60*7,0</t>
  </si>
  <si>
    <t>dilatace č.8 : 2*0,60*9,24</t>
  </si>
  <si>
    <t>317321017</t>
  </si>
  <si>
    <t>Římsy zdí a valů z betonu železového C 25/30</t>
  </si>
  <si>
    <t>51m zešikmené římsy : (0,85*0,3+0,85*0,05/2)*51,0</t>
  </si>
  <si>
    <t>317353111</t>
  </si>
  <si>
    <t>Bednění říms zdí a valů - zřízení</t>
  </si>
  <si>
    <t>51m zešikmené římsy : (0,35+0,90+0,3)*51,0</t>
  </si>
  <si>
    <t>317353112</t>
  </si>
  <si>
    <t>Bednění říms zdí a valů - odbednění</t>
  </si>
  <si>
    <t>311351923</t>
  </si>
  <si>
    <t>Lišta do bednění pro sražení hran monolit. konstru</t>
  </si>
  <si>
    <t>51m zešikmené římsy : 51,0</t>
  </si>
  <si>
    <t>dilatace č.1 : 9,0</t>
  </si>
  <si>
    <t>dilatace č.8 : 12,0</t>
  </si>
  <si>
    <t>3,0</t>
  </si>
  <si>
    <t>317 PC 001</t>
  </si>
  <si>
    <t>D+M Bednění kotevních otvorů pro ocel. zastropení</t>
  </si>
  <si>
    <t>327321825</t>
  </si>
  <si>
    <t>Zdi a valy ze železobetonu pohled. pevnost C 25/30</t>
  </si>
  <si>
    <t>dilatace č.1 : 0,3*(6,15*0,21+6,15*2,77/2+0,85*2,98)</t>
  </si>
  <si>
    <t>dilatace č.8 : 0,3*(11,24*0,345+11,24*1,485/2)</t>
  </si>
  <si>
    <t>327351211</t>
  </si>
  <si>
    <t>Bednění zdí a valů H do 20 m - zřízení</t>
  </si>
  <si>
    <t>dilatace č.1 : 2*(6,15*0,21+6,15*2,77/2+0,85*2,98)</t>
  </si>
  <si>
    <t>dilatace č.8 : 2*(11,24*0,345+11,24*1,485/2)</t>
  </si>
  <si>
    <t>327351221</t>
  </si>
  <si>
    <t>Bednění zdí a valů H do 20 m - odbednění</t>
  </si>
  <si>
    <t>327361017</t>
  </si>
  <si>
    <t>Výztuž zdí a valů z oceli B500B (10 505), D nad 12</t>
  </si>
  <si>
    <t>žb opěr zdi tl.300mm vč základ. pasů a římsa na pilotách : 3,20</t>
  </si>
  <si>
    <t>327 PC 001</t>
  </si>
  <si>
    <t>D+M Vložení dilatace tl.20mm mezi dilatačními celk</t>
  </si>
  <si>
    <t>380932117</t>
  </si>
  <si>
    <t>Vlepení výztuže D 20 mm do vrtu v betonu 2složkovo</t>
  </si>
  <si>
    <t>dilatace mezi piloty/žb stěnou : 0,30*(7+3)</t>
  </si>
  <si>
    <t>998001011</t>
  </si>
  <si>
    <t>Přesun hmot pro piloty betonované na místě</t>
  </si>
  <si>
    <t>14_05_2023</t>
  </si>
  <si>
    <t>760 01</t>
  </si>
  <si>
    <t>Vybrán výběrovým řízením</t>
  </si>
  <si>
    <t>modul 9000x2990x3565(3000) PON-160,PI-30+120,SI-220,3xST,vyv.rastr</t>
  </si>
  <si>
    <t>modul 7500x2990x3565(3000) PON-160,PI-30+120,SI-220,3xST,vyv.rastr</t>
  </si>
  <si>
    <t>modul 5995x2990x3565(3000?)PON-160,PI-30+120,SI-220,3xST,vyv.rastr</t>
  </si>
  <si>
    <t>modul 6000x2990x3300(2700?)PON-160,PI-30+120,SI-220,3xST,vyv.rastr</t>
  </si>
  <si>
    <t>D+M Obklad fasády mezi okny hliníkovými kazetami typu bond</t>
  </si>
  <si>
    <t>madla k WC a umývadlům pro postižené, komaxit, bílá 1x pevné a 1x sklopné</t>
  </si>
  <si>
    <t>Akumulační boxy z PP pro vsakování dešťových vod - dvouřadá retenční galerie, EP 400, užitný objem 6 ,0 m3, 1,2*2,4*0,52m, 4ks</t>
  </si>
  <si>
    <t xml:space="preserve">Podlahová vpust DN40/50 s vodorovným odtokem a zápachovou uzávěrkou, 123x123mm/115x115mm </t>
  </si>
  <si>
    <t>Podlahová vpust DN50/75/110 se svislým odtokem, 123x123mm/115x115mm, sifonová vložka</t>
  </si>
  <si>
    <t>Balkonový a terasový vtok DN75/110 se svislým odtokem a s nezámrznou zápachovou klapkou, 145x145mm/138x138mm</t>
  </si>
  <si>
    <t xml:space="preserve">Vodní ZU pro odvod kondenzátu DN40 s připojením DN32 popř. d 12-18 mm, s přídavnou mechanickou uzávěrkou a čistící vložkou, s otáčivým ramenem odtoku </t>
  </si>
  <si>
    <t>Podomítkový sifon ke klimatizačním jednotkám DN32 - 100x100mm</t>
  </si>
  <si>
    <t>Zápachová uzávěrka DN40/50 pro pračky v kombinaci s výtokovým ventilem 1/2“, 180x110mm</t>
  </si>
  <si>
    <t xml:space="preserve">Kanalizační přivzdušňovací ventil DN110 s dvojitou izolační stěnou </t>
  </si>
  <si>
    <t xml:space="preserve">Kanalizační přivzdušňovací ventil - podomítková verze DN 50 </t>
  </si>
  <si>
    <t>Pohledový kryt bílý k připevnění šroubky</t>
  </si>
  <si>
    <t>Těsnicí manžeta pro potrubní prostupy DN40-50 s PVC manžetou 800/40</t>
  </si>
  <si>
    <t>Ventil regulační cirkulační automatický 142 00 1/2", 30-50°C</t>
  </si>
  <si>
    <t>Ventil regulační cirkulační automatický 142 00 3/4", 30-50°C</t>
  </si>
  <si>
    <t>Montážní prvek pro závěsné WC, 112 cm, se splachovací nádržkou pod omítku 12 cm</t>
  </si>
  <si>
    <t>Montážní prvek pro pisoár, 112–130 cm, univerzální, pro ovládání splachování na omítku</t>
  </si>
  <si>
    <t>Montážní prvek pro bidet, 112 cm, univerzální: B=50cm, T=10cm</t>
  </si>
  <si>
    <t>Instalační prvek pro výlevku, 175 cm, se splachovací nádržkou pod omítku 12 cm, nástěnná armatura na omítku</t>
  </si>
  <si>
    <t>Výlevka bílá keramická závěsná</t>
  </si>
  <si>
    <t xml:space="preserve">Izolace z pěnového polyetylenu </t>
  </si>
  <si>
    <t>Oběhové čerpadlo (okruh zdroje) s řízením 0-10 V (vytápění, zásobník TV)</t>
  </si>
  <si>
    <t xml:space="preserve">Příslušenství TČ-rozdělovač diferenčních tlaků </t>
  </si>
  <si>
    <t>Příslušenství TČ-el. topná tyč do aku 6 kW/400 V</t>
  </si>
  <si>
    <t xml:space="preserve">Bezpečnostní termostat, příložný </t>
  </si>
  <si>
    <t>Demi filtr pro topný systém 3/4" včetně náplně</t>
  </si>
  <si>
    <t>Náhradní náplň pro demi filtr</t>
  </si>
  <si>
    <t>Čerpadlo oběhové 25-60</t>
  </si>
  <si>
    <t>Elektrická topná tyč do zásobníku TV 6 kW/400 V</t>
  </si>
  <si>
    <t xml:space="preserve">Svěrné šroubení 16x2 na vícevrstvé potrubí </t>
  </si>
  <si>
    <t>Vícevrstvé potrubí 16x2</t>
  </si>
  <si>
    <t>Rozvodnice - 4 zóny, 230V</t>
  </si>
  <si>
    <t>Zařízení č. 2 - Výtvarný ateliér 2</t>
  </si>
  <si>
    <t>Hzs Zařízení č. 2 - Výtvarný ateliér 2 - zednické výpomoci vrty, prostupy, drážky, přípomoci během transportu potrubí, koordinace vůči ostatním profesím, koordinace při etapizaci prací</t>
  </si>
  <si>
    <t>Kompletní montáž vzduchotechniky Zařízení č. 2</t>
  </si>
  <si>
    <t>EKVIP.SVORKOV.EPS 1 + KRYT</t>
  </si>
  <si>
    <t>Elektroinstalační rozvodná krabice na povrch IP 65</t>
  </si>
  <si>
    <t xml:space="preserve">KO TRUBKA PR. 75 </t>
  </si>
  <si>
    <t>Montáž kabelového žlabu 250/100mm vč. víka a podpěrek</t>
  </si>
  <si>
    <t>kabel  5x16 mm2</t>
  </si>
  <si>
    <t xml:space="preserve">Svodič přepětí DC, 1000 V </t>
  </si>
  <si>
    <t xml:space="preserve">Optický kabel univerzální 12 vl. 50/125 OM4 LSOH - U-DQ(ZN)BH </t>
  </si>
  <si>
    <t>Instalační kabel Cat.6A STP LSOH 550MHz - s2, d2, a1</t>
  </si>
  <si>
    <t>Instalační kabel Cat.5E UTP LSOH 300MHz -s1,d1,a1</t>
  </si>
  <si>
    <t>Optická vana výsuvná s čelem pro 24 x SC, LC , LSH adaptér 19" 1U černá</t>
  </si>
  <si>
    <t>Instalační kabel Cat.5E FTP LSOH 300MHz -s2,d1,a1</t>
  </si>
  <si>
    <t>Kovový svazkový držák 81x38x52mm</t>
  </si>
  <si>
    <r>
      <t xml:space="preserve">příplatek za vyvařovaný stropní rastr </t>
    </r>
    <r>
      <rPr>
        <sz val="8"/>
        <color rgb="FF7030A0"/>
        <rFont val="Arial CE"/>
        <charset val="238"/>
      </rPr>
      <t>příprava na kotvení</t>
    </r>
  </si>
  <si>
    <r>
      <t xml:space="preserve">wago spojka </t>
    </r>
    <r>
      <rPr>
        <sz val="8"/>
        <color rgb="FF7030A0"/>
        <rFont val="Arial CE"/>
        <charset val="238"/>
      </rPr>
      <t>propojení elektro. instalace mezi moduly</t>
    </r>
  </si>
  <si>
    <r>
      <t xml:space="preserve">spoj stěna přiznaný spoj, výška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</si>
  <si>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strop přiznaný spoj, délka spoje 1 bm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</si>
  <si>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dveřní
</t>
    </r>
    <r>
      <rPr>
        <sz val="8"/>
        <color rgb="FF7030A0"/>
        <rFont val="Arial CE"/>
        <charset val="238"/>
      </rPr>
      <t>vnitřní systémové spojení modulů, šedý hříbek=gumové těsnění</t>
    </r>
  </si>
  <si>
    <r>
      <t xml:space="preserve">spoj podlaha+vnější,délka spoj 1bm,podkladní plechy,spojky,hříbek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</si>
  <si>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 xml:space="preserve">spoj standard 1m (vnější spoj-hříbek,sp.šrouby,kryty)
</t>
    </r>
    <r>
      <rPr>
        <sz val="8"/>
        <color rgb="FF7030A0"/>
        <rFont val="Arial CE"/>
        <charset val="238"/>
      </rPr>
      <t>vnější systémové spojení modulů, šedý hříbek= vnější gumové těsnění</t>
    </r>
  </si>
  <si>
    <r>
      <t>odvětrání kontejneru pr. 110mm -</t>
    </r>
    <r>
      <rPr>
        <sz val="8"/>
        <color rgb="FF7030A0"/>
        <rFont val="Arial CE"/>
        <charset val="238"/>
      </rPr>
      <t xml:space="preserve"> fasádní větrací mřížka</t>
    </r>
  </si>
  <si>
    <r>
      <t xml:space="preserve">D+M sekundární střecha vč atik a oplechování dle PD
</t>
    </r>
    <r>
      <rPr>
        <sz val="8"/>
        <color rgb="FF7030A0"/>
        <rFont val="Arial CE"/>
        <charset val="238"/>
      </rPr>
      <t>provést dle skladby střech S1+S2, detailů v.č.16+výpisu klempířských a tesařských prvků v.č.15</t>
    </r>
  </si>
  <si>
    <r>
      <t xml:space="preserve">D+M Záchytného systému střechy - </t>
    </r>
    <r>
      <rPr>
        <sz val="8"/>
        <color rgb="FF7030A0"/>
        <rFont val="Arial CE"/>
        <charset val="238"/>
      </rPr>
      <t>projekt zajistí dodavatel stavby</t>
    </r>
  </si>
  <si>
    <r>
      <t xml:space="preserve">D+M 1-kř dřev dveří CPL laminát š=600-900/1970mm vč kování a obložkové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</si>
  <si>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1-kř dřev dveří CPL laminát s fix nadsvětlíkem š=800-900/1970mm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</si>
  <si>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2-kř dřev dveří CPL laminát s fix nadsvětlíkem 1675x2600nn vč kování a rámové zárubně
</t>
    </r>
    <r>
      <rPr>
        <sz val="8"/>
        <color rgb="FF7030A0"/>
        <rFont val="Arial CE"/>
        <charset val="238"/>
      </rPr>
      <t>viz výpis výplní otvorů v.č.15</t>
    </r>
  </si>
  <si>
    <r>
      <t xml:space="preserve">D+M Vnitřní dřev. fix prosklené stěny do učeben 1500x2600mm
</t>
    </r>
    <r>
      <rPr>
        <sz val="8"/>
        <color rgb="FF7030A0"/>
        <rFont val="Arial CE"/>
        <charset val="238"/>
      </rPr>
      <t>viz výpis výplní otvorů v.č.15</t>
    </r>
  </si>
  <si>
    <r>
      <t xml:space="preserve">spoj pouze pro vnitřní dveřní průchod přetahované PVC
</t>
    </r>
    <r>
      <rPr>
        <sz val="8"/>
        <color rgb="FF7030A0"/>
        <rFont val="Arial CE"/>
        <charset val="238"/>
      </rPr>
      <t>dveřní podlahový spoj (těsnění, přetažení podlahové krytiny PVC)</t>
    </r>
  </si>
  <si>
    <r>
      <t xml:space="preserve">D+M výplní otvorů vnější (okna+stěny s dveřmi) vč oplech parapetů
</t>
    </r>
    <r>
      <rPr>
        <sz val="8"/>
        <color rgb="FF7030A0"/>
        <rFont val="Arial CE"/>
        <charset val="238"/>
      </rPr>
      <t>viz výpis výplní otvorů v.č.15</t>
    </r>
  </si>
  <si>
    <r>
      <t xml:space="preserve">D+M terasa dřevoplast prkna tl.23mm, nosiče a pvc rektifikace dle VD (bez zábradlí)
</t>
    </r>
    <r>
      <rPr>
        <sz val="8"/>
        <color rgb="FF7030A0"/>
        <rFont val="Arial CE"/>
        <charset val="238"/>
      </rPr>
      <t>viz skladba střešní terasy P8</t>
    </r>
  </si>
  <si>
    <r>
      <t>D+M KZS MV tl.100mm, fasády a soklu XPS vč. podkladní cementovláknité desky,</t>
    </r>
    <r>
      <rPr>
        <sz val="8"/>
        <color rgb="FF7030A0"/>
        <rFont val="Arial CE"/>
        <charset val="238"/>
      </rPr>
      <t xml:space="preserve"> vč. mtž a dmtž fasádního lešení</t>
    </r>
    <r>
      <rPr>
        <sz val="8"/>
        <rFont val="Arial CE"/>
        <charset val="238"/>
      </rPr>
      <t xml:space="preserve">
</t>
    </r>
  </si>
  <si>
    <t>bednění 6ks kapes v žb opěrné pilotové stěně 100x100x200mm pro nosník IPE80 (zastropení angl. dvorku) viz půdorys 1.NP ASŘ</t>
  </si>
  <si>
    <t>vložení MW tl.20mm do dilatčních spár mezi jednotlivé celky žb opěrné pilotové stěny viz PD pilotové stěny</t>
  </si>
  <si>
    <t>Čestné prohlášení dodavatele ke zvláštním požřadavkům veřejné zakázky</t>
  </si>
  <si>
    <t>4)	Ve své nabídce a v případě, že se stane Zhotovitelem, pak při následné realizaci veřejné zakázky zohlední a bude dodržovat v plném rozsahu následující podmínky a omezení týkající se udržitelného rozvoje vycházející z čl. 17 nařízení Evropského parlamentu a Rady (EU) č. 2020/852 ze dne 18. června 2020 a čl. 9 nařízení Evropského parlamentu a Rady (EU) 2021/1060 ze dne 24. června 2021, zejména:</t>
  </si>
  <si>
    <t>a)	V oblasti udržitelného využívání a ochrany vodních zdrojů</t>
  </si>
  <si>
    <t>V rámci realizace veřejné zakázky budou v případě instalace zařízení k využívání vody instalována zařízení, jejichž spotřeba vody bude doložena technickými listy výrobku, stavební certifikací nebo stávajícím štítkem výrobku v EU, a to s následujícími parametry:</t>
  </si>
  <si>
    <t>aa)	umyvadlové baterie a kuchyňské baterie s maximálním průtokem vody 6 litrů/min;</t>
  </si>
  <si>
    <t>ac)	WC, zahrnující soupravy, mísy a splachovací nádrže, s úplným objemem splachovací vody maximálně 6 litrů a maximálním průměrným objemem splachovací vody 3,75 litru (vypočteno dle vzorce Va3 = (Vf4 + (3 × Vr5 )) /4), kde</t>
  </si>
  <si>
    <t>Va = průměrný objem</t>
  </si>
  <si>
    <t>Vf = úplné (velké) spláchnutí, 6 litrů</t>
  </si>
  <si>
    <t>Vr = redukované (malé spláchnutí, 3 litry</t>
  </si>
  <si>
    <t>ad)	pisoáry s maximální spotřebou 2 litry/mísu/hodinu; splachovací pisoáry s maximálním úplným objemem splachovací vody 1 litr.</t>
  </si>
  <si>
    <t>RTS 23/ II</t>
  </si>
  <si>
    <t>URS 23/ II</t>
  </si>
  <si>
    <t>kompletní svařená ocelová kce. modulu- rámy+příčné nosníky
PON 160= podlahový nosník výšky 160mm
PI-30+120= prostor pro podlahovou izolaci tl.30+120mm
SI220= prostor pro stropní izolaci tl.220mm
3xST= 3x stohovatelná ocel. konstrukce modulu</t>
  </si>
  <si>
    <t>bod č.4</t>
  </si>
  <si>
    <t>b)	V oblasti přechodu na oběhové hospodářství</t>
  </si>
  <si>
    <t>ba)	V rámci realizace veřejné zakázky bude se stavebním a demoličním odpadem nakládáno tak, že nejméně 70 % (hmotnostních) stavebního a demoličního odpadu neklasifikovaného jako nebezpečný (s výjimkou v přírodě se vyskytujících materiálů uvedených v kategorii 17 05 04 v Evropském seznamu odpadů stanoveném rozhodnutím 2000/532/ES) vzniklého na staveništi bude připraveno a předáno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odpadem.</t>
  </si>
  <si>
    <t>005261020R</t>
  </si>
  <si>
    <t>Bankovní záruky</t>
  </si>
  <si>
    <t>004111010R</t>
  </si>
  <si>
    <t>Doplňkový inženýrsko-geologický průzkum pozemku</t>
  </si>
  <si>
    <t>Součinost při stěhování nábytku a tech. vybavení</t>
  </si>
  <si>
    <t>005261999R</t>
  </si>
  <si>
    <t>Pojištění díla</t>
  </si>
  <si>
    <t>Pojištění okolního majetku</t>
  </si>
  <si>
    <t>005261010R1</t>
  </si>
  <si>
    <t>005261010R2</t>
  </si>
  <si>
    <t>modul 6000x2990x3565(3000) PON-160,PI-30+120,SI-220,3xST,vyv.rastr</t>
  </si>
  <si>
    <t>01_03</t>
  </si>
  <si>
    <t>AZP.ZAC120</t>
  </si>
  <si>
    <t>ZAC 1/20 napájecí zdroj  230V/12V, 50 Hz,  20 VA</t>
  </si>
  <si>
    <t>72521910PC</t>
  </si>
  <si>
    <t>Montáž umyvadla připevněného na šrouby do zdiva</t>
  </si>
  <si>
    <t>64211045</t>
  </si>
  <si>
    <t>umyvadlo keramické závěsné bílé š 550mm</t>
  </si>
  <si>
    <t>64211023</t>
  </si>
  <si>
    <t>umyvadlo keramické závěsné bezbariérové bílé 640x550mm</t>
  </si>
  <si>
    <t>GBT.111430001</t>
  </si>
  <si>
    <t>Montážní prvek pro umyvadlo, 112 cm, stojánková armatura</t>
  </si>
  <si>
    <t>7252391PC</t>
  </si>
  <si>
    <t>Montáž bidetů bez výtokových armatur ostatní typ</t>
  </si>
  <si>
    <t>725829131</t>
  </si>
  <si>
    <t>Montáž baterie umyvadlové stojánkové G 1/2" ostatní typ</t>
  </si>
  <si>
    <t>55144004</t>
  </si>
  <si>
    <t>baterie umyvadlová stojánková páková s ovládáním odpadu</t>
  </si>
  <si>
    <t>55145692</t>
  </si>
  <si>
    <t>baterie umyvadlová stojánková páková s prodlouženou pákou (lékařská)</t>
  </si>
  <si>
    <t>49a</t>
  </si>
  <si>
    <t>899 IO 01</t>
  </si>
  <si>
    <t>IO01 Přípojka vodovodu - viz přiložený rozpočet</t>
  </si>
  <si>
    <t>69a</t>
  </si>
  <si>
    <t>Přesun hmot tonážní pro izolace tepelné v objektech v přes 6 do 12 m</t>
  </si>
  <si>
    <t>998713102</t>
  </si>
  <si>
    <t>Přesun hmot tonážní pro armatury v objektech v přes 6 do 12 m</t>
  </si>
  <si>
    <t>998734102</t>
  </si>
  <si>
    <t>změny množství</t>
  </si>
  <si>
    <t>nová položka</t>
  </si>
  <si>
    <t>06_12</t>
  </si>
  <si>
    <t>D+M čistící rohože 1650x1200mm</t>
  </si>
  <si>
    <t>78a</t>
  </si>
  <si>
    <t>931971111R00</t>
  </si>
  <si>
    <t>Vložky do dilatačních spár, lepenka jednoduchá</t>
  </si>
  <si>
    <t>strop izolace tl.160 mm (20kg/m3) GKB 2x12,5mm [3,0] pož. odolnost DP1</t>
  </si>
  <si>
    <t>změny textu</t>
  </si>
  <si>
    <t>podlaha sádrovláknitá (2x12,5mm)+izolace EPS tl. 20mm vč. vyrovnávacího násypu 20mm</t>
  </si>
  <si>
    <t>stěna obv.iz.200mm (100+40mm,20kg+60mm,43kg) CW100+100/ z inter.sádrovláknitá deska 12,5mm a parotěsná folie, PO DP1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</si>
</sst>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7"/>
      <color rgb="FF7030A0"/>
      <name val="Arial CE"/>
      <charset val="238"/>
    </font>
    <font>
      <sz val="8"/>
      <color rgb="FF7030A0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 shrinkToFit="1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3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5" fillId="3" borderId="0" xfId="0" applyNumberFormat="1" applyFont="1" applyFill="1" applyAlignment="1" applyProtection="1">
      <alignment vertical="top" shrinkToFit="1"/>
      <protection locked="0"/>
    </xf>
    <xf numFmtId="49" fontId="15" fillId="0" borderId="0" xfId="0" applyNumberFormat="1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165" fontId="17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1" fillId="2" borderId="0" xfId="0" applyNumberFormat="1" applyFont="1" applyFill="1" applyAlignment="1">
      <alignment horizontal="left" vertical="center" wrapText="1"/>
    </xf>
    <xf numFmtId="49" fontId="18" fillId="0" borderId="45" xfId="0" applyNumberFormat="1" applyFont="1" applyBorder="1" applyAlignment="1">
      <alignment horizontal="left" vertical="top" wrapText="1"/>
    </xf>
    <xf numFmtId="0" fontId="0" fillId="4" borderId="39" xfId="0" applyFill="1" applyBorder="1" applyAlignment="1">
      <alignment wrapText="1"/>
    </xf>
    <xf numFmtId="4" fontId="15" fillId="0" borderId="45" xfId="0" applyNumberFormat="1" applyFont="1" applyBorder="1" applyAlignment="1">
      <alignment vertical="top" shrinkToFit="1"/>
    </xf>
    <xf numFmtId="4" fontId="15" fillId="0" borderId="42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49" fontId="15" fillId="5" borderId="45" xfId="0" applyNumberFormat="1" applyFont="1" applyFill="1" applyBorder="1" applyAlignment="1">
      <alignment horizontal="left" vertical="top" wrapText="1"/>
    </xf>
    <xf numFmtId="49" fontId="15" fillId="5" borderId="42" xfId="0" applyNumberFormat="1" applyFont="1" applyFill="1" applyBorder="1" applyAlignment="1">
      <alignment horizontal="left" vertical="top" wrapText="1"/>
    </xf>
    <xf numFmtId="4" fontId="15" fillId="5" borderId="45" xfId="0" applyNumberFormat="1" applyFont="1" applyFill="1" applyBorder="1" applyAlignment="1" applyProtection="1">
      <alignment vertical="top" shrinkToFit="1"/>
      <protection locked="0"/>
    </xf>
    <xf numFmtId="165" fontId="15" fillId="6" borderId="45" xfId="0" applyNumberFormat="1" applyFont="1" applyFill="1" applyBorder="1" applyAlignment="1">
      <alignment vertical="top" shrinkToFit="1"/>
    </xf>
    <xf numFmtId="49" fontId="0" fillId="6" borderId="0" xfId="0" applyNumberFormat="1" applyFill="1" applyAlignment="1">
      <alignment vertical="top"/>
    </xf>
    <xf numFmtId="49" fontId="0" fillId="7" borderId="0" xfId="0" applyNumberFormat="1" applyFill="1" applyAlignment="1">
      <alignment vertical="top"/>
    </xf>
    <xf numFmtId="0" fontId="15" fillId="7" borderId="41" xfId="0" applyFont="1" applyFill="1" applyBorder="1" applyAlignment="1">
      <alignment vertical="top"/>
    </xf>
    <xf numFmtId="49" fontId="15" fillId="7" borderId="42" xfId="0" applyNumberFormat="1" applyFont="1" applyFill="1" applyBorder="1" applyAlignment="1">
      <alignment vertical="top"/>
    </xf>
    <xf numFmtId="49" fontId="15" fillId="7" borderId="42" xfId="0" applyNumberFormat="1" applyFont="1" applyFill="1" applyBorder="1" applyAlignment="1">
      <alignment horizontal="left" vertical="top" wrapText="1"/>
    </xf>
    <xf numFmtId="0" fontId="15" fillId="7" borderId="44" xfId="0" applyFont="1" applyFill="1" applyBorder="1" applyAlignment="1">
      <alignment vertical="top"/>
    </xf>
    <xf numFmtId="49" fontId="15" fillId="7" borderId="45" xfId="0" applyNumberFormat="1" applyFont="1" applyFill="1" applyBorder="1" applyAlignment="1">
      <alignment vertical="top"/>
    </xf>
    <xf numFmtId="49" fontId="15" fillId="7" borderId="45" xfId="0" applyNumberFormat="1" applyFont="1" applyFill="1" applyBorder="1" applyAlignment="1">
      <alignment horizontal="left" vertical="top" wrapText="1"/>
    </xf>
    <xf numFmtId="0" fontId="15" fillId="7" borderId="45" xfId="0" applyFont="1" applyFill="1" applyBorder="1" applyAlignment="1">
      <alignment horizontal="center" vertical="top" shrinkToFit="1"/>
    </xf>
    <xf numFmtId="165" fontId="15" fillId="7" borderId="45" xfId="0" applyNumberFormat="1" applyFont="1" applyFill="1" applyBorder="1" applyAlignment="1">
      <alignment vertical="top" shrinkToFit="1"/>
    </xf>
    <xf numFmtId="0" fontId="15" fillId="7" borderId="42" xfId="0" applyFont="1" applyFill="1" applyBorder="1" applyAlignment="1">
      <alignment horizontal="center" vertical="top" shrinkToFit="1"/>
    </xf>
    <xf numFmtId="165" fontId="15" fillId="7" borderId="42" xfId="0" applyNumberFormat="1" applyFont="1" applyFill="1" applyBorder="1" applyAlignment="1">
      <alignment vertical="top" shrinkToFi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49" fontId="15" fillId="6" borderId="45" xfId="0" applyNumberFormat="1" applyFont="1" applyFill="1" applyBorder="1" applyAlignment="1">
      <alignment horizontal="left" vertical="top" wrapText="1"/>
    </xf>
    <xf numFmtId="49" fontId="0" fillId="5" borderId="0" xfId="0" applyNumberFormat="1" applyFill="1" applyAlignment="1">
      <alignment vertical="top"/>
    </xf>
    <xf numFmtId="49" fontId="15" fillId="5" borderId="0" xfId="0" applyNumberFormat="1" applyFont="1" applyFill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70"/>
  <sheetViews>
    <sheetView showGridLines="0" tabSelected="1" topLeftCell="B1" zoomScale="80" zoomScaleNormal="80" zoomScaleSheetLayoutView="75" workbookViewId="0">
      <selection activeCell="I112" sqref="I112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245" t="s">
        <v>4</v>
      </c>
      <c r="C1" s="246"/>
      <c r="D1" s="246"/>
      <c r="E1" s="246"/>
      <c r="F1" s="246"/>
      <c r="G1" s="246"/>
      <c r="H1" s="246"/>
      <c r="I1" s="246"/>
      <c r="J1" s="247"/>
    </row>
    <row r="2" spans="1:15" ht="36" customHeight="1">
      <c r="A2" s="2"/>
      <c r="B2" s="76" t="s">
        <v>24</v>
      </c>
      <c r="C2" s="77"/>
      <c r="D2" s="196" t="s">
        <v>2377</v>
      </c>
      <c r="E2" s="251" t="s">
        <v>42</v>
      </c>
      <c r="F2" s="252"/>
      <c r="G2" s="252"/>
      <c r="H2" s="252"/>
      <c r="I2" s="252"/>
      <c r="J2" s="253"/>
      <c r="O2" s="1"/>
    </row>
    <row r="3" spans="1:15" ht="27" hidden="1" customHeight="1">
      <c r="A3" s="2"/>
      <c r="B3" s="78"/>
      <c r="C3" s="77"/>
      <c r="D3" s="79"/>
      <c r="E3" s="254"/>
      <c r="F3" s="255"/>
      <c r="G3" s="255"/>
      <c r="H3" s="255"/>
      <c r="I3" s="255"/>
      <c r="J3" s="256"/>
    </row>
    <row r="4" spans="1:15" ht="23.25" customHeight="1">
      <c r="A4" s="2"/>
      <c r="B4" s="80"/>
      <c r="C4" s="81"/>
      <c r="D4" s="82"/>
      <c r="E4" s="263"/>
      <c r="F4" s="263"/>
      <c r="G4" s="263"/>
      <c r="H4" s="263"/>
      <c r="I4" s="263"/>
      <c r="J4" s="264"/>
    </row>
    <row r="5" spans="1:15" ht="24" customHeight="1">
      <c r="A5" s="2"/>
      <c r="B5" s="31" t="s">
        <v>23</v>
      </c>
      <c r="D5" s="267" t="s">
        <v>43</v>
      </c>
      <c r="E5" s="268"/>
      <c r="F5" s="268"/>
      <c r="G5" s="268"/>
      <c r="H5" s="18" t="s">
        <v>40</v>
      </c>
      <c r="I5" s="84" t="s">
        <v>46</v>
      </c>
      <c r="J5" s="8"/>
    </row>
    <row r="6" spans="1:15" ht="15.75" customHeight="1">
      <c r="A6" s="2"/>
      <c r="B6" s="28"/>
      <c r="C6" s="55"/>
      <c r="D6" s="225" t="s">
        <v>44</v>
      </c>
      <c r="E6" s="226"/>
      <c r="F6" s="226"/>
      <c r="G6" s="226"/>
      <c r="H6" s="18" t="s">
        <v>36</v>
      </c>
      <c r="I6" s="22"/>
      <c r="J6" s="8"/>
    </row>
    <row r="7" spans="1:15" ht="15.75" customHeight="1">
      <c r="A7" s="2"/>
      <c r="B7" s="29"/>
      <c r="C7" s="56"/>
      <c r="D7" s="83" t="s">
        <v>2378</v>
      </c>
      <c r="E7" s="227" t="s">
        <v>45</v>
      </c>
      <c r="F7" s="228"/>
      <c r="G7" s="228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58" t="s">
        <v>2379</v>
      </c>
      <c r="E11" s="258"/>
      <c r="F11" s="258"/>
      <c r="G11" s="258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62"/>
      <c r="E12" s="262"/>
      <c r="F12" s="262"/>
      <c r="G12" s="262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6"/>
      <c r="E13" s="265"/>
      <c r="F13" s="266"/>
      <c r="G13" s="266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57"/>
      <c r="F15" s="257"/>
      <c r="G15" s="259"/>
      <c r="H15" s="259"/>
      <c r="I15" s="259" t="s">
        <v>31</v>
      </c>
      <c r="J15" s="260"/>
    </row>
    <row r="16" spans="1:15" ht="23.25" customHeight="1">
      <c r="A16" s="139" t="s">
        <v>26</v>
      </c>
      <c r="B16" s="38" t="s">
        <v>26</v>
      </c>
      <c r="C16" s="62"/>
      <c r="D16" s="63"/>
      <c r="E16" s="234"/>
      <c r="F16" s="235"/>
      <c r="G16" s="234"/>
      <c r="H16" s="235"/>
      <c r="I16" s="234">
        <f>SUMIF(F64:F166,A16,I64:I166)+SUMIF(F64:F166,"PSU",I64:I166)</f>
        <v>0</v>
      </c>
      <c r="J16" s="236"/>
    </row>
    <row r="17" spans="1:10" ht="23.25" customHeight="1">
      <c r="A17" s="139" t="s">
        <v>27</v>
      </c>
      <c r="B17" s="38" t="s">
        <v>27</v>
      </c>
      <c r="C17" s="62"/>
      <c r="D17" s="63"/>
      <c r="E17" s="234"/>
      <c r="F17" s="235"/>
      <c r="G17" s="234"/>
      <c r="H17" s="235"/>
      <c r="I17" s="234">
        <f>SUMIF(F64:F166,A17,I64:I166)</f>
        <v>0</v>
      </c>
      <c r="J17" s="236"/>
    </row>
    <row r="18" spans="1:10" ht="23.25" customHeight="1">
      <c r="A18" s="139" t="s">
        <v>28</v>
      </c>
      <c r="B18" s="38" t="s">
        <v>28</v>
      </c>
      <c r="C18" s="62"/>
      <c r="D18" s="63"/>
      <c r="E18" s="234"/>
      <c r="F18" s="235"/>
      <c r="G18" s="234"/>
      <c r="H18" s="235"/>
      <c r="I18" s="234">
        <f>SUMIF(F64:F166,A18,I64:I166)</f>
        <v>1000</v>
      </c>
      <c r="J18" s="236"/>
    </row>
    <row r="19" spans="1:10" ht="23.25" customHeight="1">
      <c r="A19" s="139" t="s">
        <v>273</v>
      </c>
      <c r="B19" s="38" t="s">
        <v>29</v>
      </c>
      <c r="C19" s="62"/>
      <c r="D19" s="63"/>
      <c r="E19" s="234"/>
      <c r="F19" s="235"/>
      <c r="G19" s="234"/>
      <c r="H19" s="235"/>
      <c r="I19" s="234">
        <f>SUMIF(F64:F166,A19,I64:I166)</f>
        <v>0</v>
      </c>
      <c r="J19" s="236"/>
    </row>
    <row r="20" spans="1:10" ht="23.25" customHeight="1">
      <c r="A20" s="139" t="s">
        <v>274</v>
      </c>
      <c r="B20" s="38" t="s">
        <v>30</v>
      </c>
      <c r="C20" s="62"/>
      <c r="D20" s="63"/>
      <c r="E20" s="234"/>
      <c r="F20" s="235"/>
      <c r="G20" s="234"/>
      <c r="H20" s="235"/>
      <c r="I20" s="234">
        <f>SUMIF(F64:F166,A20,I64:I166)</f>
        <v>0</v>
      </c>
      <c r="J20" s="236"/>
    </row>
    <row r="21" spans="1:10" ht="23.25" customHeight="1">
      <c r="A21" s="2"/>
      <c r="B21" s="48" t="s">
        <v>31</v>
      </c>
      <c r="C21" s="64"/>
      <c r="D21" s="65"/>
      <c r="E21" s="237"/>
      <c r="F21" s="261"/>
      <c r="G21" s="237"/>
      <c r="H21" s="261"/>
      <c r="I21" s="237">
        <f>SUM(I16:J20)</f>
        <v>1000</v>
      </c>
      <c r="J21" s="238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>
      <c r="A25" s="2">
        <f>ZakladDPHZakl*SazbaDPH2/100</f>
        <v>210</v>
      </c>
      <c r="B25" s="38" t="s">
        <v>15</v>
      </c>
      <c r="C25" s="62"/>
      <c r="D25" s="63"/>
      <c r="E25" s="67">
        <v>21</v>
      </c>
      <c r="F25" s="39" t="s">
        <v>0</v>
      </c>
      <c r="G25" s="232">
        <f>ZakladDPHZaklVypocet</f>
        <v>1000</v>
      </c>
      <c r="H25" s="233"/>
      <c r="I25" s="233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8">
        <f>A25</f>
        <v>210</v>
      </c>
      <c r="H26" s="249"/>
      <c r="I26" s="249"/>
      <c r="J26" s="37" t="str">
        <f t="shared" si="0"/>
        <v>CZK</v>
      </c>
    </row>
    <row r="27" spans="1:10" ht="23.25" customHeight="1" thickBot="1">
      <c r="A27" s="2">
        <f>ZakladDPHSni+DPHSni+ZakladDPHZakl+DPHZakl</f>
        <v>1210</v>
      </c>
      <c r="B27" s="31" t="s">
        <v>5</v>
      </c>
      <c r="C27" s="70"/>
      <c r="D27" s="71"/>
      <c r="E27" s="70"/>
      <c r="F27" s="16"/>
      <c r="G27" s="250">
        <f>CenaCelkem-(ZakladDPHSni+DPHSni+ZakladDPHZakl+DPHZakl)</f>
        <v>0</v>
      </c>
      <c r="H27" s="250"/>
      <c r="I27" s="250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40">
        <f>ZakladDPHSniVypocet+ZakladDPHZaklVypocet</f>
        <v>1000</v>
      </c>
      <c r="H28" s="240"/>
      <c r="I28" s="240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9">
        <f>A27</f>
        <v>1210</v>
      </c>
      <c r="H29" s="239"/>
      <c r="I29" s="239"/>
      <c r="J29" s="119" t="s">
        <v>82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41"/>
      <c r="E34" s="242"/>
      <c r="G34" s="243"/>
      <c r="H34" s="244"/>
      <c r="I34" s="244"/>
      <c r="J34" s="25"/>
    </row>
    <row r="35" spans="1:10" ht="12.75" customHeight="1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47</v>
      </c>
      <c r="C39" s="221"/>
      <c r="D39" s="221"/>
      <c r="E39" s="221"/>
      <c r="F39" s="99">
        <f>'00 VRN 01 Naklady'!AE39+'SO 01 SO 01.1 Pol'!AE89+'SO 01 SO 01.2 Pol'!AE243+'SO 01 SO 01.3 Pol'!AE129+'SO 01 SO 01.4 Pol'!AE194+'SO 01 SO 01.5.1 Pol'!AE141+'SO 01 SO 01.5.2 Pol'!AE45+'SO 01 SO 01.5.3 Pol'!AE40+'SO 01 SO 01.5.4 Pol'!AE25+'SO 01 SO 01.5.5 Pol'!AE30+'SO 01 SO 01.6 Pol'!AE54+'SO 01 SO 01.7 Pol'!AE206+'SO 02 SO 02.1.1 Pol'!AE358+'SO 02 SO 02.1.2 Pol'!AE77</f>
        <v>0</v>
      </c>
      <c r="G39" s="100">
        <f>'00 VRN 01 Naklady'!AF39+'SO 01 SO 01.1 Pol'!AF89+'SO 01 SO 01.2 Pol'!AF243+'SO 01 SO 01.3 Pol'!AF129+'SO 01 SO 01.4 Pol'!AF194+'SO 01 SO 01.5.1 Pol'!AF141+'SO 01 SO 01.5.2 Pol'!AF45+'SO 01 SO 01.5.3 Pol'!AF40+'SO 01 SO 01.5.4 Pol'!AF25+'SO 01 SO 01.5.5 Pol'!AF30+'SO 01 SO 01.6 Pol'!AF54+'SO 01 SO 01.7 Pol'!AF206+'SO 02 SO 02.1.1 Pol'!AF358+'SO 02 SO 02.1.2 Pol'!AF77</f>
        <v>1000</v>
      </c>
      <c r="H39" s="101">
        <f t="shared" ref="H39:H56" si="1">(F39*SazbaDPH1/100)+(G39*SazbaDPH2/100)</f>
        <v>210</v>
      </c>
      <c r="I39" s="101">
        <f t="shared" ref="I39:I56" si="2">F39+G39+H39</f>
        <v>1210</v>
      </c>
      <c r="J39" s="102">
        <f t="shared" ref="J39:J56" si="3">IF(CenaCelkemVypocet=0,"",I39/CenaCelkemVypocet*100)</f>
        <v>100</v>
      </c>
    </row>
    <row r="40" spans="1:10" ht="25.5" customHeight="1">
      <c r="A40" s="88">
        <v>2</v>
      </c>
      <c r="B40" s="103" t="s">
        <v>48</v>
      </c>
      <c r="C40" s="220" t="s">
        <v>49</v>
      </c>
      <c r="D40" s="220"/>
      <c r="E40" s="220"/>
      <c r="F40" s="104">
        <f>'00 VRN 01 Naklady'!AE39</f>
        <v>0</v>
      </c>
      <c r="G40" s="105">
        <f>'00 VRN 01 Naklady'!AF39</f>
        <v>0</v>
      </c>
      <c r="H40" s="105">
        <f t="shared" si="1"/>
        <v>0</v>
      </c>
      <c r="I40" s="105">
        <f t="shared" si="2"/>
        <v>0</v>
      </c>
      <c r="J40" s="106">
        <f t="shared" si="3"/>
        <v>0</v>
      </c>
    </row>
    <row r="41" spans="1:10" ht="25.5" customHeight="1">
      <c r="A41" s="88">
        <v>3</v>
      </c>
      <c r="B41" s="107" t="s">
        <v>50</v>
      </c>
      <c r="C41" s="221" t="s">
        <v>49</v>
      </c>
      <c r="D41" s="221"/>
      <c r="E41" s="221"/>
      <c r="F41" s="108">
        <f>'00 VRN 01 Naklady'!AE39</f>
        <v>0</v>
      </c>
      <c r="G41" s="101">
        <f>'00 VRN 01 Naklady'!AF39</f>
        <v>0</v>
      </c>
      <c r="H41" s="101">
        <f t="shared" si="1"/>
        <v>0</v>
      </c>
      <c r="I41" s="101">
        <f t="shared" si="2"/>
        <v>0</v>
      </c>
      <c r="J41" s="102">
        <f t="shared" si="3"/>
        <v>0</v>
      </c>
    </row>
    <row r="42" spans="1:10" ht="25.5" customHeight="1">
      <c r="A42" s="88">
        <v>2</v>
      </c>
      <c r="B42" s="103" t="s">
        <v>51</v>
      </c>
      <c r="C42" s="220" t="s">
        <v>52</v>
      </c>
      <c r="D42" s="220"/>
      <c r="E42" s="220"/>
      <c r="F42" s="104">
        <f>'SO 01 SO 01.1 Pol'!AE89+'SO 01 SO 01.2 Pol'!AE243+'SO 01 SO 01.3 Pol'!AE129+'SO 01 SO 01.4 Pol'!AE194+'SO 01 SO 01.5.1 Pol'!AE141+'SO 01 SO 01.5.2 Pol'!AE45+'SO 01 SO 01.5.3 Pol'!AE40+'SO 01 SO 01.5.4 Pol'!AE25+'SO 01 SO 01.5.5 Pol'!AE30+'SO 01 SO 01.6 Pol'!AE54+'SO 01 SO 01.7 Pol'!AE206</f>
        <v>0</v>
      </c>
      <c r="G42" s="105">
        <f>'SO 01 SO 01.1 Pol'!AF89+'SO 01 SO 01.2 Pol'!AF243+'SO 01 SO 01.3 Pol'!AF129+'SO 01 SO 01.4 Pol'!AF194+'SO 01 SO 01.5.1 Pol'!AF141+'SO 01 SO 01.5.2 Pol'!AF45+'SO 01 SO 01.5.3 Pol'!AF40+'SO 01 SO 01.5.4 Pol'!AF25+'SO 01 SO 01.5.5 Pol'!AF30+'SO 01 SO 01.6 Pol'!AF54+'SO 01 SO 01.7 Pol'!AF206</f>
        <v>1000</v>
      </c>
      <c r="H42" s="105">
        <f t="shared" si="1"/>
        <v>210</v>
      </c>
      <c r="I42" s="105">
        <f t="shared" si="2"/>
        <v>1210</v>
      </c>
      <c r="J42" s="106">
        <f t="shared" si="3"/>
        <v>100</v>
      </c>
    </row>
    <row r="43" spans="1:10" ht="25.5" customHeight="1">
      <c r="A43" s="88">
        <v>3</v>
      </c>
      <c r="B43" s="107" t="s">
        <v>53</v>
      </c>
      <c r="C43" s="221" t="s">
        <v>54</v>
      </c>
      <c r="D43" s="221"/>
      <c r="E43" s="221"/>
      <c r="F43" s="108">
        <f>'SO 01 SO 01.1 Pol'!AE89</f>
        <v>0</v>
      </c>
      <c r="G43" s="101">
        <f>'SO 01 SO 01.1 Pol'!AF89</f>
        <v>1000</v>
      </c>
      <c r="H43" s="101">
        <f t="shared" si="1"/>
        <v>210</v>
      </c>
      <c r="I43" s="101">
        <f t="shared" si="2"/>
        <v>1210</v>
      </c>
      <c r="J43" s="102">
        <f t="shared" si="3"/>
        <v>100</v>
      </c>
    </row>
    <row r="44" spans="1:10" ht="25.5" customHeight="1">
      <c r="A44" s="88">
        <v>3</v>
      </c>
      <c r="B44" s="107" t="s">
        <v>55</v>
      </c>
      <c r="C44" s="221" t="s">
        <v>56</v>
      </c>
      <c r="D44" s="221"/>
      <c r="E44" s="221"/>
      <c r="F44" s="108">
        <f>'SO 01 SO 01.2 Pol'!AE243</f>
        <v>0</v>
      </c>
      <c r="G44" s="101">
        <f>'SO 01 SO 01.2 Pol'!AF243</f>
        <v>0</v>
      </c>
      <c r="H44" s="101">
        <f t="shared" si="1"/>
        <v>0</v>
      </c>
      <c r="I44" s="101">
        <f t="shared" si="2"/>
        <v>0</v>
      </c>
      <c r="J44" s="102">
        <f t="shared" si="3"/>
        <v>0</v>
      </c>
    </row>
    <row r="45" spans="1:10" ht="25.5" customHeight="1">
      <c r="A45" s="88">
        <v>3</v>
      </c>
      <c r="B45" s="107" t="s">
        <v>57</v>
      </c>
      <c r="C45" s="221" t="s">
        <v>58</v>
      </c>
      <c r="D45" s="221"/>
      <c r="E45" s="221"/>
      <c r="F45" s="108">
        <f>'SO 01 SO 01.3 Pol'!AE129</f>
        <v>0</v>
      </c>
      <c r="G45" s="101">
        <f>'SO 01 SO 01.3 Pol'!AF129</f>
        <v>0</v>
      </c>
      <c r="H45" s="101">
        <f t="shared" si="1"/>
        <v>0</v>
      </c>
      <c r="I45" s="101">
        <f t="shared" si="2"/>
        <v>0</v>
      </c>
      <c r="J45" s="102">
        <f t="shared" si="3"/>
        <v>0</v>
      </c>
    </row>
    <row r="46" spans="1:10" ht="25.5" customHeight="1">
      <c r="A46" s="88">
        <v>3</v>
      </c>
      <c r="B46" s="107" t="s">
        <v>59</v>
      </c>
      <c r="C46" s="221" t="s">
        <v>60</v>
      </c>
      <c r="D46" s="221"/>
      <c r="E46" s="221"/>
      <c r="F46" s="108">
        <f>'SO 01 SO 01.4 Pol'!AE194</f>
        <v>0</v>
      </c>
      <c r="G46" s="101">
        <f>'SO 01 SO 01.4 Pol'!AF194</f>
        <v>0</v>
      </c>
      <c r="H46" s="101">
        <f t="shared" si="1"/>
        <v>0</v>
      </c>
      <c r="I46" s="101">
        <f t="shared" si="2"/>
        <v>0</v>
      </c>
      <c r="J46" s="102">
        <f t="shared" si="3"/>
        <v>0</v>
      </c>
    </row>
    <row r="47" spans="1:10" ht="25.5" customHeight="1">
      <c r="A47" s="88">
        <v>3</v>
      </c>
      <c r="B47" s="107" t="s">
        <v>61</v>
      </c>
      <c r="C47" s="221" t="s">
        <v>62</v>
      </c>
      <c r="D47" s="221"/>
      <c r="E47" s="221"/>
      <c r="F47" s="108">
        <f>'SO 01 SO 01.5.1 Pol'!AE141</f>
        <v>0</v>
      </c>
      <c r="G47" s="101">
        <f>'SO 01 SO 01.5.1 Pol'!AF141</f>
        <v>0</v>
      </c>
      <c r="H47" s="101">
        <f t="shared" si="1"/>
        <v>0</v>
      </c>
      <c r="I47" s="101">
        <f t="shared" si="2"/>
        <v>0</v>
      </c>
      <c r="J47" s="102">
        <f t="shared" si="3"/>
        <v>0</v>
      </c>
    </row>
    <row r="48" spans="1:10" ht="25.5" customHeight="1">
      <c r="A48" s="88">
        <v>3</v>
      </c>
      <c r="B48" s="107" t="s">
        <v>63</v>
      </c>
      <c r="C48" s="221" t="s">
        <v>64</v>
      </c>
      <c r="D48" s="221"/>
      <c r="E48" s="221"/>
      <c r="F48" s="108">
        <f>'SO 01 SO 01.5.2 Pol'!AE45</f>
        <v>0</v>
      </c>
      <c r="G48" s="101">
        <f>'SO 01 SO 01.5.2 Pol'!AF45</f>
        <v>0</v>
      </c>
      <c r="H48" s="101">
        <f t="shared" si="1"/>
        <v>0</v>
      </c>
      <c r="I48" s="101">
        <f t="shared" si="2"/>
        <v>0</v>
      </c>
      <c r="J48" s="102">
        <f t="shared" si="3"/>
        <v>0</v>
      </c>
    </row>
    <row r="49" spans="1:10" ht="25.5" customHeight="1">
      <c r="A49" s="88">
        <v>3</v>
      </c>
      <c r="B49" s="107" t="s">
        <v>65</v>
      </c>
      <c r="C49" s="221" t="s">
        <v>66</v>
      </c>
      <c r="D49" s="221"/>
      <c r="E49" s="221"/>
      <c r="F49" s="108">
        <f>'SO 01 SO 01.5.3 Pol'!AE40</f>
        <v>0</v>
      </c>
      <c r="G49" s="101">
        <f>'SO 01 SO 01.5.3 Pol'!AF40</f>
        <v>0</v>
      </c>
      <c r="H49" s="101">
        <f t="shared" si="1"/>
        <v>0</v>
      </c>
      <c r="I49" s="101">
        <f t="shared" si="2"/>
        <v>0</v>
      </c>
      <c r="J49" s="102">
        <f t="shared" si="3"/>
        <v>0</v>
      </c>
    </row>
    <row r="50" spans="1:10" ht="25.5" customHeight="1">
      <c r="A50" s="88">
        <v>3</v>
      </c>
      <c r="B50" s="107" t="s">
        <v>67</v>
      </c>
      <c r="C50" s="221" t="s">
        <v>68</v>
      </c>
      <c r="D50" s="221"/>
      <c r="E50" s="221"/>
      <c r="F50" s="108">
        <f>'SO 01 SO 01.5.4 Pol'!AE25</f>
        <v>0</v>
      </c>
      <c r="G50" s="101">
        <f>'SO 01 SO 01.5.4 Pol'!AF25</f>
        <v>0</v>
      </c>
      <c r="H50" s="101">
        <f t="shared" si="1"/>
        <v>0</v>
      </c>
      <c r="I50" s="101">
        <f t="shared" si="2"/>
        <v>0</v>
      </c>
      <c r="J50" s="102">
        <f t="shared" si="3"/>
        <v>0</v>
      </c>
    </row>
    <row r="51" spans="1:10" ht="25.5" customHeight="1">
      <c r="A51" s="88">
        <v>3</v>
      </c>
      <c r="B51" s="107" t="s">
        <v>69</v>
      </c>
      <c r="C51" s="221" t="s">
        <v>70</v>
      </c>
      <c r="D51" s="221"/>
      <c r="E51" s="221"/>
      <c r="F51" s="108">
        <f>'SO 01 SO 01.5.5 Pol'!AE30</f>
        <v>0</v>
      </c>
      <c r="G51" s="101">
        <f>'SO 01 SO 01.5.5 Pol'!AF30</f>
        <v>0</v>
      </c>
      <c r="H51" s="101">
        <f t="shared" si="1"/>
        <v>0</v>
      </c>
      <c r="I51" s="101">
        <f t="shared" si="2"/>
        <v>0</v>
      </c>
      <c r="J51" s="102">
        <f t="shared" si="3"/>
        <v>0</v>
      </c>
    </row>
    <row r="52" spans="1:10" ht="25.5" customHeight="1">
      <c r="A52" s="88">
        <v>3</v>
      </c>
      <c r="B52" s="107" t="s">
        <v>71</v>
      </c>
      <c r="C52" s="221" t="s">
        <v>72</v>
      </c>
      <c r="D52" s="221"/>
      <c r="E52" s="221"/>
      <c r="F52" s="108">
        <f>'SO 01 SO 01.6 Pol'!AE54</f>
        <v>0</v>
      </c>
      <c r="G52" s="101">
        <f>'SO 01 SO 01.6 Pol'!AF54</f>
        <v>0</v>
      </c>
      <c r="H52" s="101">
        <f t="shared" si="1"/>
        <v>0</v>
      </c>
      <c r="I52" s="101">
        <f t="shared" si="2"/>
        <v>0</v>
      </c>
      <c r="J52" s="102">
        <f t="shared" si="3"/>
        <v>0</v>
      </c>
    </row>
    <row r="53" spans="1:10" ht="25.5" customHeight="1">
      <c r="A53" s="88">
        <v>3</v>
      </c>
      <c r="B53" s="107" t="s">
        <v>73</v>
      </c>
      <c r="C53" s="221" t="s">
        <v>74</v>
      </c>
      <c r="D53" s="221"/>
      <c r="E53" s="221"/>
      <c r="F53" s="108">
        <f>'SO 01 SO 01.7 Pol'!AE206</f>
        <v>0</v>
      </c>
      <c r="G53" s="101">
        <f>'SO 01 SO 01.7 Pol'!AF206</f>
        <v>0</v>
      </c>
      <c r="H53" s="101">
        <f t="shared" si="1"/>
        <v>0</v>
      </c>
      <c r="I53" s="101">
        <f t="shared" si="2"/>
        <v>0</v>
      </c>
      <c r="J53" s="102">
        <f t="shared" si="3"/>
        <v>0</v>
      </c>
    </row>
    <row r="54" spans="1:10" ht="25.5" customHeight="1">
      <c r="A54" s="88">
        <v>2</v>
      </c>
      <c r="B54" s="103" t="s">
        <v>75</v>
      </c>
      <c r="C54" s="220" t="s">
        <v>76</v>
      </c>
      <c r="D54" s="220"/>
      <c r="E54" s="220"/>
      <c r="F54" s="104">
        <f>'SO 02 SO 02.1.1 Pol'!AE358+'SO 02 SO 02.1.2 Pol'!AE77</f>
        <v>0</v>
      </c>
      <c r="G54" s="105">
        <f>'SO 02 SO 02.1.1 Pol'!AF358+'SO 02 SO 02.1.2 Pol'!AF77</f>
        <v>0</v>
      </c>
      <c r="H54" s="105">
        <f t="shared" si="1"/>
        <v>0</v>
      </c>
      <c r="I54" s="105">
        <f t="shared" si="2"/>
        <v>0</v>
      </c>
      <c r="J54" s="106">
        <f t="shared" si="3"/>
        <v>0</v>
      </c>
    </row>
    <row r="55" spans="1:10" ht="25.5" customHeight="1">
      <c r="A55" s="88">
        <v>3</v>
      </c>
      <c r="B55" s="107" t="s">
        <v>77</v>
      </c>
      <c r="C55" s="221" t="s">
        <v>78</v>
      </c>
      <c r="D55" s="221"/>
      <c r="E55" s="221"/>
      <c r="F55" s="108">
        <f>'SO 02 SO 02.1.1 Pol'!AE358</f>
        <v>0</v>
      </c>
      <c r="G55" s="101">
        <f>'SO 02 SO 02.1.1 Pol'!AF358</f>
        <v>0</v>
      </c>
      <c r="H55" s="101">
        <f t="shared" si="1"/>
        <v>0</v>
      </c>
      <c r="I55" s="101">
        <f t="shared" si="2"/>
        <v>0</v>
      </c>
      <c r="J55" s="102">
        <f t="shared" si="3"/>
        <v>0</v>
      </c>
    </row>
    <row r="56" spans="1:10" ht="25.5" customHeight="1">
      <c r="A56" s="88">
        <v>3</v>
      </c>
      <c r="B56" s="107" t="s">
        <v>79</v>
      </c>
      <c r="C56" s="221" t="s">
        <v>80</v>
      </c>
      <c r="D56" s="221"/>
      <c r="E56" s="221"/>
      <c r="F56" s="108">
        <f>'SO 02 SO 02.1.2 Pol'!AE77</f>
        <v>0</v>
      </c>
      <c r="G56" s="101">
        <f>'SO 02 SO 02.1.2 Pol'!AF77</f>
        <v>0</v>
      </c>
      <c r="H56" s="101">
        <f t="shared" si="1"/>
        <v>0</v>
      </c>
      <c r="I56" s="101">
        <f t="shared" si="2"/>
        <v>0</v>
      </c>
      <c r="J56" s="102">
        <f t="shared" si="3"/>
        <v>0</v>
      </c>
    </row>
    <row r="57" spans="1:10" ht="25.5" customHeight="1">
      <c r="A57" s="88"/>
      <c r="B57" s="222" t="s">
        <v>81</v>
      </c>
      <c r="C57" s="223"/>
      <c r="D57" s="223"/>
      <c r="E57" s="224"/>
      <c r="F57" s="109">
        <f>SUMIF(A39:A56,"=1",F39:F56)</f>
        <v>0</v>
      </c>
      <c r="G57" s="110">
        <f>SUMIF(A39:A56,"=1",G39:G56)</f>
        <v>1000</v>
      </c>
      <c r="H57" s="110">
        <f>SUMIF(A39:A56,"=1",H39:H56)</f>
        <v>210</v>
      </c>
      <c r="I57" s="110">
        <f>SUMIF(A39:A56,"=1",I39:I56)</f>
        <v>1210</v>
      </c>
      <c r="J57" s="111">
        <f>SUMIF(A39:A56,"=1",J39:J56)</f>
        <v>100</v>
      </c>
    </row>
    <row r="61" spans="1:10" ht="15.6">
      <c r="B61" s="120" t="s">
        <v>83</v>
      </c>
    </row>
    <row r="63" spans="1:10" ht="25.5" customHeight="1">
      <c r="A63" s="122"/>
      <c r="B63" s="125" t="s">
        <v>18</v>
      </c>
      <c r="C63" s="125" t="s">
        <v>6</v>
      </c>
      <c r="D63" s="126"/>
      <c r="E63" s="126"/>
      <c r="F63" s="127" t="s">
        <v>84</v>
      </c>
      <c r="G63" s="127"/>
      <c r="H63" s="127"/>
      <c r="I63" s="127" t="s">
        <v>31</v>
      </c>
      <c r="J63" s="127" t="s">
        <v>0</v>
      </c>
    </row>
    <row r="64" spans="1:10" ht="36.75" customHeight="1">
      <c r="A64" s="123"/>
      <c r="B64" s="128" t="s">
        <v>85</v>
      </c>
      <c r="C64" s="218" t="s">
        <v>86</v>
      </c>
      <c r="D64" s="219"/>
      <c r="E64" s="219"/>
      <c r="F64" s="135" t="s">
        <v>26</v>
      </c>
      <c r="G64" s="136"/>
      <c r="H64" s="136"/>
      <c r="I64" s="136">
        <f>'SO 01 SO 01.5.1 Pol'!G8</f>
        <v>0</v>
      </c>
      <c r="J64" s="132">
        <f>IF(I167=0,"",I64/I167*100)</f>
        <v>0</v>
      </c>
    </row>
    <row r="65" spans="1:10" ht="36.75" customHeight="1">
      <c r="A65" s="123"/>
      <c r="B65" s="128" t="s">
        <v>87</v>
      </c>
      <c r="C65" s="218" t="s">
        <v>88</v>
      </c>
      <c r="D65" s="219"/>
      <c r="E65" s="219"/>
      <c r="F65" s="135" t="s">
        <v>26</v>
      </c>
      <c r="G65" s="136"/>
      <c r="H65" s="136"/>
      <c r="I65" s="136">
        <f>'SO 01 SO 01.5.1 Pol'!G14</f>
        <v>0</v>
      </c>
      <c r="J65" s="132">
        <f>IF(I167=0,"",I65/I167*100)</f>
        <v>0</v>
      </c>
    </row>
    <row r="66" spans="1:10" ht="36.75" customHeight="1">
      <c r="A66" s="123"/>
      <c r="B66" s="128" t="s">
        <v>89</v>
      </c>
      <c r="C66" s="218" t="s">
        <v>90</v>
      </c>
      <c r="D66" s="219"/>
      <c r="E66" s="219"/>
      <c r="F66" s="135" t="s">
        <v>26</v>
      </c>
      <c r="G66" s="136"/>
      <c r="H66" s="136"/>
      <c r="I66" s="136">
        <f>'SO 01 SO 01.5.1 Pol'!G16</f>
        <v>0</v>
      </c>
      <c r="J66" s="132">
        <f>IF(I167=0,"",I66/I167*100)</f>
        <v>0</v>
      </c>
    </row>
    <row r="67" spans="1:10" ht="36.75" customHeight="1">
      <c r="A67" s="123"/>
      <c r="B67" s="128" t="s">
        <v>91</v>
      </c>
      <c r="C67" s="218" t="s">
        <v>92</v>
      </c>
      <c r="D67" s="219"/>
      <c r="E67" s="219"/>
      <c r="F67" s="135" t="s">
        <v>26</v>
      </c>
      <c r="G67" s="136"/>
      <c r="H67" s="136"/>
      <c r="I67" s="136">
        <f>'SO 01 SO 01.5.1 Pol'!G18</f>
        <v>0</v>
      </c>
      <c r="J67" s="132">
        <f>IF(I167=0,"",I67/I167*100)</f>
        <v>0</v>
      </c>
    </row>
    <row r="68" spans="1:10" ht="36.75" customHeight="1">
      <c r="A68" s="123"/>
      <c r="B68" s="128" t="s">
        <v>93</v>
      </c>
      <c r="C68" s="218" t="s">
        <v>94</v>
      </c>
      <c r="D68" s="219"/>
      <c r="E68" s="219"/>
      <c r="F68" s="135" t="s">
        <v>26</v>
      </c>
      <c r="G68" s="136"/>
      <c r="H68" s="136"/>
      <c r="I68" s="136">
        <f>'SO 01 SO 01.5.1 Pol'!G23</f>
        <v>0</v>
      </c>
      <c r="J68" s="132">
        <f>IF(I167=0,"",I68/I167*100)</f>
        <v>0</v>
      </c>
    </row>
    <row r="69" spans="1:10" ht="36.75" customHeight="1">
      <c r="A69" s="123"/>
      <c r="B69" s="128" t="s">
        <v>95</v>
      </c>
      <c r="C69" s="218" t="s">
        <v>96</v>
      </c>
      <c r="D69" s="219"/>
      <c r="E69" s="219"/>
      <c r="F69" s="135" t="s">
        <v>26</v>
      </c>
      <c r="G69" s="136"/>
      <c r="H69" s="136"/>
      <c r="I69" s="136">
        <f>'SO 01 SO 01.5.1 Pol'!G27</f>
        <v>0</v>
      </c>
      <c r="J69" s="132">
        <f>IF(I167=0,"",I69/I167*100)</f>
        <v>0</v>
      </c>
    </row>
    <row r="70" spans="1:10" ht="36.75" customHeight="1">
      <c r="A70" s="123"/>
      <c r="B70" s="128" t="s">
        <v>97</v>
      </c>
      <c r="C70" s="218" t="s">
        <v>98</v>
      </c>
      <c r="D70" s="219"/>
      <c r="E70" s="219"/>
      <c r="F70" s="135" t="s">
        <v>26</v>
      </c>
      <c r="G70" s="136"/>
      <c r="H70" s="136"/>
      <c r="I70" s="136">
        <f>'SO 01 SO 01.5.1 Pol'!G36</f>
        <v>0</v>
      </c>
      <c r="J70" s="132">
        <f>IF(I167=0,"",I70/I167*100)</f>
        <v>0</v>
      </c>
    </row>
    <row r="71" spans="1:10" ht="36.75" customHeight="1">
      <c r="A71" s="123"/>
      <c r="B71" s="128" t="s">
        <v>99</v>
      </c>
      <c r="C71" s="218" t="s">
        <v>100</v>
      </c>
      <c r="D71" s="219"/>
      <c r="E71" s="219"/>
      <c r="F71" s="135" t="s">
        <v>26</v>
      </c>
      <c r="G71" s="136"/>
      <c r="H71" s="136"/>
      <c r="I71" s="136">
        <f>'SO 01 SO 01.5.1 Pol'!G45</f>
        <v>0</v>
      </c>
      <c r="J71" s="132">
        <f>IF(I167=0,"",I71/I167*100)</f>
        <v>0</v>
      </c>
    </row>
    <row r="72" spans="1:10" ht="36.75" customHeight="1">
      <c r="A72" s="123"/>
      <c r="B72" s="128" t="s">
        <v>101</v>
      </c>
      <c r="C72" s="218" t="s">
        <v>102</v>
      </c>
      <c r="D72" s="219"/>
      <c r="E72" s="219"/>
      <c r="F72" s="135" t="s">
        <v>26</v>
      </c>
      <c r="G72" s="136"/>
      <c r="H72" s="136"/>
      <c r="I72" s="136">
        <f>'SO 01 SO 01.5.1 Pol'!G49</f>
        <v>0</v>
      </c>
      <c r="J72" s="132">
        <f>IF(I167=0,"",I72/I167*100)</f>
        <v>0</v>
      </c>
    </row>
    <row r="73" spans="1:10" ht="36.75" customHeight="1">
      <c r="A73" s="123"/>
      <c r="B73" s="128" t="s">
        <v>103</v>
      </c>
      <c r="C73" s="218" t="s">
        <v>104</v>
      </c>
      <c r="D73" s="219"/>
      <c r="E73" s="219"/>
      <c r="F73" s="135" t="s">
        <v>26</v>
      </c>
      <c r="G73" s="136"/>
      <c r="H73" s="136"/>
      <c r="I73" s="136">
        <f>'SO 01 SO 01.5.1 Pol'!G56</f>
        <v>0</v>
      </c>
      <c r="J73" s="132">
        <f>IF(I167=0,"",I73/I167*100)</f>
        <v>0</v>
      </c>
    </row>
    <row r="74" spans="1:10" ht="36.75" customHeight="1">
      <c r="A74" s="123"/>
      <c r="B74" s="128" t="s">
        <v>105</v>
      </c>
      <c r="C74" s="218" t="s">
        <v>106</v>
      </c>
      <c r="D74" s="219"/>
      <c r="E74" s="219"/>
      <c r="F74" s="135" t="s">
        <v>26</v>
      </c>
      <c r="G74" s="136"/>
      <c r="H74" s="136"/>
      <c r="I74" s="136">
        <f>'SO 01 SO 01.5.1 Pol'!G60</f>
        <v>0</v>
      </c>
      <c r="J74" s="132">
        <f>IF(I167=0,"",I74/I167*100)</f>
        <v>0</v>
      </c>
    </row>
    <row r="75" spans="1:10" ht="36.75" customHeight="1">
      <c r="A75" s="123"/>
      <c r="B75" s="128" t="s">
        <v>107</v>
      </c>
      <c r="C75" s="218" t="s">
        <v>108</v>
      </c>
      <c r="D75" s="219"/>
      <c r="E75" s="219"/>
      <c r="F75" s="135" t="s">
        <v>26</v>
      </c>
      <c r="G75" s="136"/>
      <c r="H75" s="136"/>
      <c r="I75" s="136">
        <f>'SO 01 SO 01.5.1 Pol'!G79</f>
        <v>0</v>
      </c>
      <c r="J75" s="132">
        <f>IF(I167=0,"",I75/I167*100)</f>
        <v>0</v>
      </c>
    </row>
    <row r="76" spans="1:10" ht="36.75" customHeight="1">
      <c r="A76" s="123"/>
      <c r="B76" s="128" t="s">
        <v>109</v>
      </c>
      <c r="C76" s="218" t="s">
        <v>110</v>
      </c>
      <c r="D76" s="219"/>
      <c r="E76" s="219"/>
      <c r="F76" s="135" t="s">
        <v>26</v>
      </c>
      <c r="G76" s="136"/>
      <c r="H76" s="136"/>
      <c r="I76" s="136">
        <f>'SO 01 SO 01.5.1 Pol'!G91</f>
        <v>0</v>
      </c>
      <c r="J76" s="132">
        <f>IF(I167=0,"",I76/I167*100)</f>
        <v>0</v>
      </c>
    </row>
    <row r="77" spans="1:10" ht="36.75" customHeight="1">
      <c r="A77" s="123"/>
      <c r="B77" s="128" t="s">
        <v>111</v>
      </c>
      <c r="C77" s="218" t="s">
        <v>112</v>
      </c>
      <c r="D77" s="219"/>
      <c r="E77" s="219"/>
      <c r="F77" s="135" t="s">
        <v>26</v>
      </c>
      <c r="G77" s="136"/>
      <c r="H77" s="136"/>
      <c r="I77" s="136">
        <f>'SO 01 SO 01.5.1 Pol'!G98</f>
        <v>0</v>
      </c>
      <c r="J77" s="132">
        <f>IF(I167=0,"",I77/I167*100)</f>
        <v>0</v>
      </c>
    </row>
    <row r="78" spans="1:10" ht="36.75" customHeight="1">
      <c r="A78" s="123"/>
      <c r="B78" s="128" t="s">
        <v>113</v>
      </c>
      <c r="C78" s="218" t="s">
        <v>114</v>
      </c>
      <c r="D78" s="219"/>
      <c r="E78" s="219"/>
      <c r="F78" s="135" t="s">
        <v>26</v>
      </c>
      <c r="G78" s="136"/>
      <c r="H78" s="136"/>
      <c r="I78" s="136">
        <f>'SO 01 SO 01.5.1 Pol'!G130</f>
        <v>0</v>
      </c>
      <c r="J78" s="132">
        <f>IF(I167=0,"",I78/I167*100)</f>
        <v>0</v>
      </c>
    </row>
    <row r="79" spans="1:10" ht="36.75" customHeight="1">
      <c r="A79" s="123"/>
      <c r="B79" s="128" t="s">
        <v>115</v>
      </c>
      <c r="C79" s="218" t="s">
        <v>116</v>
      </c>
      <c r="D79" s="219"/>
      <c r="E79" s="219"/>
      <c r="F79" s="135" t="s">
        <v>26</v>
      </c>
      <c r="G79" s="136"/>
      <c r="H79" s="136"/>
      <c r="I79" s="136">
        <f>'SO 01 SO 01.5.2 Pol'!G8</f>
        <v>0</v>
      </c>
      <c r="J79" s="132">
        <f>IF(I167=0,"",I79/I167*100)</f>
        <v>0</v>
      </c>
    </row>
    <row r="80" spans="1:10" ht="36.75" customHeight="1">
      <c r="A80" s="123"/>
      <c r="B80" s="128" t="s">
        <v>117</v>
      </c>
      <c r="C80" s="218" t="s">
        <v>118</v>
      </c>
      <c r="D80" s="219"/>
      <c r="E80" s="219"/>
      <c r="F80" s="135" t="s">
        <v>26</v>
      </c>
      <c r="G80" s="136"/>
      <c r="H80" s="136"/>
      <c r="I80" s="136">
        <f>'SO 01 SO 01.5.2 Pol'!G32</f>
        <v>0</v>
      </c>
      <c r="J80" s="132">
        <f>IF(I167=0,"",I80/I167*100)</f>
        <v>0</v>
      </c>
    </row>
    <row r="81" spans="1:10" ht="36.75" customHeight="1">
      <c r="A81" s="123"/>
      <c r="B81" s="128" t="s">
        <v>119</v>
      </c>
      <c r="C81" s="218" t="s">
        <v>120</v>
      </c>
      <c r="D81" s="219"/>
      <c r="E81" s="219"/>
      <c r="F81" s="135" t="s">
        <v>26</v>
      </c>
      <c r="G81" s="136"/>
      <c r="H81" s="136"/>
      <c r="I81" s="136">
        <f>'SO 01 SO 01.5.2 Pol'!G34</f>
        <v>0</v>
      </c>
      <c r="J81" s="132">
        <f>IF(I167=0,"",I81/I167*100)</f>
        <v>0</v>
      </c>
    </row>
    <row r="82" spans="1:10" ht="36.75" customHeight="1">
      <c r="A82" s="123"/>
      <c r="B82" s="128" t="s">
        <v>121</v>
      </c>
      <c r="C82" s="218" t="s">
        <v>116</v>
      </c>
      <c r="D82" s="219"/>
      <c r="E82" s="219"/>
      <c r="F82" s="135" t="s">
        <v>26</v>
      </c>
      <c r="G82" s="136"/>
      <c r="H82" s="136"/>
      <c r="I82" s="136">
        <f>'SO 01 SO 01.5.3 Pol'!G8</f>
        <v>0</v>
      </c>
      <c r="J82" s="132">
        <f>IF(I167=0,"",I82/I167*100)</f>
        <v>0</v>
      </c>
    </row>
    <row r="83" spans="1:10" ht="36.75" customHeight="1">
      <c r="A83" s="123"/>
      <c r="B83" s="128" t="s">
        <v>122</v>
      </c>
      <c r="C83" s="218" t="s">
        <v>118</v>
      </c>
      <c r="D83" s="219"/>
      <c r="E83" s="219"/>
      <c r="F83" s="135" t="s">
        <v>26</v>
      </c>
      <c r="G83" s="136"/>
      <c r="H83" s="136"/>
      <c r="I83" s="136">
        <f>'SO 01 SO 01.5.3 Pol'!G28</f>
        <v>0</v>
      </c>
      <c r="J83" s="132">
        <f>IF(I167=0,"",I83/I167*100)</f>
        <v>0</v>
      </c>
    </row>
    <row r="84" spans="1:10" ht="36.75" customHeight="1">
      <c r="A84" s="123"/>
      <c r="B84" s="128" t="s">
        <v>123</v>
      </c>
      <c r="C84" s="218" t="s">
        <v>120</v>
      </c>
      <c r="D84" s="219"/>
      <c r="E84" s="219"/>
      <c r="F84" s="135" t="s">
        <v>26</v>
      </c>
      <c r="G84" s="136"/>
      <c r="H84" s="136"/>
      <c r="I84" s="136">
        <f>'SO 01 SO 01.5.3 Pol'!G30</f>
        <v>0</v>
      </c>
      <c r="J84" s="132">
        <f>IF(I167=0,"",I84/I167*100)</f>
        <v>0</v>
      </c>
    </row>
    <row r="85" spans="1:10" ht="36.75" customHeight="1">
      <c r="A85" s="123"/>
      <c r="B85" s="128" t="s">
        <v>124</v>
      </c>
      <c r="C85" s="218" t="s">
        <v>116</v>
      </c>
      <c r="D85" s="219"/>
      <c r="E85" s="219"/>
      <c r="F85" s="135" t="s">
        <v>26</v>
      </c>
      <c r="G85" s="136"/>
      <c r="H85" s="136"/>
      <c r="I85" s="136">
        <f>'SO 01 SO 01.5.4 Pol'!G8</f>
        <v>0</v>
      </c>
      <c r="J85" s="132">
        <f>IF(I167=0,"",I85/I167*100)</f>
        <v>0</v>
      </c>
    </row>
    <row r="86" spans="1:10" ht="36.75" customHeight="1">
      <c r="A86" s="123"/>
      <c r="B86" s="128" t="s">
        <v>125</v>
      </c>
      <c r="C86" s="218" t="s">
        <v>118</v>
      </c>
      <c r="D86" s="219"/>
      <c r="E86" s="219"/>
      <c r="F86" s="135" t="s">
        <v>26</v>
      </c>
      <c r="G86" s="136"/>
      <c r="H86" s="136"/>
      <c r="I86" s="136">
        <f>'SO 01 SO 01.5.4 Pol'!G15</f>
        <v>0</v>
      </c>
      <c r="J86" s="132">
        <f>IF(I167=0,"",I86/I167*100)</f>
        <v>0</v>
      </c>
    </row>
    <row r="87" spans="1:10" ht="36.75" customHeight="1">
      <c r="A87" s="123"/>
      <c r="B87" s="128" t="s">
        <v>126</v>
      </c>
      <c r="C87" s="218" t="s">
        <v>108</v>
      </c>
      <c r="D87" s="219"/>
      <c r="E87" s="219"/>
      <c r="F87" s="135" t="s">
        <v>26</v>
      </c>
      <c r="G87" s="136"/>
      <c r="H87" s="136"/>
      <c r="I87" s="136">
        <f>'SO 01 SO 01.5.4 Pol'!G17</f>
        <v>0</v>
      </c>
      <c r="J87" s="132">
        <f>IF(I167=0,"",I87/I167*100)</f>
        <v>0</v>
      </c>
    </row>
    <row r="88" spans="1:10" ht="36.75" customHeight="1">
      <c r="A88" s="123"/>
      <c r="B88" s="128" t="s">
        <v>127</v>
      </c>
      <c r="C88" s="218" t="s">
        <v>120</v>
      </c>
      <c r="D88" s="219"/>
      <c r="E88" s="219"/>
      <c r="F88" s="135" t="s">
        <v>26</v>
      </c>
      <c r="G88" s="136"/>
      <c r="H88" s="136"/>
      <c r="I88" s="136">
        <f>'SO 01 SO 01.5.4 Pol'!G20</f>
        <v>0</v>
      </c>
      <c r="J88" s="132">
        <f>IF(I167=0,"",I88/I167*100)</f>
        <v>0</v>
      </c>
    </row>
    <row r="89" spans="1:10" ht="36.75" customHeight="1">
      <c r="A89" s="123"/>
      <c r="B89" s="128" t="s">
        <v>128</v>
      </c>
      <c r="C89" s="218" t="s">
        <v>116</v>
      </c>
      <c r="D89" s="219"/>
      <c r="E89" s="219"/>
      <c r="F89" s="135" t="s">
        <v>26</v>
      </c>
      <c r="G89" s="136"/>
      <c r="H89" s="136"/>
      <c r="I89" s="136">
        <f>'SO 01 SO 01.5.5 Pol'!G8</f>
        <v>0</v>
      </c>
      <c r="J89" s="132">
        <f>IF(I167=0,"",I89/I167*100)</f>
        <v>0</v>
      </c>
    </row>
    <row r="90" spans="1:10" ht="36.75" customHeight="1">
      <c r="A90" s="123"/>
      <c r="B90" s="128" t="s">
        <v>129</v>
      </c>
      <c r="C90" s="218" t="s">
        <v>118</v>
      </c>
      <c r="D90" s="219"/>
      <c r="E90" s="219"/>
      <c r="F90" s="135" t="s">
        <v>26</v>
      </c>
      <c r="G90" s="136"/>
      <c r="H90" s="136"/>
      <c r="I90" s="136">
        <f>'SO 01 SO 01.5.5 Pol'!G18</f>
        <v>0</v>
      </c>
      <c r="J90" s="132">
        <f>IF(I167=0,"",I90/I167*100)</f>
        <v>0</v>
      </c>
    </row>
    <row r="91" spans="1:10" ht="36.75" customHeight="1">
      <c r="A91" s="123"/>
      <c r="B91" s="128" t="s">
        <v>130</v>
      </c>
      <c r="C91" s="218" t="s">
        <v>108</v>
      </c>
      <c r="D91" s="219"/>
      <c r="E91" s="219"/>
      <c r="F91" s="135" t="s">
        <v>26</v>
      </c>
      <c r="G91" s="136"/>
      <c r="H91" s="136"/>
      <c r="I91" s="136">
        <f>'SO 01 SO 01.5.5 Pol'!G20</f>
        <v>0</v>
      </c>
      <c r="J91" s="132">
        <f>IF(I167=0,"",I91/I167*100)</f>
        <v>0</v>
      </c>
    </row>
    <row r="92" spans="1:10" ht="36.75" customHeight="1">
      <c r="A92" s="123"/>
      <c r="B92" s="128" t="s">
        <v>131</v>
      </c>
      <c r="C92" s="218" t="s">
        <v>120</v>
      </c>
      <c r="D92" s="219"/>
      <c r="E92" s="219"/>
      <c r="F92" s="135" t="s">
        <v>26</v>
      </c>
      <c r="G92" s="136"/>
      <c r="H92" s="136"/>
      <c r="I92" s="136">
        <f>'SO 01 SO 01.5.5 Pol'!G23</f>
        <v>0</v>
      </c>
      <c r="J92" s="132">
        <f>IF(I167=0,"",I92/I167*100)</f>
        <v>0</v>
      </c>
    </row>
    <row r="93" spans="1:10" ht="36.75" customHeight="1">
      <c r="A93" s="123"/>
      <c r="B93" s="128" t="s">
        <v>132</v>
      </c>
      <c r="C93" s="218" t="s">
        <v>133</v>
      </c>
      <c r="D93" s="219"/>
      <c r="E93" s="219"/>
      <c r="F93" s="135" t="s">
        <v>26</v>
      </c>
      <c r="G93" s="136"/>
      <c r="H93" s="136"/>
      <c r="I93" s="136">
        <f>'SO 01 SO 01.2 Pol'!G8+'SO 02 SO 02.1.1 Pol'!G8</f>
        <v>0</v>
      </c>
      <c r="J93" s="132">
        <f>IF(I167=0,"",I93/I167*100)</f>
        <v>0</v>
      </c>
    </row>
    <row r="94" spans="1:10" ht="36.75" customHeight="1">
      <c r="A94" s="123"/>
      <c r="B94" s="128" t="s">
        <v>134</v>
      </c>
      <c r="C94" s="218" t="s">
        <v>135</v>
      </c>
      <c r="D94" s="219"/>
      <c r="E94" s="219"/>
      <c r="F94" s="135" t="s">
        <v>26</v>
      </c>
      <c r="G94" s="136"/>
      <c r="H94" s="136"/>
      <c r="I94" s="136">
        <f>'SO 01 SO 01.4 Pol'!G8</f>
        <v>0</v>
      </c>
      <c r="J94" s="132">
        <f>IF(I167=0,"",I94/I167*100)</f>
        <v>0</v>
      </c>
    </row>
    <row r="95" spans="1:10" ht="36.75" customHeight="1">
      <c r="A95" s="123"/>
      <c r="B95" s="128" t="s">
        <v>136</v>
      </c>
      <c r="C95" s="218" t="s">
        <v>137</v>
      </c>
      <c r="D95" s="219"/>
      <c r="E95" s="219"/>
      <c r="F95" s="135" t="s">
        <v>26</v>
      </c>
      <c r="G95" s="136"/>
      <c r="H95" s="136"/>
      <c r="I95" s="136">
        <f>'SO 01 SO 01.6 Pol'!G8</f>
        <v>0</v>
      </c>
      <c r="J95" s="132">
        <f>IF(I167=0,"",I95/I167*100)</f>
        <v>0</v>
      </c>
    </row>
    <row r="96" spans="1:10" ht="36.75" customHeight="1">
      <c r="A96" s="123"/>
      <c r="B96" s="128" t="s">
        <v>138</v>
      </c>
      <c r="C96" s="218" t="s">
        <v>139</v>
      </c>
      <c r="D96" s="219"/>
      <c r="E96" s="219"/>
      <c r="F96" s="135" t="s">
        <v>26</v>
      </c>
      <c r="G96" s="136"/>
      <c r="H96" s="136"/>
      <c r="I96" s="136">
        <f>'SO 01 SO 01.6 Pol'!G15</f>
        <v>0</v>
      </c>
      <c r="J96" s="132">
        <f>IF(I167=0,"",I96/I167*100)</f>
        <v>0</v>
      </c>
    </row>
    <row r="97" spans="1:10" ht="36.75" customHeight="1">
      <c r="A97" s="123"/>
      <c r="B97" s="128" t="s">
        <v>140</v>
      </c>
      <c r="C97" s="218" t="s">
        <v>141</v>
      </c>
      <c r="D97" s="219"/>
      <c r="E97" s="219"/>
      <c r="F97" s="135" t="s">
        <v>26</v>
      </c>
      <c r="G97" s="136"/>
      <c r="H97" s="136"/>
      <c r="I97" s="136">
        <f>'SO 01 SO 01.6 Pol'!G21</f>
        <v>0</v>
      </c>
      <c r="J97" s="132">
        <f>IF(I167=0,"",I97/I167*100)</f>
        <v>0</v>
      </c>
    </row>
    <row r="98" spans="1:10" ht="36.75" customHeight="1">
      <c r="A98" s="123"/>
      <c r="B98" s="128" t="s">
        <v>142</v>
      </c>
      <c r="C98" s="218" t="s">
        <v>143</v>
      </c>
      <c r="D98" s="219"/>
      <c r="E98" s="219"/>
      <c r="F98" s="135" t="s">
        <v>26</v>
      </c>
      <c r="G98" s="136"/>
      <c r="H98" s="136"/>
      <c r="I98" s="136">
        <f>'SO 01 SO 01.6 Pol'!G32</f>
        <v>0</v>
      </c>
      <c r="J98" s="132">
        <f>IF(I167=0,"",I98/I167*100)</f>
        <v>0</v>
      </c>
    </row>
    <row r="99" spans="1:10" ht="36.75" customHeight="1">
      <c r="A99" s="123"/>
      <c r="B99" s="128" t="s">
        <v>144</v>
      </c>
      <c r="C99" s="218" t="s">
        <v>145</v>
      </c>
      <c r="D99" s="219"/>
      <c r="E99" s="219"/>
      <c r="F99" s="135" t="s">
        <v>26</v>
      </c>
      <c r="G99" s="136"/>
      <c r="H99" s="136"/>
      <c r="I99" s="136">
        <f>'SO 01 SO 01.6 Pol'!G38</f>
        <v>0</v>
      </c>
      <c r="J99" s="132">
        <f>IF(I167=0,"",I99/I167*100)</f>
        <v>0</v>
      </c>
    </row>
    <row r="100" spans="1:10" ht="36.75" customHeight="1">
      <c r="A100" s="123"/>
      <c r="B100" s="128" t="s">
        <v>146</v>
      </c>
      <c r="C100" s="218" t="s">
        <v>147</v>
      </c>
      <c r="D100" s="219"/>
      <c r="E100" s="219"/>
      <c r="F100" s="135" t="s">
        <v>26</v>
      </c>
      <c r="G100" s="136"/>
      <c r="H100" s="136"/>
      <c r="I100" s="136">
        <f>'SO 01 SO 01.6 Pol'!G47</f>
        <v>0</v>
      </c>
      <c r="J100" s="132">
        <f>IF(I167=0,"",I100/I167*100)</f>
        <v>0</v>
      </c>
    </row>
    <row r="101" spans="1:10" ht="36.75" customHeight="1">
      <c r="A101" s="123"/>
      <c r="B101" s="128" t="s">
        <v>148</v>
      </c>
      <c r="C101" s="218" t="s">
        <v>149</v>
      </c>
      <c r="D101" s="219"/>
      <c r="E101" s="219"/>
      <c r="F101" s="135" t="s">
        <v>26</v>
      </c>
      <c r="G101" s="136"/>
      <c r="H101" s="136"/>
      <c r="I101" s="136">
        <f>'SO 02 SO 02.1.1 Pol'!G87</f>
        <v>0</v>
      </c>
      <c r="J101" s="132">
        <f>IF(I167=0,"",I101/I167*100)</f>
        <v>0</v>
      </c>
    </row>
    <row r="102" spans="1:10" ht="36.75" customHeight="1">
      <c r="A102" s="123"/>
      <c r="B102" s="128" t="s">
        <v>150</v>
      </c>
      <c r="C102" s="218" t="s">
        <v>151</v>
      </c>
      <c r="D102" s="219"/>
      <c r="E102" s="219"/>
      <c r="F102" s="135" t="s">
        <v>26</v>
      </c>
      <c r="G102" s="136"/>
      <c r="H102" s="136"/>
      <c r="I102" s="136">
        <f>'SO 01 SO 01.4 Pol'!G51</f>
        <v>0</v>
      </c>
      <c r="J102" s="132">
        <f>IF(I167=0,"",I102/I167*100)</f>
        <v>0</v>
      </c>
    </row>
    <row r="103" spans="1:10" ht="36.75" customHeight="1">
      <c r="A103" s="123"/>
      <c r="B103" s="128" t="s">
        <v>152</v>
      </c>
      <c r="C103" s="218" t="s">
        <v>153</v>
      </c>
      <c r="D103" s="219"/>
      <c r="E103" s="219"/>
      <c r="F103" s="135" t="s">
        <v>26</v>
      </c>
      <c r="G103" s="136"/>
      <c r="H103" s="136"/>
      <c r="I103" s="136">
        <f>'SO 02 SO 02.1.1 Pol'!G113</f>
        <v>0</v>
      </c>
      <c r="J103" s="132">
        <f>IF(I167=0,"",I103/I167*100)</f>
        <v>0</v>
      </c>
    </row>
    <row r="104" spans="1:10" ht="36.75" customHeight="1">
      <c r="A104" s="123"/>
      <c r="B104" s="128" t="s">
        <v>154</v>
      </c>
      <c r="C104" s="218" t="s">
        <v>155</v>
      </c>
      <c r="D104" s="219"/>
      <c r="E104" s="219"/>
      <c r="F104" s="135" t="s">
        <v>26</v>
      </c>
      <c r="G104" s="136"/>
      <c r="H104" s="136"/>
      <c r="I104" s="136">
        <f>'SO 01 SO 01.4 Pol'!G62</f>
        <v>0</v>
      </c>
      <c r="J104" s="132">
        <f>IF(I167=0,"",I104/I167*100)</f>
        <v>0</v>
      </c>
    </row>
    <row r="105" spans="1:10" ht="36.75" customHeight="1">
      <c r="A105" s="123"/>
      <c r="B105" s="128" t="s">
        <v>156</v>
      </c>
      <c r="C105" s="218" t="s">
        <v>157</v>
      </c>
      <c r="D105" s="219"/>
      <c r="E105" s="219"/>
      <c r="F105" s="135" t="s">
        <v>26</v>
      </c>
      <c r="G105" s="136"/>
      <c r="H105" s="136"/>
      <c r="I105" s="136">
        <f>'SO 02 SO 02.1.1 Pol'!G189+'SO 02 SO 02.1.2 Pol'!G8</f>
        <v>0</v>
      </c>
      <c r="J105" s="132">
        <f>IF(I167=0,"",I105/I167*100)</f>
        <v>0</v>
      </c>
    </row>
    <row r="106" spans="1:10" ht="36.75" customHeight="1">
      <c r="A106" s="123"/>
      <c r="B106" s="128" t="s">
        <v>158</v>
      </c>
      <c r="C106" s="218" t="s">
        <v>159</v>
      </c>
      <c r="D106" s="219"/>
      <c r="E106" s="219"/>
      <c r="F106" s="135" t="s">
        <v>26</v>
      </c>
      <c r="G106" s="136"/>
      <c r="H106" s="136"/>
      <c r="I106" s="136">
        <f>'SO 02 SO 02.1.2 Pol'!G14</f>
        <v>0</v>
      </c>
      <c r="J106" s="132">
        <f>IF(I167=0,"",I106/I167*100)</f>
        <v>0</v>
      </c>
    </row>
    <row r="107" spans="1:10" ht="36.75" customHeight="1">
      <c r="A107" s="123"/>
      <c r="B107" s="128" t="s">
        <v>160</v>
      </c>
      <c r="C107" s="218" t="s">
        <v>161</v>
      </c>
      <c r="D107" s="219"/>
      <c r="E107" s="219"/>
      <c r="F107" s="135" t="s">
        <v>26</v>
      </c>
      <c r="G107" s="136"/>
      <c r="H107" s="136"/>
      <c r="I107" s="136">
        <f>'SO 02 SO 02.1.2 Pol'!G29</f>
        <v>0</v>
      </c>
      <c r="J107" s="132">
        <f>IF(I167=0,"",I107/I167*100)</f>
        <v>0</v>
      </c>
    </row>
    <row r="108" spans="1:10" ht="36.75" customHeight="1">
      <c r="A108" s="123"/>
      <c r="B108" s="128" t="s">
        <v>162</v>
      </c>
      <c r="C108" s="218" t="s">
        <v>163</v>
      </c>
      <c r="D108" s="219"/>
      <c r="E108" s="219"/>
      <c r="F108" s="135" t="s">
        <v>26</v>
      </c>
      <c r="G108" s="136"/>
      <c r="H108" s="136"/>
      <c r="I108" s="136">
        <f>'SO 02 SO 02.1.1 Pol'!G212</f>
        <v>0</v>
      </c>
      <c r="J108" s="132">
        <f>IF(I167=0,"",I108/I167*100)</f>
        <v>0</v>
      </c>
    </row>
    <row r="109" spans="1:10" ht="36.75" customHeight="1">
      <c r="A109" s="123"/>
      <c r="B109" s="128" t="s">
        <v>164</v>
      </c>
      <c r="C109" s="218" t="s">
        <v>165</v>
      </c>
      <c r="D109" s="219"/>
      <c r="E109" s="219"/>
      <c r="F109" s="135" t="s">
        <v>26</v>
      </c>
      <c r="G109" s="136"/>
      <c r="H109" s="136"/>
      <c r="I109" s="136">
        <f>'SO 02 SO 02.1.2 Pol'!G35</f>
        <v>0</v>
      </c>
      <c r="J109" s="132">
        <f>IF(I167=0,"",I109/I167*100)</f>
        <v>0</v>
      </c>
    </row>
    <row r="110" spans="1:10" ht="36.75" customHeight="1">
      <c r="A110" s="123"/>
      <c r="B110" s="128" t="s">
        <v>166</v>
      </c>
      <c r="C110" s="218" t="s">
        <v>167</v>
      </c>
      <c r="D110" s="219"/>
      <c r="E110" s="219"/>
      <c r="F110" s="135" t="s">
        <v>26</v>
      </c>
      <c r="G110" s="136"/>
      <c r="H110" s="136"/>
      <c r="I110" s="136">
        <f>'SO 02 SO 02.1.1 Pol'!G223</f>
        <v>0</v>
      </c>
      <c r="J110" s="132">
        <f>IF(I167=0,"",I110/I167*100)</f>
        <v>0</v>
      </c>
    </row>
    <row r="111" spans="1:10" ht="36.75" customHeight="1">
      <c r="A111" s="123"/>
      <c r="B111" s="128" t="s">
        <v>168</v>
      </c>
      <c r="C111" s="218" t="s">
        <v>169</v>
      </c>
      <c r="D111" s="219"/>
      <c r="E111" s="219"/>
      <c r="F111" s="135" t="s">
        <v>26</v>
      </c>
      <c r="G111" s="136"/>
      <c r="H111" s="136"/>
      <c r="I111" s="136">
        <f>'SO 01 SO 01.2 Pol'!G25</f>
        <v>0</v>
      </c>
      <c r="J111" s="132">
        <f>IF(I167=0,"",I111/I167*100)</f>
        <v>0</v>
      </c>
    </row>
    <row r="112" spans="1:10" ht="36.75" customHeight="1">
      <c r="A112" s="123"/>
      <c r="B112" s="128" t="s">
        <v>168</v>
      </c>
      <c r="C112" s="218" t="s">
        <v>170</v>
      </c>
      <c r="D112" s="219"/>
      <c r="E112" s="219"/>
      <c r="F112" s="135" t="s">
        <v>26</v>
      </c>
      <c r="G112" s="136"/>
      <c r="H112" s="136"/>
      <c r="I112" s="136">
        <f>'SO 02 SO 02.1.1 Pol'!G231</f>
        <v>0</v>
      </c>
      <c r="J112" s="132">
        <f>IF(I167=0,"",I112/I167*100)</f>
        <v>0</v>
      </c>
    </row>
    <row r="113" spans="1:10" ht="36.75" customHeight="1">
      <c r="A113" s="123"/>
      <c r="B113" s="128" t="s">
        <v>171</v>
      </c>
      <c r="C113" s="218" t="s">
        <v>172</v>
      </c>
      <c r="D113" s="219"/>
      <c r="E113" s="219"/>
      <c r="F113" s="135" t="s">
        <v>26</v>
      </c>
      <c r="G113" s="136"/>
      <c r="H113" s="136"/>
      <c r="I113" s="136">
        <f>'SO 01 SO 01.2 Pol'!G27+'SO 02 SO 02.1.1 Pol'!G253</f>
        <v>0</v>
      </c>
      <c r="J113" s="132">
        <f>IF(I167=0,"",I113/I167*100)</f>
        <v>0</v>
      </c>
    </row>
    <row r="114" spans="1:10" ht="36.75" customHeight="1">
      <c r="A114" s="123"/>
      <c r="B114" s="128" t="s">
        <v>173</v>
      </c>
      <c r="C114" s="218" t="s">
        <v>174</v>
      </c>
      <c r="D114" s="219"/>
      <c r="E114" s="219"/>
      <c r="F114" s="135" t="s">
        <v>26</v>
      </c>
      <c r="G114" s="136"/>
      <c r="H114" s="136"/>
      <c r="I114" s="136">
        <f>'SO 02 SO 02.1.1 Pol'!G312</f>
        <v>0</v>
      </c>
      <c r="J114" s="132">
        <f>IF(I167=0,"",I114/I167*100)</f>
        <v>0</v>
      </c>
    </row>
    <row r="115" spans="1:10" ht="36.75" customHeight="1">
      <c r="A115" s="123"/>
      <c r="B115" s="128" t="s">
        <v>175</v>
      </c>
      <c r="C115" s="218" t="s">
        <v>176</v>
      </c>
      <c r="D115" s="219"/>
      <c r="E115" s="219"/>
      <c r="F115" s="135" t="s">
        <v>26</v>
      </c>
      <c r="G115" s="136"/>
      <c r="H115" s="136"/>
      <c r="I115" s="136">
        <f>'SO 01 SO 01.2 Pol'!G32</f>
        <v>0</v>
      </c>
      <c r="J115" s="132">
        <f>IF(I167=0,"",I115/I167*100)</f>
        <v>0</v>
      </c>
    </row>
    <row r="116" spans="1:10" ht="36.75" customHeight="1">
      <c r="A116" s="123"/>
      <c r="B116" s="128" t="s">
        <v>177</v>
      </c>
      <c r="C116" s="218" t="s">
        <v>178</v>
      </c>
      <c r="D116" s="219"/>
      <c r="E116" s="219"/>
      <c r="F116" s="135" t="s">
        <v>26</v>
      </c>
      <c r="G116" s="136"/>
      <c r="H116" s="136"/>
      <c r="I116" s="136">
        <f>'SO 01 SO 01.2 Pol'!G62</f>
        <v>0</v>
      </c>
      <c r="J116" s="132">
        <f>IF(I167=0,"",I116/I167*100)</f>
        <v>0</v>
      </c>
    </row>
    <row r="117" spans="1:10" ht="36.75" customHeight="1">
      <c r="A117" s="123"/>
      <c r="B117" s="128" t="s">
        <v>179</v>
      </c>
      <c r="C117" s="218" t="s">
        <v>180</v>
      </c>
      <c r="D117" s="219"/>
      <c r="E117" s="219"/>
      <c r="F117" s="135" t="s">
        <v>26</v>
      </c>
      <c r="G117" s="136"/>
      <c r="H117" s="136"/>
      <c r="I117" s="136">
        <f>'SO 02 SO 02.1.1 Pol'!G321+'SO 02 SO 02.1.2 Pol'!G74</f>
        <v>0</v>
      </c>
      <c r="J117" s="132">
        <f>IF(I167=0,"",I117/I167*100)</f>
        <v>0</v>
      </c>
    </row>
    <row r="118" spans="1:10" ht="36.75" customHeight="1">
      <c r="A118" s="123"/>
      <c r="B118" s="128" t="s">
        <v>181</v>
      </c>
      <c r="C118" s="218" t="s">
        <v>182</v>
      </c>
      <c r="D118" s="219"/>
      <c r="E118" s="219"/>
      <c r="F118" s="135" t="s">
        <v>26</v>
      </c>
      <c r="G118" s="136"/>
      <c r="H118" s="136"/>
      <c r="I118" s="136">
        <f>'SO 01 SO 01.2 Pol'!G64</f>
        <v>0</v>
      </c>
      <c r="J118" s="132">
        <f>IF(I167=0,"",I118/I167*100)</f>
        <v>0</v>
      </c>
    </row>
    <row r="119" spans="1:10" ht="36.75" customHeight="1">
      <c r="A119" s="123"/>
      <c r="B119" s="128" t="s">
        <v>183</v>
      </c>
      <c r="C119" s="218" t="s">
        <v>184</v>
      </c>
      <c r="D119" s="219"/>
      <c r="E119" s="219"/>
      <c r="F119" s="135" t="s">
        <v>26</v>
      </c>
      <c r="G119" s="136"/>
      <c r="H119" s="136"/>
      <c r="I119" s="136">
        <f>'SO 01 SO 01.2 Pol'!G73</f>
        <v>0</v>
      </c>
      <c r="J119" s="132">
        <f>IF(I167=0,"",I119/I167*100)</f>
        <v>0</v>
      </c>
    </row>
    <row r="120" spans="1:10" ht="36.75" customHeight="1">
      <c r="A120" s="123"/>
      <c r="B120" s="128" t="s">
        <v>185</v>
      </c>
      <c r="C120" s="218" t="s">
        <v>186</v>
      </c>
      <c r="D120" s="219"/>
      <c r="E120" s="219"/>
      <c r="F120" s="135" t="s">
        <v>26</v>
      </c>
      <c r="G120" s="136"/>
      <c r="H120" s="136"/>
      <c r="I120" s="136">
        <f>'SO 01 SO 01.4 Pol'!G183</f>
        <v>0</v>
      </c>
      <c r="J120" s="132">
        <f>IF(I167=0,"",I120/I167*100)</f>
        <v>0</v>
      </c>
    </row>
    <row r="121" spans="1:10" ht="36.75" customHeight="1">
      <c r="A121" s="123"/>
      <c r="B121" s="128" t="s">
        <v>187</v>
      </c>
      <c r="C121" s="218" t="s">
        <v>188</v>
      </c>
      <c r="D121" s="219"/>
      <c r="E121" s="219"/>
      <c r="F121" s="135" t="s">
        <v>26</v>
      </c>
      <c r="G121" s="136"/>
      <c r="H121" s="136"/>
      <c r="I121" s="136">
        <f>'SO 01 SO 01.4 Pol'!G81</f>
        <v>0</v>
      </c>
      <c r="J121" s="132">
        <f>IF(I167=0,"",I121/I167*100)</f>
        <v>0</v>
      </c>
    </row>
    <row r="122" spans="1:10" ht="36.75" customHeight="1">
      <c r="A122" s="123"/>
      <c r="B122" s="128" t="s">
        <v>189</v>
      </c>
      <c r="C122" s="218" t="s">
        <v>190</v>
      </c>
      <c r="D122" s="219"/>
      <c r="E122" s="219"/>
      <c r="F122" s="135" t="s">
        <v>26</v>
      </c>
      <c r="G122" s="136"/>
      <c r="H122" s="136"/>
      <c r="I122" s="136">
        <f>'SO 01 SO 01.4 Pol'!G136</f>
        <v>0</v>
      </c>
      <c r="J122" s="132">
        <f>IF(I167=0,"",I122/I167*100)</f>
        <v>0</v>
      </c>
    </row>
    <row r="123" spans="1:10" ht="36.75" customHeight="1">
      <c r="A123" s="123"/>
      <c r="B123" s="128" t="s">
        <v>191</v>
      </c>
      <c r="C123" s="218" t="s">
        <v>192</v>
      </c>
      <c r="D123" s="219"/>
      <c r="E123" s="219"/>
      <c r="F123" s="135" t="s">
        <v>26</v>
      </c>
      <c r="G123" s="136"/>
      <c r="H123" s="136"/>
      <c r="I123" s="136">
        <f>'SO 01 SO 01.4 Pol'!G150</f>
        <v>0</v>
      </c>
      <c r="J123" s="132">
        <f>IF(I167=0,"",I123/I167*100)</f>
        <v>0</v>
      </c>
    </row>
    <row r="124" spans="1:10" ht="36.75" customHeight="1">
      <c r="A124" s="123"/>
      <c r="B124" s="128" t="s">
        <v>193</v>
      </c>
      <c r="C124" s="218" t="s">
        <v>194</v>
      </c>
      <c r="D124" s="219"/>
      <c r="E124" s="219"/>
      <c r="F124" s="135" t="s">
        <v>26</v>
      </c>
      <c r="G124" s="136"/>
      <c r="H124" s="136"/>
      <c r="I124" s="136">
        <f>'SO 01 SO 01.4 Pol'!G163</f>
        <v>0</v>
      </c>
      <c r="J124" s="132">
        <f>IF(I167=0,"",I124/I167*100)</f>
        <v>0</v>
      </c>
    </row>
    <row r="125" spans="1:10" ht="36.75" customHeight="1">
      <c r="A125" s="123"/>
      <c r="B125" s="128" t="s">
        <v>195</v>
      </c>
      <c r="C125" s="218" t="s">
        <v>196</v>
      </c>
      <c r="D125" s="219"/>
      <c r="E125" s="219"/>
      <c r="F125" s="135" t="s">
        <v>26</v>
      </c>
      <c r="G125" s="136"/>
      <c r="H125" s="136"/>
      <c r="I125" s="136">
        <f>'SO 01 SO 01.4 Pol'!G175</f>
        <v>0</v>
      </c>
      <c r="J125" s="132">
        <f>IF(I167=0,"",I125/I167*100)</f>
        <v>0</v>
      </c>
    </row>
    <row r="126" spans="1:10" ht="36.75" customHeight="1">
      <c r="A126" s="123"/>
      <c r="B126" s="128" t="s">
        <v>197</v>
      </c>
      <c r="C126" s="218" t="s">
        <v>198</v>
      </c>
      <c r="D126" s="219"/>
      <c r="E126" s="219"/>
      <c r="F126" s="135" t="s">
        <v>26</v>
      </c>
      <c r="G126" s="136"/>
      <c r="H126" s="136"/>
      <c r="I126" s="136">
        <f>'SO 01 SO 01.4 Pol'!G91</f>
        <v>0</v>
      </c>
      <c r="J126" s="132">
        <f>IF(I167=0,"",I126/I167*100)</f>
        <v>0</v>
      </c>
    </row>
    <row r="127" spans="1:10" ht="36.75" customHeight="1">
      <c r="A127" s="123"/>
      <c r="B127" s="128" t="s">
        <v>199</v>
      </c>
      <c r="C127" s="218" t="s">
        <v>200</v>
      </c>
      <c r="D127" s="219"/>
      <c r="E127" s="219"/>
      <c r="F127" s="135" t="s">
        <v>26</v>
      </c>
      <c r="G127" s="136"/>
      <c r="H127" s="136"/>
      <c r="I127" s="136">
        <f>'SO 01 SO 01.4 Pol'!G103</f>
        <v>0</v>
      </c>
      <c r="J127" s="132">
        <f>IF(I167=0,"",I127/I167*100)</f>
        <v>0</v>
      </c>
    </row>
    <row r="128" spans="1:10" ht="36.75" customHeight="1">
      <c r="A128" s="123"/>
      <c r="B128" s="128" t="s">
        <v>201</v>
      </c>
      <c r="C128" s="218" t="s">
        <v>202</v>
      </c>
      <c r="D128" s="219"/>
      <c r="E128" s="219"/>
      <c r="F128" s="135" t="s">
        <v>26</v>
      </c>
      <c r="G128" s="136"/>
      <c r="H128" s="136"/>
      <c r="I128" s="136">
        <f>'SO 01 SO 01.4 Pol'!G112</f>
        <v>0</v>
      </c>
      <c r="J128" s="132">
        <f>IF(I167=0,"",I128/I167*100)</f>
        <v>0</v>
      </c>
    </row>
    <row r="129" spans="1:10" ht="36.75" customHeight="1">
      <c r="A129" s="123"/>
      <c r="B129" s="128" t="s">
        <v>203</v>
      </c>
      <c r="C129" s="218" t="s">
        <v>204</v>
      </c>
      <c r="D129" s="219"/>
      <c r="E129" s="219"/>
      <c r="F129" s="135" t="s">
        <v>26</v>
      </c>
      <c r="G129" s="136"/>
      <c r="H129" s="136"/>
      <c r="I129" s="136">
        <f>'SO 01 SO 01.4 Pol'!G120</f>
        <v>0</v>
      </c>
      <c r="J129" s="132">
        <f>IF(I167=0,"",I129/I167*100)</f>
        <v>0</v>
      </c>
    </row>
    <row r="130" spans="1:10" ht="36.75" customHeight="1">
      <c r="A130" s="123"/>
      <c r="B130" s="128" t="s">
        <v>205</v>
      </c>
      <c r="C130" s="218" t="s">
        <v>206</v>
      </c>
      <c r="D130" s="219"/>
      <c r="E130" s="219"/>
      <c r="F130" s="135" t="s">
        <v>26</v>
      </c>
      <c r="G130" s="136"/>
      <c r="H130" s="136"/>
      <c r="I130" s="136">
        <f>'SO 01 SO 01.4 Pol'!G128</f>
        <v>0</v>
      </c>
      <c r="J130" s="132">
        <f>IF(I167=0,"",I130/I167*100)</f>
        <v>0</v>
      </c>
    </row>
    <row r="131" spans="1:10" ht="36.75" customHeight="1">
      <c r="A131" s="123"/>
      <c r="B131" s="128" t="s">
        <v>207</v>
      </c>
      <c r="C131" s="218" t="s">
        <v>208</v>
      </c>
      <c r="D131" s="219"/>
      <c r="E131" s="219"/>
      <c r="F131" s="135" t="s">
        <v>27</v>
      </c>
      <c r="G131" s="136"/>
      <c r="H131" s="136"/>
      <c r="I131" s="136">
        <f>'SO 02 SO 02.1.1 Pol'!G323</f>
        <v>0</v>
      </c>
      <c r="J131" s="132">
        <f>IF(I167=0,"",I131/I167*100)</f>
        <v>0</v>
      </c>
    </row>
    <row r="132" spans="1:10" ht="36.75" customHeight="1">
      <c r="A132" s="123"/>
      <c r="B132" s="128" t="s">
        <v>209</v>
      </c>
      <c r="C132" s="218" t="s">
        <v>210</v>
      </c>
      <c r="D132" s="219"/>
      <c r="E132" s="219"/>
      <c r="F132" s="135" t="s">
        <v>27</v>
      </c>
      <c r="G132" s="136"/>
      <c r="H132" s="136"/>
      <c r="I132" s="136">
        <f>'SO 01 SO 01.2 Pol'!G75+'SO 01 SO 01.3 Pol'!G8</f>
        <v>0</v>
      </c>
      <c r="J132" s="132">
        <f>IF(I167=0,"",I132/I167*100)</f>
        <v>0</v>
      </c>
    </row>
    <row r="133" spans="1:10" ht="36.75" customHeight="1">
      <c r="A133" s="123"/>
      <c r="B133" s="128" t="s">
        <v>211</v>
      </c>
      <c r="C133" s="218" t="s">
        <v>212</v>
      </c>
      <c r="D133" s="219"/>
      <c r="E133" s="219"/>
      <c r="F133" s="135" t="s">
        <v>27</v>
      </c>
      <c r="G133" s="136"/>
      <c r="H133" s="136"/>
      <c r="I133" s="136">
        <f>'SO 01 SO 01.2 Pol'!G87</f>
        <v>0</v>
      </c>
      <c r="J133" s="132">
        <f>IF(I167=0,"",I133/I167*100)</f>
        <v>0</v>
      </c>
    </row>
    <row r="134" spans="1:10" ht="36.75" customHeight="1">
      <c r="A134" s="123"/>
      <c r="B134" s="128" t="s">
        <v>213</v>
      </c>
      <c r="C134" s="218" t="s">
        <v>214</v>
      </c>
      <c r="D134" s="219"/>
      <c r="E134" s="219"/>
      <c r="F134" s="135" t="s">
        <v>27</v>
      </c>
      <c r="G134" s="136"/>
      <c r="H134" s="136"/>
      <c r="I134" s="136">
        <f>'SO 01 SO 01.2 Pol'!G126</f>
        <v>0</v>
      </c>
      <c r="J134" s="132">
        <f>IF(I167=0,"",I134/I167*100)</f>
        <v>0</v>
      </c>
    </row>
    <row r="135" spans="1:10" ht="36.75" customHeight="1">
      <c r="A135" s="123"/>
      <c r="B135" s="128" t="s">
        <v>215</v>
      </c>
      <c r="C135" s="218" t="s">
        <v>216</v>
      </c>
      <c r="D135" s="219"/>
      <c r="E135" s="219"/>
      <c r="F135" s="135" t="s">
        <v>27</v>
      </c>
      <c r="G135" s="136"/>
      <c r="H135" s="136"/>
      <c r="I135" s="136">
        <f>'SO 01 SO 01.2 Pol'!G160</f>
        <v>0</v>
      </c>
      <c r="J135" s="132">
        <f>IF(I167=0,"",I135/I167*100)</f>
        <v>0</v>
      </c>
    </row>
    <row r="136" spans="1:10" ht="36.75" customHeight="1">
      <c r="A136" s="123"/>
      <c r="B136" s="128" t="s">
        <v>217</v>
      </c>
      <c r="C136" s="218" t="s">
        <v>218</v>
      </c>
      <c r="D136" s="219"/>
      <c r="E136" s="219"/>
      <c r="F136" s="135" t="s">
        <v>27</v>
      </c>
      <c r="G136" s="136"/>
      <c r="H136" s="136"/>
      <c r="I136" s="136">
        <f>'SO 01 SO 01.3 Pol'!G22</f>
        <v>0</v>
      </c>
      <c r="J136" s="132">
        <f>IF(I167=0,"",I136/I167*100)</f>
        <v>0</v>
      </c>
    </row>
    <row r="137" spans="1:10" ht="36.75" customHeight="1">
      <c r="A137" s="123"/>
      <c r="B137" s="128" t="s">
        <v>219</v>
      </c>
      <c r="C137" s="218" t="s">
        <v>220</v>
      </c>
      <c r="D137" s="219"/>
      <c r="E137" s="219"/>
      <c r="F137" s="135" t="s">
        <v>27</v>
      </c>
      <c r="G137" s="136"/>
      <c r="H137" s="136"/>
      <c r="I137" s="136">
        <f>'SO 01 SO 01.3 Pol'!G37</f>
        <v>0</v>
      </c>
      <c r="J137" s="132">
        <f>IF(I167=0,"",I137/I167*100)</f>
        <v>0</v>
      </c>
    </row>
    <row r="138" spans="1:10" ht="36.75" customHeight="1">
      <c r="A138" s="123"/>
      <c r="B138" s="128" t="s">
        <v>219</v>
      </c>
      <c r="C138" s="218" t="s">
        <v>221</v>
      </c>
      <c r="D138" s="219"/>
      <c r="E138" s="219"/>
      <c r="F138" s="135" t="s">
        <v>27</v>
      </c>
      <c r="G138" s="136"/>
      <c r="H138" s="136"/>
      <c r="I138" s="136">
        <f>'SO 01 SO 01.2 Pol'!G233</f>
        <v>0</v>
      </c>
      <c r="J138" s="132">
        <f>IF(I167=0,"",I138/I167*100)</f>
        <v>0</v>
      </c>
    </row>
    <row r="139" spans="1:10" ht="36.75" customHeight="1">
      <c r="A139" s="123"/>
      <c r="B139" s="128" t="s">
        <v>222</v>
      </c>
      <c r="C139" s="218" t="s">
        <v>223</v>
      </c>
      <c r="D139" s="219"/>
      <c r="E139" s="219"/>
      <c r="F139" s="135" t="s">
        <v>27</v>
      </c>
      <c r="G139" s="136"/>
      <c r="H139" s="136"/>
      <c r="I139" s="136">
        <f>'SO 01 SO 01.3 Pol'!G55</f>
        <v>0</v>
      </c>
      <c r="J139" s="132">
        <f>IF(I167=0,"",I139/I167*100)</f>
        <v>0</v>
      </c>
    </row>
    <row r="140" spans="1:10" ht="36.75" customHeight="1">
      <c r="A140" s="123"/>
      <c r="B140" s="128" t="s">
        <v>224</v>
      </c>
      <c r="C140" s="218" t="s">
        <v>225</v>
      </c>
      <c r="D140" s="219"/>
      <c r="E140" s="219"/>
      <c r="F140" s="135" t="s">
        <v>27</v>
      </c>
      <c r="G140" s="136"/>
      <c r="H140" s="136"/>
      <c r="I140" s="136">
        <f>'SO 01 SO 01.3 Pol'!G68</f>
        <v>0</v>
      </c>
      <c r="J140" s="132">
        <f>IF(I167=0,"",I140/I167*100)</f>
        <v>0</v>
      </c>
    </row>
    <row r="141" spans="1:10" ht="36.75" customHeight="1">
      <c r="A141" s="123"/>
      <c r="B141" s="128" t="s">
        <v>224</v>
      </c>
      <c r="C141" s="218" t="s">
        <v>226</v>
      </c>
      <c r="D141" s="219"/>
      <c r="E141" s="219"/>
      <c r="F141" s="135" t="s">
        <v>27</v>
      </c>
      <c r="G141" s="136"/>
      <c r="H141" s="136"/>
      <c r="I141" s="136">
        <f>'SO 01 SO 01.2 Pol'!G238</f>
        <v>0</v>
      </c>
      <c r="J141" s="132">
        <f>IF(I167=0,"",I141/I167*100)</f>
        <v>0</v>
      </c>
    </row>
    <row r="142" spans="1:10" ht="36.75" customHeight="1">
      <c r="A142" s="123"/>
      <c r="B142" s="128" t="s">
        <v>227</v>
      </c>
      <c r="C142" s="218" t="s">
        <v>228</v>
      </c>
      <c r="D142" s="219"/>
      <c r="E142" s="219"/>
      <c r="F142" s="135" t="s">
        <v>27</v>
      </c>
      <c r="G142" s="136"/>
      <c r="H142" s="136"/>
      <c r="I142" s="136">
        <f>'SO 01 SO 01.3 Pol'!G103</f>
        <v>0</v>
      </c>
      <c r="J142" s="132">
        <f>IF(I167=0,"",I142/I167*100)</f>
        <v>0</v>
      </c>
    </row>
    <row r="143" spans="1:10" ht="36.75" customHeight="1">
      <c r="A143" s="123"/>
      <c r="B143" s="128" t="s">
        <v>229</v>
      </c>
      <c r="C143" s="218" t="s">
        <v>230</v>
      </c>
      <c r="D143" s="219"/>
      <c r="E143" s="219"/>
      <c r="F143" s="135" t="s">
        <v>27</v>
      </c>
      <c r="G143" s="136"/>
      <c r="H143" s="136"/>
      <c r="I143" s="136">
        <f>'SO 01 SO 01.7 Pol'!G8</f>
        <v>0</v>
      </c>
      <c r="J143" s="132">
        <f>IF(I167=0,"",I143/I167*100)</f>
        <v>0</v>
      </c>
    </row>
    <row r="144" spans="1:10" ht="36.75" customHeight="1">
      <c r="A144" s="123"/>
      <c r="B144" s="128" t="s">
        <v>231</v>
      </c>
      <c r="C144" s="218" t="s">
        <v>232</v>
      </c>
      <c r="D144" s="219"/>
      <c r="E144" s="219"/>
      <c r="F144" s="135" t="s">
        <v>27</v>
      </c>
      <c r="G144" s="136"/>
      <c r="H144" s="136"/>
      <c r="I144" s="136">
        <f>'SO 01 SO 01.7 Pol'!G26</f>
        <v>0</v>
      </c>
      <c r="J144" s="132">
        <f>IF(I167=0,"",I144/I167*100)</f>
        <v>0</v>
      </c>
    </row>
    <row r="145" spans="1:10" ht="36.75" customHeight="1">
      <c r="A145" s="123"/>
      <c r="B145" s="128" t="s">
        <v>233</v>
      </c>
      <c r="C145" s="218" t="s">
        <v>234</v>
      </c>
      <c r="D145" s="219"/>
      <c r="E145" s="219"/>
      <c r="F145" s="135" t="s">
        <v>27</v>
      </c>
      <c r="G145" s="136"/>
      <c r="H145" s="136"/>
      <c r="I145" s="136">
        <f>'SO 01 SO 01.7 Pol'!G50</f>
        <v>0</v>
      </c>
      <c r="J145" s="132">
        <f>IF(I167=0,"",I145/I167*100)</f>
        <v>0</v>
      </c>
    </row>
    <row r="146" spans="1:10" ht="36.75" customHeight="1">
      <c r="A146" s="123"/>
      <c r="B146" s="128" t="s">
        <v>235</v>
      </c>
      <c r="C146" s="218" t="s">
        <v>236</v>
      </c>
      <c r="D146" s="219"/>
      <c r="E146" s="219"/>
      <c r="F146" s="135" t="s">
        <v>27</v>
      </c>
      <c r="G146" s="136"/>
      <c r="H146" s="136"/>
      <c r="I146" s="136">
        <f>'SO 01 SO 01.7 Pol'!G67</f>
        <v>0</v>
      </c>
      <c r="J146" s="132">
        <f>IF(I167=0,"",I146/I167*100)</f>
        <v>0</v>
      </c>
    </row>
    <row r="147" spans="1:10" ht="36.75" customHeight="1">
      <c r="A147" s="123"/>
      <c r="B147" s="128" t="s">
        <v>237</v>
      </c>
      <c r="C147" s="218" t="s">
        <v>238</v>
      </c>
      <c r="D147" s="219"/>
      <c r="E147" s="219"/>
      <c r="F147" s="135" t="s">
        <v>27</v>
      </c>
      <c r="G147" s="136"/>
      <c r="H147" s="136"/>
      <c r="I147" s="136">
        <f>'SO 01 SO 01.7 Pol'!G77</f>
        <v>0</v>
      </c>
      <c r="J147" s="132">
        <f>IF(I167=0,"",I147/I167*100)</f>
        <v>0</v>
      </c>
    </row>
    <row r="148" spans="1:10" ht="36.75" customHeight="1">
      <c r="A148" s="123"/>
      <c r="B148" s="128" t="s">
        <v>239</v>
      </c>
      <c r="C148" s="218" t="s">
        <v>240</v>
      </c>
      <c r="D148" s="219"/>
      <c r="E148" s="219"/>
      <c r="F148" s="135" t="s">
        <v>27</v>
      </c>
      <c r="G148" s="136"/>
      <c r="H148" s="136"/>
      <c r="I148" s="136">
        <f>'SO 01 SO 01.7 Pol'!G117</f>
        <v>0</v>
      </c>
      <c r="J148" s="132">
        <f>IF(I167=0,"",I148/I167*100)</f>
        <v>0</v>
      </c>
    </row>
    <row r="149" spans="1:10" ht="36.75" customHeight="1">
      <c r="A149" s="123"/>
      <c r="B149" s="128" t="s">
        <v>241</v>
      </c>
      <c r="C149" s="218" t="s">
        <v>242</v>
      </c>
      <c r="D149" s="219"/>
      <c r="E149" s="219"/>
      <c r="F149" s="135" t="s">
        <v>27</v>
      </c>
      <c r="G149" s="136"/>
      <c r="H149" s="136"/>
      <c r="I149" s="136">
        <f>'SO 01 SO 01.7 Pol'!G121</f>
        <v>0</v>
      </c>
      <c r="J149" s="132">
        <f>IF(I167=0,"",I149/I167*100)</f>
        <v>0</v>
      </c>
    </row>
    <row r="150" spans="1:10" ht="36.75" customHeight="1">
      <c r="A150" s="123"/>
      <c r="B150" s="128" t="s">
        <v>243</v>
      </c>
      <c r="C150" s="218" t="s">
        <v>244</v>
      </c>
      <c r="D150" s="219"/>
      <c r="E150" s="219"/>
      <c r="F150" s="135" t="s">
        <v>27</v>
      </c>
      <c r="G150" s="136"/>
      <c r="H150" s="136"/>
      <c r="I150" s="136">
        <f>'SO 01 SO 01.7 Pol'!G146</f>
        <v>0</v>
      </c>
      <c r="J150" s="132">
        <f>IF(I167=0,"",I150/I167*100)</f>
        <v>0</v>
      </c>
    </row>
    <row r="151" spans="1:10" ht="36.75" customHeight="1">
      <c r="A151" s="123"/>
      <c r="B151" s="128" t="s">
        <v>245</v>
      </c>
      <c r="C151" s="218" t="s">
        <v>246</v>
      </c>
      <c r="D151" s="219"/>
      <c r="E151" s="219"/>
      <c r="F151" s="135" t="s">
        <v>27</v>
      </c>
      <c r="G151" s="136"/>
      <c r="H151" s="136"/>
      <c r="I151" s="136">
        <f>'SO 01 SO 01.7 Pol'!G169</f>
        <v>0</v>
      </c>
      <c r="J151" s="132">
        <f>IF(I167=0,"",I151/I167*100)</f>
        <v>0</v>
      </c>
    </row>
    <row r="152" spans="1:10" ht="36.75" customHeight="1">
      <c r="A152" s="123"/>
      <c r="B152" s="128" t="s">
        <v>247</v>
      </c>
      <c r="C152" s="218" t="s">
        <v>248</v>
      </c>
      <c r="D152" s="219"/>
      <c r="E152" s="219"/>
      <c r="F152" s="135" t="s">
        <v>27</v>
      </c>
      <c r="G152" s="136"/>
      <c r="H152" s="136"/>
      <c r="I152" s="136">
        <f>'SO 01 SO 01.7 Pol'!G175</f>
        <v>0</v>
      </c>
      <c r="J152" s="132">
        <f>IF(I167=0,"",I152/I167*100)</f>
        <v>0</v>
      </c>
    </row>
    <row r="153" spans="1:10" ht="36.75" customHeight="1">
      <c r="A153" s="123"/>
      <c r="B153" s="128" t="s">
        <v>249</v>
      </c>
      <c r="C153" s="218" t="s">
        <v>250</v>
      </c>
      <c r="D153" s="219"/>
      <c r="E153" s="219"/>
      <c r="F153" s="135" t="s">
        <v>27</v>
      </c>
      <c r="G153" s="136"/>
      <c r="H153" s="136"/>
      <c r="I153" s="136">
        <f>'SO 01 SO 01.7 Pol'!G199</f>
        <v>0</v>
      </c>
      <c r="J153" s="132">
        <f>IF(I167=0,"",I153/I167*100)</f>
        <v>0</v>
      </c>
    </row>
    <row r="154" spans="1:10" ht="36.75" customHeight="1">
      <c r="A154" s="123"/>
      <c r="B154" s="128" t="s">
        <v>251</v>
      </c>
      <c r="C154" s="218" t="s">
        <v>252</v>
      </c>
      <c r="D154" s="219"/>
      <c r="E154" s="219"/>
      <c r="F154" s="135" t="s">
        <v>27</v>
      </c>
      <c r="G154" s="136"/>
      <c r="H154" s="136"/>
      <c r="I154" s="136">
        <f>'SO 01 SO 01.3 Pol'!G122+'SO 02 SO 02.1.1 Pol'!G327</f>
        <v>0</v>
      </c>
      <c r="J154" s="132">
        <f>IF(I167=0,"",I154/I167*100)</f>
        <v>0</v>
      </c>
    </row>
    <row r="155" spans="1:10" ht="36.75" customHeight="1">
      <c r="A155" s="123"/>
      <c r="B155" s="128" t="s">
        <v>253</v>
      </c>
      <c r="C155" s="218" t="s">
        <v>254</v>
      </c>
      <c r="D155" s="219"/>
      <c r="E155" s="219"/>
      <c r="F155" s="135" t="s">
        <v>27</v>
      </c>
      <c r="G155" s="136"/>
      <c r="H155" s="136"/>
      <c r="I155" s="136">
        <f>'SO 01 SO 01.3 Pol'!G126</f>
        <v>0</v>
      </c>
      <c r="J155" s="132">
        <f>IF(I167=0,"",I155/I167*100)</f>
        <v>0</v>
      </c>
    </row>
    <row r="156" spans="1:10" ht="36.75" customHeight="1">
      <c r="A156" s="123"/>
      <c r="B156" s="128" t="s">
        <v>255</v>
      </c>
      <c r="C156" s="218" t="s">
        <v>256</v>
      </c>
      <c r="D156" s="219"/>
      <c r="E156" s="219"/>
      <c r="F156" s="135" t="s">
        <v>28</v>
      </c>
      <c r="G156" s="136"/>
      <c r="H156" s="136"/>
      <c r="I156" s="136">
        <f>'SO 02 SO 02.1.1 Pol'!G338</f>
        <v>0</v>
      </c>
      <c r="J156" s="132">
        <f>IF(I167=0,"",I156/I167*100)</f>
        <v>0</v>
      </c>
    </row>
    <row r="157" spans="1:10" ht="36.75" customHeight="1">
      <c r="A157" s="123"/>
      <c r="B157" s="128" t="s">
        <v>257</v>
      </c>
      <c r="C157" s="218" t="s">
        <v>258</v>
      </c>
      <c r="D157" s="219"/>
      <c r="E157" s="219"/>
      <c r="F157" s="135" t="s">
        <v>28</v>
      </c>
      <c r="G157" s="136"/>
      <c r="H157" s="136"/>
      <c r="I157" s="136">
        <f>'SO 01 SO 01.1 Pol'!G8</f>
        <v>0</v>
      </c>
      <c r="J157" s="132">
        <f>IF(I167=0,"",I157/I167*100)</f>
        <v>0</v>
      </c>
    </row>
    <row r="158" spans="1:10" ht="36.75" customHeight="1">
      <c r="A158" s="123"/>
      <c r="B158" s="128" t="s">
        <v>259</v>
      </c>
      <c r="C158" s="218" t="s">
        <v>260</v>
      </c>
      <c r="D158" s="219"/>
      <c r="E158" s="219"/>
      <c r="F158" s="135" t="s">
        <v>28</v>
      </c>
      <c r="G158" s="136"/>
      <c r="H158" s="136"/>
      <c r="I158" s="136">
        <f>'SO 01 SO 01.1 Pol'!G33</f>
        <v>0</v>
      </c>
      <c r="J158" s="132">
        <f>IF(I167=0,"",I158/I167*100)</f>
        <v>0</v>
      </c>
    </row>
    <row r="159" spans="1:10" ht="36.75" customHeight="1">
      <c r="A159" s="123"/>
      <c r="B159" s="128" t="s">
        <v>261</v>
      </c>
      <c r="C159" s="218" t="s">
        <v>262</v>
      </c>
      <c r="D159" s="219"/>
      <c r="E159" s="219"/>
      <c r="F159" s="135" t="s">
        <v>28</v>
      </c>
      <c r="G159" s="136"/>
      <c r="H159" s="136"/>
      <c r="I159" s="136">
        <f>'SO 01 SO 01.1 Pol'!G47</f>
        <v>0</v>
      </c>
      <c r="J159" s="132">
        <f>IF(I167=0,"",I159/I167*100)</f>
        <v>0</v>
      </c>
    </row>
    <row r="160" spans="1:10" ht="36.75" customHeight="1">
      <c r="A160" s="123"/>
      <c r="B160" s="128" t="s">
        <v>263</v>
      </c>
      <c r="C160" s="218" t="s">
        <v>264</v>
      </c>
      <c r="D160" s="219"/>
      <c r="E160" s="219"/>
      <c r="F160" s="135" t="s">
        <v>28</v>
      </c>
      <c r="G160" s="136"/>
      <c r="H160" s="136"/>
      <c r="I160" s="136">
        <f>'SO 01 SO 01.1 Pol'!G56</f>
        <v>0</v>
      </c>
      <c r="J160" s="132">
        <f>IF(I167=0,"",I160/I167*100)</f>
        <v>0</v>
      </c>
    </row>
    <row r="161" spans="1:10" ht="36.75" customHeight="1">
      <c r="A161" s="123"/>
      <c r="B161" s="128" t="s">
        <v>265</v>
      </c>
      <c r="C161" s="218" t="s">
        <v>266</v>
      </c>
      <c r="D161" s="219"/>
      <c r="E161" s="219"/>
      <c r="F161" s="135" t="s">
        <v>28</v>
      </c>
      <c r="G161" s="136"/>
      <c r="H161" s="136"/>
      <c r="I161" s="136">
        <f>'SO 01 SO 01.1 Pol'!G63</f>
        <v>0</v>
      </c>
      <c r="J161" s="132">
        <f>IF(I167=0,"",I161/I167*100)</f>
        <v>0</v>
      </c>
    </row>
    <row r="162" spans="1:10" ht="36.75" customHeight="1">
      <c r="A162" s="123"/>
      <c r="B162" s="128" t="s">
        <v>267</v>
      </c>
      <c r="C162" s="218" t="s">
        <v>252</v>
      </c>
      <c r="D162" s="219"/>
      <c r="E162" s="219"/>
      <c r="F162" s="135" t="s">
        <v>28</v>
      </c>
      <c r="G162" s="136"/>
      <c r="H162" s="136"/>
      <c r="I162" s="136">
        <f>'SO 01 SO 01.1 Pol'!G65</f>
        <v>0</v>
      </c>
      <c r="J162" s="132">
        <f>IF(I167=0,"",I162/I167*100)</f>
        <v>0</v>
      </c>
    </row>
    <row r="163" spans="1:10" ht="36.75" customHeight="1">
      <c r="A163" s="123"/>
      <c r="B163" s="128" t="s">
        <v>268</v>
      </c>
      <c r="C163" s="218" t="s">
        <v>269</v>
      </c>
      <c r="D163" s="219"/>
      <c r="E163" s="219"/>
      <c r="F163" s="135" t="s">
        <v>28</v>
      </c>
      <c r="G163" s="136"/>
      <c r="H163" s="136"/>
      <c r="I163" s="136">
        <f>'SO 01 SO 01.1 Pol'!G74</f>
        <v>1000</v>
      </c>
      <c r="J163" s="132">
        <f>IF(I167=0,"",I163/I167*100)</f>
        <v>100</v>
      </c>
    </row>
    <row r="164" spans="1:10" ht="36.75" customHeight="1">
      <c r="A164" s="123"/>
      <c r="B164" s="128" t="s">
        <v>270</v>
      </c>
      <c r="C164" s="218" t="s">
        <v>271</v>
      </c>
      <c r="D164" s="219"/>
      <c r="E164" s="219"/>
      <c r="F164" s="135" t="s">
        <v>272</v>
      </c>
      <c r="G164" s="136"/>
      <c r="H164" s="136"/>
      <c r="I164" s="136">
        <f>'SO 02 SO 02.1.1 Pol'!G340</f>
        <v>0</v>
      </c>
      <c r="J164" s="132">
        <f>IF(I167=0,"",I164/I167*100)</f>
        <v>0</v>
      </c>
    </row>
    <row r="165" spans="1:10" ht="36.75" customHeight="1">
      <c r="A165" s="123"/>
      <c r="B165" s="128" t="s">
        <v>273</v>
      </c>
      <c r="C165" s="218" t="s">
        <v>29</v>
      </c>
      <c r="D165" s="219"/>
      <c r="E165" s="219"/>
      <c r="F165" s="135" t="s">
        <v>273</v>
      </c>
      <c r="G165" s="136"/>
      <c r="H165" s="136"/>
      <c r="I165" s="136">
        <f>'00 VRN 01 Naklady'!G8</f>
        <v>0</v>
      </c>
      <c r="J165" s="132">
        <f>IF(I167=0,"",I165/I167*100)</f>
        <v>0</v>
      </c>
    </row>
    <row r="166" spans="1:10" ht="36.75" customHeight="1">
      <c r="A166" s="123"/>
      <c r="B166" s="128" t="s">
        <v>274</v>
      </c>
      <c r="C166" s="218" t="s">
        <v>30</v>
      </c>
      <c r="D166" s="219"/>
      <c r="E166" s="219"/>
      <c r="F166" s="135" t="s">
        <v>274</v>
      </c>
      <c r="G166" s="136"/>
      <c r="H166" s="136"/>
      <c r="I166" s="136">
        <f>'00 VRN 01 Naklady'!G16</f>
        <v>0</v>
      </c>
      <c r="J166" s="132">
        <f>IF(I167=0,"",I166/I167*100)</f>
        <v>0</v>
      </c>
    </row>
    <row r="167" spans="1:10" ht="25.5" customHeight="1">
      <c r="A167" s="124"/>
      <c r="B167" s="129" t="s">
        <v>1</v>
      </c>
      <c r="C167" s="130"/>
      <c r="D167" s="131"/>
      <c r="E167" s="131"/>
      <c r="F167" s="137"/>
      <c r="G167" s="138"/>
      <c r="H167" s="138"/>
      <c r="I167" s="138">
        <f>SUM(I64:I166)</f>
        <v>1000</v>
      </c>
      <c r="J167" s="133">
        <f>SUM(J64:J166)</f>
        <v>100</v>
      </c>
    </row>
    <row r="168" spans="1:10">
      <c r="F168" s="87"/>
      <c r="G168" s="87"/>
      <c r="H168" s="87"/>
      <c r="I168" s="87"/>
      <c r="J168" s="134"/>
    </row>
    <row r="169" spans="1:10">
      <c r="F169" s="87"/>
      <c r="G169" s="87"/>
      <c r="H169" s="87"/>
      <c r="I169" s="87"/>
      <c r="J169" s="134"/>
    </row>
    <row r="170" spans="1:10">
      <c r="F170" s="87"/>
      <c r="G170" s="87"/>
      <c r="H170" s="87"/>
      <c r="I170" s="87"/>
      <c r="J170" s="134"/>
    </row>
  </sheetData>
  <sheetProtection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65:E165"/>
    <mergeCell ref="C166:E166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69" t="s">
        <v>7</v>
      </c>
      <c r="B1" s="269"/>
      <c r="C1" s="270"/>
      <c r="D1" s="269"/>
      <c r="E1" s="269"/>
      <c r="F1" s="269"/>
      <c r="G1" s="269"/>
    </row>
    <row r="2" spans="1:7" ht="24.9" customHeight="1">
      <c r="A2" s="50" t="s">
        <v>8</v>
      </c>
      <c r="B2" s="49"/>
      <c r="C2" s="271"/>
      <c r="D2" s="271"/>
      <c r="E2" s="271"/>
      <c r="F2" s="271"/>
      <c r="G2" s="272"/>
    </row>
    <row r="3" spans="1:7" ht="24.9" customHeight="1">
      <c r="A3" s="50" t="s">
        <v>9</v>
      </c>
      <c r="B3" s="49"/>
      <c r="C3" s="271"/>
      <c r="D3" s="271"/>
      <c r="E3" s="271"/>
      <c r="F3" s="271"/>
      <c r="G3" s="272"/>
    </row>
    <row r="4" spans="1:7" ht="24.9" customHeight="1">
      <c r="A4" s="50" t="s">
        <v>10</v>
      </c>
      <c r="B4" s="49"/>
      <c r="C4" s="271"/>
      <c r="D4" s="271"/>
      <c r="E4" s="271"/>
      <c r="F4" s="271"/>
      <c r="G4" s="272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0.499984740745262"/>
    <outlinePr summaryBelow="0"/>
  </sheetPr>
  <dimension ref="A1:BH5008"/>
  <sheetViews>
    <sheetView zoomScale="80" zoomScaleNormal="80" workbookViewId="0">
      <pane ySplit="7" topLeftCell="A8" activePane="bottomLeft" state="frozen"/>
      <selection pane="bottomLeft" activeCell="C17" sqref="C17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48</v>
      </c>
      <c r="C3" s="286" t="s">
        <v>49</v>
      </c>
      <c r="D3" s="287"/>
      <c r="E3" s="287"/>
      <c r="F3" s="287"/>
      <c r="G3" s="288"/>
      <c r="AC3" s="121" t="s">
        <v>277</v>
      </c>
      <c r="AG3" t="s">
        <v>278</v>
      </c>
    </row>
    <row r="4" spans="1:60" ht="24.9" customHeight="1">
      <c r="A4" s="140" t="s">
        <v>10</v>
      </c>
      <c r="B4" s="141" t="s">
        <v>50</v>
      </c>
      <c r="C4" s="289" t="s">
        <v>49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273</v>
      </c>
      <c r="C8" s="181" t="s">
        <v>29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0"/>
      <c r="O8" s="160">
        <f>SUM(O9:O15)</f>
        <v>0</v>
      </c>
      <c r="P8" s="160"/>
      <c r="Q8" s="160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304</v>
      </c>
      <c r="C9" s="182" t="s">
        <v>305</v>
      </c>
      <c r="D9" s="177" t="s">
        <v>306</v>
      </c>
      <c r="E9" s="178">
        <v>1</v>
      </c>
      <c r="F9" s="179"/>
      <c r="G9" s="180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5" si="6">ROUND(E9*U9,2)</f>
        <v>0</v>
      </c>
      <c r="W9" s="158"/>
      <c r="X9" s="158" t="s">
        <v>309</v>
      </c>
      <c r="Y9" s="158" t="s">
        <v>310</v>
      </c>
      <c r="Z9" s="199" t="s">
        <v>2461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312</v>
      </c>
      <c r="C10" s="182" t="s">
        <v>313</v>
      </c>
      <c r="D10" s="177" t="s">
        <v>306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99" t="s">
        <v>2461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314</v>
      </c>
      <c r="C11" s="182" t="s">
        <v>315</v>
      </c>
      <c r="D11" s="177" t="s">
        <v>306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2461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316</v>
      </c>
      <c r="C12" s="182" t="s">
        <v>317</v>
      </c>
      <c r="D12" s="177" t="s">
        <v>306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99" t="s">
        <v>2461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318</v>
      </c>
      <c r="C13" s="182" t="s">
        <v>319</v>
      </c>
      <c r="D13" s="177" t="s">
        <v>306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2461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320</v>
      </c>
      <c r="C14" s="182" t="s">
        <v>321</v>
      </c>
      <c r="D14" s="177" t="s">
        <v>306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2461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322</v>
      </c>
      <c r="C15" s="182" t="s">
        <v>323</v>
      </c>
      <c r="D15" s="177" t="s">
        <v>306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324</v>
      </c>
      <c r="Y15" s="158" t="s">
        <v>310</v>
      </c>
      <c r="Z15" s="199" t="s">
        <v>2461</v>
      </c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>
      <c r="A16" s="162" t="s">
        <v>302</v>
      </c>
      <c r="B16" s="163" t="s">
        <v>274</v>
      </c>
      <c r="C16" s="181" t="s">
        <v>30</v>
      </c>
      <c r="D16" s="164"/>
      <c r="E16" s="165"/>
      <c r="F16" s="166"/>
      <c r="G16" s="167">
        <f>SUMIF(AG17:AG37,"&lt;&gt;NOR",G17:G37)</f>
        <v>0</v>
      </c>
      <c r="H16" s="161"/>
      <c r="I16" s="161">
        <f>SUM(I17:I37)</f>
        <v>0</v>
      </c>
      <c r="J16" s="161"/>
      <c r="K16" s="161">
        <f>SUM(K17:K37)</f>
        <v>0</v>
      </c>
      <c r="L16" s="161"/>
      <c r="M16" s="161">
        <f>SUM(M17:M37)</f>
        <v>0</v>
      </c>
      <c r="N16" s="160"/>
      <c r="O16" s="160">
        <f>SUM(O17:O37)</f>
        <v>0</v>
      </c>
      <c r="P16" s="160"/>
      <c r="Q16" s="160">
        <f>SUM(Q17:Q37)</f>
        <v>0</v>
      </c>
      <c r="R16" s="161"/>
      <c r="S16" s="161"/>
      <c r="T16" s="161"/>
      <c r="U16" s="161"/>
      <c r="V16" s="161">
        <f>SUM(V17:V37)</f>
        <v>0</v>
      </c>
      <c r="W16" s="161"/>
      <c r="X16" s="161"/>
      <c r="Y16" s="161"/>
      <c r="Z16" s="167"/>
      <c r="AG16" t="s">
        <v>303</v>
      </c>
    </row>
    <row r="17" spans="1:60" outlineLevel="1">
      <c r="A17" s="175">
        <v>8</v>
      </c>
      <c r="B17" s="176" t="s">
        <v>326</v>
      </c>
      <c r="C17" s="182" t="s">
        <v>327</v>
      </c>
      <c r="D17" s="177" t="s">
        <v>306</v>
      </c>
      <c r="E17" s="178">
        <v>1</v>
      </c>
      <c r="F17" s="179"/>
      <c r="G17" s="180">
        <f t="shared" ref="G17:G33" si="7">ROUND(E17*F17,2)</f>
        <v>0</v>
      </c>
      <c r="H17" s="159"/>
      <c r="I17" s="158">
        <f t="shared" ref="I17:I28" si="8">ROUND(E17*H17,2)</f>
        <v>0</v>
      </c>
      <c r="J17" s="159"/>
      <c r="K17" s="158">
        <f t="shared" ref="K17:K28" si="9">ROUND(E17*J17,2)</f>
        <v>0</v>
      </c>
      <c r="L17" s="158">
        <v>21</v>
      </c>
      <c r="M17" s="158">
        <f t="shared" ref="M17:M28" si="10">G17*(1+L17/100)</f>
        <v>0</v>
      </c>
      <c r="N17" s="157">
        <v>0</v>
      </c>
      <c r="O17" s="157">
        <f t="shared" ref="O17:O28" si="11">ROUND(E17*N17,2)</f>
        <v>0</v>
      </c>
      <c r="P17" s="157">
        <v>0</v>
      </c>
      <c r="Q17" s="157">
        <f t="shared" ref="Q17:Q28" si="12"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 t="shared" ref="V17:V28" si="13">ROUND(E17*U17,2)</f>
        <v>0</v>
      </c>
      <c r="W17" s="158"/>
      <c r="X17" s="158" t="s">
        <v>324</v>
      </c>
      <c r="Y17" s="158" t="s">
        <v>310</v>
      </c>
      <c r="Z17" s="199" t="s">
        <v>2461</v>
      </c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9</v>
      </c>
      <c r="B18" s="176" t="s">
        <v>329</v>
      </c>
      <c r="C18" s="182" t="s">
        <v>330</v>
      </c>
      <c r="D18" s="177" t="s">
        <v>306</v>
      </c>
      <c r="E18" s="178">
        <v>1</v>
      </c>
      <c r="F18" s="179"/>
      <c r="G18" s="180">
        <f t="shared" si="7"/>
        <v>0</v>
      </c>
      <c r="H18" s="159"/>
      <c r="I18" s="158">
        <f t="shared" si="8"/>
        <v>0</v>
      </c>
      <c r="J18" s="159"/>
      <c r="K18" s="158">
        <f t="shared" si="9"/>
        <v>0</v>
      </c>
      <c r="L18" s="158">
        <v>21</v>
      </c>
      <c r="M18" s="158">
        <f t="shared" si="10"/>
        <v>0</v>
      </c>
      <c r="N18" s="157">
        <v>0</v>
      </c>
      <c r="O18" s="157">
        <f t="shared" si="11"/>
        <v>0</v>
      </c>
      <c r="P18" s="157">
        <v>0</v>
      </c>
      <c r="Q18" s="157">
        <f t="shared" si="12"/>
        <v>0</v>
      </c>
      <c r="R18" s="158"/>
      <c r="S18" s="158" t="s">
        <v>328</v>
      </c>
      <c r="T18" s="158" t="s">
        <v>308</v>
      </c>
      <c r="U18" s="158">
        <v>0</v>
      </c>
      <c r="V18" s="158">
        <f t="shared" si="13"/>
        <v>0</v>
      </c>
      <c r="W18" s="158"/>
      <c r="X18" s="158" t="s">
        <v>324</v>
      </c>
      <c r="Y18" s="158" t="s">
        <v>310</v>
      </c>
      <c r="Z18" s="199" t="s">
        <v>2461</v>
      </c>
      <c r="AA18" s="147"/>
      <c r="AB18" s="147"/>
      <c r="AC18" s="147"/>
      <c r="AD18" s="147"/>
      <c r="AE18" s="147"/>
      <c r="AF18" s="147"/>
      <c r="AG18" s="147" t="s">
        <v>325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10</v>
      </c>
      <c r="B19" s="176" t="s">
        <v>331</v>
      </c>
      <c r="C19" s="182" t="s">
        <v>332</v>
      </c>
      <c r="D19" s="177" t="s">
        <v>306</v>
      </c>
      <c r="E19" s="178">
        <v>1</v>
      </c>
      <c r="F19" s="179"/>
      <c r="G19" s="180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7">
        <v>0</v>
      </c>
      <c r="O19" s="157">
        <f t="shared" si="11"/>
        <v>0</v>
      </c>
      <c r="P19" s="157">
        <v>0</v>
      </c>
      <c r="Q19" s="157">
        <f t="shared" si="12"/>
        <v>0</v>
      </c>
      <c r="R19" s="158"/>
      <c r="S19" s="158" t="s">
        <v>328</v>
      </c>
      <c r="T19" s="158" t="s">
        <v>308</v>
      </c>
      <c r="U19" s="158">
        <v>0</v>
      </c>
      <c r="V19" s="158">
        <f t="shared" si="13"/>
        <v>0</v>
      </c>
      <c r="W19" s="158"/>
      <c r="X19" s="158" t="s">
        <v>324</v>
      </c>
      <c r="Y19" s="158" t="s">
        <v>310</v>
      </c>
      <c r="Z19" s="199" t="s">
        <v>2461</v>
      </c>
      <c r="AA19" s="147"/>
      <c r="AB19" s="147"/>
      <c r="AC19" s="147"/>
      <c r="AD19" s="147"/>
      <c r="AE19" s="147"/>
      <c r="AF19" s="147"/>
      <c r="AG19" s="147" t="s">
        <v>325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11</v>
      </c>
      <c r="B20" s="176" t="s">
        <v>333</v>
      </c>
      <c r="C20" s="182" t="s">
        <v>334</v>
      </c>
      <c r="D20" s="177" t="s">
        <v>306</v>
      </c>
      <c r="E20" s="178">
        <v>1</v>
      </c>
      <c r="F20" s="179"/>
      <c r="G20" s="180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7">
        <v>0</v>
      </c>
      <c r="O20" s="157">
        <f t="shared" si="11"/>
        <v>0</v>
      </c>
      <c r="P20" s="157">
        <v>0</v>
      </c>
      <c r="Q20" s="157">
        <f t="shared" si="12"/>
        <v>0</v>
      </c>
      <c r="R20" s="158"/>
      <c r="S20" s="158" t="s">
        <v>328</v>
      </c>
      <c r="T20" s="158" t="s">
        <v>308</v>
      </c>
      <c r="U20" s="158">
        <v>0</v>
      </c>
      <c r="V20" s="158">
        <f t="shared" si="13"/>
        <v>0</v>
      </c>
      <c r="W20" s="158"/>
      <c r="X20" s="158" t="s">
        <v>324</v>
      </c>
      <c r="Y20" s="158" t="s">
        <v>310</v>
      </c>
      <c r="Z20" s="199" t="s">
        <v>2461</v>
      </c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12</v>
      </c>
      <c r="B21" s="176" t="s">
        <v>2467</v>
      </c>
      <c r="C21" s="202" t="s">
        <v>2468</v>
      </c>
      <c r="D21" s="177" t="s">
        <v>306</v>
      </c>
      <c r="E21" s="178">
        <v>1</v>
      </c>
      <c r="F21" s="179"/>
      <c r="G21" s="180"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7">
        <v>0</v>
      </c>
      <c r="O21" s="157">
        <f t="shared" si="11"/>
        <v>0</v>
      </c>
      <c r="P21" s="157">
        <v>0</v>
      </c>
      <c r="Q21" s="157">
        <f t="shared" si="12"/>
        <v>0</v>
      </c>
      <c r="R21" s="158"/>
      <c r="S21" s="158" t="s">
        <v>328</v>
      </c>
      <c r="T21" s="158" t="s">
        <v>308</v>
      </c>
      <c r="U21" s="158">
        <v>0</v>
      </c>
      <c r="V21" s="158">
        <f t="shared" si="13"/>
        <v>0</v>
      </c>
      <c r="W21" s="158"/>
      <c r="X21" s="158" t="s">
        <v>324</v>
      </c>
      <c r="Y21" s="158" t="s">
        <v>310</v>
      </c>
      <c r="Z21" s="199" t="s">
        <v>2461</v>
      </c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13</v>
      </c>
      <c r="B22" s="176" t="s">
        <v>335</v>
      </c>
      <c r="C22" s="182" t="s">
        <v>336</v>
      </c>
      <c r="D22" s="177" t="s">
        <v>306</v>
      </c>
      <c r="E22" s="178">
        <v>1</v>
      </c>
      <c r="F22" s="179"/>
      <c r="G22" s="180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13"/>
        <v>0</v>
      </c>
      <c r="W22" s="158"/>
      <c r="X22" s="158" t="s">
        <v>324</v>
      </c>
      <c r="Y22" s="158" t="s">
        <v>310</v>
      </c>
      <c r="Z22" s="199" t="s">
        <v>2461</v>
      </c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14</v>
      </c>
      <c r="B23" s="176" t="s">
        <v>337</v>
      </c>
      <c r="C23" s="182" t="s">
        <v>338</v>
      </c>
      <c r="D23" s="177" t="s">
        <v>306</v>
      </c>
      <c r="E23" s="178">
        <v>1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324</v>
      </c>
      <c r="Y23" s="158" t="s">
        <v>310</v>
      </c>
      <c r="Z23" s="199" t="s">
        <v>2461</v>
      </c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15</v>
      </c>
      <c r="B24" s="176" t="s">
        <v>339</v>
      </c>
      <c r="C24" s="182" t="s">
        <v>340</v>
      </c>
      <c r="D24" s="177" t="s">
        <v>306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99" t="s">
        <v>2461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16</v>
      </c>
      <c r="B25" s="176" t="s">
        <v>341</v>
      </c>
      <c r="C25" s="182" t="s">
        <v>342</v>
      </c>
      <c r="D25" s="177" t="s">
        <v>306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99" t="s">
        <v>2461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17</v>
      </c>
      <c r="B26" s="176" t="s">
        <v>343</v>
      </c>
      <c r="C26" s="182" t="s">
        <v>344</v>
      </c>
      <c r="D26" s="177" t="s">
        <v>306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99" t="s">
        <v>2461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18</v>
      </c>
      <c r="B27" s="176" t="s">
        <v>345</v>
      </c>
      <c r="C27" s="182" t="s">
        <v>346</v>
      </c>
      <c r="D27" s="177" t="s">
        <v>306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99" t="s">
        <v>2461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19</v>
      </c>
      <c r="B28" s="176" t="s">
        <v>347</v>
      </c>
      <c r="C28" s="182" t="s">
        <v>348</v>
      </c>
      <c r="D28" s="177" t="s">
        <v>306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99" t="s">
        <v>2461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>
      <c r="A29" s="169">
        <v>20</v>
      </c>
      <c r="B29" s="170" t="s">
        <v>349</v>
      </c>
      <c r="C29" s="183" t="s">
        <v>350</v>
      </c>
      <c r="D29" s="171" t="s">
        <v>306</v>
      </c>
      <c r="E29" s="172">
        <v>1</v>
      </c>
      <c r="F29" s="179"/>
      <c r="G29" s="180">
        <f t="shared" si="7"/>
        <v>0</v>
      </c>
      <c r="H29" s="159"/>
      <c r="I29" s="158">
        <f t="shared" ref="I29" si="14">ROUND(E29*H29,2)</f>
        <v>0</v>
      </c>
      <c r="J29" s="159"/>
      <c r="K29" s="158">
        <f t="shared" ref="K29" si="15">ROUND(E29*J29,2)</f>
        <v>0</v>
      </c>
      <c r="L29" s="158">
        <v>21</v>
      </c>
      <c r="M29" s="158">
        <f t="shared" ref="M29" si="16">G29*(1+L29/100)</f>
        <v>0</v>
      </c>
      <c r="N29" s="157">
        <v>0</v>
      </c>
      <c r="O29" s="157">
        <f t="shared" ref="O29" si="17">ROUND(E29*N29,2)</f>
        <v>0</v>
      </c>
      <c r="P29" s="157">
        <v>0</v>
      </c>
      <c r="Q29" s="157">
        <f t="shared" ref="Q29" si="18"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ref="V29" si="19">ROUND(E29*U29,2)</f>
        <v>0</v>
      </c>
      <c r="W29" s="158"/>
      <c r="X29" s="158" t="s">
        <v>309</v>
      </c>
      <c r="Y29" s="158" t="s">
        <v>310</v>
      </c>
      <c r="Z29" s="200" t="s">
        <v>2461</v>
      </c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69">
        <v>21</v>
      </c>
      <c r="B30" s="170" t="s">
        <v>2475</v>
      </c>
      <c r="C30" s="203" t="s">
        <v>2473</v>
      </c>
      <c r="D30" s="171" t="s">
        <v>306</v>
      </c>
      <c r="E30" s="172">
        <v>1</v>
      </c>
      <c r="F30" s="179"/>
      <c r="G30" s="180">
        <f t="shared" ref="G30" si="20">ROUND(E30*F30,2)</f>
        <v>0</v>
      </c>
      <c r="H30" s="159"/>
      <c r="I30" s="158">
        <f t="shared" ref="I30:I33" si="21">ROUND(E30*H30,2)</f>
        <v>0</v>
      </c>
      <c r="J30" s="159"/>
      <c r="K30" s="158">
        <f t="shared" ref="K30:K33" si="22">ROUND(E30*J30,2)</f>
        <v>0</v>
      </c>
      <c r="L30" s="158">
        <v>21</v>
      </c>
      <c r="M30" s="158">
        <f t="shared" ref="M30:M33" si="23">G30*(1+L30/100)</f>
        <v>0</v>
      </c>
      <c r="N30" s="157">
        <v>0</v>
      </c>
      <c r="O30" s="157">
        <f t="shared" ref="O30:O33" si="24">ROUND(E30*N30,2)</f>
        <v>0</v>
      </c>
      <c r="P30" s="157">
        <v>0</v>
      </c>
      <c r="Q30" s="157">
        <f t="shared" ref="Q30:Q33" si="25"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ref="V30:V33" si="26">ROUND(E30*U30,2)</f>
        <v>0</v>
      </c>
      <c r="W30" s="158"/>
      <c r="X30" s="158" t="s">
        <v>309</v>
      </c>
      <c r="Y30" s="158" t="s">
        <v>310</v>
      </c>
      <c r="Z30" s="200" t="s">
        <v>2461</v>
      </c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69">
        <v>22</v>
      </c>
      <c r="B31" s="170" t="s">
        <v>2476</v>
      </c>
      <c r="C31" s="203" t="s">
        <v>2474</v>
      </c>
      <c r="D31" s="171" t="s">
        <v>306</v>
      </c>
      <c r="E31" s="172">
        <v>1</v>
      </c>
      <c r="F31" s="179"/>
      <c r="G31" s="180">
        <f t="shared" si="7"/>
        <v>0</v>
      </c>
      <c r="H31" s="159"/>
      <c r="I31" s="158">
        <f t="shared" si="21"/>
        <v>0</v>
      </c>
      <c r="J31" s="159"/>
      <c r="K31" s="158">
        <f t="shared" si="22"/>
        <v>0</v>
      </c>
      <c r="L31" s="158">
        <v>21</v>
      </c>
      <c r="M31" s="158">
        <f t="shared" si="23"/>
        <v>0</v>
      </c>
      <c r="N31" s="157">
        <v>0</v>
      </c>
      <c r="O31" s="157">
        <f t="shared" si="24"/>
        <v>0</v>
      </c>
      <c r="P31" s="157">
        <v>0</v>
      </c>
      <c r="Q31" s="157">
        <f t="shared" si="2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2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69">
        <v>23</v>
      </c>
      <c r="B32" s="176" t="s">
        <v>2469</v>
      </c>
      <c r="C32" s="202" t="s">
        <v>2470</v>
      </c>
      <c r="D32" s="177" t="s">
        <v>306</v>
      </c>
      <c r="E32" s="178">
        <v>1</v>
      </c>
      <c r="F32" s="179"/>
      <c r="G32" s="180">
        <f t="shared" si="7"/>
        <v>0</v>
      </c>
      <c r="H32" s="159"/>
      <c r="I32" s="158">
        <f t="shared" si="21"/>
        <v>0</v>
      </c>
      <c r="J32" s="159"/>
      <c r="K32" s="158">
        <f t="shared" si="22"/>
        <v>0</v>
      </c>
      <c r="L32" s="158">
        <v>21</v>
      </c>
      <c r="M32" s="158">
        <f t="shared" si="23"/>
        <v>0</v>
      </c>
      <c r="N32" s="157">
        <v>0</v>
      </c>
      <c r="O32" s="157">
        <f t="shared" si="24"/>
        <v>0</v>
      </c>
      <c r="P32" s="157">
        <v>0</v>
      </c>
      <c r="Q32" s="157">
        <f t="shared" si="2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2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9">
        <v>24</v>
      </c>
      <c r="B33" s="170" t="s">
        <v>2472</v>
      </c>
      <c r="C33" s="203" t="s">
        <v>2471</v>
      </c>
      <c r="D33" s="177" t="s">
        <v>306</v>
      </c>
      <c r="E33" s="172">
        <v>1</v>
      </c>
      <c r="F33" s="179"/>
      <c r="G33" s="180">
        <f t="shared" si="7"/>
        <v>0</v>
      </c>
      <c r="H33" s="159"/>
      <c r="I33" s="158">
        <f t="shared" si="21"/>
        <v>0</v>
      </c>
      <c r="J33" s="159"/>
      <c r="K33" s="158">
        <f t="shared" si="22"/>
        <v>0</v>
      </c>
      <c r="L33" s="158">
        <v>21</v>
      </c>
      <c r="M33" s="158">
        <f t="shared" si="23"/>
        <v>0</v>
      </c>
      <c r="N33" s="157">
        <v>0</v>
      </c>
      <c r="O33" s="157">
        <f t="shared" si="24"/>
        <v>0</v>
      </c>
      <c r="P33" s="157">
        <v>0</v>
      </c>
      <c r="Q33" s="157">
        <f t="shared" si="2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26"/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9"/>
      <c r="B34" s="170"/>
      <c r="C34" s="183"/>
      <c r="D34" s="171"/>
      <c r="E34" s="172"/>
      <c r="F34" s="173"/>
      <c r="G34" s="174"/>
      <c r="H34" s="159"/>
      <c r="I34" s="158"/>
      <c r="J34" s="159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200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69"/>
      <c r="B35" s="170"/>
      <c r="C35" s="183"/>
      <c r="D35" s="171"/>
      <c r="E35" s="172"/>
      <c r="F35" s="173"/>
      <c r="G35" s="174"/>
      <c r="H35" s="159"/>
      <c r="I35" s="158"/>
      <c r="J35" s="159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200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69"/>
      <c r="B36" s="170"/>
      <c r="C36" s="183"/>
      <c r="D36" s="171"/>
      <c r="E36" s="172"/>
      <c r="F36" s="173"/>
      <c r="G36" s="174"/>
      <c r="H36" s="159"/>
      <c r="I36" s="158"/>
      <c r="J36" s="159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200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69"/>
      <c r="B37" s="170"/>
      <c r="C37" s="183"/>
      <c r="D37" s="171"/>
      <c r="E37" s="172"/>
      <c r="F37" s="173"/>
      <c r="G37" s="174"/>
      <c r="H37" s="159"/>
      <c r="I37" s="158"/>
      <c r="J37" s="159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200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288</v>
      </c>
    </row>
    <row r="39" spans="1:60">
      <c r="A39" s="150"/>
      <c r="B39" s="151" t="s">
        <v>31</v>
      </c>
      <c r="C39" s="185"/>
      <c r="D39" s="152"/>
      <c r="E39" s="153"/>
      <c r="F39" s="153"/>
      <c r="G39" s="168">
        <f>G8+G16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351</v>
      </c>
    </row>
    <row r="40" spans="1:60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>
      <c r="A42" s="292" t="s">
        <v>352</v>
      </c>
      <c r="B42" s="292"/>
      <c r="C42" s="29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73"/>
      <c r="B43" s="274"/>
      <c r="C43" s="275"/>
      <c r="D43" s="274"/>
      <c r="E43" s="274"/>
      <c r="F43" s="274"/>
      <c r="G43" s="27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353</v>
      </c>
    </row>
    <row r="44" spans="1:60">
      <c r="A44" s="277"/>
      <c r="B44" s="278"/>
      <c r="C44" s="279"/>
      <c r="D44" s="278"/>
      <c r="E44" s="278"/>
      <c r="F44" s="278"/>
      <c r="G44" s="28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>
      <c r="A45" s="277"/>
      <c r="B45" s="278"/>
      <c r="C45" s="279"/>
      <c r="D45" s="278"/>
      <c r="E45" s="278"/>
      <c r="F45" s="278"/>
      <c r="G45" s="28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77"/>
      <c r="B46" s="278"/>
      <c r="C46" s="279"/>
      <c r="D46" s="278"/>
      <c r="E46" s="278"/>
      <c r="F46" s="278"/>
      <c r="G46" s="2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81"/>
      <c r="B47" s="282"/>
      <c r="C47" s="283"/>
      <c r="D47" s="282"/>
      <c r="E47" s="282"/>
      <c r="F47" s="282"/>
      <c r="G47" s="28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>
      <c r="C49" s="186"/>
      <c r="D49" s="10"/>
      <c r="AG49" t="s">
        <v>354</v>
      </c>
    </row>
    <row r="50" spans="3:33">
      <c r="D50" s="10"/>
    </row>
    <row r="51" spans="3:33">
      <c r="D51" s="10"/>
    </row>
    <row r="52" spans="3:33">
      <c r="D52" s="10"/>
    </row>
    <row r="53" spans="3:33">
      <c r="D53" s="10"/>
    </row>
    <row r="54" spans="3:33">
      <c r="D54" s="10"/>
    </row>
    <row r="55" spans="3:33">
      <c r="D55" s="10"/>
    </row>
    <row r="56" spans="3:33">
      <c r="D56" s="10"/>
    </row>
    <row r="57" spans="3:33">
      <c r="D57" s="10"/>
    </row>
    <row r="58" spans="3:33">
      <c r="D58" s="10"/>
    </row>
    <row r="59" spans="3:33">
      <c r="D59" s="10"/>
    </row>
    <row r="60" spans="3:33">
      <c r="D60" s="10"/>
    </row>
    <row r="61" spans="3:33">
      <c r="D61" s="10"/>
    </row>
    <row r="62" spans="3:33">
      <c r="D62" s="10"/>
    </row>
    <row r="63" spans="3:33">
      <c r="D63" s="10"/>
    </row>
    <row r="64" spans="3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</sheetData>
  <sheetProtection password="9A07" sheet="1" objects="1" scenarios="1" formatRows="0"/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6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9" max="29" width="8.88671875" hidden="1" customWidth="1"/>
    <col min="30" max="30" width="0" hidden="1" customWidth="1"/>
    <col min="31" max="34" width="8.88671875" hidden="1" customWidth="1"/>
    <col min="35" max="41" width="8.8867187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53</v>
      </c>
      <c r="C4" s="289" t="s">
        <v>54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6.4">
      <c r="A8" s="162" t="s">
        <v>302</v>
      </c>
      <c r="B8" s="163" t="s">
        <v>257</v>
      </c>
      <c r="C8" s="181" t="s">
        <v>258</v>
      </c>
      <c r="D8" s="164"/>
      <c r="E8" s="165"/>
      <c r="F8" s="166"/>
      <c r="G8" s="167">
        <f>SUMIF(AG9:AG32,"&lt;&gt;NOR",G9:G32)</f>
        <v>0</v>
      </c>
      <c r="H8" s="161"/>
      <c r="I8" s="161">
        <f>SUM(I9:I32)</f>
        <v>0</v>
      </c>
      <c r="J8" s="161"/>
      <c r="K8" s="161">
        <f>SUM(K9:K32)</f>
        <v>0</v>
      </c>
      <c r="L8" s="161"/>
      <c r="M8" s="161">
        <f>SUM(M9:M32)</f>
        <v>0</v>
      </c>
      <c r="N8" s="160"/>
      <c r="O8" s="160">
        <f>SUM(O9:O32)</f>
        <v>0</v>
      </c>
      <c r="P8" s="160"/>
      <c r="Q8" s="160">
        <f>SUM(Q9:Q32)</f>
        <v>0</v>
      </c>
      <c r="R8" s="161"/>
      <c r="S8" s="161"/>
      <c r="T8" s="161"/>
      <c r="U8" s="161"/>
      <c r="V8" s="161">
        <f>SUM(V9:V32)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355</v>
      </c>
      <c r="C9" s="182" t="s">
        <v>2380</v>
      </c>
      <c r="D9" s="177" t="s">
        <v>356</v>
      </c>
      <c r="E9" s="178">
        <v>16</v>
      </c>
      <c r="F9" s="179"/>
      <c r="G9" s="180">
        <f t="shared" ref="G9:G32" si="0">ROUND(E9*F9,2)</f>
        <v>0</v>
      </c>
      <c r="H9" s="159"/>
      <c r="I9" s="158">
        <f t="shared" ref="I9:I32" si="1">ROUND(E9*H9,2)</f>
        <v>0</v>
      </c>
      <c r="J9" s="159"/>
      <c r="K9" s="158">
        <f t="shared" ref="K9:K32" si="2">ROUND(E9*J9,2)</f>
        <v>0</v>
      </c>
      <c r="L9" s="158">
        <v>21</v>
      </c>
      <c r="M9" s="158">
        <f t="shared" ref="M9:M32" si="3">G9*(1+L9/100)</f>
        <v>0</v>
      </c>
      <c r="N9" s="157">
        <v>0</v>
      </c>
      <c r="O9" s="157">
        <f t="shared" ref="O9:O32" si="4">ROUND(E9*N9,2)</f>
        <v>0</v>
      </c>
      <c r="P9" s="157">
        <v>0</v>
      </c>
      <c r="Q9" s="157">
        <f t="shared" ref="Q9:Q32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2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357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9.2" customHeight="1" outlineLevel="1">
      <c r="A10" s="175"/>
      <c r="B10" s="176"/>
      <c r="C10" s="197" t="s">
        <v>2463</v>
      </c>
      <c r="D10" s="177"/>
      <c r="E10" s="178"/>
      <c r="F10" s="204"/>
      <c r="G10" s="180"/>
      <c r="H10" s="159"/>
      <c r="I10" s="158"/>
      <c r="J10" s="159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80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5">
        <v>2</v>
      </c>
      <c r="B11" s="176" t="s">
        <v>358</v>
      </c>
      <c r="C11" s="182" t="s">
        <v>2381</v>
      </c>
      <c r="D11" s="177" t="s">
        <v>356</v>
      </c>
      <c r="E11" s="178">
        <v>3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357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9.95" customHeight="1" outlineLevel="1">
      <c r="A12" s="175"/>
      <c r="B12" s="176"/>
      <c r="C12" s="197" t="s">
        <v>2463</v>
      </c>
      <c r="D12" s="177"/>
      <c r="E12" s="178"/>
      <c r="F12" s="204"/>
      <c r="G12" s="180"/>
      <c r="H12" s="159"/>
      <c r="I12" s="158"/>
      <c r="J12" s="159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80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customHeight="1" outlineLevel="1">
      <c r="A13" s="175">
        <v>3</v>
      </c>
      <c r="B13" s="176" t="s">
        <v>2478</v>
      </c>
      <c r="C13" s="182" t="s">
        <v>2477</v>
      </c>
      <c r="D13" s="177" t="s">
        <v>356</v>
      </c>
      <c r="E13" s="178">
        <v>10</v>
      </c>
      <c r="F13" s="179"/>
      <c r="G13" s="180">
        <f t="shared" si="0"/>
        <v>0</v>
      </c>
      <c r="H13" s="159"/>
      <c r="I13" s="158">
        <f t="shared" ref="I13" si="7">ROUND(E13*H13,2)</f>
        <v>0</v>
      </c>
      <c r="J13" s="159"/>
      <c r="K13" s="158">
        <f t="shared" ref="K13" si="8">ROUND(E13*J13,2)</f>
        <v>0</v>
      </c>
      <c r="L13" s="158">
        <v>21</v>
      </c>
      <c r="M13" s="158">
        <f t="shared" ref="M13" si="9">G13*(1+L13/100)</f>
        <v>0</v>
      </c>
      <c r="N13" s="157">
        <v>0</v>
      </c>
      <c r="O13" s="157">
        <f t="shared" ref="O13" si="10">ROUND(E13*N13,2)</f>
        <v>0</v>
      </c>
      <c r="P13" s="157">
        <v>0</v>
      </c>
      <c r="Q13" s="157">
        <f t="shared" ref="Q13" si="11"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ref="V13" si="12">ROUND(E13*U13,2)</f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9.95" customHeight="1" outlineLevel="1">
      <c r="A14" s="175"/>
      <c r="B14" s="176"/>
      <c r="C14" s="197" t="s">
        <v>2463</v>
      </c>
      <c r="D14" s="177"/>
      <c r="E14" s="178"/>
      <c r="F14" s="204"/>
      <c r="G14" s="180"/>
      <c r="H14" s="159"/>
      <c r="I14" s="158"/>
      <c r="J14" s="159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80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>
      <c r="A15" s="175">
        <v>4</v>
      </c>
      <c r="B15" s="176" t="s">
        <v>359</v>
      </c>
      <c r="C15" s="182" t="s">
        <v>2382</v>
      </c>
      <c r="D15" s="177" t="s">
        <v>356</v>
      </c>
      <c r="E15" s="178">
        <v>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357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9.95" customHeight="1" outlineLevel="1">
      <c r="A16" s="175"/>
      <c r="B16" s="176"/>
      <c r="C16" s="197" t="s">
        <v>2463</v>
      </c>
      <c r="D16" s="177"/>
      <c r="E16" s="178"/>
      <c r="F16" s="204"/>
      <c r="G16" s="180"/>
      <c r="H16" s="159"/>
      <c r="I16" s="158"/>
      <c r="J16" s="159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80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5">
        <v>5</v>
      </c>
      <c r="B17" s="176" t="s">
        <v>360</v>
      </c>
      <c r="C17" s="182" t="s">
        <v>2383</v>
      </c>
      <c r="D17" s="177" t="s">
        <v>356</v>
      </c>
      <c r="E17" s="178">
        <v>3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357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9.95" customHeight="1" outlineLevel="1">
      <c r="A18" s="175"/>
      <c r="B18" s="176"/>
      <c r="C18" s="197" t="s">
        <v>2463</v>
      </c>
      <c r="D18" s="177"/>
      <c r="E18" s="178"/>
      <c r="F18" s="204"/>
      <c r="G18" s="180"/>
      <c r="H18" s="159"/>
      <c r="I18" s="158"/>
      <c r="J18" s="159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80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6</v>
      </c>
      <c r="B19" s="176" t="s">
        <v>361</v>
      </c>
      <c r="C19" s="182" t="s">
        <v>2431</v>
      </c>
      <c r="D19" s="177" t="s">
        <v>362</v>
      </c>
      <c r="E19" s="178">
        <v>805.5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357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7</v>
      </c>
      <c r="B20" s="176" t="s">
        <v>363</v>
      </c>
      <c r="C20" s="182" t="s">
        <v>364</v>
      </c>
      <c r="D20" s="177" t="s">
        <v>362</v>
      </c>
      <c r="E20" s="178">
        <v>2200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357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8</v>
      </c>
      <c r="B21" s="176" t="s">
        <v>365</v>
      </c>
      <c r="C21" s="182" t="s">
        <v>2432</v>
      </c>
      <c r="D21" s="177" t="s">
        <v>366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357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5.4" customHeight="1" outlineLevel="1">
      <c r="A22" s="175">
        <v>9</v>
      </c>
      <c r="B22" s="176" t="s">
        <v>367</v>
      </c>
      <c r="C22" s="182" t="s">
        <v>2433</v>
      </c>
      <c r="D22" s="177" t="s">
        <v>356</v>
      </c>
      <c r="E22" s="178">
        <v>156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357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0.6" outlineLevel="1">
      <c r="A23" s="175">
        <v>10</v>
      </c>
      <c r="B23" s="176" t="s">
        <v>368</v>
      </c>
      <c r="C23" s="182" t="s">
        <v>2434</v>
      </c>
      <c r="D23" s="177" t="s">
        <v>356</v>
      </c>
      <c r="E23" s="178">
        <v>225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>
      <c r="A24" s="175">
        <v>11</v>
      </c>
      <c r="B24" s="176" t="s">
        <v>369</v>
      </c>
      <c r="C24" s="182" t="s">
        <v>2435</v>
      </c>
      <c r="D24" s="177" t="s">
        <v>356</v>
      </c>
      <c r="E24" s="178">
        <v>21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357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1.2" customHeight="1" outlineLevel="1">
      <c r="A25" s="175">
        <v>12</v>
      </c>
      <c r="B25" s="176" t="s">
        <v>370</v>
      </c>
      <c r="C25" s="182" t="s">
        <v>2437</v>
      </c>
      <c r="D25" s="177" t="s">
        <v>356</v>
      </c>
      <c r="E25" s="178">
        <v>228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3.2" customHeight="1" outlineLevel="1">
      <c r="A26" s="175">
        <v>13</v>
      </c>
      <c r="B26" s="176" t="s">
        <v>371</v>
      </c>
      <c r="C26" s="182" t="s">
        <v>2436</v>
      </c>
      <c r="D26" s="177" t="s">
        <v>356</v>
      </c>
      <c r="E26" s="178">
        <v>291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357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4" customHeight="1" outlineLevel="1">
      <c r="A27" s="175">
        <v>14</v>
      </c>
      <c r="B27" s="176" t="s">
        <v>372</v>
      </c>
      <c r="C27" s="296" t="s">
        <v>2512</v>
      </c>
      <c r="D27" s="177" t="s">
        <v>362</v>
      </c>
      <c r="E27" s="178">
        <v>805.5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357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15</v>
      </c>
      <c r="B28" s="176" t="s">
        <v>373</v>
      </c>
      <c r="C28" s="182" t="s">
        <v>374</v>
      </c>
      <c r="D28" s="177" t="s">
        <v>362</v>
      </c>
      <c r="E28" s="178">
        <v>144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357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16</v>
      </c>
      <c r="B29" s="176" t="s">
        <v>375</v>
      </c>
      <c r="C29" s="182" t="s">
        <v>2438</v>
      </c>
      <c r="D29" s="177" t="s">
        <v>356</v>
      </c>
      <c r="E29" s="178">
        <v>36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357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>
      <c r="A30" s="175">
        <v>17</v>
      </c>
      <c r="B30" s="176" t="s">
        <v>376</v>
      </c>
      <c r="C30" s="182" t="s">
        <v>2439</v>
      </c>
      <c r="D30" s="177" t="s">
        <v>362</v>
      </c>
      <c r="E30" s="178">
        <v>423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357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>
      <c r="A31" s="175">
        <v>18</v>
      </c>
      <c r="B31" s="176" t="s">
        <v>377</v>
      </c>
      <c r="C31" s="182" t="s">
        <v>2440</v>
      </c>
      <c r="D31" s="177" t="s">
        <v>378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357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>
      <c r="A32" s="175">
        <v>19</v>
      </c>
      <c r="B32" s="176" t="s">
        <v>379</v>
      </c>
      <c r="C32" s="182" t="s">
        <v>380</v>
      </c>
      <c r="D32" s="177" t="s">
        <v>356</v>
      </c>
      <c r="E32" s="178">
        <v>78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357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6.4">
      <c r="A33" s="162" t="s">
        <v>302</v>
      </c>
      <c r="B33" s="163" t="s">
        <v>259</v>
      </c>
      <c r="C33" s="181" t="s">
        <v>260</v>
      </c>
      <c r="D33" s="164"/>
      <c r="E33" s="165"/>
      <c r="F33" s="166"/>
      <c r="G33" s="167">
        <f>SUMIF(AG34:AG46,"&lt;&gt;NOR",G34:G46)</f>
        <v>0</v>
      </c>
      <c r="H33" s="161"/>
      <c r="I33" s="161">
        <f>SUM(I34:I46)</f>
        <v>0</v>
      </c>
      <c r="J33" s="161"/>
      <c r="K33" s="161">
        <f>SUM(K34:K46)</f>
        <v>0</v>
      </c>
      <c r="L33" s="161"/>
      <c r="M33" s="161">
        <f>SUM(M34:M46)</f>
        <v>0</v>
      </c>
      <c r="N33" s="160"/>
      <c r="O33" s="160">
        <f>SUM(O34:O46)</f>
        <v>0</v>
      </c>
      <c r="P33" s="160"/>
      <c r="Q33" s="160">
        <f>SUM(Q34:Q46)</f>
        <v>0</v>
      </c>
      <c r="R33" s="161"/>
      <c r="S33" s="161"/>
      <c r="T33" s="161"/>
      <c r="U33" s="161"/>
      <c r="V33" s="161">
        <f>SUM(V34:V46)</f>
        <v>0</v>
      </c>
      <c r="W33" s="161"/>
      <c r="X33" s="161"/>
      <c r="Y33" s="161"/>
      <c r="Z33" s="167"/>
      <c r="AG33" t="s">
        <v>303</v>
      </c>
    </row>
    <row r="34" spans="1:60" ht="35.4" customHeight="1" outlineLevel="1">
      <c r="A34" s="175">
        <v>20</v>
      </c>
      <c r="B34" s="176" t="s">
        <v>381</v>
      </c>
      <c r="C34" s="296" t="s">
        <v>2515</v>
      </c>
      <c r="D34" s="177" t="s">
        <v>362</v>
      </c>
      <c r="E34" s="178">
        <v>410</v>
      </c>
      <c r="F34" s="179"/>
      <c r="G34" s="180">
        <f t="shared" ref="G34:G46" si="13">ROUND(E34*F34,2)</f>
        <v>0</v>
      </c>
      <c r="H34" s="159"/>
      <c r="I34" s="158">
        <f t="shared" ref="I34:I46" si="14">ROUND(E34*H34,2)</f>
        <v>0</v>
      </c>
      <c r="J34" s="159"/>
      <c r="K34" s="158">
        <f t="shared" ref="K34:K46" si="15">ROUND(E34*J34,2)</f>
        <v>0</v>
      </c>
      <c r="L34" s="158">
        <v>21</v>
      </c>
      <c r="M34" s="158">
        <f t="shared" ref="M34:M46" si="16">G34*(1+L34/100)</f>
        <v>0</v>
      </c>
      <c r="N34" s="157">
        <v>0</v>
      </c>
      <c r="O34" s="157">
        <f t="shared" ref="O34:O46" si="17">ROUND(E34*N34,2)</f>
        <v>0</v>
      </c>
      <c r="P34" s="157">
        <v>0</v>
      </c>
      <c r="Q34" s="157">
        <f t="shared" ref="Q34:Q46" si="18"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ref="V34:V46" si="19">ROUND(E34*U34,2)</f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357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21</v>
      </c>
      <c r="B35" s="176" t="s">
        <v>382</v>
      </c>
      <c r="C35" s="182" t="s">
        <v>383</v>
      </c>
      <c r="D35" s="177" t="s">
        <v>356</v>
      </c>
      <c r="E35" s="178">
        <v>6</v>
      </c>
      <c r="F35" s="179"/>
      <c r="G35" s="180">
        <f t="shared" si="13"/>
        <v>0</v>
      </c>
      <c r="H35" s="159"/>
      <c r="I35" s="158">
        <f t="shared" si="14"/>
        <v>0</v>
      </c>
      <c r="J35" s="159"/>
      <c r="K35" s="158">
        <f t="shared" si="15"/>
        <v>0</v>
      </c>
      <c r="L35" s="158">
        <v>21</v>
      </c>
      <c r="M35" s="158">
        <f t="shared" si="16"/>
        <v>0</v>
      </c>
      <c r="N35" s="157">
        <v>0</v>
      </c>
      <c r="O35" s="157">
        <f t="shared" si="17"/>
        <v>0</v>
      </c>
      <c r="P35" s="157">
        <v>0</v>
      </c>
      <c r="Q35" s="157">
        <f t="shared" si="18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9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22</v>
      </c>
      <c r="B36" s="176" t="s">
        <v>384</v>
      </c>
      <c r="C36" s="182" t="s">
        <v>385</v>
      </c>
      <c r="D36" s="177" t="s">
        <v>356</v>
      </c>
      <c r="E36" s="178">
        <v>6</v>
      </c>
      <c r="F36" s="179"/>
      <c r="G36" s="180">
        <f t="shared" si="13"/>
        <v>0</v>
      </c>
      <c r="H36" s="159"/>
      <c r="I36" s="158">
        <f t="shared" si="14"/>
        <v>0</v>
      </c>
      <c r="J36" s="159"/>
      <c r="K36" s="158">
        <f t="shared" si="15"/>
        <v>0</v>
      </c>
      <c r="L36" s="158">
        <v>21</v>
      </c>
      <c r="M36" s="158">
        <f t="shared" si="16"/>
        <v>0</v>
      </c>
      <c r="N36" s="157">
        <v>0</v>
      </c>
      <c r="O36" s="157">
        <f t="shared" si="17"/>
        <v>0</v>
      </c>
      <c r="P36" s="157">
        <v>0</v>
      </c>
      <c r="Q36" s="157">
        <f t="shared" si="18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9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357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5">
        <v>23</v>
      </c>
      <c r="B37" s="176" t="s">
        <v>386</v>
      </c>
      <c r="C37" s="182" t="s">
        <v>387</v>
      </c>
      <c r="D37" s="177" t="s">
        <v>362</v>
      </c>
      <c r="E37" s="178">
        <v>144</v>
      </c>
      <c r="F37" s="179"/>
      <c r="G37" s="180">
        <f t="shared" si="13"/>
        <v>0</v>
      </c>
      <c r="H37" s="159"/>
      <c r="I37" s="158">
        <f t="shared" si="14"/>
        <v>0</v>
      </c>
      <c r="J37" s="159"/>
      <c r="K37" s="158">
        <f t="shared" si="15"/>
        <v>0</v>
      </c>
      <c r="L37" s="158">
        <v>21</v>
      </c>
      <c r="M37" s="158">
        <f t="shared" si="16"/>
        <v>0</v>
      </c>
      <c r="N37" s="157">
        <v>0</v>
      </c>
      <c r="O37" s="157">
        <f t="shared" si="17"/>
        <v>0</v>
      </c>
      <c r="P37" s="157">
        <v>0</v>
      </c>
      <c r="Q37" s="157">
        <f t="shared" si="18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9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357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24</v>
      </c>
      <c r="B38" s="176" t="s">
        <v>388</v>
      </c>
      <c r="C38" s="182" t="s">
        <v>389</v>
      </c>
      <c r="D38" s="177" t="s">
        <v>362</v>
      </c>
      <c r="E38" s="178">
        <v>118</v>
      </c>
      <c r="F38" s="179"/>
      <c r="G38" s="180">
        <f t="shared" si="13"/>
        <v>0</v>
      </c>
      <c r="H38" s="159"/>
      <c r="I38" s="158">
        <f t="shared" si="14"/>
        <v>0</v>
      </c>
      <c r="J38" s="159"/>
      <c r="K38" s="158">
        <f t="shared" si="15"/>
        <v>0</v>
      </c>
      <c r="L38" s="158">
        <v>21</v>
      </c>
      <c r="M38" s="158">
        <f t="shared" si="16"/>
        <v>0</v>
      </c>
      <c r="N38" s="157">
        <v>0</v>
      </c>
      <c r="O38" s="157">
        <f t="shared" si="17"/>
        <v>0</v>
      </c>
      <c r="P38" s="157">
        <v>0</v>
      </c>
      <c r="Q38" s="157">
        <f t="shared" si="18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9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25</v>
      </c>
      <c r="B39" s="176" t="s">
        <v>390</v>
      </c>
      <c r="C39" s="182" t="s">
        <v>391</v>
      </c>
      <c r="D39" s="177" t="s">
        <v>362</v>
      </c>
      <c r="E39" s="178">
        <v>324</v>
      </c>
      <c r="F39" s="179"/>
      <c r="G39" s="180">
        <f t="shared" si="13"/>
        <v>0</v>
      </c>
      <c r="H39" s="159"/>
      <c r="I39" s="158">
        <f t="shared" si="14"/>
        <v>0</v>
      </c>
      <c r="J39" s="159"/>
      <c r="K39" s="158">
        <f t="shared" si="15"/>
        <v>0</v>
      </c>
      <c r="L39" s="158">
        <v>21</v>
      </c>
      <c r="M39" s="158">
        <f t="shared" si="16"/>
        <v>0</v>
      </c>
      <c r="N39" s="157">
        <v>0</v>
      </c>
      <c r="O39" s="157">
        <f t="shared" si="17"/>
        <v>0</v>
      </c>
      <c r="P39" s="157">
        <v>0</v>
      </c>
      <c r="Q39" s="157">
        <f t="shared" si="18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9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357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>
      <c r="A40" s="175">
        <v>26</v>
      </c>
      <c r="B40" s="176" t="s">
        <v>392</v>
      </c>
      <c r="C40" s="182" t="s">
        <v>393</v>
      </c>
      <c r="D40" s="177" t="s">
        <v>362</v>
      </c>
      <c r="E40" s="178">
        <v>153</v>
      </c>
      <c r="F40" s="179"/>
      <c r="G40" s="180">
        <f t="shared" si="13"/>
        <v>0</v>
      </c>
      <c r="H40" s="159"/>
      <c r="I40" s="158">
        <f t="shared" si="14"/>
        <v>0</v>
      </c>
      <c r="J40" s="159"/>
      <c r="K40" s="158">
        <f t="shared" si="15"/>
        <v>0</v>
      </c>
      <c r="L40" s="158">
        <v>21</v>
      </c>
      <c r="M40" s="158">
        <f t="shared" si="16"/>
        <v>0</v>
      </c>
      <c r="N40" s="157">
        <v>0</v>
      </c>
      <c r="O40" s="157">
        <f t="shared" si="17"/>
        <v>0</v>
      </c>
      <c r="P40" s="157">
        <v>0</v>
      </c>
      <c r="Q40" s="157">
        <f t="shared" si="18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9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5">
        <v>27</v>
      </c>
      <c r="B41" s="176" t="s">
        <v>394</v>
      </c>
      <c r="C41" s="182" t="s">
        <v>395</v>
      </c>
      <c r="D41" s="177" t="s">
        <v>366</v>
      </c>
      <c r="E41" s="178">
        <v>1</v>
      </c>
      <c r="F41" s="179"/>
      <c r="G41" s="180">
        <f t="shared" si="13"/>
        <v>0</v>
      </c>
      <c r="H41" s="159"/>
      <c r="I41" s="158">
        <f t="shared" si="14"/>
        <v>0</v>
      </c>
      <c r="J41" s="159"/>
      <c r="K41" s="158">
        <f t="shared" si="15"/>
        <v>0</v>
      </c>
      <c r="L41" s="158">
        <v>21</v>
      </c>
      <c r="M41" s="158">
        <f t="shared" si="16"/>
        <v>0</v>
      </c>
      <c r="N41" s="157">
        <v>0</v>
      </c>
      <c r="O41" s="157">
        <f t="shared" si="17"/>
        <v>0</v>
      </c>
      <c r="P41" s="157">
        <v>0</v>
      </c>
      <c r="Q41" s="157">
        <f t="shared" si="18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9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357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5">
        <v>28</v>
      </c>
      <c r="B42" s="176" t="s">
        <v>396</v>
      </c>
      <c r="C42" s="182" t="s">
        <v>397</v>
      </c>
      <c r="D42" s="177" t="s">
        <v>362</v>
      </c>
      <c r="E42" s="178">
        <v>136</v>
      </c>
      <c r="F42" s="179"/>
      <c r="G42" s="180">
        <f t="shared" si="13"/>
        <v>0</v>
      </c>
      <c r="H42" s="159"/>
      <c r="I42" s="158">
        <f t="shared" si="14"/>
        <v>0</v>
      </c>
      <c r="J42" s="159"/>
      <c r="K42" s="158">
        <f t="shared" si="15"/>
        <v>0</v>
      </c>
      <c r="L42" s="158">
        <v>21</v>
      </c>
      <c r="M42" s="158">
        <f t="shared" si="16"/>
        <v>0</v>
      </c>
      <c r="N42" s="157">
        <v>0</v>
      </c>
      <c r="O42" s="157">
        <f t="shared" si="17"/>
        <v>0</v>
      </c>
      <c r="P42" s="157">
        <v>0</v>
      </c>
      <c r="Q42" s="157">
        <f t="shared" si="18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9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5">
        <v>29</v>
      </c>
      <c r="B43" s="176" t="s">
        <v>398</v>
      </c>
      <c r="C43" s="182" t="s">
        <v>399</v>
      </c>
      <c r="D43" s="177" t="s">
        <v>362</v>
      </c>
      <c r="E43" s="178">
        <v>1421</v>
      </c>
      <c r="F43" s="179"/>
      <c r="G43" s="180">
        <f t="shared" si="13"/>
        <v>0</v>
      </c>
      <c r="H43" s="159"/>
      <c r="I43" s="158">
        <f t="shared" si="14"/>
        <v>0</v>
      </c>
      <c r="J43" s="159"/>
      <c r="K43" s="158">
        <f t="shared" si="15"/>
        <v>0</v>
      </c>
      <c r="L43" s="158">
        <v>21</v>
      </c>
      <c r="M43" s="158">
        <f t="shared" si="16"/>
        <v>0</v>
      </c>
      <c r="N43" s="157">
        <v>0</v>
      </c>
      <c r="O43" s="157">
        <f t="shared" si="17"/>
        <v>0</v>
      </c>
      <c r="P43" s="157">
        <v>0</v>
      </c>
      <c r="Q43" s="157">
        <f t="shared" si="18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9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357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30</v>
      </c>
      <c r="B44" s="176" t="s">
        <v>400</v>
      </c>
      <c r="C44" s="182" t="s">
        <v>401</v>
      </c>
      <c r="D44" s="177" t="s">
        <v>362</v>
      </c>
      <c r="E44" s="178">
        <v>517.5</v>
      </c>
      <c r="F44" s="179"/>
      <c r="G44" s="180">
        <f t="shared" si="13"/>
        <v>0</v>
      </c>
      <c r="H44" s="159"/>
      <c r="I44" s="158">
        <f t="shared" si="14"/>
        <v>0</v>
      </c>
      <c r="J44" s="159"/>
      <c r="K44" s="158">
        <f t="shared" si="15"/>
        <v>0</v>
      </c>
      <c r="L44" s="158">
        <v>21</v>
      </c>
      <c r="M44" s="158">
        <f t="shared" si="16"/>
        <v>0</v>
      </c>
      <c r="N44" s="157">
        <v>0</v>
      </c>
      <c r="O44" s="157">
        <f t="shared" si="17"/>
        <v>0</v>
      </c>
      <c r="P44" s="157">
        <v>0</v>
      </c>
      <c r="Q44" s="157">
        <f t="shared" si="18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9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31</v>
      </c>
      <c r="B45" s="176" t="s">
        <v>402</v>
      </c>
      <c r="C45" s="182" t="s">
        <v>403</v>
      </c>
      <c r="D45" s="177" t="s">
        <v>362</v>
      </c>
      <c r="E45" s="178">
        <v>265</v>
      </c>
      <c r="F45" s="179"/>
      <c r="G45" s="180">
        <f t="shared" si="13"/>
        <v>0</v>
      </c>
      <c r="H45" s="159"/>
      <c r="I45" s="158">
        <f t="shared" si="14"/>
        <v>0</v>
      </c>
      <c r="J45" s="159"/>
      <c r="K45" s="158">
        <f t="shared" si="15"/>
        <v>0</v>
      </c>
      <c r="L45" s="158">
        <v>21</v>
      </c>
      <c r="M45" s="158">
        <f t="shared" si="16"/>
        <v>0</v>
      </c>
      <c r="N45" s="157">
        <v>0</v>
      </c>
      <c r="O45" s="157">
        <f t="shared" si="17"/>
        <v>0</v>
      </c>
      <c r="P45" s="157">
        <v>0</v>
      </c>
      <c r="Q45" s="157">
        <f t="shared" si="18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9"/>
        <v>0</v>
      </c>
      <c r="W45" s="158"/>
      <c r="X45" s="158" t="s">
        <v>309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357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32</v>
      </c>
      <c r="B46" s="176" t="s">
        <v>404</v>
      </c>
      <c r="C46" s="182" t="s">
        <v>405</v>
      </c>
      <c r="D46" s="177" t="s">
        <v>362</v>
      </c>
      <c r="E46" s="178">
        <v>102</v>
      </c>
      <c r="F46" s="179"/>
      <c r="G46" s="180">
        <f t="shared" si="13"/>
        <v>0</v>
      </c>
      <c r="H46" s="159"/>
      <c r="I46" s="158">
        <f t="shared" si="14"/>
        <v>0</v>
      </c>
      <c r="J46" s="159"/>
      <c r="K46" s="158">
        <f t="shared" si="15"/>
        <v>0</v>
      </c>
      <c r="L46" s="158">
        <v>21</v>
      </c>
      <c r="M46" s="158">
        <f t="shared" si="16"/>
        <v>0</v>
      </c>
      <c r="N46" s="157">
        <v>0</v>
      </c>
      <c r="O46" s="157">
        <f t="shared" si="17"/>
        <v>0</v>
      </c>
      <c r="P46" s="157">
        <v>0</v>
      </c>
      <c r="Q46" s="157">
        <f t="shared" si="18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9"/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357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>
      <c r="A47" s="162" t="s">
        <v>302</v>
      </c>
      <c r="B47" s="163" t="s">
        <v>261</v>
      </c>
      <c r="C47" s="181" t="s">
        <v>262</v>
      </c>
      <c r="D47" s="164"/>
      <c r="E47" s="165"/>
      <c r="F47" s="166"/>
      <c r="G47" s="167">
        <f>SUMIF(AG48:AG55,"&lt;&gt;NOR",G48:G55)</f>
        <v>0</v>
      </c>
      <c r="H47" s="161"/>
      <c r="I47" s="161">
        <f>SUM(I48:I55)</f>
        <v>0</v>
      </c>
      <c r="J47" s="161"/>
      <c r="K47" s="161">
        <f>SUM(K48:K55)</f>
        <v>0</v>
      </c>
      <c r="L47" s="161"/>
      <c r="M47" s="161">
        <f>SUM(M48:M55)</f>
        <v>0</v>
      </c>
      <c r="N47" s="160"/>
      <c r="O47" s="160">
        <f>SUM(O48:O55)</f>
        <v>0</v>
      </c>
      <c r="P47" s="160"/>
      <c r="Q47" s="160">
        <f>SUM(Q48:Q55)</f>
        <v>0</v>
      </c>
      <c r="R47" s="161"/>
      <c r="S47" s="161"/>
      <c r="T47" s="161"/>
      <c r="U47" s="161"/>
      <c r="V47" s="161">
        <f>SUM(V48:V55)</f>
        <v>0</v>
      </c>
      <c r="W47" s="161"/>
      <c r="X47" s="161"/>
      <c r="Y47" s="161"/>
      <c r="Z47" s="167"/>
      <c r="AG47" t="s">
        <v>303</v>
      </c>
    </row>
    <row r="48" spans="1:60" outlineLevel="1">
      <c r="A48" s="175">
        <v>33</v>
      </c>
      <c r="B48" s="176" t="s">
        <v>406</v>
      </c>
      <c r="C48" s="182" t="s">
        <v>407</v>
      </c>
      <c r="D48" s="177" t="s">
        <v>362</v>
      </c>
      <c r="E48" s="178">
        <v>72</v>
      </c>
      <c r="F48" s="179"/>
      <c r="G48" s="180">
        <f t="shared" ref="G48:G55" si="20">ROUND(E48*F48,2)</f>
        <v>0</v>
      </c>
      <c r="H48" s="159"/>
      <c r="I48" s="158">
        <f t="shared" ref="I48:I55" si="21">ROUND(E48*H48,2)</f>
        <v>0</v>
      </c>
      <c r="J48" s="159"/>
      <c r="K48" s="158">
        <f t="shared" ref="K48:K55" si="22">ROUND(E48*J48,2)</f>
        <v>0</v>
      </c>
      <c r="L48" s="158">
        <v>21</v>
      </c>
      <c r="M48" s="158">
        <f t="shared" ref="M48:M55" si="23">G48*(1+L48/100)</f>
        <v>0</v>
      </c>
      <c r="N48" s="157">
        <v>0</v>
      </c>
      <c r="O48" s="157">
        <f t="shared" ref="O48:O55" si="24">ROUND(E48*N48,2)</f>
        <v>0</v>
      </c>
      <c r="P48" s="157">
        <v>0</v>
      </c>
      <c r="Q48" s="157">
        <f t="shared" ref="Q48:Q55" si="25"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ref="V48:V55" si="26">ROUND(E48*U48,2)</f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357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5">
        <v>34</v>
      </c>
      <c r="B49" s="176" t="s">
        <v>408</v>
      </c>
      <c r="C49" s="182" t="s">
        <v>409</v>
      </c>
      <c r="D49" s="177" t="s">
        <v>410</v>
      </c>
      <c r="E49" s="178">
        <v>126</v>
      </c>
      <c r="F49" s="179"/>
      <c r="G49" s="180">
        <f t="shared" si="20"/>
        <v>0</v>
      </c>
      <c r="H49" s="159"/>
      <c r="I49" s="158">
        <f t="shared" si="21"/>
        <v>0</v>
      </c>
      <c r="J49" s="159"/>
      <c r="K49" s="158">
        <f t="shared" si="22"/>
        <v>0</v>
      </c>
      <c r="L49" s="158">
        <v>21</v>
      </c>
      <c r="M49" s="158">
        <f t="shared" si="23"/>
        <v>0</v>
      </c>
      <c r="N49" s="157">
        <v>0</v>
      </c>
      <c r="O49" s="157">
        <f t="shared" si="24"/>
        <v>0</v>
      </c>
      <c r="P49" s="157">
        <v>0</v>
      </c>
      <c r="Q49" s="157">
        <f t="shared" si="25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6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357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35</v>
      </c>
      <c r="B50" s="176" t="s">
        <v>411</v>
      </c>
      <c r="C50" s="182" t="s">
        <v>412</v>
      </c>
      <c r="D50" s="177" t="s">
        <v>410</v>
      </c>
      <c r="E50" s="178">
        <v>72</v>
      </c>
      <c r="F50" s="179"/>
      <c r="G50" s="180">
        <f t="shared" si="20"/>
        <v>0</v>
      </c>
      <c r="H50" s="159"/>
      <c r="I50" s="158">
        <f t="shared" si="21"/>
        <v>0</v>
      </c>
      <c r="J50" s="159"/>
      <c r="K50" s="158">
        <f t="shared" si="22"/>
        <v>0</v>
      </c>
      <c r="L50" s="158">
        <v>21</v>
      </c>
      <c r="M50" s="158">
        <f t="shared" si="23"/>
        <v>0</v>
      </c>
      <c r="N50" s="157">
        <v>0</v>
      </c>
      <c r="O50" s="157">
        <f t="shared" si="24"/>
        <v>0</v>
      </c>
      <c r="P50" s="157">
        <v>0</v>
      </c>
      <c r="Q50" s="157">
        <f t="shared" si="25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6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357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2" customHeight="1" outlineLevel="1">
      <c r="A51" s="175">
        <v>36</v>
      </c>
      <c r="B51" s="176" t="s">
        <v>413</v>
      </c>
      <c r="C51" s="182" t="s">
        <v>414</v>
      </c>
      <c r="D51" s="177" t="s">
        <v>362</v>
      </c>
      <c r="E51" s="178">
        <v>805.5</v>
      </c>
      <c r="F51" s="179"/>
      <c r="G51" s="180">
        <f t="shared" si="20"/>
        <v>0</v>
      </c>
      <c r="H51" s="159"/>
      <c r="I51" s="158">
        <f t="shared" si="21"/>
        <v>0</v>
      </c>
      <c r="J51" s="159"/>
      <c r="K51" s="158">
        <f t="shared" si="22"/>
        <v>0</v>
      </c>
      <c r="L51" s="158">
        <v>21</v>
      </c>
      <c r="M51" s="158">
        <f t="shared" si="23"/>
        <v>0</v>
      </c>
      <c r="N51" s="157">
        <v>0</v>
      </c>
      <c r="O51" s="157">
        <f t="shared" si="24"/>
        <v>0</v>
      </c>
      <c r="P51" s="157">
        <v>0</v>
      </c>
      <c r="Q51" s="157">
        <f t="shared" si="25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6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357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5.2" customHeight="1" outlineLevel="1">
      <c r="A52" s="175">
        <v>37</v>
      </c>
      <c r="B52" s="176" t="s">
        <v>415</v>
      </c>
      <c r="C52" s="296" t="s">
        <v>2514</v>
      </c>
      <c r="D52" s="177" t="s">
        <v>362</v>
      </c>
      <c r="E52" s="178">
        <v>805.5</v>
      </c>
      <c r="F52" s="179"/>
      <c r="G52" s="180">
        <f t="shared" si="20"/>
        <v>0</v>
      </c>
      <c r="H52" s="159"/>
      <c r="I52" s="158">
        <f t="shared" si="21"/>
        <v>0</v>
      </c>
      <c r="J52" s="159"/>
      <c r="K52" s="158">
        <f t="shared" si="22"/>
        <v>0</v>
      </c>
      <c r="L52" s="158">
        <v>21</v>
      </c>
      <c r="M52" s="158">
        <f t="shared" si="23"/>
        <v>0</v>
      </c>
      <c r="N52" s="157">
        <v>0</v>
      </c>
      <c r="O52" s="157">
        <f t="shared" si="24"/>
        <v>0</v>
      </c>
      <c r="P52" s="157">
        <v>0</v>
      </c>
      <c r="Q52" s="157">
        <f t="shared" si="25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6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4.6" customHeight="1" outlineLevel="1">
      <c r="A53" s="175">
        <v>38</v>
      </c>
      <c r="B53" s="176" t="s">
        <v>416</v>
      </c>
      <c r="C53" s="182" t="s">
        <v>417</v>
      </c>
      <c r="D53" s="177" t="s">
        <v>362</v>
      </c>
      <c r="E53" s="178">
        <v>805.5</v>
      </c>
      <c r="F53" s="179"/>
      <c r="G53" s="180">
        <f t="shared" si="20"/>
        <v>0</v>
      </c>
      <c r="H53" s="159"/>
      <c r="I53" s="158">
        <f t="shared" si="21"/>
        <v>0</v>
      </c>
      <c r="J53" s="159"/>
      <c r="K53" s="158">
        <f t="shared" si="22"/>
        <v>0</v>
      </c>
      <c r="L53" s="158">
        <v>21</v>
      </c>
      <c r="M53" s="158">
        <f t="shared" si="23"/>
        <v>0</v>
      </c>
      <c r="N53" s="157">
        <v>0</v>
      </c>
      <c r="O53" s="157">
        <f t="shared" si="24"/>
        <v>0</v>
      </c>
      <c r="P53" s="157">
        <v>0</v>
      </c>
      <c r="Q53" s="157">
        <f t="shared" si="25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6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357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5">
        <v>39</v>
      </c>
      <c r="B54" s="176" t="s">
        <v>418</v>
      </c>
      <c r="C54" s="182" t="s">
        <v>419</v>
      </c>
      <c r="D54" s="177" t="s">
        <v>356</v>
      </c>
      <c r="E54" s="178">
        <v>5</v>
      </c>
      <c r="F54" s="179"/>
      <c r="G54" s="180">
        <f t="shared" si="20"/>
        <v>0</v>
      </c>
      <c r="H54" s="159"/>
      <c r="I54" s="158">
        <f t="shared" si="21"/>
        <v>0</v>
      </c>
      <c r="J54" s="159"/>
      <c r="K54" s="158">
        <f t="shared" si="22"/>
        <v>0</v>
      </c>
      <c r="L54" s="158">
        <v>21</v>
      </c>
      <c r="M54" s="158">
        <f t="shared" si="23"/>
        <v>0</v>
      </c>
      <c r="N54" s="157">
        <v>0</v>
      </c>
      <c r="O54" s="157">
        <f t="shared" si="24"/>
        <v>0</v>
      </c>
      <c r="P54" s="157">
        <v>0</v>
      </c>
      <c r="Q54" s="157">
        <f t="shared" si="25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6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357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40</v>
      </c>
      <c r="B55" s="176" t="s">
        <v>420</v>
      </c>
      <c r="C55" s="182" t="s">
        <v>421</v>
      </c>
      <c r="D55" s="177" t="s">
        <v>362</v>
      </c>
      <c r="E55" s="178">
        <v>322</v>
      </c>
      <c r="F55" s="179"/>
      <c r="G55" s="180">
        <f t="shared" si="20"/>
        <v>0</v>
      </c>
      <c r="H55" s="159"/>
      <c r="I55" s="158">
        <f t="shared" si="21"/>
        <v>0</v>
      </c>
      <c r="J55" s="159"/>
      <c r="K55" s="158">
        <f t="shared" si="22"/>
        <v>0</v>
      </c>
      <c r="L55" s="158">
        <v>21</v>
      </c>
      <c r="M55" s="158">
        <f t="shared" si="23"/>
        <v>0</v>
      </c>
      <c r="N55" s="157">
        <v>0</v>
      </c>
      <c r="O55" s="157">
        <f t="shared" si="24"/>
        <v>0</v>
      </c>
      <c r="P55" s="157">
        <v>0</v>
      </c>
      <c r="Q55" s="157">
        <f t="shared" si="25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6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357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2" t="s">
        <v>302</v>
      </c>
      <c r="B56" s="163" t="s">
        <v>263</v>
      </c>
      <c r="C56" s="181" t="s">
        <v>264</v>
      </c>
      <c r="D56" s="164"/>
      <c r="E56" s="165"/>
      <c r="F56" s="166"/>
      <c r="G56" s="167">
        <f>SUMIF(AG57:AG62,"&lt;&gt;NOR",G57:G62)</f>
        <v>0</v>
      </c>
      <c r="H56" s="161"/>
      <c r="I56" s="161">
        <f>SUM(I57:I62)</f>
        <v>0</v>
      </c>
      <c r="J56" s="161"/>
      <c r="K56" s="161">
        <f>SUM(K57:K62)</f>
        <v>0</v>
      </c>
      <c r="L56" s="161"/>
      <c r="M56" s="161">
        <f>SUM(M57:M62)</f>
        <v>0</v>
      </c>
      <c r="N56" s="160"/>
      <c r="O56" s="160">
        <f>SUM(O57:O62)</f>
        <v>0</v>
      </c>
      <c r="P56" s="160"/>
      <c r="Q56" s="160">
        <f>SUM(Q57:Q62)</f>
        <v>0</v>
      </c>
      <c r="R56" s="161"/>
      <c r="S56" s="161"/>
      <c r="T56" s="161"/>
      <c r="U56" s="161"/>
      <c r="V56" s="161">
        <f>SUM(V57:V62)</f>
        <v>0</v>
      </c>
      <c r="W56" s="161"/>
      <c r="X56" s="161"/>
      <c r="Y56" s="161"/>
      <c r="Z56" s="167"/>
      <c r="AG56" t="s">
        <v>303</v>
      </c>
    </row>
    <row r="57" spans="1:60" ht="30.6" outlineLevel="1">
      <c r="A57" s="175">
        <v>41</v>
      </c>
      <c r="B57" s="176" t="s">
        <v>422</v>
      </c>
      <c r="C57" s="182" t="s">
        <v>2441</v>
      </c>
      <c r="D57" s="177" t="s">
        <v>356</v>
      </c>
      <c r="E57" s="178">
        <v>26</v>
      </c>
      <c r="F57" s="179"/>
      <c r="G57" s="180">
        <f t="shared" ref="G57:G62" si="27">ROUND(E57*F57,2)</f>
        <v>0</v>
      </c>
      <c r="H57" s="159"/>
      <c r="I57" s="158">
        <f t="shared" ref="I57:I62" si="28">ROUND(E57*H57,2)</f>
        <v>0</v>
      </c>
      <c r="J57" s="159"/>
      <c r="K57" s="158">
        <f t="shared" ref="K57:K62" si="29">ROUND(E57*J57,2)</f>
        <v>0</v>
      </c>
      <c r="L57" s="158">
        <v>21</v>
      </c>
      <c r="M57" s="158">
        <f t="shared" ref="M57:M62" si="30">G57*(1+L57/100)</f>
        <v>0</v>
      </c>
      <c r="N57" s="157">
        <v>0</v>
      </c>
      <c r="O57" s="157">
        <f t="shared" ref="O57:O62" si="31">ROUND(E57*N57,2)</f>
        <v>0</v>
      </c>
      <c r="P57" s="157">
        <v>0</v>
      </c>
      <c r="Q57" s="157">
        <f t="shared" ref="Q57:Q62" si="32"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ref="V57:V62" si="33">ROUND(E57*U57,2)</f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357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0.6" outlineLevel="1">
      <c r="A58" s="175">
        <v>42</v>
      </c>
      <c r="B58" s="176" t="s">
        <v>423</v>
      </c>
      <c r="C58" s="182" t="s">
        <v>2442</v>
      </c>
      <c r="D58" s="177" t="s">
        <v>356</v>
      </c>
      <c r="E58" s="178">
        <v>12</v>
      </c>
      <c r="F58" s="179"/>
      <c r="G58" s="180">
        <f t="shared" si="27"/>
        <v>0</v>
      </c>
      <c r="H58" s="159"/>
      <c r="I58" s="158">
        <f t="shared" si="28"/>
        <v>0</v>
      </c>
      <c r="J58" s="159"/>
      <c r="K58" s="158">
        <f t="shared" si="29"/>
        <v>0</v>
      </c>
      <c r="L58" s="158">
        <v>21</v>
      </c>
      <c r="M58" s="158">
        <f t="shared" si="30"/>
        <v>0</v>
      </c>
      <c r="N58" s="157">
        <v>0</v>
      </c>
      <c r="O58" s="157">
        <f t="shared" si="31"/>
        <v>0</v>
      </c>
      <c r="P58" s="157">
        <v>0</v>
      </c>
      <c r="Q58" s="157">
        <f t="shared" si="3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33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357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0.6" outlineLevel="1">
      <c r="A59" s="175">
        <v>43</v>
      </c>
      <c r="B59" s="176" t="s">
        <v>424</v>
      </c>
      <c r="C59" s="182" t="s">
        <v>2443</v>
      </c>
      <c r="D59" s="177" t="s">
        <v>356</v>
      </c>
      <c r="E59" s="178">
        <v>1</v>
      </c>
      <c r="F59" s="179"/>
      <c r="G59" s="180">
        <f t="shared" si="27"/>
        <v>0</v>
      </c>
      <c r="H59" s="159"/>
      <c r="I59" s="158">
        <f t="shared" si="28"/>
        <v>0</v>
      </c>
      <c r="J59" s="159"/>
      <c r="K59" s="158">
        <f t="shared" si="29"/>
        <v>0</v>
      </c>
      <c r="L59" s="158">
        <v>21</v>
      </c>
      <c r="M59" s="158">
        <f t="shared" si="30"/>
        <v>0</v>
      </c>
      <c r="N59" s="157">
        <v>0</v>
      </c>
      <c r="O59" s="157">
        <f t="shared" si="31"/>
        <v>0</v>
      </c>
      <c r="P59" s="157">
        <v>0</v>
      </c>
      <c r="Q59" s="157">
        <f t="shared" si="3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33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357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0.6" outlineLevel="1">
      <c r="A60" s="175">
        <v>44</v>
      </c>
      <c r="B60" s="176" t="s">
        <v>425</v>
      </c>
      <c r="C60" s="182" t="s">
        <v>2444</v>
      </c>
      <c r="D60" s="177" t="s">
        <v>356</v>
      </c>
      <c r="E60" s="178">
        <v>6</v>
      </c>
      <c r="F60" s="179"/>
      <c r="G60" s="180">
        <f t="shared" si="27"/>
        <v>0</v>
      </c>
      <c r="H60" s="159"/>
      <c r="I60" s="158">
        <f t="shared" si="28"/>
        <v>0</v>
      </c>
      <c r="J60" s="159"/>
      <c r="K60" s="158">
        <f t="shared" si="29"/>
        <v>0</v>
      </c>
      <c r="L60" s="158">
        <v>21</v>
      </c>
      <c r="M60" s="158">
        <f t="shared" si="30"/>
        <v>0</v>
      </c>
      <c r="N60" s="157">
        <v>0</v>
      </c>
      <c r="O60" s="157">
        <f t="shared" si="31"/>
        <v>0</v>
      </c>
      <c r="P60" s="157">
        <v>0</v>
      </c>
      <c r="Q60" s="157">
        <f t="shared" si="3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33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357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4.200000000000003" customHeight="1" outlineLevel="1">
      <c r="A61" s="175">
        <v>45</v>
      </c>
      <c r="B61" s="176" t="s">
        <v>426</v>
      </c>
      <c r="C61" s="182" t="s">
        <v>2445</v>
      </c>
      <c r="D61" s="177" t="s">
        <v>356</v>
      </c>
      <c r="E61" s="178">
        <v>21</v>
      </c>
      <c r="F61" s="179"/>
      <c r="G61" s="180">
        <f t="shared" si="27"/>
        <v>0</v>
      </c>
      <c r="H61" s="159"/>
      <c r="I61" s="158">
        <f t="shared" si="28"/>
        <v>0</v>
      </c>
      <c r="J61" s="159"/>
      <c r="K61" s="158">
        <f t="shared" si="29"/>
        <v>0</v>
      </c>
      <c r="L61" s="158">
        <v>21</v>
      </c>
      <c r="M61" s="158">
        <f t="shared" si="30"/>
        <v>0</v>
      </c>
      <c r="N61" s="157">
        <v>0</v>
      </c>
      <c r="O61" s="157">
        <f t="shared" si="31"/>
        <v>0</v>
      </c>
      <c r="P61" s="157">
        <v>0</v>
      </c>
      <c r="Q61" s="157">
        <f t="shared" si="32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33"/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357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5">
        <v>46</v>
      </c>
      <c r="B62" s="176" t="s">
        <v>427</v>
      </c>
      <c r="C62" s="182" t="s">
        <v>428</v>
      </c>
      <c r="D62" s="177" t="s">
        <v>356</v>
      </c>
      <c r="E62" s="178">
        <v>21</v>
      </c>
      <c r="F62" s="179"/>
      <c r="G62" s="180">
        <f t="shared" si="27"/>
        <v>0</v>
      </c>
      <c r="H62" s="159"/>
      <c r="I62" s="158">
        <f t="shared" si="28"/>
        <v>0</v>
      </c>
      <c r="J62" s="159"/>
      <c r="K62" s="158">
        <f t="shared" si="29"/>
        <v>0</v>
      </c>
      <c r="L62" s="158">
        <v>21</v>
      </c>
      <c r="M62" s="158">
        <f t="shared" si="30"/>
        <v>0</v>
      </c>
      <c r="N62" s="157">
        <v>0</v>
      </c>
      <c r="O62" s="157">
        <f t="shared" si="31"/>
        <v>0</v>
      </c>
      <c r="P62" s="157">
        <v>0</v>
      </c>
      <c r="Q62" s="157">
        <f t="shared" si="32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33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6.4">
      <c r="A63" s="162" t="s">
        <v>302</v>
      </c>
      <c r="B63" s="163" t="s">
        <v>265</v>
      </c>
      <c r="C63" s="181" t="s">
        <v>266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0"/>
      <c r="O63" s="160">
        <f>SUM(O64:O64)</f>
        <v>0</v>
      </c>
      <c r="P63" s="160"/>
      <c r="Q63" s="160">
        <f>SUM(Q64:Q64)</f>
        <v>0</v>
      </c>
      <c r="R63" s="161"/>
      <c r="S63" s="161"/>
      <c r="T63" s="161"/>
      <c r="U63" s="161"/>
      <c r="V63" s="161">
        <f>SUM(V64:V64)</f>
        <v>0</v>
      </c>
      <c r="W63" s="161"/>
      <c r="X63" s="161"/>
      <c r="Y63" s="161"/>
      <c r="Z63" s="167"/>
      <c r="AG63" t="s">
        <v>303</v>
      </c>
    </row>
    <row r="64" spans="1:60" ht="33" customHeight="1" outlineLevel="1">
      <c r="A64" s="175">
        <v>47</v>
      </c>
      <c r="B64" s="176" t="s">
        <v>429</v>
      </c>
      <c r="C64" s="182" t="s">
        <v>2446</v>
      </c>
      <c r="D64" s="177" t="s">
        <v>362</v>
      </c>
      <c r="E64" s="178">
        <v>213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307</v>
      </c>
      <c r="T64" s="158" t="s">
        <v>308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310</v>
      </c>
      <c r="Z64" s="180" t="s">
        <v>307</v>
      </c>
      <c r="AA64" s="147"/>
      <c r="AB64" s="147"/>
      <c r="AC64" s="147"/>
      <c r="AD64" s="147"/>
      <c r="AE64" s="147"/>
      <c r="AF64" s="147"/>
      <c r="AG64" s="147" t="s">
        <v>357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>
      <c r="A65" s="162" t="s">
        <v>302</v>
      </c>
      <c r="B65" s="163" t="s">
        <v>267</v>
      </c>
      <c r="C65" s="181" t="s">
        <v>252</v>
      </c>
      <c r="D65" s="164"/>
      <c r="E65" s="165"/>
      <c r="F65" s="166"/>
      <c r="G65" s="167">
        <f>SUMIF(AG66:AG73,"&lt;&gt;NOR",G66:G73)</f>
        <v>0</v>
      </c>
      <c r="H65" s="161"/>
      <c r="I65" s="161">
        <f>SUM(I66:I73)</f>
        <v>0</v>
      </c>
      <c r="J65" s="161"/>
      <c r="K65" s="161">
        <f>SUM(K66:K73)</f>
        <v>0</v>
      </c>
      <c r="L65" s="161"/>
      <c r="M65" s="161">
        <f>SUM(M66:M73)</f>
        <v>0</v>
      </c>
      <c r="N65" s="160"/>
      <c r="O65" s="160">
        <f>SUM(O66:O73)</f>
        <v>0</v>
      </c>
      <c r="P65" s="160"/>
      <c r="Q65" s="160">
        <f>SUM(Q66:Q73)</f>
        <v>0</v>
      </c>
      <c r="R65" s="161"/>
      <c r="S65" s="161"/>
      <c r="T65" s="161"/>
      <c r="U65" s="161"/>
      <c r="V65" s="161">
        <f>SUM(V66:V73)</f>
        <v>0</v>
      </c>
      <c r="W65" s="161"/>
      <c r="X65" s="161"/>
      <c r="Y65" s="161"/>
      <c r="Z65" s="167"/>
      <c r="AG65" t="s">
        <v>303</v>
      </c>
    </row>
    <row r="66" spans="1:60" ht="20.399999999999999" outlineLevel="1">
      <c r="A66" s="175">
        <v>48</v>
      </c>
      <c r="B66" s="176" t="s">
        <v>430</v>
      </c>
      <c r="C66" s="182" t="s">
        <v>431</v>
      </c>
      <c r="D66" s="177" t="s">
        <v>356</v>
      </c>
      <c r="E66" s="178">
        <v>6</v>
      </c>
      <c r="F66" s="179"/>
      <c r="G66" s="180">
        <f t="shared" ref="G66:G73" si="34">ROUND(E66*F66,2)</f>
        <v>0</v>
      </c>
      <c r="H66" s="159"/>
      <c r="I66" s="158">
        <f t="shared" ref="I66:I73" si="35">ROUND(E66*H66,2)</f>
        <v>0</v>
      </c>
      <c r="J66" s="159"/>
      <c r="K66" s="158">
        <f t="shared" ref="K66:K73" si="36">ROUND(E66*J66,2)</f>
        <v>0</v>
      </c>
      <c r="L66" s="158">
        <v>21</v>
      </c>
      <c r="M66" s="158">
        <f t="shared" ref="M66:M73" si="37">G66*(1+L66/100)</f>
        <v>0</v>
      </c>
      <c r="N66" s="157">
        <v>0</v>
      </c>
      <c r="O66" s="157">
        <f t="shared" ref="O66:O73" si="38">ROUND(E66*N66,2)</f>
        <v>0</v>
      </c>
      <c r="P66" s="157">
        <v>0</v>
      </c>
      <c r="Q66" s="157">
        <f t="shared" ref="Q66:Q73" si="39">ROUND(E66*P66,2)</f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ref="V66:V73" si="40">ROUND(E66*U66,2)</f>
        <v>0</v>
      </c>
      <c r="W66" s="158"/>
      <c r="X66" s="158" t="s">
        <v>309</v>
      </c>
      <c r="Y66" s="158" t="s">
        <v>432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>
      <c r="A67" s="175">
        <v>49</v>
      </c>
      <c r="B67" s="176" t="s">
        <v>433</v>
      </c>
      <c r="C67" s="182" t="s">
        <v>434</v>
      </c>
      <c r="D67" s="177" t="s">
        <v>435</v>
      </c>
      <c r="E67" s="178">
        <v>144.28</v>
      </c>
      <c r="F67" s="179"/>
      <c r="G67" s="180">
        <f t="shared" si="34"/>
        <v>0</v>
      </c>
      <c r="H67" s="159"/>
      <c r="I67" s="158">
        <f t="shared" si="35"/>
        <v>0</v>
      </c>
      <c r="J67" s="159"/>
      <c r="K67" s="158">
        <f t="shared" si="36"/>
        <v>0</v>
      </c>
      <c r="L67" s="158">
        <v>21</v>
      </c>
      <c r="M67" s="158">
        <f t="shared" si="37"/>
        <v>0</v>
      </c>
      <c r="N67" s="157">
        <v>0</v>
      </c>
      <c r="O67" s="157">
        <f t="shared" si="38"/>
        <v>0</v>
      </c>
      <c r="P67" s="157">
        <v>0</v>
      </c>
      <c r="Q67" s="157">
        <f t="shared" si="3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40"/>
        <v>0</v>
      </c>
      <c r="W67" s="158"/>
      <c r="X67" s="158" t="s">
        <v>309</v>
      </c>
      <c r="Y67" s="158" t="s">
        <v>432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>
      <c r="A68" s="175">
        <v>50</v>
      </c>
      <c r="B68" s="176" t="s">
        <v>436</v>
      </c>
      <c r="C68" s="182" t="s">
        <v>437</v>
      </c>
      <c r="D68" s="177" t="s">
        <v>435</v>
      </c>
      <c r="E68" s="178">
        <v>353.25</v>
      </c>
      <c r="F68" s="179"/>
      <c r="G68" s="180">
        <f t="shared" si="34"/>
        <v>0</v>
      </c>
      <c r="H68" s="159"/>
      <c r="I68" s="158">
        <f t="shared" si="35"/>
        <v>0</v>
      </c>
      <c r="J68" s="159"/>
      <c r="K68" s="158">
        <f t="shared" si="36"/>
        <v>0</v>
      </c>
      <c r="L68" s="158">
        <v>21</v>
      </c>
      <c r="M68" s="158">
        <f t="shared" si="37"/>
        <v>0</v>
      </c>
      <c r="N68" s="157">
        <v>0</v>
      </c>
      <c r="O68" s="157">
        <f t="shared" si="38"/>
        <v>0</v>
      </c>
      <c r="P68" s="157">
        <v>0</v>
      </c>
      <c r="Q68" s="157">
        <f t="shared" si="3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40"/>
        <v>0</v>
      </c>
      <c r="W68" s="158"/>
      <c r="X68" s="158" t="s">
        <v>309</v>
      </c>
      <c r="Y68" s="158" t="s">
        <v>432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5">
        <v>51</v>
      </c>
      <c r="B69" s="176" t="s">
        <v>438</v>
      </c>
      <c r="C69" s="182" t="s">
        <v>439</v>
      </c>
      <c r="D69" s="177" t="s">
        <v>435</v>
      </c>
      <c r="E69" s="178">
        <v>840</v>
      </c>
      <c r="F69" s="179"/>
      <c r="G69" s="180">
        <f t="shared" si="34"/>
        <v>0</v>
      </c>
      <c r="H69" s="159"/>
      <c r="I69" s="158">
        <f t="shared" si="35"/>
        <v>0</v>
      </c>
      <c r="J69" s="159"/>
      <c r="K69" s="158">
        <f t="shared" si="36"/>
        <v>0</v>
      </c>
      <c r="L69" s="158">
        <v>21</v>
      </c>
      <c r="M69" s="158">
        <f t="shared" si="37"/>
        <v>0</v>
      </c>
      <c r="N69" s="157">
        <v>0</v>
      </c>
      <c r="O69" s="157">
        <f t="shared" si="38"/>
        <v>0</v>
      </c>
      <c r="P69" s="157">
        <v>0</v>
      </c>
      <c r="Q69" s="157">
        <f t="shared" si="3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40"/>
        <v>0</v>
      </c>
      <c r="W69" s="158"/>
      <c r="X69" s="158" t="s">
        <v>309</v>
      </c>
      <c r="Y69" s="158" t="s">
        <v>432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>
      <c r="A70" s="175">
        <v>52</v>
      </c>
      <c r="B70" s="176" t="s">
        <v>440</v>
      </c>
      <c r="C70" s="182" t="s">
        <v>441</v>
      </c>
      <c r="D70" s="177" t="s">
        <v>435</v>
      </c>
      <c r="E70" s="178">
        <v>549</v>
      </c>
      <c r="F70" s="179"/>
      <c r="G70" s="180">
        <f t="shared" si="34"/>
        <v>0</v>
      </c>
      <c r="H70" s="159"/>
      <c r="I70" s="158">
        <f t="shared" si="35"/>
        <v>0</v>
      </c>
      <c r="J70" s="159"/>
      <c r="K70" s="158">
        <f t="shared" si="36"/>
        <v>0</v>
      </c>
      <c r="L70" s="158">
        <v>21</v>
      </c>
      <c r="M70" s="158">
        <f t="shared" si="37"/>
        <v>0</v>
      </c>
      <c r="N70" s="157">
        <v>0</v>
      </c>
      <c r="O70" s="157">
        <f t="shared" si="38"/>
        <v>0</v>
      </c>
      <c r="P70" s="157">
        <v>0</v>
      </c>
      <c r="Q70" s="157">
        <f t="shared" si="3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40"/>
        <v>0</v>
      </c>
      <c r="W70" s="158"/>
      <c r="X70" s="158" t="s">
        <v>309</v>
      </c>
      <c r="Y70" s="158" t="s">
        <v>432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>
      <c r="A71" s="175">
        <v>53</v>
      </c>
      <c r="B71" s="176" t="s">
        <v>442</v>
      </c>
      <c r="C71" s="182" t="s">
        <v>443</v>
      </c>
      <c r="D71" s="177" t="s">
        <v>435</v>
      </c>
      <c r="E71" s="178">
        <v>125.65</v>
      </c>
      <c r="F71" s="179"/>
      <c r="G71" s="180">
        <f t="shared" si="34"/>
        <v>0</v>
      </c>
      <c r="H71" s="159"/>
      <c r="I71" s="158">
        <f t="shared" si="35"/>
        <v>0</v>
      </c>
      <c r="J71" s="159"/>
      <c r="K71" s="158">
        <f t="shared" si="36"/>
        <v>0</v>
      </c>
      <c r="L71" s="158">
        <v>21</v>
      </c>
      <c r="M71" s="158">
        <f t="shared" si="37"/>
        <v>0</v>
      </c>
      <c r="N71" s="157">
        <v>0</v>
      </c>
      <c r="O71" s="157">
        <f t="shared" si="38"/>
        <v>0</v>
      </c>
      <c r="P71" s="157">
        <v>0</v>
      </c>
      <c r="Q71" s="157">
        <f t="shared" si="3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40"/>
        <v>0</v>
      </c>
      <c r="W71" s="158"/>
      <c r="X71" s="158" t="s">
        <v>309</v>
      </c>
      <c r="Y71" s="158" t="s">
        <v>432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69">
        <v>54</v>
      </c>
      <c r="B72" s="170" t="s">
        <v>444</v>
      </c>
      <c r="C72" s="183" t="s">
        <v>445</v>
      </c>
      <c r="D72" s="171" t="s">
        <v>435</v>
      </c>
      <c r="E72" s="172">
        <v>1796</v>
      </c>
      <c r="F72" s="179"/>
      <c r="G72" s="174">
        <f t="shared" si="34"/>
        <v>0</v>
      </c>
      <c r="H72" s="159"/>
      <c r="I72" s="158">
        <f t="shared" si="35"/>
        <v>0</v>
      </c>
      <c r="J72" s="159"/>
      <c r="K72" s="158">
        <f t="shared" si="36"/>
        <v>0</v>
      </c>
      <c r="L72" s="158">
        <v>21</v>
      </c>
      <c r="M72" s="158">
        <f t="shared" si="37"/>
        <v>0</v>
      </c>
      <c r="N72" s="157">
        <v>0</v>
      </c>
      <c r="O72" s="157">
        <f t="shared" si="38"/>
        <v>0</v>
      </c>
      <c r="P72" s="157">
        <v>0</v>
      </c>
      <c r="Q72" s="157">
        <f t="shared" si="39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40"/>
        <v>0</v>
      </c>
      <c r="W72" s="158"/>
      <c r="X72" s="158" t="s">
        <v>309</v>
      </c>
      <c r="Y72" s="158" t="s">
        <v>432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>
        <v>55</v>
      </c>
      <c r="B73" s="155" t="s">
        <v>446</v>
      </c>
      <c r="C73" s="188" t="s">
        <v>447</v>
      </c>
      <c r="D73" s="156" t="s">
        <v>0</v>
      </c>
      <c r="E73" s="187"/>
      <c r="F73" s="179"/>
      <c r="G73" s="158">
        <f t="shared" si="34"/>
        <v>0</v>
      </c>
      <c r="H73" s="159"/>
      <c r="I73" s="158">
        <f t="shared" si="35"/>
        <v>0</v>
      </c>
      <c r="J73" s="159"/>
      <c r="K73" s="158">
        <f t="shared" si="36"/>
        <v>0</v>
      </c>
      <c r="L73" s="158">
        <v>21</v>
      </c>
      <c r="M73" s="158">
        <f t="shared" si="37"/>
        <v>0</v>
      </c>
      <c r="N73" s="157">
        <v>0</v>
      </c>
      <c r="O73" s="157">
        <f t="shared" si="38"/>
        <v>0</v>
      </c>
      <c r="P73" s="157">
        <v>0</v>
      </c>
      <c r="Q73" s="157">
        <f t="shared" si="39"/>
        <v>0</v>
      </c>
      <c r="R73" s="158"/>
      <c r="S73" s="158" t="s">
        <v>328</v>
      </c>
      <c r="T73" s="158" t="s">
        <v>308</v>
      </c>
      <c r="U73" s="158">
        <v>0</v>
      </c>
      <c r="V73" s="158">
        <f t="shared" si="40"/>
        <v>0</v>
      </c>
      <c r="W73" s="158"/>
      <c r="X73" s="158" t="s">
        <v>184</v>
      </c>
      <c r="Y73" s="158" t="s">
        <v>310</v>
      </c>
      <c r="Z73" s="199" t="s">
        <v>2461</v>
      </c>
      <c r="AA73" s="147"/>
      <c r="AB73" s="147"/>
      <c r="AC73" s="147"/>
      <c r="AD73" s="147"/>
      <c r="AE73" s="147"/>
      <c r="AF73" s="147"/>
      <c r="AG73" s="147" t="s">
        <v>448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>
      <c r="A74" s="162" t="s">
        <v>302</v>
      </c>
      <c r="B74" s="163" t="s">
        <v>268</v>
      </c>
      <c r="C74" s="181" t="s">
        <v>269</v>
      </c>
      <c r="D74" s="164"/>
      <c r="E74" s="165"/>
      <c r="F74" s="166"/>
      <c r="G74" s="167">
        <f>SUMIF(AG75:AG87,"&lt;&gt;NOR",G75:G87)</f>
        <v>1000</v>
      </c>
      <c r="H74" s="161"/>
      <c r="I74" s="161">
        <f>SUM(I75:I87)</f>
        <v>0</v>
      </c>
      <c r="J74" s="161"/>
      <c r="K74" s="161">
        <f>SUM(K75:K87)</f>
        <v>0</v>
      </c>
      <c r="L74" s="161"/>
      <c r="M74" s="161">
        <f>SUM(M75:M87)</f>
        <v>1210</v>
      </c>
      <c r="N74" s="160"/>
      <c r="O74" s="160">
        <f>SUM(O75:O87)</f>
        <v>0</v>
      </c>
      <c r="P74" s="160"/>
      <c r="Q74" s="160">
        <f>SUM(Q75:Q87)</f>
        <v>0</v>
      </c>
      <c r="R74" s="161"/>
      <c r="S74" s="161"/>
      <c r="T74" s="161"/>
      <c r="U74" s="161"/>
      <c r="V74" s="161">
        <f>SUM(V75:V87)</f>
        <v>0</v>
      </c>
      <c r="W74" s="161"/>
      <c r="X74" s="161"/>
      <c r="Y74" s="161"/>
      <c r="Z74" s="167"/>
      <c r="AG74" t="s">
        <v>303</v>
      </c>
    </row>
    <row r="75" spans="1:60" outlineLevel="1">
      <c r="A75" s="175">
        <v>56</v>
      </c>
      <c r="B75" s="176" t="s">
        <v>449</v>
      </c>
      <c r="C75" s="182" t="s">
        <v>450</v>
      </c>
      <c r="D75" s="177" t="s">
        <v>451</v>
      </c>
      <c r="E75" s="178">
        <v>36</v>
      </c>
      <c r="F75" s="179"/>
      <c r="G75" s="180">
        <f t="shared" ref="G75:G87" si="41">ROUND(E75*F75,2)</f>
        <v>0</v>
      </c>
      <c r="H75" s="159"/>
      <c r="I75" s="158">
        <f t="shared" ref="I75:I87" si="42">ROUND(E75*H75,2)</f>
        <v>0</v>
      </c>
      <c r="J75" s="159"/>
      <c r="K75" s="158">
        <f t="shared" ref="K75:K87" si="43">ROUND(E75*J75,2)</f>
        <v>0</v>
      </c>
      <c r="L75" s="158">
        <v>21</v>
      </c>
      <c r="M75" s="158">
        <f t="shared" ref="M75:M87" si="44">G75*(1+L75/100)</f>
        <v>0</v>
      </c>
      <c r="N75" s="157">
        <v>0</v>
      </c>
      <c r="O75" s="157">
        <f t="shared" ref="O75:O87" si="45">ROUND(E75*N75,2)</f>
        <v>0</v>
      </c>
      <c r="P75" s="157">
        <v>0</v>
      </c>
      <c r="Q75" s="157">
        <f t="shared" ref="Q75:Q87" si="46">ROUND(E75*P75,2)</f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ref="V75:V87" si="47">ROUND(E75*U75,2)</f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357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5">
        <v>57</v>
      </c>
      <c r="B76" s="176" t="s">
        <v>452</v>
      </c>
      <c r="C76" s="182" t="s">
        <v>453</v>
      </c>
      <c r="D76" s="177" t="s">
        <v>451</v>
      </c>
      <c r="E76" s="178">
        <v>36</v>
      </c>
      <c r="F76" s="179"/>
      <c r="G76" s="180">
        <f t="shared" si="41"/>
        <v>0</v>
      </c>
      <c r="H76" s="159"/>
      <c r="I76" s="158">
        <f t="shared" si="42"/>
        <v>0</v>
      </c>
      <c r="J76" s="159"/>
      <c r="K76" s="158">
        <f t="shared" si="43"/>
        <v>0</v>
      </c>
      <c r="L76" s="158">
        <v>21</v>
      </c>
      <c r="M76" s="158">
        <f t="shared" si="44"/>
        <v>0</v>
      </c>
      <c r="N76" s="157">
        <v>0</v>
      </c>
      <c r="O76" s="157">
        <f t="shared" si="45"/>
        <v>0</v>
      </c>
      <c r="P76" s="157">
        <v>0</v>
      </c>
      <c r="Q76" s="157">
        <f t="shared" si="4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47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357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5">
        <v>58</v>
      </c>
      <c r="B77" s="176" t="s">
        <v>454</v>
      </c>
      <c r="C77" s="182" t="s">
        <v>455</v>
      </c>
      <c r="D77" s="177" t="s">
        <v>451</v>
      </c>
      <c r="E77" s="178">
        <v>36</v>
      </c>
      <c r="F77" s="179"/>
      <c r="G77" s="180">
        <f t="shared" si="41"/>
        <v>0</v>
      </c>
      <c r="H77" s="159"/>
      <c r="I77" s="158">
        <f t="shared" si="42"/>
        <v>0</v>
      </c>
      <c r="J77" s="159"/>
      <c r="K77" s="158">
        <f t="shared" si="43"/>
        <v>0</v>
      </c>
      <c r="L77" s="158">
        <v>21</v>
      </c>
      <c r="M77" s="158">
        <f t="shared" si="44"/>
        <v>0</v>
      </c>
      <c r="N77" s="157">
        <v>0</v>
      </c>
      <c r="O77" s="157">
        <f t="shared" si="45"/>
        <v>0</v>
      </c>
      <c r="P77" s="157">
        <v>0</v>
      </c>
      <c r="Q77" s="157">
        <f t="shared" si="4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47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357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59</v>
      </c>
      <c r="B78" s="176" t="s">
        <v>456</v>
      </c>
      <c r="C78" s="182" t="s">
        <v>457</v>
      </c>
      <c r="D78" s="177" t="s">
        <v>366</v>
      </c>
      <c r="E78" s="178">
        <v>1</v>
      </c>
      <c r="F78" s="179"/>
      <c r="G78" s="180">
        <f t="shared" si="41"/>
        <v>0</v>
      </c>
      <c r="H78" s="159"/>
      <c r="I78" s="158">
        <f t="shared" si="42"/>
        <v>0</v>
      </c>
      <c r="J78" s="159"/>
      <c r="K78" s="158">
        <f t="shared" si="43"/>
        <v>0</v>
      </c>
      <c r="L78" s="158">
        <v>21</v>
      </c>
      <c r="M78" s="158">
        <f t="shared" si="44"/>
        <v>0</v>
      </c>
      <c r="N78" s="157">
        <v>0</v>
      </c>
      <c r="O78" s="157">
        <f t="shared" si="45"/>
        <v>0</v>
      </c>
      <c r="P78" s="157">
        <v>0</v>
      </c>
      <c r="Q78" s="157">
        <f t="shared" si="4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47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357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5">
        <v>60</v>
      </c>
      <c r="B79" s="176" t="s">
        <v>458</v>
      </c>
      <c r="C79" s="182" t="s">
        <v>459</v>
      </c>
      <c r="D79" s="177" t="s">
        <v>356</v>
      </c>
      <c r="E79" s="178">
        <v>4</v>
      </c>
      <c r="F79" s="179"/>
      <c r="G79" s="180">
        <f t="shared" si="41"/>
        <v>0</v>
      </c>
      <c r="H79" s="159"/>
      <c r="I79" s="158">
        <f t="shared" si="42"/>
        <v>0</v>
      </c>
      <c r="J79" s="159"/>
      <c r="K79" s="158">
        <f t="shared" si="43"/>
        <v>0</v>
      </c>
      <c r="L79" s="158">
        <v>21</v>
      </c>
      <c r="M79" s="158">
        <f t="shared" si="44"/>
        <v>0</v>
      </c>
      <c r="N79" s="157">
        <v>0</v>
      </c>
      <c r="O79" s="157">
        <f t="shared" si="45"/>
        <v>0</v>
      </c>
      <c r="P79" s="157">
        <v>0</v>
      </c>
      <c r="Q79" s="157">
        <f t="shared" si="46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47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357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6" customHeight="1" outlineLevel="1">
      <c r="A80" s="175">
        <v>61</v>
      </c>
      <c r="B80" s="176" t="s">
        <v>460</v>
      </c>
      <c r="C80" s="182" t="s">
        <v>2447</v>
      </c>
      <c r="D80" s="177" t="s">
        <v>362</v>
      </c>
      <c r="E80" s="178">
        <v>33.32</v>
      </c>
      <c r="F80" s="179"/>
      <c r="G80" s="180">
        <f t="shared" si="41"/>
        <v>0</v>
      </c>
      <c r="H80" s="159"/>
      <c r="I80" s="158">
        <f t="shared" si="42"/>
        <v>0</v>
      </c>
      <c r="J80" s="159"/>
      <c r="K80" s="158">
        <f t="shared" si="43"/>
        <v>0</v>
      </c>
      <c r="L80" s="158">
        <v>21</v>
      </c>
      <c r="M80" s="158">
        <f t="shared" si="44"/>
        <v>0</v>
      </c>
      <c r="N80" s="157">
        <v>0</v>
      </c>
      <c r="O80" s="157">
        <f t="shared" si="45"/>
        <v>0</v>
      </c>
      <c r="P80" s="157">
        <v>0</v>
      </c>
      <c r="Q80" s="157">
        <f t="shared" si="46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47"/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357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>
      <c r="A81" s="175">
        <v>62</v>
      </c>
      <c r="B81" s="176" t="s">
        <v>461</v>
      </c>
      <c r="C81" s="182" t="s">
        <v>2384</v>
      </c>
      <c r="D81" s="177" t="s">
        <v>362</v>
      </c>
      <c r="E81" s="178">
        <v>24.3</v>
      </c>
      <c r="F81" s="179"/>
      <c r="G81" s="180">
        <f t="shared" si="41"/>
        <v>0</v>
      </c>
      <c r="H81" s="159"/>
      <c r="I81" s="158">
        <f t="shared" si="42"/>
        <v>0</v>
      </c>
      <c r="J81" s="159"/>
      <c r="K81" s="158">
        <f t="shared" si="43"/>
        <v>0</v>
      </c>
      <c r="L81" s="158">
        <v>21</v>
      </c>
      <c r="M81" s="158">
        <f t="shared" si="44"/>
        <v>0</v>
      </c>
      <c r="N81" s="157">
        <v>0</v>
      </c>
      <c r="O81" s="157">
        <f t="shared" si="45"/>
        <v>0</v>
      </c>
      <c r="P81" s="157">
        <v>0</v>
      </c>
      <c r="Q81" s="157">
        <f t="shared" si="46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47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357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2.4" customHeight="1" outlineLevel="1">
      <c r="A82" s="175">
        <v>63</v>
      </c>
      <c r="B82" s="176" t="s">
        <v>462</v>
      </c>
      <c r="C82" s="182" t="s">
        <v>2448</v>
      </c>
      <c r="D82" s="177" t="s">
        <v>362</v>
      </c>
      <c r="E82" s="178">
        <v>767.6</v>
      </c>
      <c r="F82" s="179"/>
      <c r="G82" s="180">
        <f t="shared" si="41"/>
        <v>0</v>
      </c>
      <c r="H82" s="159"/>
      <c r="I82" s="158">
        <f t="shared" si="42"/>
        <v>0</v>
      </c>
      <c r="J82" s="159"/>
      <c r="K82" s="158">
        <f t="shared" si="43"/>
        <v>0</v>
      </c>
      <c r="L82" s="158">
        <v>21</v>
      </c>
      <c r="M82" s="158">
        <f t="shared" si="44"/>
        <v>0</v>
      </c>
      <c r="N82" s="157">
        <v>0</v>
      </c>
      <c r="O82" s="157">
        <f t="shared" si="45"/>
        <v>0</v>
      </c>
      <c r="P82" s="157">
        <v>0</v>
      </c>
      <c r="Q82" s="157">
        <f t="shared" si="46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47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357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64</v>
      </c>
      <c r="B83" s="176" t="s">
        <v>463</v>
      </c>
      <c r="C83" s="182" t="s">
        <v>464</v>
      </c>
      <c r="D83" s="177" t="s">
        <v>356</v>
      </c>
      <c r="E83" s="178">
        <v>4</v>
      </c>
      <c r="F83" s="179"/>
      <c r="G83" s="180">
        <f t="shared" si="41"/>
        <v>0</v>
      </c>
      <c r="H83" s="159"/>
      <c r="I83" s="158">
        <f t="shared" si="42"/>
        <v>0</v>
      </c>
      <c r="J83" s="159"/>
      <c r="K83" s="158">
        <f t="shared" si="43"/>
        <v>0</v>
      </c>
      <c r="L83" s="158">
        <v>21</v>
      </c>
      <c r="M83" s="158">
        <f t="shared" si="44"/>
        <v>0</v>
      </c>
      <c r="N83" s="157">
        <v>0</v>
      </c>
      <c r="O83" s="157">
        <f t="shared" si="45"/>
        <v>0</v>
      </c>
      <c r="P83" s="157">
        <v>0</v>
      </c>
      <c r="Q83" s="157">
        <f t="shared" si="4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47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357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65</v>
      </c>
      <c r="B84" s="176" t="s">
        <v>465</v>
      </c>
      <c r="C84" s="182" t="s">
        <v>466</v>
      </c>
      <c r="D84" s="177" t="s">
        <v>356</v>
      </c>
      <c r="E84" s="178">
        <v>4</v>
      </c>
      <c r="F84" s="179"/>
      <c r="G84" s="180">
        <f t="shared" si="41"/>
        <v>0</v>
      </c>
      <c r="H84" s="159"/>
      <c r="I84" s="158">
        <f t="shared" si="42"/>
        <v>0</v>
      </c>
      <c r="J84" s="159"/>
      <c r="K84" s="158">
        <f t="shared" si="43"/>
        <v>0</v>
      </c>
      <c r="L84" s="158">
        <v>21</v>
      </c>
      <c r="M84" s="158">
        <f t="shared" si="44"/>
        <v>0</v>
      </c>
      <c r="N84" s="157">
        <v>0</v>
      </c>
      <c r="O84" s="157">
        <f t="shared" si="45"/>
        <v>0</v>
      </c>
      <c r="P84" s="157">
        <v>0</v>
      </c>
      <c r="Q84" s="157">
        <f t="shared" si="4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47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357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211">
        <v>66</v>
      </c>
      <c r="B85" s="212" t="s">
        <v>467</v>
      </c>
      <c r="C85" s="213" t="s">
        <v>2508</v>
      </c>
      <c r="D85" s="214" t="s">
        <v>356</v>
      </c>
      <c r="E85" s="215">
        <v>1</v>
      </c>
      <c r="F85" s="179">
        <v>1000</v>
      </c>
      <c r="G85" s="180">
        <f t="shared" si="41"/>
        <v>1000</v>
      </c>
      <c r="H85" s="159"/>
      <c r="I85" s="158">
        <f t="shared" ref="I85" si="48">ROUND(E85*H85,2)</f>
        <v>0</v>
      </c>
      <c r="J85" s="159"/>
      <c r="K85" s="158">
        <f t="shared" ref="K85" si="49">ROUND(E85*J85,2)</f>
        <v>0</v>
      </c>
      <c r="L85" s="158">
        <v>21</v>
      </c>
      <c r="M85" s="158">
        <f t="shared" ref="M85" si="50">G85*(1+L85/100)</f>
        <v>1210</v>
      </c>
      <c r="N85" s="157">
        <v>0</v>
      </c>
      <c r="O85" s="157">
        <f t="shared" ref="O85" si="51">ROUND(E85*N85,2)</f>
        <v>0</v>
      </c>
      <c r="P85" s="157">
        <v>0</v>
      </c>
      <c r="Q85" s="157">
        <f t="shared" ref="Q85" si="52">ROUND(E85*P85,2)</f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ref="V85" si="53">ROUND(E85*U85,2)</f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357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67</v>
      </c>
      <c r="B86" s="176" t="s">
        <v>469</v>
      </c>
      <c r="C86" s="182" t="s">
        <v>2385</v>
      </c>
      <c r="D86" s="177" t="s">
        <v>468</v>
      </c>
      <c r="E86" s="178">
        <v>2</v>
      </c>
      <c r="F86" s="179"/>
      <c r="G86" s="180">
        <f t="shared" si="41"/>
        <v>0</v>
      </c>
      <c r="H86" s="159"/>
      <c r="I86" s="158">
        <f t="shared" si="42"/>
        <v>0</v>
      </c>
      <c r="J86" s="159"/>
      <c r="K86" s="158">
        <f t="shared" si="43"/>
        <v>0</v>
      </c>
      <c r="L86" s="158">
        <v>21</v>
      </c>
      <c r="M86" s="158">
        <f t="shared" si="44"/>
        <v>0</v>
      </c>
      <c r="N86" s="157">
        <v>0</v>
      </c>
      <c r="O86" s="157">
        <f t="shared" si="45"/>
        <v>0</v>
      </c>
      <c r="P86" s="157">
        <v>0</v>
      </c>
      <c r="Q86" s="157">
        <f t="shared" si="46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47"/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357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69">
        <v>68</v>
      </c>
      <c r="B87" s="170" t="s">
        <v>2507</v>
      </c>
      <c r="C87" s="183" t="s">
        <v>470</v>
      </c>
      <c r="D87" s="171" t="s">
        <v>356</v>
      </c>
      <c r="E87" s="172">
        <v>6</v>
      </c>
      <c r="F87" s="173"/>
      <c r="G87" s="174">
        <f t="shared" si="41"/>
        <v>0</v>
      </c>
      <c r="H87" s="159"/>
      <c r="I87" s="158">
        <f t="shared" si="42"/>
        <v>0</v>
      </c>
      <c r="J87" s="159"/>
      <c r="K87" s="158">
        <f t="shared" si="43"/>
        <v>0</v>
      </c>
      <c r="L87" s="158">
        <v>21</v>
      </c>
      <c r="M87" s="158">
        <f t="shared" si="44"/>
        <v>0</v>
      </c>
      <c r="N87" s="157">
        <v>0</v>
      </c>
      <c r="O87" s="157">
        <f t="shared" si="45"/>
        <v>0</v>
      </c>
      <c r="P87" s="157">
        <v>0</v>
      </c>
      <c r="Q87" s="157">
        <f t="shared" si="46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47"/>
        <v>0</v>
      </c>
      <c r="W87" s="158"/>
      <c r="X87" s="158" t="s">
        <v>309</v>
      </c>
      <c r="Y87" s="158" t="s">
        <v>310</v>
      </c>
      <c r="Z87" s="200" t="s">
        <v>307</v>
      </c>
      <c r="AA87" s="147"/>
      <c r="AB87" s="147"/>
      <c r="AC87" s="147"/>
      <c r="AD87" s="147"/>
      <c r="AE87" s="147"/>
      <c r="AF87" s="147"/>
      <c r="AG87" s="147" t="s">
        <v>357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15</v>
      </c>
      <c r="AF88">
        <v>21</v>
      </c>
      <c r="AG88" t="s">
        <v>288</v>
      </c>
    </row>
    <row r="89" spans="1:60">
      <c r="A89" s="150"/>
      <c r="B89" s="151" t="s">
        <v>31</v>
      </c>
      <c r="C89" s="185"/>
      <c r="D89" s="152"/>
      <c r="E89" s="153"/>
      <c r="F89" s="153"/>
      <c r="G89" s="168">
        <f>G8+G33+G47+G56+G63+G65+G74</f>
        <v>1000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1000</v>
      </c>
      <c r="AG89" t="s">
        <v>351</v>
      </c>
    </row>
    <row r="90" spans="1:60">
      <c r="A90" s="3"/>
      <c r="B90" s="207"/>
      <c r="C90" s="188" t="s">
        <v>2506</v>
      </c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>
      <c r="A91" s="3"/>
      <c r="B91" s="206"/>
      <c r="C91" s="188" t="s">
        <v>2513</v>
      </c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>
      <c r="A92" s="292" t="s">
        <v>352</v>
      </c>
      <c r="B92" s="292"/>
      <c r="C92" s="29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>
      <c r="A93" s="273"/>
      <c r="B93" s="274"/>
      <c r="C93" s="275"/>
      <c r="D93" s="274"/>
      <c r="E93" s="274"/>
      <c r="F93" s="274"/>
      <c r="G93" s="27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353</v>
      </c>
    </row>
    <row r="94" spans="1:60">
      <c r="A94" s="277"/>
      <c r="B94" s="278"/>
      <c r="C94" s="279"/>
      <c r="D94" s="278"/>
      <c r="E94" s="278"/>
      <c r="F94" s="278"/>
      <c r="G94" s="28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>
      <c r="A95" s="277"/>
      <c r="B95" s="278"/>
      <c r="C95" s="279"/>
      <c r="D95" s="278"/>
      <c r="E95" s="278"/>
      <c r="F95" s="278"/>
      <c r="G95" s="28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>
      <c r="A96" s="277"/>
      <c r="B96" s="278"/>
      <c r="C96" s="279"/>
      <c r="D96" s="278"/>
      <c r="E96" s="278"/>
      <c r="F96" s="278"/>
      <c r="G96" s="28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>
      <c r="A97" s="281"/>
      <c r="B97" s="282"/>
      <c r="C97" s="283"/>
      <c r="D97" s="282"/>
      <c r="E97" s="282"/>
      <c r="F97" s="282"/>
      <c r="G97" s="28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>
      <c r="A98" s="3"/>
      <c r="B98" s="4"/>
      <c r="C98" s="184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>
      <c r="C99" s="186"/>
      <c r="D99" s="10"/>
      <c r="AG99" t="s">
        <v>354</v>
      </c>
    </row>
    <row r="100" spans="1:33">
      <c r="D100" s="10"/>
    </row>
    <row r="101" spans="1:33">
      <c r="D101" s="10"/>
    </row>
    <row r="102" spans="1:33">
      <c r="D102" s="10"/>
    </row>
    <row r="103" spans="1:33">
      <c r="D103" s="10"/>
    </row>
    <row r="104" spans="1:33">
      <c r="D104" s="10"/>
    </row>
    <row r="105" spans="1:33">
      <c r="D105" s="10"/>
    </row>
    <row r="106" spans="1:33">
      <c r="D106" s="10"/>
    </row>
    <row r="107" spans="1:33">
      <c r="D107" s="10"/>
    </row>
    <row r="108" spans="1:33">
      <c r="D108" s="10"/>
    </row>
    <row r="109" spans="1:33">
      <c r="D109" s="10"/>
    </row>
    <row r="110" spans="1:33">
      <c r="D110" s="10"/>
    </row>
    <row r="111" spans="1:33">
      <c r="D111" s="10"/>
    </row>
    <row r="112" spans="1:33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</sheetData>
  <sheetProtection password="9A07" sheet="1" objects="1" scenarios="1" formatRows="0"/>
  <mergeCells count="6">
    <mergeCell ref="A93:G97"/>
    <mergeCell ref="A1:G1"/>
    <mergeCell ref="C2:G2"/>
    <mergeCell ref="C3:G3"/>
    <mergeCell ref="C4:G4"/>
    <mergeCell ref="A92:C9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outlinePr summaryBelow="0"/>
  </sheetPr>
  <dimension ref="A1:BH5039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8" max="28" width="9.109375" customWidth="1"/>
    <col min="29" max="34" width="9.109375" hidden="1" customWidth="1"/>
    <col min="35" max="41" width="9.10937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55</v>
      </c>
      <c r="C4" s="289" t="s">
        <v>56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0"/>
      <c r="O8" s="160">
        <f>SUM(O9:O24)</f>
        <v>220.78</v>
      </c>
      <c r="P8" s="160"/>
      <c r="Q8" s="160">
        <f>SUM(Q9:Q24)</f>
        <v>21.009999999999998</v>
      </c>
      <c r="R8" s="161"/>
      <c r="S8" s="161"/>
      <c r="T8" s="161"/>
      <c r="U8" s="161"/>
      <c r="V8" s="161">
        <f>SUM(V9:V24)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471</v>
      </c>
      <c r="C9" s="182" t="s">
        <v>472</v>
      </c>
      <c r="D9" s="177" t="s">
        <v>362</v>
      </c>
      <c r="E9" s="178">
        <v>20.8</v>
      </c>
      <c r="F9" s="179"/>
      <c r="G9" s="180">
        <f t="shared" ref="G9:G24" si="0">ROUND(E9*F9,2)</f>
        <v>0</v>
      </c>
      <c r="H9" s="159"/>
      <c r="I9" s="158">
        <f t="shared" ref="I9:I24" si="1">ROUND(E9*H9,2)</f>
        <v>0</v>
      </c>
      <c r="J9" s="159"/>
      <c r="K9" s="158">
        <f t="shared" ref="K9:K24" si="2">ROUND(E9*J9,2)</f>
        <v>0</v>
      </c>
      <c r="L9" s="158">
        <v>21</v>
      </c>
      <c r="M9" s="158">
        <f t="shared" ref="M9:M24" si="3">G9*(1+L9/100)</f>
        <v>0</v>
      </c>
      <c r="N9" s="157">
        <v>0</v>
      </c>
      <c r="O9" s="157">
        <f t="shared" ref="O9:O24" si="4">ROUND(E9*N9,2)</f>
        <v>0</v>
      </c>
      <c r="P9" s="157">
        <v>0.5</v>
      </c>
      <c r="Q9" s="157">
        <f t="shared" ref="Q9:Q24" si="5">ROUND(E9*P9,2)</f>
        <v>10.4</v>
      </c>
      <c r="R9" s="158"/>
      <c r="S9" s="158" t="s">
        <v>307</v>
      </c>
      <c r="T9" s="158" t="s">
        <v>308</v>
      </c>
      <c r="U9" s="158">
        <v>0</v>
      </c>
      <c r="V9" s="158">
        <f t="shared" ref="V9:V24" si="6">ROUND(E9*U9,2)</f>
        <v>0</v>
      </c>
      <c r="W9" s="158"/>
      <c r="X9" s="158" t="s">
        <v>309</v>
      </c>
      <c r="Y9" s="158" t="s">
        <v>310</v>
      </c>
      <c r="Z9" s="199" t="s">
        <v>2462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473</v>
      </c>
      <c r="C10" s="182" t="s">
        <v>474</v>
      </c>
      <c r="D10" s="177" t="s">
        <v>362</v>
      </c>
      <c r="E10" s="178">
        <v>20.8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0.28999999999999998</v>
      </c>
      <c r="Q10" s="157">
        <f t="shared" si="5"/>
        <v>6.03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2462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5">
        <v>3</v>
      </c>
      <c r="B11" s="176" t="s">
        <v>475</v>
      </c>
      <c r="C11" s="182" t="s">
        <v>476</v>
      </c>
      <c r="D11" s="177" t="s">
        <v>362</v>
      </c>
      <c r="E11" s="178">
        <v>20.8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0.22</v>
      </c>
      <c r="Q11" s="157">
        <f t="shared" si="5"/>
        <v>4.58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2462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5">
        <v>4</v>
      </c>
      <c r="B12" s="176" t="s">
        <v>477</v>
      </c>
      <c r="C12" s="182" t="s">
        <v>478</v>
      </c>
      <c r="D12" s="177" t="s">
        <v>479</v>
      </c>
      <c r="E12" s="178">
        <v>25.661000000000001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2462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>
      <c r="A13" s="175">
        <v>5</v>
      </c>
      <c r="B13" s="176" t="s">
        <v>480</v>
      </c>
      <c r="C13" s="182" t="s">
        <v>481</v>
      </c>
      <c r="D13" s="177" t="s">
        <v>479</v>
      </c>
      <c r="E13" s="178">
        <v>192.86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2462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>
      <c r="A14" s="175">
        <v>6</v>
      </c>
      <c r="B14" s="176" t="s">
        <v>482</v>
      </c>
      <c r="C14" s="182" t="s">
        <v>483</v>
      </c>
      <c r="D14" s="177" t="s">
        <v>479</v>
      </c>
      <c r="E14" s="205">
        <v>177.21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2462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484</v>
      </c>
      <c r="C15" s="182" t="s">
        <v>485</v>
      </c>
      <c r="D15" s="177" t="s">
        <v>362</v>
      </c>
      <c r="E15" s="205">
        <v>350.71199999999999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8.4000000000000003E-4</v>
      </c>
      <c r="O15" s="157">
        <f t="shared" si="4"/>
        <v>0.28999999999999998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2462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>
      <c r="A16" s="175">
        <v>8</v>
      </c>
      <c r="B16" s="176" t="s">
        <v>486</v>
      </c>
      <c r="C16" s="182" t="s">
        <v>487</v>
      </c>
      <c r="D16" s="177" t="s">
        <v>362</v>
      </c>
      <c r="E16" s="205">
        <v>350.71199999999999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2462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>
      <c r="A17" s="175">
        <v>9</v>
      </c>
      <c r="B17" s="176" t="s">
        <v>488</v>
      </c>
      <c r="C17" s="182" t="s">
        <v>489</v>
      </c>
      <c r="D17" s="177" t="s">
        <v>479</v>
      </c>
      <c r="E17" s="205">
        <v>144.078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2462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0.6" outlineLevel="1">
      <c r="A18" s="175">
        <v>10</v>
      </c>
      <c r="B18" s="176" t="s">
        <v>490</v>
      </c>
      <c r="C18" s="182" t="s">
        <v>491</v>
      </c>
      <c r="D18" s="177" t="s">
        <v>479</v>
      </c>
      <c r="E18" s="205">
        <v>1440.78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2462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492</v>
      </c>
      <c r="C19" s="182" t="s">
        <v>493</v>
      </c>
      <c r="D19" s="177" t="s">
        <v>479</v>
      </c>
      <c r="E19" s="205">
        <v>144.078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2462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>
      <c r="A20" s="175">
        <v>12</v>
      </c>
      <c r="B20" s="176" t="s">
        <v>494</v>
      </c>
      <c r="C20" s="182" t="s">
        <v>495</v>
      </c>
      <c r="D20" s="177" t="s">
        <v>496</v>
      </c>
      <c r="E20" s="205">
        <v>266.54399999999998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2462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>
      <c r="A21" s="175">
        <v>13</v>
      </c>
      <c r="B21" s="176" t="s">
        <v>497</v>
      </c>
      <c r="C21" s="182" t="s">
        <v>498</v>
      </c>
      <c r="D21" s="177" t="s">
        <v>479</v>
      </c>
      <c r="E21" s="205">
        <v>251.65299999999999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2462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>
      <c r="A22" s="175">
        <v>14</v>
      </c>
      <c r="B22" s="176" t="s">
        <v>499</v>
      </c>
      <c r="C22" s="182" t="s">
        <v>500</v>
      </c>
      <c r="D22" s="177" t="s">
        <v>479</v>
      </c>
      <c r="E22" s="205">
        <v>102.075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2462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501</v>
      </c>
      <c r="C23" s="182" t="s">
        <v>502</v>
      </c>
      <c r="D23" s="177" t="s">
        <v>496</v>
      </c>
      <c r="E23" s="205">
        <v>212.30600000000001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1</v>
      </c>
      <c r="O23" s="157">
        <f t="shared" si="4"/>
        <v>212.31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503</v>
      </c>
      <c r="Y23" s="158" t="s">
        <v>310</v>
      </c>
      <c r="Z23" s="180" t="s">
        <v>2462</v>
      </c>
      <c r="AA23" s="147"/>
      <c r="AB23" s="147"/>
      <c r="AC23" s="147"/>
      <c r="AD23" s="147"/>
      <c r="AE23" s="147"/>
      <c r="AF23" s="147"/>
      <c r="AG23" s="147" t="s">
        <v>504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505</v>
      </c>
      <c r="C24" s="182" t="s">
        <v>506</v>
      </c>
      <c r="D24" s="177" t="s">
        <v>496</v>
      </c>
      <c r="E24" s="178">
        <v>8.1760000000000002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1</v>
      </c>
      <c r="O24" s="157">
        <f t="shared" si="4"/>
        <v>8.18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503</v>
      </c>
      <c r="Y24" s="158" t="s">
        <v>310</v>
      </c>
      <c r="Z24" s="180" t="s">
        <v>2462</v>
      </c>
      <c r="AA24" s="147"/>
      <c r="AB24" s="147"/>
      <c r="AC24" s="147"/>
      <c r="AD24" s="147"/>
      <c r="AE24" s="147"/>
      <c r="AF24" s="147"/>
      <c r="AG24" s="147" t="s">
        <v>504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162" t="s">
        <v>302</v>
      </c>
      <c r="B25" s="163" t="s">
        <v>168</v>
      </c>
      <c r="C25" s="181" t="s">
        <v>169</v>
      </c>
      <c r="D25" s="164"/>
      <c r="E25" s="165"/>
      <c r="F25" s="166"/>
      <c r="G25" s="167">
        <f>SUMIF(AG26:AG26,"&lt;&gt;NOR",G26:G26)</f>
        <v>0</v>
      </c>
      <c r="H25" s="161"/>
      <c r="I25" s="161">
        <f>SUM(I26:I26)</f>
        <v>0</v>
      </c>
      <c r="J25" s="161"/>
      <c r="K25" s="161">
        <f>SUM(K26:K26)</f>
        <v>0</v>
      </c>
      <c r="L25" s="161"/>
      <c r="M25" s="161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1"/>
      <c r="S25" s="161"/>
      <c r="T25" s="161"/>
      <c r="U25" s="161"/>
      <c r="V25" s="161">
        <f>SUM(V26:V26)</f>
        <v>0</v>
      </c>
      <c r="W25" s="161"/>
      <c r="X25" s="161"/>
      <c r="Y25" s="161"/>
      <c r="Z25" s="167"/>
      <c r="AG25" t="s">
        <v>303</v>
      </c>
    </row>
    <row r="26" spans="1:60" outlineLevel="1">
      <c r="A26" s="175">
        <v>17</v>
      </c>
      <c r="B26" s="176" t="s">
        <v>507</v>
      </c>
      <c r="C26" s="182" t="s">
        <v>508</v>
      </c>
      <c r="D26" s="177" t="s">
        <v>479</v>
      </c>
      <c r="E26" s="205">
        <v>35.466999999999999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2462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>
      <c r="A27" s="162" t="s">
        <v>302</v>
      </c>
      <c r="B27" s="163" t="s">
        <v>171</v>
      </c>
      <c r="C27" s="181" t="s">
        <v>172</v>
      </c>
      <c r="D27" s="164"/>
      <c r="E27" s="165"/>
      <c r="F27" s="166"/>
      <c r="G27" s="167">
        <f>SUMIF(AG28:AG31,"&lt;&gt;NOR",G28:G31)</f>
        <v>0</v>
      </c>
      <c r="H27" s="161"/>
      <c r="I27" s="161">
        <f>SUM(I28:I31)</f>
        <v>0</v>
      </c>
      <c r="J27" s="161"/>
      <c r="K27" s="161">
        <f>SUM(K28:K31)</f>
        <v>0</v>
      </c>
      <c r="L27" s="161"/>
      <c r="M27" s="161">
        <f>SUM(M28:M31)</f>
        <v>0</v>
      </c>
      <c r="N27" s="160"/>
      <c r="O27" s="160">
        <f>SUM(O28:O31)</f>
        <v>28.16</v>
      </c>
      <c r="P27" s="160"/>
      <c r="Q27" s="160">
        <f>SUM(Q28:Q31)</f>
        <v>0</v>
      </c>
      <c r="R27" s="161"/>
      <c r="S27" s="161"/>
      <c r="T27" s="161"/>
      <c r="U27" s="161"/>
      <c r="V27" s="161">
        <f>SUM(V28:V31)</f>
        <v>0</v>
      </c>
      <c r="W27" s="161"/>
      <c r="X27" s="161"/>
      <c r="Y27" s="161"/>
      <c r="Z27" s="167"/>
      <c r="AG27" t="s">
        <v>303</v>
      </c>
    </row>
    <row r="28" spans="1:60" ht="20.399999999999999" outlineLevel="1">
      <c r="A28" s="175">
        <v>18</v>
      </c>
      <c r="B28" s="176" t="s">
        <v>509</v>
      </c>
      <c r="C28" s="182" t="s">
        <v>510</v>
      </c>
      <c r="D28" s="177" t="s">
        <v>362</v>
      </c>
      <c r="E28" s="178">
        <v>20.8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0.46</v>
      </c>
      <c r="O28" s="157">
        <f>ROUND(E28*N28,2)</f>
        <v>9.57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80" t="s">
        <v>2462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0.6" outlineLevel="1">
      <c r="A29" s="175">
        <v>19</v>
      </c>
      <c r="B29" s="176" t="s">
        <v>511</v>
      </c>
      <c r="C29" s="182" t="s">
        <v>512</v>
      </c>
      <c r="D29" s="177" t="s">
        <v>362</v>
      </c>
      <c r="E29" s="178">
        <v>20.8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0.38</v>
      </c>
      <c r="O29" s="157">
        <f>ROUND(E29*N29,2)</f>
        <v>7.9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2462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>
      <c r="A30" s="175">
        <v>20</v>
      </c>
      <c r="B30" s="176" t="s">
        <v>513</v>
      </c>
      <c r="C30" s="182" t="s">
        <v>514</v>
      </c>
      <c r="D30" s="177" t="s">
        <v>362</v>
      </c>
      <c r="E30" s="178">
        <v>20.8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0.26375999999999999</v>
      </c>
      <c r="O30" s="157">
        <f>ROUND(E30*N30,2)</f>
        <v>5.49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180" t="s">
        <v>2462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>
      <c r="A31" s="175">
        <v>21</v>
      </c>
      <c r="B31" s="176" t="s">
        <v>515</v>
      </c>
      <c r="C31" s="182" t="s">
        <v>516</v>
      </c>
      <c r="D31" s="177" t="s">
        <v>362</v>
      </c>
      <c r="E31" s="178">
        <v>20.8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0.25008000000000002</v>
      </c>
      <c r="O31" s="157">
        <f>ROUND(E31*N31,2)</f>
        <v>5.2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180" t="s">
        <v>2462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2" t="s">
        <v>302</v>
      </c>
      <c r="B32" s="163" t="s">
        <v>175</v>
      </c>
      <c r="C32" s="181" t="s">
        <v>176</v>
      </c>
      <c r="D32" s="164"/>
      <c r="E32" s="165"/>
      <c r="F32" s="166"/>
      <c r="G32" s="167">
        <f>SUMIF(AG33:AG61,"&lt;&gt;NOR",G33:G61)</f>
        <v>0</v>
      </c>
      <c r="H32" s="161"/>
      <c r="I32" s="161">
        <f>SUM(I33:I60)</f>
        <v>0</v>
      </c>
      <c r="J32" s="161"/>
      <c r="K32" s="161">
        <f>SUM(K33:K60)</f>
        <v>0</v>
      </c>
      <c r="L32" s="161"/>
      <c r="M32" s="161">
        <f>SUM(M33:M60)</f>
        <v>0</v>
      </c>
      <c r="N32" s="160"/>
      <c r="O32" s="160">
        <f>SUM(O33:O60)</f>
        <v>4.5399999999999983</v>
      </c>
      <c r="P32" s="160"/>
      <c r="Q32" s="160">
        <f>SUM(Q33:Q60)</f>
        <v>0</v>
      </c>
      <c r="R32" s="161"/>
      <c r="S32" s="161"/>
      <c r="T32" s="161"/>
      <c r="U32" s="161"/>
      <c r="V32" s="161">
        <f>SUM(V33:V60)</f>
        <v>0</v>
      </c>
      <c r="W32" s="161"/>
      <c r="X32" s="161"/>
      <c r="Y32" s="161"/>
      <c r="Z32" s="167"/>
      <c r="AG32" t="s">
        <v>303</v>
      </c>
    </row>
    <row r="33" spans="1:60" ht="30.6" outlineLevel="1">
      <c r="A33" s="175">
        <v>22</v>
      </c>
      <c r="B33" s="176" t="s">
        <v>517</v>
      </c>
      <c r="C33" s="182" t="s">
        <v>518</v>
      </c>
      <c r="D33" s="177" t="s">
        <v>410</v>
      </c>
      <c r="E33" s="178">
        <v>25</v>
      </c>
      <c r="F33" s="179"/>
      <c r="G33" s="180">
        <f t="shared" ref="G33:G60" si="7">ROUND(E33*F33,2)</f>
        <v>0</v>
      </c>
      <c r="H33" s="159"/>
      <c r="I33" s="158">
        <f t="shared" ref="I33:I60" si="8">ROUND(E33*H33,2)</f>
        <v>0</v>
      </c>
      <c r="J33" s="159"/>
      <c r="K33" s="158">
        <f t="shared" ref="K33:K60" si="9">ROUND(E33*J33,2)</f>
        <v>0</v>
      </c>
      <c r="L33" s="158">
        <v>21</v>
      </c>
      <c r="M33" s="158">
        <f t="shared" ref="M33:M60" si="10">G33*(1+L33/100)</f>
        <v>0</v>
      </c>
      <c r="N33" s="157">
        <v>2.0000000000000002E-5</v>
      </c>
      <c r="O33" s="157">
        <f t="shared" ref="O33:O60" si="11">ROUND(E33*N33,2)</f>
        <v>0</v>
      </c>
      <c r="P33" s="157">
        <v>0</v>
      </c>
      <c r="Q33" s="157">
        <f t="shared" ref="Q33:Q60" si="12"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ref="V33:V60" si="13"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23</v>
      </c>
      <c r="B34" s="176" t="s">
        <v>519</v>
      </c>
      <c r="C34" s="182" t="s">
        <v>520</v>
      </c>
      <c r="D34" s="177" t="s">
        <v>521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0.2087</v>
      </c>
      <c r="O34" s="157">
        <f t="shared" si="11"/>
        <v>0.21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2462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24</v>
      </c>
      <c r="B35" s="176" t="s">
        <v>522</v>
      </c>
      <c r="C35" s="182" t="s">
        <v>523</v>
      </c>
      <c r="D35" s="177" t="s">
        <v>521</v>
      </c>
      <c r="E35" s="178">
        <v>3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1.12181</v>
      </c>
      <c r="O35" s="157">
        <f t="shared" si="11"/>
        <v>3.37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2462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5">
        <v>25</v>
      </c>
      <c r="B36" s="176" t="s">
        <v>524</v>
      </c>
      <c r="C36" s="182" t="s">
        <v>525</v>
      </c>
      <c r="D36" s="177" t="s">
        <v>410</v>
      </c>
      <c r="E36" s="205">
        <v>35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2462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26</v>
      </c>
      <c r="B37" s="176" t="s">
        <v>526</v>
      </c>
      <c r="C37" s="182" t="s">
        <v>527</v>
      </c>
      <c r="D37" s="177" t="s">
        <v>410</v>
      </c>
      <c r="E37" s="205">
        <v>35.524999999999999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4.2000000000000002E-4</v>
      </c>
      <c r="O37" s="157">
        <f t="shared" si="11"/>
        <v>0.01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503</v>
      </c>
      <c r="Y37" s="158" t="s">
        <v>310</v>
      </c>
      <c r="Z37" s="180" t="s">
        <v>2462</v>
      </c>
      <c r="AA37" s="147"/>
      <c r="AB37" s="147"/>
      <c r="AC37" s="147"/>
      <c r="AD37" s="147"/>
      <c r="AE37" s="147"/>
      <c r="AF37" s="147"/>
      <c r="AG37" s="147" t="s">
        <v>504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27</v>
      </c>
      <c r="B38" s="176" t="s">
        <v>528</v>
      </c>
      <c r="C38" s="182" t="s">
        <v>529</v>
      </c>
      <c r="D38" s="177" t="s">
        <v>410</v>
      </c>
      <c r="E38" s="178">
        <v>14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7.7999999999999999E-4</v>
      </c>
      <c r="O38" s="157">
        <f t="shared" si="11"/>
        <v>0.01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503</v>
      </c>
      <c r="Y38" s="158" t="s">
        <v>310</v>
      </c>
      <c r="Z38" s="180" t="s">
        <v>2462</v>
      </c>
      <c r="AA38" s="147"/>
      <c r="AB38" s="147"/>
      <c r="AC38" s="147"/>
      <c r="AD38" s="147"/>
      <c r="AE38" s="147"/>
      <c r="AF38" s="147"/>
      <c r="AG38" s="147" t="s">
        <v>504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28</v>
      </c>
      <c r="B39" s="176" t="s">
        <v>530</v>
      </c>
      <c r="C39" s="182" t="s">
        <v>531</v>
      </c>
      <c r="D39" s="177" t="s">
        <v>410</v>
      </c>
      <c r="E39" s="178">
        <v>30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1.0000000000000001E-5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80" t="s">
        <v>2462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29</v>
      </c>
      <c r="B40" s="176" t="s">
        <v>532</v>
      </c>
      <c r="C40" s="182" t="s">
        <v>533</v>
      </c>
      <c r="D40" s="177" t="s">
        <v>410</v>
      </c>
      <c r="E40" s="178">
        <v>30.9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2.4099999999999998E-3</v>
      </c>
      <c r="O40" s="157">
        <f t="shared" si="11"/>
        <v>7.0000000000000007E-2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503</v>
      </c>
      <c r="Y40" s="158" t="s">
        <v>310</v>
      </c>
      <c r="Z40" s="180" t="s">
        <v>2462</v>
      </c>
      <c r="AA40" s="147"/>
      <c r="AB40" s="147"/>
      <c r="AC40" s="147"/>
      <c r="AD40" s="147"/>
      <c r="AE40" s="147"/>
      <c r="AF40" s="147"/>
      <c r="AG40" s="147" t="s">
        <v>504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30</v>
      </c>
      <c r="B41" s="176" t="s">
        <v>534</v>
      </c>
      <c r="C41" s="182" t="s">
        <v>535</v>
      </c>
      <c r="D41" s="177" t="s">
        <v>410</v>
      </c>
      <c r="E41" s="178">
        <v>30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80" t="s">
        <v>2462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5">
        <v>31</v>
      </c>
      <c r="B42" s="176" t="s">
        <v>536</v>
      </c>
      <c r="C42" s="182" t="s">
        <v>537</v>
      </c>
      <c r="D42" s="177" t="s">
        <v>521</v>
      </c>
      <c r="E42" s="178">
        <v>3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5.8029999999999998E-2</v>
      </c>
      <c r="O42" s="157">
        <f t="shared" si="11"/>
        <v>0.17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80" t="s">
        <v>2462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5">
        <v>32</v>
      </c>
      <c r="B43" s="176" t="s">
        <v>538</v>
      </c>
      <c r="C43" s="182" t="s">
        <v>539</v>
      </c>
      <c r="D43" s="177" t="s">
        <v>521</v>
      </c>
      <c r="E43" s="178">
        <v>2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6.8959999999999994E-2</v>
      </c>
      <c r="O43" s="157">
        <f t="shared" si="11"/>
        <v>0.14000000000000001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2462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33</v>
      </c>
      <c r="B44" s="176" t="s">
        <v>540</v>
      </c>
      <c r="C44" s="182" t="s">
        <v>541</v>
      </c>
      <c r="D44" s="177" t="s">
        <v>521</v>
      </c>
      <c r="E44" s="178">
        <v>1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6.9470000000000004E-2</v>
      </c>
      <c r="O44" s="157">
        <f t="shared" si="11"/>
        <v>7.0000000000000007E-2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80" t="s">
        <v>2462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5">
        <v>34</v>
      </c>
      <c r="B45" s="176" t="s">
        <v>542</v>
      </c>
      <c r="C45" s="182" t="s">
        <v>543</v>
      </c>
      <c r="D45" s="177" t="s">
        <v>521</v>
      </c>
      <c r="E45" s="178">
        <v>5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1.136E-2</v>
      </c>
      <c r="O45" s="157">
        <f t="shared" si="11"/>
        <v>0.06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2462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>
      <c r="A46" s="175">
        <v>35</v>
      </c>
      <c r="B46" s="176" t="s">
        <v>544</v>
      </c>
      <c r="C46" s="182" t="s">
        <v>545</v>
      </c>
      <c r="D46" s="177" t="s">
        <v>521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1.8180000000000002E-2</v>
      </c>
      <c r="O46" s="157">
        <f t="shared" si="11"/>
        <v>0.02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309</v>
      </c>
      <c r="Y46" s="158" t="s">
        <v>310</v>
      </c>
      <c r="Z46" s="180" t="s">
        <v>2462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>
      <c r="A47" s="175">
        <v>36</v>
      </c>
      <c r="B47" s="176" t="s">
        <v>546</v>
      </c>
      <c r="C47" s="182" t="s">
        <v>547</v>
      </c>
      <c r="D47" s="177" t="s">
        <v>521</v>
      </c>
      <c r="E47" s="178">
        <v>6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180" t="s">
        <v>2462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5">
        <v>37</v>
      </c>
      <c r="B48" s="176" t="s">
        <v>548</v>
      </c>
      <c r="C48" s="182" t="s">
        <v>549</v>
      </c>
      <c r="D48" s="177" t="s">
        <v>521</v>
      </c>
      <c r="E48" s="178">
        <v>6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2.1440000000000001E-2</v>
      </c>
      <c r="O48" s="157">
        <f t="shared" si="11"/>
        <v>0.13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180" t="s">
        <v>2462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0.6" outlineLevel="1">
      <c r="A49" s="175">
        <v>38</v>
      </c>
      <c r="B49" s="176" t="s">
        <v>550</v>
      </c>
      <c r="C49" s="182" t="s">
        <v>2386</v>
      </c>
      <c r="D49" s="177" t="s">
        <v>378</v>
      </c>
      <c r="E49" s="178">
        <v>1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180" t="s">
        <v>2462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39</v>
      </c>
      <c r="B50" s="176" t="s">
        <v>551</v>
      </c>
      <c r="C50" s="182" t="s">
        <v>552</v>
      </c>
      <c r="D50" s="177" t="s">
        <v>378</v>
      </c>
      <c r="E50" s="178">
        <v>1</v>
      </c>
      <c r="F50" s="179"/>
      <c r="G50" s="180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13"/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40</v>
      </c>
      <c r="B51" s="176" t="s">
        <v>553</v>
      </c>
      <c r="C51" s="182" t="s">
        <v>554</v>
      </c>
      <c r="D51" s="177" t="s">
        <v>410</v>
      </c>
      <c r="E51" s="178">
        <v>4</v>
      </c>
      <c r="F51" s="179"/>
      <c r="G51" s="180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13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5">
        <v>41</v>
      </c>
      <c r="B52" s="176" t="s">
        <v>555</v>
      </c>
      <c r="C52" s="182" t="s">
        <v>556</v>
      </c>
      <c r="D52" s="177" t="s">
        <v>362</v>
      </c>
      <c r="E52" s="178">
        <v>24.72</v>
      </c>
      <c r="F52" s="179"/>
      <c r="G52" s="180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13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42</v>
      </c>
      <c r="B53" s="176" t="s">
        <v>557</v>
      </c>
      <c r="C53" s="182" t="s">
        <v>558</v>
      </c>
      <c r="D53" s="177" t="s">
        <v>362</v>
      </c>
      <c r="E53" s="178">
        <v>31.92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>
      <c r="A54" s="175">
        <v>43</v>
      </c>
      <c r="B54" s="176" t="s">
        <v>559</v>
      </c>
      <c r="C54" s="182" t="s">
        <v>560</v>
      </c>
      <c r="D54" s="177" t="s">
        <v>410</v>
      </c>
      <c r="E54" s="178">
        <v>4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44</v>
      </c>
      <c r="B55" s="176" t="s">
        <v>561</v>
      </c>
      <c r="C55" s="182" t="s">
        <v>562</v>
      </c>
      <c r="D55" s="177" t="s">
        <v>378</v>
      </c>
      <c r="E55" s="178">
        <v>1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45</v>
      </c>
      <c r="B56" s="176" t="s">
        <v>563</v>
      </c>
      <c r="C56" s="182" t="s">
        <v>564</v>
      </c>
      <c r="D56" s="177" t="s">
        <v>521</v>
      </c>
      <c r="E56" s="178">
        <v>1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9.35E-2</v>
      </c>
      <c r="O56" s="157">
        <f t="shared" si="11"/>
        <v>0.09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309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46</v>
      </c>
      <c r="B57" s="176" t="s">
        <v>565</v>
      </c>
      <c r="C57" s="182" t="s">
        <v>566</v>
      </c>
      <c r="D57" s="177" t="s">
        <v>521</v>
      </c>
      <c r="E57" s="178">
        <v>1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9.35E-2</v>
      </c>
      <c r="O57" s="157">
        <f t="shared" si="11"/>
        <v>0.09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309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311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5">
        <v>47</v>
      </c>
      <c r="B58" s="176" t="s">
        <v>567</v>
      </c>
      <c r="C58" s="182" t="s">
        <v>568</v>
      </c>
      <c r="D58" s="177" t="s">
        <v>521</v>
      </c>
      <c r="E58" s="178">
        <v>1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9.35E-2</v>
      </c>
      <c r="O58" s="157">
        <f t="shared" si="11"/>
        <v>0.09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48</v>
      </c>
      <c r="B59" s="176" t="s">
        <v>569</v>
      </c>
      <c r="C59" s="182" t="s">
        <v>570</v>
      </c>
      <c r="D59" s="177" t="s">
        <v>521</v>
      </c>
      <c r="E59" s="178">
        <v>2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3.1E-4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80" t="s">
        <v>2462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5">
        <v>49</v>
      </c>
      <c r="B60" s="176" t="s">
        <v>571</v>
      </c>
      <c r="C60" s="182" t="s">
        <v>572</v>
      </c>
      <c r="D60" s="177" t="s">
        <v>410</v>
      </c>
      <c r="E60" s="178">
        <v>97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9.0000000000000006E-5</v>
      </c>
      <c r="O60" s="157">
        <f t="shared" si="11"/>
        <v>0.01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80" t="s">
        <v>2462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211" t="s">
        <v>2497</v>
      </c>
      <c r="B61" s="212" t="s">
        <v>2498</v>
      </c>
      <c r="C61" s="213" t="s">
        <v>2499</v>
      </c>
      <c r="D61" s="214" t="s">
        <v>378</v>
      </c>
      <c r="E61" s="215">
        <v>1</v>
      </c>
      <c r="F61" s="179"/>
      <c r="G61" s="180">
        <f t="shared" ref="G61" si="14">ROUND(E61*F61,2)</f>
        <v>0</v>
      </c>
      <c r="H61" s="159"/>
      <c r="I61" s="158">
        <f t="shared" ref="I61" si="15">ROUND(E61*H61,2)</f>
        <v>0</v>
      </c>
      <c r="J61" s="159"/>
      <c r="K61" s="158">
        <f t="shared" ref="K61" si="16">ROUND(E61*J61,2)</f>
        <v>0</v>
      </c>
      <c r="L61" s="158">
        <v>21</v>
      </c>
      <c r="M61" s="158">
        <f t="shared" ref="M61" si="17">G61*(1+L61/100)</f>
        <v>0</v>
      </c>
      <c r="N61" s="157">
        <v>9.0000000000000006E-5</v>
      </c>
      <c r="O61" s="157">
        <f t="shared" ref="O61" si="18">ROUND(E61*N61,2)</f>
        <v>0</v>
      </c>
      <c r="P61" s="157">
        <v>0</v>
      </c>
      <c r="Q61" s="157">
        <f t="shared" ref="Q61" si="19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" si="20">ROUND(E61*U61,2)</f>
        <v>0</v>
      </c>
      <c r="W61" s="158"/>
      <c r="X61" s="158" t="s">
        <v>309</v>
      </c>
      <c r="Y61" s="158" t="s">
        <v>310</v>
      </c>
      <c r="Z61" s="180" t="s">
        <v>307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2" t="s">
        <v>302</v>
      </c>
      <c r="B62" s="163" t="s">
        <v>177</v>
      </c>
      <c r="C62" s="181" t="s">
        <v>178</v>
      </c>
      <c r="D62" s="164"/>
      <c r="E62" s="165"/>
      <c r="F62" s="166"/>
      <c r="G62" s="167">
        <f>SUMIF(AG63:AG63,"&lt;&gt;NOR",G63:G63)</f>
        <v>0</v>
      </c>
      <c r="H62" s="161"/>
      <c r="I62" s="161">
        <f>SUM(I63:I63)</f>
        <v>0</v>
      </c>
      <c r="J62" s="161"/>
      <c r="K62" s="161">
        <f>SUM(K63:K63)</f>
        <v>0</v>
      </c>
      <c r="L62" s="161"/>
      <c r="M62" s="161">
        <f>SUM(M63:M63)</f>
        <v>0</v>
      </c>
      <c r="N62" s="160"/>
      <c r="O62" s="160">
        <f>SUM(O63:O63)</f>
        <v>0</v>
      </c>
      <c r="P62" s="160"/>
      <c r="Q62" s="160">
        <f>SUM(Q63:Q63)</f>
        <v>0</v>
      </c>
      <c r="R62" s="161"/>
      <c r="S62" s="161"/>
      <c r="T62" s="161"/>
      <c r="U62" s="161"/>
      <c r="V62" s="161">
        <f>SUM(V63:V63)</f>
        <v>0</v>
      </c>
      <c r="W62" s="161"/>
      <c r="X62" s="161"/>
      <c r="Y62" s="161"/>
      <c r="Z62" s="167"/>
      <c r="AG62" t="s">
        <v>303</v>
      </c>
    </row>
    <row r="63" spans="1:60" outlineLevel="1">
      <c r="A63" s="175">
        <v>50</v>
      </c>
      <c r="B63" s="176" t="s">
        <v>573</v>
      </c>
      <c r="C63" s="182" t="s">
        <v>574</v>
      </c>
      <c r="D63" s="177" t="s">
        <v>410</v>
      </c>
      <c r="E63" s="178">
        <v>34.6</v>
      </c>
      <c r="F63" s="179"/>
      <c r="G63" s="180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>ROUND(E63*U63,2)</f>
        <v>0</v>
      </c>
      <c r="W63" s="158"/>
      <c r="X63" s="158" t="s">
        <v>309</v>
      </c>
      <c r="Y63" s="158" t="s">
        <v>310</v>
      </c>
      <c r="Z63" s="180" t="s">
        <v>2462</v>
      </c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>
      <c r="A64" s="162" t="s">
        <v>302</v>
      </c>
      <c r="B64" s="163" t="s">
        <v>181</v>
      </c>
      <c r="C64" s="181" t="s">
        <v>182</v>
      </c>
      <c r="D64" s="164"/>
      <c r="E64" s="165"/>
      <c r="F64" s="166"/>
      <c r="G64" s="167">
        <f>SUMIF(AG65:AG72,"&lt;&gt;NOR",G65:G72)</f>
        <v>0</v>
      </c>
      <c r="H64" s="161"/>
      <c r="I64" s="161">
        <f>SUM(I65:I72)</f>
        <v>0</v>
      </c>
      <c r="J64" s="161"/>
      <c r="K64" s="161">
        <f>SUM(K65:K72)</f>
        <v>0</v>
      </c>
      <c r="L64" s="161"/>
      <c r="M64" s="161">
        <f>SUM(M65:M72)</f>
        <v>0</v>
      </c>
      <c r="N64" s="160"/>
      <c r="O64" s="160">
        <f>SUM(O65:O72)</f>
        <v>0</v>
      </c>
      <c r="P64" s="160"/>
      <c r="Q64" s="160">
        <f>SUM(Q65:Q72)</f>
        <v>0</v>
      </c>
      <c r="R64" s="161"/>
      <c r="S64" s="161"/>
      <c r="T64" s="161"/>
      <c r="U64" s="161"/>
      <c r="V64" s="161">
        <f>SUM(V65:V72)</f>
        <v>0</v>
      </c>
      <c r="W64" s="161"/>
      <c r="X64" s="161"/>
      <c r="Y64" s="161"/>
      <c r="Z64" s="167"/>
      <c r="AG64" t="s">
        <v>303</v>
      </c>
    </row>
    <row r="65" spans="1:60" outlineLevel="1">
      <c r="A65" s="175">
        <v>51</v>
      </c>
      <c r="B65" s="176" t="s">
        <v>575</v>
      </c>
      <c r="C65" s="182" t="s">
        <v>576</v>
      </c>
      <c r="D65" s="177" t="s">
        <v>496</v>
      </c>
      <c r="E65" s="178">
        <v>16.431999999999999</v>
      </c>
      <c r="F65" s="179"/>
      <c r="G65" s="180">
        <f t="shared" ref="G65:G72" si="21">ROUND(E65*F65,2)</f>
        <v>0</v>
      </c>
      <c r="H65" s="159"/>
      <c r="I65" s="158">
        <f t="shared" ref="I65:I72" si="22">ROUND(E65*H65,2)</f>
        <v>0</v>
      </c>
      <c r="J65" s="159"/>
      <c r="K65" s="158">
        <f t="shared" ref="K65:K72" si="23">ROUND(E65*J65,2)</f>
        <v>0</v>
      </c>
      <c r="L65" s="158">
        <v>21</v>
      </c>
      <c r="M65" s="158">
        <f t="shared" ref="M65:M72" si="24">G65*(1+L65/100)</f>
        <v>0</v>
      </c>
      <c r="N65" s="157">
        <v>0</v>
      </c>
      <c r="O65" s="157">
        <f t="shared" ref="O65:O72" si="25">ROUND(E65*N65,2)</f>
        <v>0</v>
      </c>
      <c r="P65" s="157">
        <v>0</v>
      </c>
      <c r="Q65" s="157">
        <f t="shared" ref="Q65:Q72" si="26">ROUND(E65*P65,2)</f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ref="V65:V72" si="27">ROUND(E65*U65,2)</f>
        <v>0</v>
      </c>
      <c r="W65" s="158"/>
      <c r="X65" s="158" t="s">
        <v>309</v>
      </c>
      <c r="Y65" s="158" t="s">
        <v>310</v>
      </c>
      <c r="Z65" s="180" t="s">
        <v>2462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>
      <c r="A66" s="175">
        <v>52</v>
      </c>
      <c r="B66" s="176" t="s">
        <v>577</v>
      </c>
      <c r="C66" s="182" t="s">
        <v>578</v>
      </c>
      <c r="D66" s="177" t="s">
        <v>496</v>
      </c>
      <c r="E66" s="178">
        <v>312.20800000000003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80" t="s">
        <v>2462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53</v>
      </c>
      <c r="B67" s="176" t="s">
        <v>579</v>
      </c>
      <c r="C67" s="182" t="s">
        <v>580</v>
      </c>
      <c r="D67" s="177" t="s">
        <v>496</v>
      </c>
      <c r="E67" s="178">
        <v>4.5759999999999996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80" t="s">
        <v>2462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>
      <c r="A68" s="175">
        <v>54</v>
      </c>
      <c r="B68" s="176" t="s">
        <v>581</v>
      </c>
      <c r="C68" s="182" t="s">
        <v>582</v>
      </c>
      <c r="D68" s="177" t="s">
        <v>496</v>
      </c>
      <c r="E68" s="178">
        <v>86.944000000000003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309</v>
      </c>
      <c r="Y68" s="158" t="s">
        <v>310</v>
      </c>
      <c r="Z68" s="180" t="s">
        <v>2462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>
      <c r="A69" s="175">
        <v>55</v>
      </c>
      <c r="B69" s="176" t="s">
        <v>583</v>
      </c>
      <c r="C69" s="182" t="s">
        <v>584</v>
      </c>
      <c r="D69" s="177" t="s">
        <v>496</v>
      </c>
      <c r="E69" s="178">
        <v>16.431999999999999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80" t="s">
        <v>2462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>
      <c r="A70" s="175">
        <v>56</v>
      </c>
      <c r="B70" s="176" t="s">
        <v>585</v>
      </c>
      <c r="C70" s="182" t="s">
        <v>586</v>
      </c>
      <c r="D70" s="177" t="s">
        <v>496</v>
      </c>
      <c r="E70" s="178">
        <v>4.5759999999999996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80" t="s">
        <v>2462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.6" outlineLevel="1">
      <c r="A71" s="175">
        <v>57</v>
      </c>
      <c r="B71" s="176" t="s">
        <v>587</v>
      </c>
      <c r="C71" s="182" t="s">
        <v>588</v>
      </c>
      <c r="D71" s="177" t="s">
        <v>496</v>
      </c>
      <c r="E71" s="178">
        <v>16.431999999999999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80" t="s">
        <v>2462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1">
      <c r="A72" s="175">
        <v>58</v>
      </c>
      <c r="B72" s="176" t="s">
        <v>589</v>
      </c>
      <c r="C72" s="182" t="s">
        <v>590</v>
      </c>
      <c r="D72" s="177" t="s">
        <v>496</v>
      </c>
      <c r="E72" s="178">
        <v>4.5759999999999996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80" t="s">
        <v>2462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>
      <c r="A73" s="162" t="s">
        <v>302</v>
      </c>
      <c r="B73" s="163" t="s">
        <v>183</v>
      </c>
      <c r="C73" s="181" t="s">
        <v>184</v>
      </c>
      <c r="D73" s="164"/>
      <c r="E73" s="165"/>
      <c r="F73" s="166"/>
      <c r="G73" s="167">
        <f>SUMIF(AG74:AG74,"&lt;&gt;NOR",G74:G74)</f>
        <v>0</v>
      </c>
      <c r="H73" s="161"/>
      <c r="I73" s="161">
        <f>SUM(I74:I74)</f>
        <v>0</v>
      </c>
      <c r="J73" s="161"/>
      <c r="K73" s="161">
        <f>SUM(K74:K74)</f>
        <v>0</v>
      </c>
      <c r="L73" s="161"/>
      <c r="M73" s="161">
        <f>SUM(M74:M74)</f>
        <v>0</v>
      </c>
      <c r="N73" s="160"/>
      <c r="O73" s="160">
        <f>SUM(O74:O74)</f>
        <v>0</v>
      </c>
      <c r="P73" s="160"/>
      <c r="Q73" s="160">
        <f>SUM(Q74:Q74)</f>
        <v>0</v>
      </c>
      <c r="R73" s="161"/>
      <c r="S73" s="161"/>
      <c r="T73" s="161"/>
      <c r="U73" s="161"/>
      <c r="V73" s="161">
        <f>SUM(V74:V74)</f>
        <v>0</v>
      </c>
      <c r="W73" s="161"/>
      <c r="X73" s="161"/>
      <c r="Y73" s="161"/>
      <c r="Z73" s="167"/>
      <c r="AG73" t="s">
        <v>303</v>
      </c>
    </row>
    <row r="74" spans="1:60" ht="20.399999999999999" outlineLevel="1">
      <c r="A74" s="175">
        <v>59</v>
      </c>
      <c r="B74" s="176" t="s">
        <v>591</v>
      </c>
      <c r="C74" s="182" t="s">
        <v>592</v>
      </c>
      <c r="D74" s="177" t="s">
        <v>496</v>
      </c>
      <c r="E74" s="205">
        <v>253.41200000000001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307</v>
      </c>
      <c r="T74" s="158" t="s">
        <v>308</v>
      </c>
      <c r="U74" s="158">
        <v>0</v>
      </c>
      <c r="V74" s="158">
        <f>ROUND(E74*U74,2)</f>
        <v>0</v>
      </c>
      <c r="W74" s="158"/>
      <c r="X74" s="158" t="s">
        <v>309</v>
      </c>
      <c r="Y74" s="158" t="s">
        <v>310</v>
      </c>
      <c r="Z74" s="180" t="s">
        <v>2462</v>
      </c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>
      <c r="A75" s="162" t="s">
        <v>302</v>
      </c>
      <c r="B75" s="163" t="s">
        <v>209</v>
      </c>
      <c r="C75" s="181" t="s">
        <v>210</v>
      </c>
      <c r="D75" s="164"/>
      <c r="E75" s="165"/>
      <c r="F75" s="166"/>
      <c r="G75" s="167">
        <f>SUMIF(AG76:AG86,"&lt;&gt;NOR",G76:G86)</f>
        <v>0</v>
      </c>
      <c r="H75" s="161"/>
      <c r="I75" s="161">
        <f>SUM(I76:I86)</f>
        <v>0</v>
      </c>
      <c r="J75" s="161"/>
      <c r="K75" s="161">
        <f>SUM(K76:K86)</f>
        <v>0</v>
      </c>
      <c r="L75" s="161"/>
      <c r="M75" s="161">
        <f>SUM(M76:M86)</f>
        <v>0</v>
      </c>
      <c r="N75" s="160"/>
      <c r="O75" s="160">
        <f>SUM(O76:O86)</f>
        <v>0.02</v>
      </c>
      <c r="P75" s="160"/>
      <c r="Q75" s="160">
        <f>SUM(Q76:Q86)</f>
        <v>0</v>
      </c>
      <c r="R75" s="161"/>
      <c r="S75" s="161"/>
      <c r="T75" s="161"/>
      <c r="U75" s="161"/>
      <c r="V75" s="161">
        <f>SUM(V76:V86)</f>
        <v>0</v>
      </c>
      <c r="W75" s="161"/>
      <c r="X75" s="161"/>
      <c r="Y75" s="161"/>
      <c r="Z75" s="167"/>
      <c r="AG75" t="s">
        <v>303</v>
      </c>
    </row>
    <row r="76" spans="1:60" ht="20.399999999999999" outlineLevel="1">
      <c r="A76" s="175">
        <v>60</v>
      </c>
      <c r="B76" s="176" t="s">
        <v>593</v>
      </c>
      <c r="C76" s="182" t="s">
        <v>594</v>
      </c>
      <c r="D76" s="177" t="s">
        <v>410</v>
      </c>
      <c r="E76" s="178">
        <v>579</v>
      </c>
      <c r="F76" s="179"/>
      <c r="G76" s="180">
        <f t="shared" ref="G76:G86" si="28">ROUND(E76*F76,2)</f>
        <v>0</v>
      </c>
      <c r="H76" s="159"/>
      <c r="I76" s="158">
        <f t="shared" ref="I76:I82" si="29">ROUND(E76*H76,2)</f>
        <v>0</v>
      </c>
      <c r="J76" s="159"/>
      <c r="K76" s="158">
        <f t="shared" ref="K76:K82" si="30">ROUND(E76*J76,2)</f>
        <v>0</v>
      </c>
      <c r="L76" s="158">
        <v>21</v>
      </c>
      <c r="M76" s="158">
        <f t="shared" ref="M76:M82" si="31">G76*(1+L76/100)</f>
        <v>0</v>
      </c>
      <c r="N76" s="157">
        <v>0</v>
      </c>
      <c r="O76" s="157">
        <f t="shared" ref="O76:O82" si="32">ROUND(E76*N76,2)</f>
        <v>0</v>
      </c>
      <c r="P76" s="157">
        <v>0</v>
      </c>
      <c r="Q76" s="157">
        <f t="shared" ref="Q76:Q82" si="33">ROUND(E76*P76,2)</f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ref="V76:V82" si="34">ROUND(E76*U76,2)</f>
        <v>0</v>
      </c>
      <c r="W76" s="158"/>
      <c r="X76" s="158" t="s">
        <v>309</v>
      </c>
      <c r="Y76" s="158" t="s">
        <v>310</v>
      </c>
      <c r="Z76" s="180" t="s">
        <v>2462</v>
      </c>
      <c r="AA76" s="147"/>
      <c r="AB76" s="147"/>
      <c r="AC76" s="147"/>
      <c r="AD76" s="147"/>
      <c r="AE76" s="147"/>
      <c r="AF76" s="147"/>
      <c r="AG76" s="147" t="s">
        <v>595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>
      <c r="A77" s="175">
        <v>61</v>
      </c>
      <c r="B77" s="176" t="s">
        <v>596</v>
      </c>
      <c r="C77" s="182" t="s">
        <v>597</v>
      </c>
      <c r="D77" s="177" t="s">
        <v>410</v>
      </c>
      <c r="E77" s="178">
        <v>68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3.0000000000000001E-5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503</v>
      </c>
      <c r="Y77" s="158" t="s">
        <v>310</v>
      </c>
      <c r="Z77" s="180" t="s">
        <v>2462</v>
      </c>
      <c r="AA77" s="147"/>
      <c r="AB77" s="147"/>
      <c r="AC77" s="147"/>
      <c r="AD77" s="147"/>
      <c r="AE77" s="147"/>
      <c r="AF77" s="147"/>
      <c r="AG77" s="147" t="s">
        <v>504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>
      <c r="A78" s="175">
        <v>62</v>
      </c>
      <c r="B78" s="176" t="s">
        <v>598</v>
      </c>
      <c r="C78" s="182" t="s">
        <v>599</v>
      </c>
      <c r="D78" s="177" t="s">
        <v>410</v>
      </c>
      <c r="E78" s="178">
        <v>130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8.0000000000000007E-5</v>
      </c>
      <c r="O78" s="157">
        <f t="shared" si="32"/>
        <v>0.01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503</v>
      </c>
      <c r="Y78" s="158" t="s">
        <v>310</v>
      </c>
      <c r="Z78" s="180" t="s">
        <v>2462</v>
      </c>
      <c r="AA78" s="147"/>
      <c r="AB78" s="147"/>
      <c r="AC78" s="147"/>
      <c r="AD78" s="147"/>
      <c r="AE78" s="147"/>
      <c r="AF78" s="147"/>
      <c r="AG78" s="147" t="s">
        <v>504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5">
        <v>63</v>
      </c>
      <c r="B79" s="176" t="s">
        <v>600</v>
      </c>
      <c r="C79" s="182" t="s">
        <v>601</v>
      </c>
      <c r="D79" s="177" t="s">
        <v>410</v>
      </c>
      <c r="E79" s="178">
        <v>114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3.0000000000000001E-5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503</v>
      </c>
      <c r="Y79" s="158" t="s">
        <v>310</v>
      </c>
      <c r="Z79" s="180" t="s">
        <v>2462</v>
      </c>
      <c r="AA79" s="147"/>
      <c r="AB79" s="147"/>
      <c r="AC79" s="147"/>
      <c r="AD79" s="147"/>
      <c r="AE79" s="147"/>
      <c r="AF79" s="147"/>
      <c r="AG79" s="147" t="s">
        <v>504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>
      <c r="A80" s="175">
        <v>64</v>
      </c>
      <c r="B80" s="176" t="s">
        <v>602</v>
      </c>
      <c r="C80" s="182" t="s">
        <v>603</v>
      </c>
      <c r="D80" s="177" t="s">
        <v>410</v>
      </c>
      <c r="E80" s="178">
        <v>72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9.0000000000000006E-5</v>
      </c>
      <c r="O80" s="157">
        <f t="shared" si="32"/>
        <v>0.01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503</v>
      </c>
      <c r="Y80" s="158" t="s">
        <v>310</v>
      </c>
      <c r="Z80" s="180" t="s">
        <v>2462</v>
      </c>
      <c r="AA80" s="147"/>
      <c r="AB80" s="147"/>
      <c r="AC80" s="147"/>
      <c r="AD80" s="147"/>
      <c r="AE80" s="147"/>
      <c r="AF80" s="147"/>
      <c r="AG80" s="147" t="s">
        <v>504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>
      <c r="A81" s="175">
        <v>65</v>
      </c>
      <c r="B81" s="176" t="s">
        <v>604</v>
      </c>
      <c r="C81" s="182" t="s">
        <v>605</v>
      </c>
      <c r="D81" s="177" t="s">
        <v>410</v>
      </c>
      <c r="E81" s="178">
        <v>47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4.0000000000000003E-5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503</v>
      </c>
      <c r="Y81" s="158" t="s">
        <v>310</v>
      </c>
      <c r="Z81" s="180" t="s">
        <v>2462</v>
      </c>
      <c r="AA81" s="147"/>
      <c r="AB81" s="147"/>
      <c r="AC81" s="147"/>
      <c r="AD81" s="147"/>
      <c r="AE81" s="147"/>
      <c r="AF81" s="147"/>
      <c r="AG81" s="147" t="s">
        <v>504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>
      <c r="A82" s="175">
        <v>66</v>
      </c>
      <c r="B82" s="176" t="s">
        <v>606</v>
      </c>
      <c r="C82" s="182" t="s">
        <v>607</v>
      </c>
      <c r="D82" s="177" t="s">
        <v>410</v>
      </c>
      <c r="E82" s="178">
        <v>47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1E-4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503</v>
      </c>
      <c r="Y82" s="158" t="s">
        <v>310</v>
      </c>
      <c r="Z82" s="180" t="s">
        <v>2462</v>
      </c>
      <c r="AA82" s="147"/>
      <c r="AB82" s="147"/>
      <c r="AC82" s="147"/>
      <c r="AD82" s="147"/>
      <c r="AE82" s="147"/>
      <c r="AF82" s="147"/>
      <c r="AG82" s="147" t="s">
        <v>504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67</v>
      </c>
      <c r="B83" s="176" t="s">
        <v>608</v>
      </c>
      <c r="C83" s="182" t="s">
        <v>609</v>
      </c>
      <c r="D83" s="177" t="s">
        <v>410</v>
      </c>
      <c r="E83" s="178">
        <v>35</v>
      </c>
      <c r="F83" s="179"/>
      <c r="G83" s="180">
        <f t="shared" si="28"/>
        <v>0</v>
      </c>
      <c r="H83" s="159"/>
      <c r="I83" s="158">
        <f t="shared" ref="I83:I86" si="35">ROUND(E83*H83,2)</f>
        <v>0</v>
      </c>
      <c r="J83" s="159"/>
      <c r="K83" s="158">
        <f t="shared" ref="K83:K86" si="36">ROUND(E83*J83,2)</f>
        <v>0</v>
      </c>
      <c r="L83" s="158">
        <v>21</v>
      </c>
      <c r="M83" s="158">
        <f t="shared" ref="M83:M86" si="37">G83*(1+L83/100)</f>
        <v>0</v>
      </c>
      <c r="N83" s="157">
        <v>1E-4</v>
      </c>
      <c r="O83" s="157">
        <f t="shared" ref="O83:O86" si="38">ROUND(E83*N83,2)</f>
        <v>0</v>
      </c>
      <c r="P83" s="157">
        <v>0</v>
      </c>
      <c r="Q83" s="157">
        <f t="shared" ref="Q83:Q86" si="39">ROUND(E83*P83,2)</f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ref="V83:V86" si="40">ROUND(E83*U83,2)</f>
        <v>0</v>
      </c>
      <c r="W83" s="158"/>
      <c r="X83" s="158" t="s">
        <v>503</v>
      </c>
      <c r="Y83" s="158" t="s">
        <v>310</v>
      </c>
      <c r="Z83" s="180" t="s">
        <v>2462</v>
      </c>
      <c r="AA83" s="147"/>
      <c r="AB83" s="147"/>
      <c r="AC83" s="147"/>
      <c r="AD83" s="147"/>
      <c r="AE83" s="147"/>
      <c r="AF83" s="147"/>
      <c r="AG83" s="147" t="s">
        <v>504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75">
        <v>68</v>
      </c>
      <c r="B84" s="176" t="s">
        <v>610</v>
      </c>
      <c r="C84" s="182" t="s">
        <v>611</v>
      </c>
      <c r="D84" s="177" t="s">
        <v>410</v>
      </c>
      <c r="E84" s="178">
        <v>30</v>
      </c>
      <c r="F84" s="179"/>
      <c r="G84" s="180">
        <f t="shared" si="28"/>
        <v>0</v>
      </c>
      <c r="H84" s="159"/>
      <c r="I84" s="158">
        <f t="shared" si="35"/>
        <v>0</v>
      </c>
      <c r="J84" s="159"/>
      <c r="K84" s="158">
        <f t="shared" si="36"/>
        <v>0</v>
      </c>
      <c r="L84" s="158">
        <v>21</v>
      </c>
      <c r="M84" s="158">
        <f t="shared" si="37"/>
        <v>0</v>
      </c>
      <c r="N84" s="157">
        <v>1E-4</v>
      </c>
      <c r="O84" s="157">
        <f t="shared" si="38"/>
        <v>0</v>
      </c>
      <c r="P84" s="157">
        <v>0</v>
      </c>
      <c r="Q84" s="157">
        <f t="shared" si="39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40"/>
        <v>0</v>
      </c>
      <c r="W84" s="158"/>
      <c r="X84" s="158" t="s">
        <v>503</v>
      </c>
      <c r="Y84" s="158" t="s">
        <v>310</v>
      </c>
      <c r="Z84" s="180" t="s">
        <v>2462</v>
      </c>
      <c r="AA84" s="147"/>
      <c r="AB84" s="147"/>
      <c r="AC84" s="147"/>
      <c r="AD84" s="147"/>
      <c r="AE84" s="147"/>
      <c r="AF84" s="147"/>
      <c r="AG84" s="147" t="s">
        <v>504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>
      <c r="A85" s="175">
        <v>69</v>
      </c>
      <c r="B85" s="176" t="s">
        <v>612</v>
      </c>
      <c r="C85" s="182" t="s">
        <v>613</v>
      </c>
      <c r="D85" s="177" t="s">
        <v>410</v>
      </c>
      <c r="E85" s="178">
        <v>36</v>
      </c>
      <c r="F85" s="179"/>
      <c r="G85" s="180">
        <f t="shared" si="28"/>
        <v>0</v>
      </c>
      <c r="H85" s="159"/>
      <c r="I85" s="158">
        <f t="shared" si="35"/>
        <v>0</v>
      </c>
      <c r="J85" s="159"/>
      <c r="K85" s="158">
        <f t="shared" si="36"/>
        <v>0</v>
      </c>
      <c r="L85" s="158">
        <v>21</v>
      </c>
      <c r="M85" s="158">
        <f t="shared" si="37"/>
        <v>0</v>
      </c>
      <c r="N85" s="157">
        <v>1E-4</v>
      </c>
      <c r="O85" s="157">
        <f t="shared" si="38"/>
        <v>0</v>
      </c>
      <c r="P85" s="157">
        <v>0</v>
      </c>
      <c r="Q85" s="157">
        <f t="shared" si="39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40"/>
        <v>0</v>
      </c>
      <c r="W85" s="158"/>
      <c r="X85" s="158" t="s">
        <v>503</v>
      </c>
      <c r="Y85" s="158" t="s">
        <v>310</v>
      </c>
      <c r="Z85" s="180" t="s">
        <v>2462</v>
      </c>
      <c r="AA85" s="147"/>
      <c r="AB85" s="147"/>
      <c r="AC85" s="147"/>
      <c r="AD85" s="147"/>
      <c r="AE85" s="147"/>
      <c r="AF85" s="147"/>
      <c r="AG85" s="147" t="s">
        <v>504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211" t="s">
        <v>2500</v>
      </c>
      <c r="B86" s="212" t="s">
        <v>2502</v>
      </c>
      <c r="C86" s="213" t="s">
        <v>2501</v>
      </c>
      <c r="D86" s="214" t="s">
        <v>496</v>
      </c>
      <c r="E86" s="215">
        <v>3.5000000000000003E-2</v>
      </c>
      <c r="F86" s="179"/>
      <c r="G86" s="180">
        <f t="shared" si="28"/>
        <v>0</v>
      </c>
      <c r="H86" s="159"/>
      <c r="I86" s="158">
        <f t="shared" si="35"/>
        <v>0</v>
      </c>
      <c r="J86" s="159"/>
      <c r="K86" s="158">
        <f t="shared" si="36"/>
        <v>0</v>
      </c>
      <c r="L86" s="158">
        <v>21</v>
      </c>
      <c r="M86" s="158">
        <f t="shared" si="37"/>
        <v>0</v>
      </c>
      <c r="N86" s="157">
        <v>1E-4</v>
      </c>
      <c r="O86" s="157">
        <f t="shared" si="38"/>
        <v>0</v>
      </c>
      <c r="P86" s="157">
        <v>0</v>
      </c>
      <c r="Q86" s="157">
        <f t="shared" si="39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40"/>
        <v>0</v>
      </c>
      <c r="W86" s="158"/>
      <c r="X86" s="158" t="s">
        <v>503</v>
      </c>
      <c r="Y86" s="158" t="s">
        <v>310</v>
      </c>
      <c r="Z86" s="180" t="s">
        <v>2462</v>
      </c>
      <c r="AA86" s="147"/>
      <c r="AB86" s="147"/>
      <c r="AC86" s="147"/>
      <c r="AD86" s="147"/>
      <c r="AE86" s="147"/>
      <c r="AF86" s="147"/>
      <c r="AG86" s="147" t="s">
        <v>504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62" t="s">
        <v>302</v>
      </c>
      <c r="B87" s="163" t="s">
        <v>211</v>
      </c>
      <c r="C87" s="181" t="s">
        <v>212</v>
      </c>
      <c r="D87" s="164"/>
      <c r="E87" s="165"/>
      <c r="F87" s="166"/>
      <c r="G87" s="167">
        <f>SUMIF(AG88:AG125,"&lt;&gt;NOR",G88:G125)</f>
        <v>0</v>
      </c>
      <c r="H87" s="161"/>
      <c r="I87" s="161">
        <f>SUM(I88:I125)</f>
        <v>0</v>
      </c>
      <c r="J87" s="161"/>
      <c r="K87" s="161">
        <f>SUM(K88:K125)</f>
        <v>0</v>
      </c>
      <c r="L87" s="161"/>
      <c r="M87" s="161">
        <f>SUM(M88:M125)</f>
        <v>0</v>
      </c>
      <c r="N87" s="160"/>
      <c r="O87" s="160">
        <f>SUM(O88:O125)</f>
        <v>2.2099999999999991</v>
      </c>
      <c r="P87" s="160"/>
      <c r="Q87" s="160">
        <f>SUM(Q88:Q125)</f>
        <v>0</v>
      </c>
      <c r="R87" s="161"/>
      <c r="S87" s="161"/>
      <c r="T87" s="161"/>
      <c r="U87" s="161"/>
      <c r="V87" s="161">
        <f>SUM(V88:V125)</f>
        <v>0</v>
      </c>
      <c r="W87" s="161"/>
      <c r="X87" s="161"/>
      <c r="Y87" s="161"/>
      <c r="Z87" s="167"/>
      <c r="AG87" t="s">
        <v>303</v>
      </c>
    </row>
    <row r="88" spans="1:60" outlineLevel="1">
      <c r="A88" s="175">
        <v>70</v>
      </c>
      <c r="B88" s="176" t="s">
        <v>614</v>
      </c>
      <c r="C88" s="182" t="s">
        <v>615</v>
      </c>
      <c r="D88" s="177" t="s">
        <v>521</v>
      </c>
      <c r="E88" s="178">
        <v>1</v>
      </c>
      <c r="F88" s="179"/>
      <c r="G88" s="180">
        <f t="shared" ref="G88:G125" si="41">ROUND(E88*F88,2)</f>
        <v>0</v>
      </c>
      <c r="H88" s="159"/>
      <c r="I88" s="158">
        <f t="shared" ref="I88:I125" si="42">ROUND(E88*H88,2)</f>
        <v>0</v>
      </c>
      <c r="J88" s="159"/>
      <c r="K88" s="158">
        <f t="shared" ref="K88:K125" si="43">ROUND(E88*J88,2)</f>
        <v>0</v>
      </c>
      <c r="L88" s="158">
        <v>21</v>
      </c>
      <c r="M88" s="158">
        <f t="shared" ref="M88:M125" si="44">G88*(1+L88/100)</f>
        <v>0</v>
      </c>
      <c r="N88" s="157">
        <v>1.2899999999999999E-3</v>
      </c>
      <c r="O88" s="157">
        <f t="shared" ref="O88:O125" si="45">ROUND(E88*N88,2)</f>
        <v>0</v>
      </c>
      <c r="P88" s="157">
        <v>0</v>
      </c>
      <c r="Q88" s="157">
        <f t="shared" ref="Q88:Q125" si="46">ROUND(E88*P88,2)</f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ref="V88:V125" si="47">ROUND(E88*U88,2)</f>
        <v>0</v>
      </c>
      <c r="W88" s="158"/>
      <c r="X88" s="158" t="s">
        <v>309</v>
      </c>
      <c r="Y88" s="158" t="s">
        <v>310</v>
      </c>
      <c r="Z88" s="180" t="s">
        <v>2462</v>
      </c>
      <c r="AA88" s="147"/>
      <c r="AB88" s="147"/>
      <c r="AC88" s="147"/>
      <c r="AD88" s="147"/>
      <c r="AE88" s="147"/>
      <c r="AF88" s="147"/>
      <c r="AG88" s="147" t="s">
        <v>595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5">
        <v>71</v>
      </c>
      <c r="B89" s="176" t="s">
        <v>616</v>
      </c>
      <c r="C89" s="182" t="s">
        <v>617</v>
      </c>
      <c r="D89" s="177" t="s">
        <v>410</v>
      </c>
      <c r="E89" s="178">
        <v>68</v>
      </c>
      <c r="F89" s="179"/>
      <c r="G89" s="180">
        <f t="shared" si="41"/>
        <v>0</v>
      </c>
      <c r="H89" s="159"/>
      <c r="I89" s="158">
        <f t="shared" si="42"/>
        <v>0</v>
      </c>
      <c r="J89" s="159"/>
      <c r="K89" s="158">
        <f t="shared" si="43"/>
        <v>0</v>
      </c>
      <c r="L89" s="158">
        <v>21</v>
      </c>
      <c r="M89" s="158">
        <f t="shared" si="44"/>
        <v>0</v>
      </c>
      <c r="N89" s="157">
        <v>1.42E-3</v>
      </c>
      <c r="O89" s="157">
        <f t="shared" si="45"/>
        <v>0.1</v>
      </c>
      <c r="P89" s="157">
        <v>0</v>
      </c>
      <c r="Q89" s="157">
        <f t="shared" si="4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47"/>
        <v>0</v>
      </c>
      <c r="W89" s="158"/>
      <c r="X89" s="158" t="s">
        <v>309</v>
      </c>
      <c r="Y89" s="158" t="s">
        <v>310</v>
      </c>
      <c r="Z89" s="180" t="s">
        <v>2462</v>
      </c>
      <c r="AA89" s="147"/>
      <c r="AB89" s="147"/>
      <c r="AC89" s="147"/>
      <c r="AD89" s="147"/>
      <c r="AE89" s="147"/>
      <c r="AF89" s="147"/>
      <c r="AG89" s="147" t="s">
        <v>595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72</v>
      </c>
      <c r="B90" s="176" t="s">
        <v>618</v>
      </c>
      <c r="C90" s="182" t="s">
        <v>619</v>
      </c>
      <c r="D90" s="177" t="s">
        <v>410</v>
      </c>
      <c r="E90" s="178">
        <v>120</v>
      </c>
      <c r="F90" s="179"/>
      <c r="G90" s="180">
        <f t="shared" si="41"/>
        <v>0</v>
      </c>
      <c r="H90" s="159"/>
      <c r="I90" s="158">
        <f t="shared" si="42"/>
        <v>0</v>
      </c>
      <c r="J90" s="159"/>
      <c r="K90" s="158">
        <f t="shared" si="43"/>
        <v>0</v>
      </c>
      <c r="L90" s="158">
        <v>21</v>
      </c>
      <c r="M90" s="158">
        <f t="shared" si="44"/>
        <v>0</v>
      </c>
      <c r="N90" s="157">
        <v>7.4400000000000004E-3</v>
      </c>
      <c r="O90" s="157">
        <f t="shared" si="45"/>
        <v>0.89</v>
      </c>
      <c r="P90" s="157">
        <v>0</v>
      </c>
      <c r="Q90" s="157">
        <f t="shared" si="4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47"/>
        <v>0</v>
      </c>
      <c r="W90" s="158"/>
      <c r="X90" s="158" t="s">
        <v>309</v>
      </c>
      <c r="Y90" s="158" t="s">
        <v>310</v>
      </c>
      <c r="Z90" s="180" t="s">
        <v>2462</v>
      </c>
      <c r="AA90" s="147"/>
      <c r="AB90" s="147"/>
      <c r="AC90" s="147"/>
      <c r="AD90" s="147"/>
      <c r="AE90" s="147"/>
      <c r="AF90" s="147"/>
      <c r="AG90" s="147" t="s">
        <v>595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5">
        <v>73</v>
      </c>
      <c r="B91" s="176" t="s">
        <v>620</v>
      </c>
      <c r="C91" s="182" t="s">
        <v>621</v>
      </c>
      <c r="D91" s="177" t="s">
        <v>410</v>
      </c>
      <c r="E91" s="178">
        <v>71</v>
      </c>
      <c r="F91" s="179"/>
      <c r="G91" s="180">
        <f t="shared" si="41"/>
        <v>0</v>
      </c>
      <c r="H91" s="159"/>
      <c r="I91" s="158">
        <f t="shared" si="42"/>
        <v>0</v>
      </c>
      <c r="J91" s="159"/>
      <c r="K91" s="158">
        <f t="shared" si="43"/>
        <v>0</v>
      </c>
      <c r="L91" s="158">
        <v>21</v>
      </c>
      <c r="M91" s="158">
        <f t="shared" si="44"/>
        <v>0</v>
      </c>
      <c r="N91" s="157">
        <v>1.2319999999999999E-2</v>
      </c>
      <c r="O91" s="157">
        <f t="shared" si="45"/>
        <v>0.87</v>
      </c>
      <c r="P91" s="157">
        <v>0</v>
      </c>
      <c r="Q91" s="157">
        <f t="shared" si="46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47"/>
        <v>0</v>
      </c>
      <c r="W91" s="158"/>
      <c r="X91" s="158" t="s">
        <v>309</v>
      </c>
      <c r="Y91" s="158" t="s">
        <v>310</v>
      </c>
      <c r="Z91" s="180" t="s">
        <v>2462</v>
      </c>
      <c r="AA91" s="147"/>
      <c r="AB91" s="147"/>
      <c r="AC91" s="147"/>
      <c r="AD91" s="147"/>
      <c r="AE91" s="147"/>
      <c r="AF91" s="147"/>
      <c r="AG91" s="147" t="s">
        <v>595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5">
        <v>74</v>
      </c>
      <c r="B92" s="176" t="s">
        <v>622</v>
      </c>
      <c r="C92" s="182" t="s">
        <v>623</v>
      </c>
      <c r="D92" s="177" t="s">
        <v>410</v>
      </c>
      <c r="E92" s="178">
        <v>90</v>
      </c>
      <c r="F92" s="179"/>
      <c r="G92" s="180">
        <f t="shared" si="41"/>
        <v>0</v>
      </c>
      <c r="H92" s="159"/>
      <c r="I92" s="158">
        <f t="shared" si="42"/>
        <v>0</v>
      </c>
      <c r="J92" s="159"/>
      <c r="K92" s="158">
        <f t="shared" si="43"/>
        <v>0</v>
      </c>
      <c r="L92" s="158">
        <v>21</v>
      </c>
      <c r="M92" s="158">
        <f t="shared" si="44"/>
        <v>0</v>
      </c>
      <c r="N92" s="157">
        <v>5.9000000000000003E-4</v>
      </c>
      <c r="O92" s="157">
        <f t="shared" si="45"/>
        <v>0.05</v>
      </c>
      <c r="P92" s="157">
        <v>0</v>
      </c>
      <c r="Q92" s="157">
        <f t="shared" si="46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47"/>
        <v>0</v>
      </c>
      <c r="W92" s="158"/>
      <c r="X92" s="158" t="s">
        <v>309</v>
      </c>
      <c r="Y92" s="158" t="s">
        <v>310</v>
      </c>
      <c r="Z92" s="180" t="s">
        <v>2462</v>
      </c>
      <c r="AA92" s="147"/>
      <c r="AB92" s="147"/>
      <c r="AC92" s="147"/>
      <c r="AD92" s="147"/>
      <c r="AE92" s="147"/>
      <c r="AF92" s="147"/>
      <c r="AG92" s="147" t="s">
        <v>595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5">
        <v>75</v>
      </c>
      <c r="B93" s="176" t="s">
        <v>624</v>
      </c>
      <c r="C93" s="182" t="s">
        <v>625</v>
      </c>
      <c r="D93" s="177" t="s">
        <v>410</v>
      </c>
      <c r="E93" s="178">
        <v>120</v>
      </c>
      <c r="F93" s="179"/>
      <c r="G93" s="180">
        <f t="shared" si="41"/>
        <v>0</v>
      </c>
      <c r="H93" s="159"/>
      <c r="I93" s="158">
        <f t="shared" si="42"/>
        <v>0</v>
      </c>
      <c r="J93" s="159"/>
      <c r="K93" s="158">
        <f t="shared" si="43"/>
        <v>0</v>
      </c>
      <c r="L93" s="158">
        <v>21</v>
      </c>
      <c r="M93" s="158">
        <f t="shared" si="44"/>
        <v>0</v>
      </c>
      <c r="N93" s="157">
        <v>2.0100000000000001E-3</v>
      </c>
      <c r="O93" s="157">
        <f t="shared" si="45"/>
        <v>0.24</v>
      </c>
      <c r="P93" s="157">
        <v>0</v>
      </c>
      <c r="Q93" s="157">
        <f t="shared" si="46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7"/>
        <v>0</v>
      </c>
      <c r="W93" s="158"/>
      <c r="X93" s="158" t="s">
        <v>309</v>
      </c>
      <c r="Y93" s="158" t="s">
        <v>310</v>
      </c>
      <c r="Z93" s="180" t="s">
        <v>2462</v>
      </c>
      <c r="AA93" s="147"/>
      <c r="AB93" s="147"/>
      <c r="AC93" s="147"/>
      <c r="AD93" s="147"/>
      <c r="AE93" s="147"/>
      <c r="AF93" s="147"/>
      <c r="AG93" s="147" t="s">
        <v>595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76</v>
      </c>
      <c r="B94" s="176" t="s">
        <v>626</v>
      </c>
      <c r="C94" s="182" t="s">
        <v>627</v>
      </c>
      <c r="D94" s="177" t="s">
        <v>410</v>
      </c>
      <c r="E94" s="178">
        <v>4</v>
      </c>
      <c r="F94" s="179"/>
      <c r="G94" s="180">
        <f t="shared" si="41"/>
        <v>0</v>
      </c>
      <c r="H94" s="159"/>
      <c r="I94" s="158">
        <f t="shared" si="42"/>
        <v>0</v>
      </c>
      <c r="J94" s="159"/>
      <c r="K94" s="158">
        <f t="shared" si="43"/>
        <v>0</v>
      </c>
      <c r="L94" s="158">
        <v>21</v>
      </c>
      <c r="M94" s="158">
        <f t="shared" si="44"/>
        <v>0</v>
      </c>
      <c r="N94" s="157">
        <v>4.0999999999999999E-4</v>
      </c>
      <c r="O94" s="157">
        <f t="shared" si="45"/>
        <v>0</v>
      </c>
      <c r="P94" s="157">
        <v>0</v>
      </c>
      <c r="Q94" s="157">
        <f t="shared" si="46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7"/>
        <v>0</v>
      </c>
      <c r="W94" s="158"/>
      <c r="X94" s="158" t="s">
        <v>309</v>
      </c>
      <c r="Y94" s="158" t="s">
        <v>310</v>
      </c>
      <c r="Z94" s="180" t="s">
        <v>2462</v>
      </c>
      <c r="AA94" s="147"/>
      <c r="AB94" s="147"/>
      <c r="AC94" s="147"/>
      <c r="AD94" s="147"/>
      <c r="AE94" s="147"/>
      <c r="AF94" s="147"/>
      <c r="AG94" s="147" t="s">
        <v>595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77</v>
      </c>
      <c r="B95" s="176" t="s">
        <v>628</v>
      </c>
      <c r="C95" s="182" t="s">
        <v>629</v>
      </c>
      <c r="D95" s="177" t="s">
        <v>410</v>
      </c>
      <c r="E95" s="178">
        <v>30</v>
      </c>
      <c r="F95" s="179"/>
      <c r="G95" s="180">
        <f t="shared" si="41"/>
        <v>0</v>
      </c>
      <c r="H95" s="159"/>
      <c r="I95" s="158">
        <f t="shared" si="42"/>
        <v>0</v>
      </c>
      <c r="J95" s="159"/>
      <c r="K95" s="158">
        <f t="shared" si="43"/>
        <v>0</v>
      </c>
      <c r="L95" s="158">
        <v>21</v>
      </c>
      <c r="M95" s="158">
        <f t="shared" si="44"/>
        <v>0</v>
      </c>
      <c r="N95" s="157">
        <v>4.0999999999999999E-4</v>
      </c>
      <c r="O95" s="157">
        <f t="shared" si="45"/>
        <v>0.01</v>
      </c>
      <c r="P95" s="157">
        <v>0</v>
      </c>
      <c r="Q95" s="157">
        <f t="shared" si="46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7"/>
        <v>0</v>
      </c>
      <c r="W95" s="158"/>
      <c r="X95" s="158" t="s">
        <v>309</v>
      </c>
      <c r="Y95" s="158" t="s">
        <v>310</v>
      </c>
      <c r="Z95" s="180" t="s">
        <v>2462</v>
      </c>
      <c r="AA95" s="147"/>
      <c r="AB95" s="147"/>
      <c r="AC95" s="147"/>
      <c r="AD95" s="147"/>
      <c r="AE95" s="147"/>
      <c r="AF95" s="147"/>
      <c r="AG95" s="147" t="s">
        <v>595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78</v>
      </c>
      <c r="B96" s="176" t="s">
        <v>630</v>
      </c>
      <c r="C96" s="182" t="s">
        <v>631</v>
      </c>
      <c r="D96" s="177" t="s">
        <v>410</v>
      </c>
      <c r="E96" s="178">
        <v>62</v>
      </c>
      <c r="F96" s="179"/>
      <c r="G96" s="180">
        <f t="shared" si="41"/>
        <v>0</v>
      </c>
      <c r="H96" s="159"/>
      <c r="I96" s="158">
        <f t="shared" si="42"/>
        <v>0</v>
      </c>
      <c r="J96" s="159"/>
      <c r="K96" s="158">
        <f t="shared" si="43"/>
        <v>0</v>
      </c>
      <c r="L96" s="158">
        <v>21</v>
      </c>
      <c r="M96" s="158">
        <f t="shared" si="44"/>
        <v>0</v>
      </c>
      <c r="N96" s="157">
        <v>4.8000000000000001E-4</v>
      </c>
      <c r="O96" s="157">
        <f t="shared" si="45"/>
        <v>0.03</v>
      </c>
      <c r="P96" s="157">
        <v>0</v>
      </c>
      <c r="Q96" s="157">
        <f t="shared" si="46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7"/>
        <v>0</v>
      </c>
      <c r="W96" s="158"/>
      <c r="X96" s="158" t="s">
        <v>309</v>
      </c>
      <c r="Y96" s="158" t="s">
        <v>310</v>
      </c>
      <c r="Z96" s="180" t="s">
        <v>2462</v>
      </c>
      <c r="AA96" s="147"/>
      <c r="AB96" s="147"/>
      <c r="AC96" s="147"/>
      <c r="AD96" s="147"/>
      <c r="AE96" s="147"/>
      <c r="AF96" s="147"/>
      <c r="AG96" s="147" t="s">
        <v>595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79</v>
      </c>
      <c r="B97" s="176" t="s">
        <v>632</v>
      </c>
      <c r="C97" s="182" t="s">
        <v>633</v>
      </c>
      <c r="D97" s="177" t="s">
        <v>521</v>
      </c>
      <c r="E97" s="178">
        <v>3</v>
      </c>
      <c r="F97" s="179"/>
      <c r="G97" s="180">
        <f t="shared" si="41"/>
        <v>0</v>
      </c>
      <c r="H97" s="159"/>
      <c r="I97" s="158">
        <f t="shared" si="42"/>
        <v>0</v>
      </c>
      <c r="J97" s="159"/>
      <c r="K97" s="158">
        <f t="shared" si="43"/>
        <v>0</v>
      </c>
      <c r="L97" s="158">
        <v>21</v>
      </c>
      <c r="M97" s="158">
        <f t="shared" si="44"/>
        <v>0</v>
      </c>
      <c r="N97" s="157">
        <v>0</v>
      </c>
      <c r="O97" s="157">
        <f t="shared" si="45"/>
        <v>0</v>
      </c>
      <c r="P97" s="157">
        <v>0</v>
      </c>
      <c r="Q97" s="157">
        <f t="shared" si="46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7"/>
        <v>0</v>
      </c>
      <c r="W97" s="158"/>
      <c r="X97" s="158" t="s">
        <v>309</v>
      </c>
      <c r="Y97" s="158" t="s">
        <v>310</v>
      </c>
      <c r="Z97" s="180" t="s">
        <v>2462</v>
      </c>
      <c r="AA97" s="147"/>
      <c r="AB97" s="147"/>
      <c r="AC97" s="147"/>
      <c r="AD97" s="147"/>
      <c r="AE97" s="147"/>
      <c r="AF97" s="147"/>
      <c r="AG97" s="147" t="s">
        <v>595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5">
        <v>80</v>
      </c>
      <c r="B98" s="176" t="s">
        <v>634</v>
      </c>
      <c r="C98" s="182" t="s">
        <v>635</v>
      </c>
      <c r="D98" s="177" t="s">
        <v>521</v>
      </c>
      <c r="E98" s="178">
        <v>24</v>
      </c>
      <c r="F98" s="179"/>
      <c r="G98" s="180">
        <f t="shared" si="41"/>
        <v>0</v>
      </c>
      <c r="H98" s="159"/>
      <c r="I98" s="158">
        <f t="shared" si="42"/>
        <v>0</v>
      </c>
      <c r="J98" s="159"/>
      <c r="K98" s="158">
        <f t="shared" si="43"/>
        <v>0</v>
      </c>
      <c r="L98" s="158">
        <v>21</v>
      </c>
      <c r="M98" s="158">
        <f t="shared" si="44"/>
        <v>0</v>
      </c>
      <c r="N98" s="157">
        <v>0</v>
      </c>
      <c r="O98" s="157">
        <f t="shared" si="45"/>
        <v>0</v>
      </c>
      <c r="P98" s="157">
        <v>0</v>
      </c>
      <c r="Q98" s="157">
        <f t="shared" si="46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47"/>
        <v>0</v>
      </c>
      <c r="W98" s="158"/>
      <c r="X98" s="158" t="s">
        <v>309</v>
      </c>
      <c r="Y98" s="158" t="s">
        <v>310</v>
      </c>
      <c r="Z98" s="180" t="s">
        <v>2462</v>
      </c>
      <c r="AA98" s="147"/>
      <c r="AB98" s="147"/>
      <c r="AC98" s="147"/>
      <c r="AD98" s="147"/>
      <c r="AE98" s="147"/>
      <c r="AF98" s="147"/>
      <c r="AG98" s="147" t="s">
        <v>595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5">
        <v>81</v>
      </c>
      <c r="B99" s="176" t="s">
        <v>636</v>
      </c>
      <c r="C99" s="182" t="s">
        <v>637</v>
      </c>
      <c r="D99" s="177" t="s">
        <v>521</v>
      </c>
      <c r="E99" s="178">
        <v>16</v>
      </c>
      <c r="F99" s="179"/>
      <c r="G99" s="180">
        <f t="shared" si="41"/>
        <v>0</v>
      </c>
      <c r="H99" s="159"/>
      <c r="I99" s="158">
        <f t="shared" si="42"/>
        <v>0</v>
      </c>
      <c r="J99" s="159"/>
      <c r="K99" s="158">
        <f t="shared" si="43"/>
        <v>0</v>
      </c>
      <c r="L99" s="158">
        <v>21</v>
      </c>
      <c r="M99" s="158">
        <f t="shared" si="44"/>
        <v>0</v>
      </c>
      <c r="N99" s="157">
        <v>0</v>
      </c>
      <c r="O99" s="157">
        <f t="shared" si="45"/>
        <v>0</v>
      </c>
      <c r="P99" s="157">
        <v>0</v>
      </c>
      <c r="Q99" s="157">
        <f t="shared" si="46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47"/>
        <v>0</v>
      </c>
      <c r="W99" s="158"/>
      <c r="X99" s="158" t="s">
        <v>309</v>
      </c>
      <c r="Y99" s="158" t="s">
        <v>310</v>
      </c>
      <c r="Z99" s="180" t="s">
        <v>2462</v>
      </c>
      <c r="AA99" s="147"/>
      <c r="AB99" s="147"/>
      <c r="AC99" s="147"/>
      <c r="AD99" s="147"/>
      <c r="AE99" s="147"/>
      <c r="AF99" s="147"/>
      <c r="AG99" s="147" t="s">
        <v>595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5">
        <v>82</v>
      </c>
      <c r="B100" s="176" t="s">
        <v>638</v>
      </c>
      <c r="C100" s="182" t="s">
        <v>639</v>
      </c>
      <c r="D100" s="177" t="s">
        <v>521</v>
      </c>
      <c r="E100" s="178">
        <v>14</v>
      </c>
      <c r="F100" s="179"/>
      <c r="G100" s="180">
        <f t="shared" si="41"/>
        <v>0</v>
      </c>
      <c r="H100" s="159"/>
      <c r="I100" s="158">
        <f t="shared" si="42"/>
        <v>0</v>
      </c>
      <c r="J100" s="159"/>
      <c r="K100" s="158">
        <f t="shared" si="43"/>
        <v>0</v>
      </c>
      <c r="L100" s="158">
        <v>21</v>
      </c>
      <c r="M100" s="158">
        <f t="shared" si="44"/>
        <v>0</v>
      </c>
      <c r="N100" s="157">
        <v>0</v>
      </c>
      <c r="O100" s="157">
        <f t="shared" si="45"/>
        <v>0</v>
      </c>
      <c r="P100" s="157">
        <v>0</v>
      </c>
      <c r="Q100" s="157">
        <f t="shared" si="46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7"/>
        <v>0</v>
      </c>
      <c r="W100" s="158"/>
      <c r="X100" s="158" t="s">
        <v>309</v>
      </c>
      <c r="Y100" s="158" t="s">
        <v>310</v>
      </c>
      <c r="Z100" s="180" t="s">
        <v>2462</v>
      </c>
      <c r="AA100" s="147"/>
      <c r="AB100" s="147"/>
      <c r="AC100" s="147"/>
      <c r="AD100" s="147"/>
      <c r="AE100" s="147"/>
      <c r="AF100" s="147"/>
      <c r="AG100" s="147" t="s">
        <v>595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83</v>
      </c>
      <c r="B101" s="176" t="s">
        <v>640</v>
      </c>
      <c r="C101" s="182" t="s">
        <v>641</v>
      </c>
      <c r="D101" s="177" t="s">
        <v>521</v>
      </c>
      <c r="E101" s="178">
        <v>2</v>
      </c>
      <c r="F101" s="179"/>
      <c r="G101" s="180">
        <f t="shared" si="41"/>
        <v>0</v>
      </c>
      <c r="H101" s="159"/>
      <c r="I101" s="158">
        <f t="shared" si="42"/>
        <v>0</v>
      </c>
      <c r="J101" s="159"/>
      <c r="K101" s="158">
        <f t="shared" si="43"/>
        <v>0</v>
      </c>
      <c r="L101" s="158">
        <v>21</v>
      </c>
      <c r="M101" s="158">
        <f t="shared" si="44"/>
        <v>0</v>
      </c>
      <c r="N101" s="157">
        <v>2.7999999999999998E-4</v>
      </c>
      <c r="O101" s="157">
        <f t="shared" si="45"/>
        <v>0</v>
      </c>
      <c r="P101" s="157">
        <v>0</v>
      </c>
      <c r="Q101" s="157">
        <f t="shared" si="46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7"/>
        <v>0</v>
      </c>
      <c r="W101" s="158"/>
      <c r="X101" s="158" t="s">
        <v>309</v>
      </c>
      <c r="Y101" s="158" t="s">
        <v>310</v>
      </c>
      <c r="Z101" s="180" t="s">
        <v>2462</v>
      </c>
      <c r="AA101" s="147"/>
      <c r="AB101" s="147"/>
      <c r="AC101" s="147"/>
      <c r="AD101" s="147"/>
      <c r="AE101" s="147"/>
      <c r="AF101" s="147"/>
      <c r="AG101" s="147" t="s">
        <v>595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>
      <c r="A102" s="175">
        <v>84</v>
      </c>
      <c r="B102" s="176" t="s">
        <v>642</v>
      </c>
      <c r="C102" s="182" t="s">
        <v>2387</v>
      </c>
      <c r="D102" s="177" t="s">
        <v>521</v>
      </c>
      <c r="E102" s="178">
        <v>2</v>
      </c>
      <c r="F102" s="179"/>
      <c r="G102" s="180">
        <f t="shared" si="41"/>
        <v>0</v>
      </c>
      <c r="H102" s="159"/>
      <c r="I102" s="158">
        <f t="shared" si="42"/>
        <v>0</v>
      </c>
      <c r="J102" s="159"/>
      <c r="K102" s="158">
        <f t="shared" si="43"/>
        <v>0</v>
      </c>
      <c r="L102" s="158">
        <v>21</v>
      </c>
      <c r="M102" s="158">
        <f t="shared" si="44"/>
        <v>0</v>
      </c>
      <c r="N102" s="157">
        <v>6.6E-4</v>
      </c>
      <c r="O102" s="157">
        <f t="shared" si="45"/>
        <v>0</v>
      </c>
      <c r="P102" s="157">
        <v>0</v>
      </c>
      <c r="Q102" s="157">
        <f t="shared" si="46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7"/>
        <v>0</v>
      </c>
      <c r="W102" s="158"/>
      <c r="X102" s="158" t="s">
        <v>503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504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85</v>
      </c>
      <c r="B103" s="176" t="s">
        <v>643</v>
      </c>
      <c r="C103" s="182" t="s">
        <v>644</v>
      </c>
      <c r="D103" s="177" t="s">
        <v>521</v>
      </c>
      <c r="E103" s="178">
        <v>5</v>
      </c>
      <c r="F103" s="179"/>
      <c r="G103" s="180">
        <f t="shared" si="41"/>
        <v>0</v>
      </c>
      <c r="H103" s="159"/>
      <c r="I103" s="158">
        <f t="shared" si="42"/>
        <v>0</v>
      </c>
      <c r="J103" s="159"/>
      <c r="K103" s="158">
        <f t="shared" si="43"/>
        <v>0</v>
      </c>
      <c r="L103" s="158">
        <v>21</v>
      </c>
      <c r="M103" s="158">
        <f t="shared" si="44"/>
        <v>0</v>
      </c>
      <c r="N103" s="157">
        <v>5.5999999999999995E-4</v>
      </c>
      <c r="O103" s="157">
        <f t="shared" si="45"/>
        <v>0</v>
      </c>
      <c r="P103" s="157">
        <v>0</v>
      </c>
      <c r="Q103" s="157">
        <f t="shared" si="46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7"/>
        <v>0</v>
      </c>
      <c r="W103" s="158"/>
      <c r="X103" s="158" t="s">
        <v>309</v>
      </c>
      <c r="Y103" s="158" t="s">
        <v>310</v>
      </c>
      <c r="Z103" s="180" t="s">
        <v>2462</v>
      </c>
      <c r="AA103" s="147"/>
      <c r="AB103" s="147"/>
      <c r="AC103" s="147"/>
      <c r="AD103" s="147"/>
      <c r="AE103" s="147"/>
      <c r="AF103" s="147"/>
      <c r="AG103" s="147" t="s">
        <v>595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5">
        <v>86</v>
      </c>
      <c r="B104" s="176" t="s">
        <v>645</v>
      </c>
      <c r="C104" s="182" t="s">
        <v>2388</v>
      </c>
      <c r="D104" s="177" t="s">
        <v>521</v>
      </c>
      <c r="E104" s="178">
        <v>1</v>
      </c>
      <c r="F104" s="179"/>
      <c r="G104" s="180">
        <f t="shared" si="41"/>
        <v>0</v>
      </c>
      <c r="H104" s="159"/>
      <c r="I104" s="158">
        <f t="shared" si="42"/>
        <v>0</v>
      </c>
      <c r="J104" s="159"/>
      <c r="K104" s="158">
        <f t="shared" si="43"/>
        <v>0</v>
      </c>
      <c r="L104" s="158">
        <v>21</v>
      </c>
      <c r="M104" s="158">
        <f t="shared" si="44"/>
        <v>0</v>
      </c>
      <c r="N104" s="157">
        <v>6.9999999999999999E-4</v>
      </c>
      <c r="O104" s="157">
        <f t="shared" si="45"/>
        <v>0</v>
      </c>
      <c r="P104" s="157">
        <v>0</v>
      </c>
      <c r="Q104" s="157">
        <f t="shared" si="46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7"/>
        <v>0</v>
      </c>
      <c r="W104" s="158"/>
      <c r="X104" s="158" t="s">
        <v>503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504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0.6" outlineLevel="1">
      <c r="A105" s="175">
        <v>87</v>
      </c>
      <c r="B105" s="176" t="s">
        <v>646</v>
      </c>
      <c r="C105" s="182" t="s">
        <v>2389</v>
      </c>
      <c r="D105" s="177" t="s">
        <v>521</v>
      </c>
      <c r="E105" s="178">
        <v>4</v>
      </c>
      <c r="F105" s="179"/>
      <c r="G105" s="180">
        <f t="shared" si="41"/>
        <v>0</v>
      </c>
      <c r="H105" s="159"/>
      <c r="I105" s="158">
        <f t="shared" si="42"/>
        <v>0</v>
      </c>
      <c r="J105" s="159"/>
      <c r="K105" s="158">
        <f t="shared" si="43"/>
        <v>0</v>
      </c>
      <c r="L105" s="158">
        <v>21</v>
      </c>
      <c r="M105" s="158">
        <f t="shared" si="44"/>
        <v>0</v>
      </c>
      <c r="N105" s="157">
        <v>8.9999999999999998E-4</v>
      </c>
      <c r="O105" s="157">
        <f t="shared" si="45"/>
        <v>0</v>
      </c>
      <c r="P105" s="157">
        <v>0</v>
      </c>
      <c r="Q105" s="157">
        <f t="shared" si="46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7"/>
        <v>0</v>
      </c>
      <c r="W105" s="158"/>
      <c r="X105" s="158" t="s">
        <v>503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5">
        <v>88</v>
      </c>
      <c r="B106" s="176" t="s">
        <v>647</v>
      </c>
      <c r="C106" s="182" t="s">
        <v>648</v>
      </c>
      <c r="D106" s="177" t="s">
        <v>521</v>
      </c>
      <c r="E106" s="178">
        <v>9</v>
      </c>
      <c r="F106" s="179"/>
      <c r="G106" s="180">
        <f t="shared" si="41"/>
        <v>0</v>
      </c>
      <c r="H106" s="159"/>
      <c r="I106" s="158">
        <f t="shared" si="42"/>
        <v>0</v>
      </c>
      <c r="J106" s="159"/>
      <c r="K106" s="158">
        <f t="shared" si="43"/>
        <v>0</v>
      </c>
      <c r="L106" s="158">
        <v>21</v>
      </c>
      <c r="M106" s="158">
        <f t="shared" si="44"/>
        <v>0</v>
      </c>
      <c r="N106" s="157">
        <v>6.0000000000000002E-5</v>
      </c>
      <c r="O106" s="157">
        <f t="shared" si="45"/>
        <v>0</v>
      </c>
      <c r="P106" s="157">
        <v>0</v>
      </c>
      <c r="Q106" s="157">
        <f t="shared" si="46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7"/>
        <v>0</v>
      </c>
      <c r="W106" s="158"/>
      <c r="X106" s="158" t="s">
        <v>309</v>
      </c>
      <c r="Y106" s="158" t="s">
        <v>310</v>
      </c>
      <c r="Z106" s="180" t="s">
        <v>2462</v>
      </c>
      <c r="AA106" s="147"/>
      <c r="AB106" s="147"/>
      <c r="AC106" s="147"/>
      <c r="AD106" s="147"/>
      <c r="AE106" s="147"/>
      <c r="AF106" s="147"/>
      <c r="AG106" s="147" t="s">
        <v>595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>
      <c r="A107" s="175">
        <v>89</v>
      </c>
      <c r="B107" s="176" t="s">
        <v>649</v>
      </c>
      <c r="C107" s="182" t="s">
        <v>650</v>
      </c>
      <c r="D107" s="177" t="s">
        <v>521</v>
      </c>
      <c r="E107" s="178">
        <v>2</v>
      </c>
      <c r="F107" s="179"/>
      <c r="G107" s="180">
        <f t="shared" si="41"/>
        <v>0</v>
      </c>
      <c r="H107" s="159"/>
      <c r="I107" s="158">
        <f t="shared" si="42"/>
        <v>0</v>
      </c>
      <c r="J107" s="159"/>
      <c r="K107" s="158">
        <f t="shared" si="43"/>
        <v>0</v>
      </c>
      <c r="L107" s="158">
        <v>21</v>
      </c>
      <c r="M107" s="158">
        <f t="shared" si="44"/>
        <v>0</v>
      </c>
      <c r="N107" s="157">
        <v>3.8000000000000002E-4</v>
      </c>
      <c r="O107" s="157">
        <f t="shared" si="45"/>
        <v>0</v>
      </c>
      <c r="P107" s="157">
        <v>0</v>
      </c>
      <c r="Q107" s="157">
        <f t="shared" si="46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7"/>
        <v>0</v>
      </c>
      <c r="W107" s="158"/>
      <c r="X107" s="158" t="s">
        <v>503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0.6" outlineLevel="1">
      <c r="A108" s="175">
        <v>90</v>
      </c>
      <c r="B108" s="176" t="s">
        <v>651</v>
      </c>
      <c r="C108" s="182" t="s">
        <v>2390</v>
      </c>
      <c r="D108" s="177" t="s">
        <v>521</v>
      </c>
      <c r="E108" s="178">
        <v>1</v>
      </c>
      <c r="F108" s="179"/>
      <c r="G108" s="180">
        <f t="shared" si="41"/>
        <v>0</v>
      </c>
      <c r="H108" s="159"/>
      <c r="I108" s="158">
        <f t="shared" si="42"/>
        <v>0</v>
      </c>
      <c r="J108" s="159"/>
      <c r="K108" s="158">
        <f t="shared" si="43"/>
        <v>0</v>
      </c>
      <c r="L108" s="158">
        <v>21</v>
      </c>
      <c r="M108" s="158">
        <f t="shared" si="44"/>
        <v>0</v>
      </c>
      <c r="N108" s="157">
        <v>2.3000000000000001E-4</v>
      </c>
      <c r="O108" s="157">
        <f t="shared" si="45"/>
        <v>0</v>
      </c>
      <c r="P108" s="157">
        <v>0</v>
      </c>
      <c r="Q108" s="157">
        <f t="shared" si="46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7"/>
        <v>0</v>
      </c>
      <c r="W108" s="158"/>
      <c r="X108" s="158" t="s">
        <v>503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5">
        <v>91</v>
      </c>
      <c r="B109" s="176" t="s">
        <v>652</v>
      </c>
      <c r="C109" s="182" t="s">
        <v>2391</v>
      </c>
      <c r="D109" s="177" t="s">
        <v>521</v>
      </c>
      <c r="E109" s="178">
        <v>3</v>
      </c>
      <c r="F109" s="179"/>
      <c r="G109" s="180">
        <f t="shared" si="41"/>
        <v>0</v>
      </c>
      <c r="H109" s="159"/>
      <c r="I109" s="158">
        <f t="shared" si="42"/>
        <v>0</v>
      </c>
      <c r="J109" s="159"/>
      <c r="K109" s="158">
        <f t="shared" si="43"/>
        <v>0</v>
      </c>
      <c r="L109" s="158">
        <v>21</v>
      </c>
      <c r="M109" s="158">
        <f t="shared" si="44"/>
        <v>0</v>
      </c>
      <c r="N109" s="157">
        <v>2.7999999999999998E-4</v>
      </c>
      <c r="O109" s="157">
        <f t="shared" si="45"/>
        <v>0</v>
      </c>
      <c r="P109" s="157">
        <v>0</v>
      </c>
      <c r="Q109" s="157">
        <f t="shared" si="46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7"/>
        <v>0</v>
      </c>
      <c r="W109" s="158"/>
      <c r="X109" s="158" t="s">
        <v>503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504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>
      <c r="A110" s="175">
        <v>92</v>
      </c>
      <c r="B110" s="176" t="s">
        <v>653</v>
      </c>
      <c r="C110" s="182" t="s">
        <v>2392</v>
      </c>
      <c r="D110" s="177" t="s">
        <v>521</v>
      </c>
      <c r="E110" s="178">
        <v>3</v>
      </c>
      <c r="F110" s="179"/>
      <c r="G110" s="180">
        <f t="shared" si="41"/>
        <v>0</v>
      </c>
      <c r="H110" s="159"/>
      <c r="I110" s="158">
        <f t="shared" si="42"/>
        <v>0</v>
      </c>
      <c r="J110" s="159"/>
      <c r="K110" s="158">
        <f t="shared" si="43"/>
        <v>0</v>
      </c>
      <c r="L110" s="158">
        <v>21</v>
      </c>
      <c r="M110" s="158">
        <f t="shared" si="44"/>
        <v>0</v>
      </c>
      <c r="N110" s="157">
        <v>1.08E-3</v>
      </c>
      <c r="O110" s="157">
        <f t="shared" si="45"/>
        <v>0</v>
      </c>
      <c r="P110" s="157">
        <v>0</v>
      </c>
      <c r="Q110" s="157">
        <f t="shared" si="46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7"/>
        <v>0</v>
      </c>
      <c r="W110" s="158"/>
      <c r="X110" s="158" t="s">
        <v>503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504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>
      <c r="A111" s="175">
        <v>93</v>
      </c>
      <c r="B111" s="176" t="s">
        <v>654</v>
      </c>
      <c r="C111" s="182" t="s">
        <v>655</v>
      </c>
      <c r="D111" s="177" t="s">
        <v>521</v>
      </c>
      <c r="E111" s="178">
        <v>7</v>
      </c>
      <c r="F111" s="179"/>
      <c r="G111" s="180">
        <f t="shared" si="41"/>
        <v>0</v>
      </c>
      <c r="H111" s="159"/>
      <c r="I111" s="158">
        <f t="shared" si="42"/>
        <v>0</v>
      </c>
      <c r="J111" s="159"/>
      <c r="K111" s="158">
        <f t="shared" si="43"/>
        <v>0</v>
      </c>
      <c r="L111" s="158">
        <v>21</v>
      </c>
      <c r="M111" s="158">
        <f t="shared" si="44"/>
        <v>0</v>
      </c>
      <c r="N111" s="157">
        <v>1.15E-3</v>
      </c>
      <c r="O111" s="157">
        <f t="shared" si="45"/>
        <v>0.01</v>
      </c>
      <c r="P111" s="157">
        <v>0</v>
      </c>
      <c r="Q111" s="157">
        <f t="shared" si="46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7"/>
        <v>0</v>
      </c>
      <c r="W111" s="158"/>
      <c r="X111" s="158" t="s">
        <v>309</v>
      </c>
      <c r="Y111" s="158" t="s">
        <v>310</v>
      </c>
      <c r="Z111" s="180" t="s">
        <v>2462</v>
      </c>
      <c r="AA111" s="147"/>
      <c r="AB111" s="147"/>
      <c r="AC111" s="147"/>
      <c r="AD111" s="147"/>
      <c r="AE111" s="147"/>
      <c r="AF111" s="147"/>
      <c r="AG111" s="147" t="s">
        <v>595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5">
        <v>94</v>
      </c>
      <c r="B112" s="176" t="s">
        <v>656</v>
      </c>
      <c r="C112" s="182" t="s">
        <v>657</v>
      </c>
      <c r="D112" s="177" t="s">
        <v>521</v>
      </c>
      <c r="E112" s="178">
        <v>7</v>
      </c>
      <c r="F112" s="179"/>
      <c r="G112" s="180">
        <f t="shared" si="41"/>
        <v>0</v>
      </c>
      <c r="H112" s="159"/>
      <c r="I112" s="158">
        <f t="shared" si="42"/>
        <v>0</v>
      </c>
      <c r="J112" s="159"/>
      <c r="K112" s="158">
        <f t="shared" si="43"/>
        <v>0</v>
      </c>
      <c r="L112" s="158">
        <v>21</v>
      </c>
      <c r="M112" s="158">
        <f t="shared" si="44"/>
        <v>0</v>
      </c>
      <c r="N112" s="157">
        <v>1.6999999999999999E-3</v>
      </c>
      <c r="O112" s="157">
        <f t="shared" si="45"/>
        <v>0.01</v>
      </c>
      <c r="P112" s="157">
        <v>0</v>
      </c>
      <c r="Q112" s="157">
        <f t="shared" si="46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7"/>
        <v>0</v>
      </c>
      <c r="W112" s="158"/>
      <c r="X112" s="158" t="s">
        <v>503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>
      <c r="A113" s="175">
        <v>95</v>
      </c>
      <c r="B113" s="176" t="s">
        <v>658</v>
      </c>
      <c r="C113" s="182" t="s">
        <v>659</v>
      </c>
      <c r="D113" s="177" t="s">
        <v>521</v>
      </c>
      <c r="E113" s="178">
        <v>2</v>
      </c>
      <c r="F113" s="179"/>
      <c r="G113" s="180">
        <f t="shared" si="41"/>
        <v>0</v>
      </c>
      <c r="H113" s="159"/>
      <c r="I113" s="158">
        <f t="shared" si="42"/>
        <v>0</v>
      </c>
      <c r="J113" s="159"/>
      <c r="K113" s="158">
        <f t="shared" si="43"/>
        <v>0</v>
      </c>
      <c r="L113" s="158">
        <v>21</v>
      </c>
      <c r="M113" s="158">
        <f t="shared" si="44"/>
        <v>0</v>
      </c>
      <c r="N113" s="157">
        <v>3.0000000000000001E-5</v>
      </c>
      <c r="O113" s="157">
        <f t="shared" si="45"/>
        <v>0</v>
      </c>
      <c r="P113" s="157">
        <v>0</v>
      </c>
      <c r="Q113" s="157">
        <f t="shared" si="46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7"/>
        <v>0</v>
      </c>
      <c r="W113" s="158"/>
      <c r="X113" s="158" t="s">
        <v>309</v>
      </c>
      <c r="Y113" s="158" t="s">
        <v>310</v>
      </c>
      <c r="Z113" s="180" t="s">
        <v>2462</v>
      </c>
      <c r="AA113" s="147"/>
      <c r="AB113" s="147"/>
      <c r="AC113" s="147"/>
      <c r="AD113" s="147"/>
      <c r="AE113" s="147"/>
      <c r="AF113" s="147"/>
      <c r="AG113" s="147" t="s">
        <v>595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>
      <c r="A114" s="175">
        <v>96</v>
      </c>
      <c r="B114" s="176" t="s">
        <v>660</v>
      </c>
      <c r="C114" s="182" t="s">
        <v>661</v>
      </c>
      <c r="D114" s="177" t="s">
        <v>521</v>
      </c>
      <c r="E114" s="178">
        <v>2</v>
      </c>
      <c r="F114" s="179"/>
      <c r="G114" s="180">
        <f t="shared" si="41"/>
        <v>0</v>
      </c>
      <c r="H114" s="159"/>
      <c r="I114" s="158">
        <f t="shared" si="42"/>
        <v>0</v>
      </c>
      <c r="J114" s="159"/>
      <c r="K114" s="158">
        <f t="shared" si="43"/>
        <v>0</v>
      </c>
      <c r="L114" s="158">
        <v>21</v>
      </c>
      <c r="M114" s="158">
        <f t="shared" si="44"/>
        <v>0</v>
      </c>
      <c r="N114" s="157">
        <v>1.64E-3</v>
      </c>
      <c r="O114" s="157">
        <f t="shared" si="45"/>
        <v>0</v>
      </c>
      <c r="P114" s="157">
        <v>0</v>
      </c>
      <c r="Q114" s="157">
        <f t="shared" si="46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7"/>
        <v>0</v>
      </c>
      <c r="W114" s="158"/>
      <c r="X114" s="158" t="s">
        <v>503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>
      <c r="A115" s="175">
        <v>97</v>
      </c>
      <c r="B115" s="176" t="s">
        <v>662</v>
      </c>
      <c r="C115" s="182" t="s">
        <v>663</v>
      </c>
      <c r="D115" s="177" t="s">
        <v>521</v>
      </c>
      <c r="E115" s="178">
        <v>8</v>
      </c>
      <c r="F115" s="179"/>
      <c r="G115" s="180">
        <f t="shared" si="41"/>
        <v>0</v>
      </c>
      <c r="H115" s="159"/>
      <c r="I115" s="158">
        <f t="shared" si="42"/>
        <v>0</v>
      </c>
      <c r="J115" s="159"/>
      <c r="K115" s="158">
        <f t="shared" si="43"/>
        <v>0</v>
      </c>
      <c r="L115" s="158">
        <v>21</v>
      </c>
      <c r="M115" s="158">
        <f t="shared" si="44"/>
        <v>0</v>
      </c>
      <c r="N115" s="157">
        <v>2.0000000000000002E-5</v>
      </c>
      <c r="O115" s="157">
        <f t="shared" si="45"/>
        <v>0</v>
      </c>
      <c r="P115" s="157">
        <v>0</v>
      </c>
      <c r="Q115" s="157">
        <f t="shared" si="46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7"/>
        <v>0</v>
      </c>
      <c r="W115" s="158"/>
      <c r="X115" s="158" t="s">
        <v>309</v>
      </c>
      <c r="Y115" s="158" t="s">
        <v>310</v>
      </c>
      <c r="Z115" s="180" t="s">
        <v>2462</v>
      </c>
      <c r="AA115" s="147"/>
      <c r="AB115" s="147"/>
      <c r="AC115" s="147"/>
      <c r="AD115" s="147"/>
      <c r="AE115" s="147"/>
      <c r="AF115" s="147"/>
      <c r="AG115" s="147" t="s">
        <v>595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>
      <c r="A116" s="175">
        <v>98</v>
      </c>
      <c r="B116" s="176" t="s">
        <v>664</v>
      </c>
      <c r="C116" s="182" t="s">
        <v>2393</v>
      </c>
      <c r="D116" s="177" t="s">
        <v>521</v>
      </c>
      <c r="E116" s="178">
        <v>2</v>
      </c>
      <c r="F116" s="179"/>
      <c r="G116" s="180">
        <f t="shared" si="41"/>
        <v>0</v>
      </c>
      <c r="H116" s="159"/>
      <c r="I116" s="158">
        <f t="shared" si="42"/>
        <v>0</v>
      </c>
      <c r="J116" s="159"/>
      <c r="K116" s="158">
        <f t="shared" si="43"/>
        <v>0</v>
      </c>
      <c r="L116" s="158">
        <v>21</v>
      </c>
      <c r="M116" s="158">
        <f t="shared" si="44"/>
        <v>0</v>
      </c>
      <c r="N116" s="157">
        <v>4.6000000000000001E-4</v>
      </c>
      <c r="O116" s="157">
        <f t="shared" si="45"/>
        <v>0</v>
      </c>
      <c r="P116" s="157">
        <v>0</v>
      </c>
      <c r="Q116" s="157">
        <f t="shared" si="46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7"/>
        <v>0</v>
      </c>
      <c r="W116" s="158"/>
      <c r="X116" s="158" t="s">
        <v>503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5">
        <v>99</v>
      </c>
      <c r="B117" s="176" t="s">
        <v>665</v>
      </c>
      <c r="C117" s="182" t="s">
        <v>666</v>
      </c>
      <c r="D117" s="177" t="s">
        <v>521</v>
      </c>
      <c r="E117" s="178">
        <v>5</v>
      </c>
      <c r="F117" s="179"/>
      <c r="G117" s="180">
        <f t="shared" si="41"/>
        <v>0</v>
      </c>
      <c r="H117" s="159"/>
      <c r="I117" s="158">
        <f t="shared" si="42"/>
        <v>0</v>
      </c>
      <c r="J117" s="159"/>
      <c r="K117" s="158">
        <f t="shared" si="43"/>
        <v>0</v>
      </c>
      <c r="L117" s="158">
        <v>21</v>
      </c>
      <c r="M117" s="158">
        <f t="shared" si="44"/>
        <v>0</v>
      </c>
      <c r="N117" s="157">
        <v>4.8000000000000001E-4</v>
      </c>
      <c r="O117" s="157">
        <f t="shared" si="45"/>
        <v>0</v>
      </c>
      <c r="P117" s="157">
        <v>0</v>
      </c>
      <c r="Q117" s="157">
        <f t="shared" si="46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7"/>
        <v>0</v>
      </c>
      <c r="W117" s="158"/>
      <c r="X117" s="158" t="s">
        <v>503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>
      <c r="A118" s="175">
        <v>100</v>
      </c>
      <c r="B118" s="176" t="s">
        <v>667</v>
      </c>
      <c r="C118" s="182" t="s">
        <v>2394</v>
      </c>
      <c r="D118" s="177" t="s">
        <v>521</v>
      </c>
      <c r="E118" s="178">
        <v>1</v>
      </c>
      <c r="F118" s="179"/>
      <c r="G118" s="180">
        <f t="shared" si="41"/>
        <v>0</v>
      </c>
      <c r="H118" s="159"/>
      <c r="I118" s="158">
        <f t="shared" si="42"/>
        <v>0</v>
      </c>
      <c r="J118" s="159"/>
      <c r="K118" s="158">
        <f t="shared" si="43"/>
        <v>0</v>
      </c>
      <c r="L118" s="158">
        <v>21</v>
      </c>
      <c r="M118" s="158">
        <f t="shared" si="44"/>
        <v>0</v>
      </c>
      <c r="N118" s="157">
        <v>0</v>
      </c>
      <c r="O118" s="157">
        <f t="shared" si="45"/>
        <v>0</v>
      </c>
      <c r="P118" s="157">
        <v>0</v>
      </c>
      <c r="Q118" s="157">
        <f t="shared" si="46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7"/>
        <v>0</v>
      </c>
      <c r="W118" s="158"/>
      <c r="X118" s="158" t="s">
        <v>503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504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5">
        <v>101</v>
      </c>
      <c r="B119" s="176" t="s">
        <v>668</v>
      </c>
      <c r="C119" s="182" t="s">
        <v>2395</v>
      </c>
      <c r="D119" s="177" t="s">
        <v>521</v>
      </c>
      <c r="E119" s="178">
        <v>1</v>
      </c>
      <c r="F119" s="179"/>
      <c r="G119" s="180">
        <f t="shared" si="41"/>
        <v>0</v>
      </c>
      <c r="H119" s="159"/>
      <c r="I119" s="158">
        <f t="shared" si="42"/>
        <v>0</v>
      </c>
      <c r="J119" s="159"/>
      <c r="K119" s="158">
        <f t="shared" si="43"/>
        <v>0</v>
      </c>
      <c r="L119" s="158">
        <v>21</v>
      </c>
      <c r="M119" s="158">
        <f t="shared" si="44"/>
        <v>0</v>
      </c>
      <c r="N119" s="157">
        <v>5.0000000000000002E-5</v>
      </c>
      <c r="O119" s="157">
        <f t="shared" si="45"/>
        <v>0</v>
      </c>
      <c r="P119" s="157">
        <v>0</v>
      </c>
      <c r="Q119" s="157">
        <f t="shared" si="46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7"/>
        <v>0</v>
      </c>
      <c r="W119" s="158"/>
      <c r="X119" s="158" t="s">
        <v>503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399999999999999" outlineLevel="1">
      <c r="A120" s="175">
        <v>102</v>
      </c>
      <c r="B120" s="176" t="s">
        <v>669</v>
      </c>
      <c r="C120" s="182" t="s">
        <v>670</v>
      </c>
      <c r="D120" s="177" t="s">
        <v>521</v>
      </c>
      <c r="E120" s="178">
        <v>10</v>
      </c>
      <c r="F120" s="179"/>
      <c r="G120" s="180">
        <f t="shared" si="41"/>
        <v>0</v>
      </c>
      <c r="H120" s="159"/>
      <c r="I120" s="158">
        <f t="shared" si="42"/>
        <v>0</v>
      </c>
      <c r="J120" s="159"/>
      <c r="K120" s="158">
        <f t="shared" si="43"/>
        <v>0</v>
      </c>
      <c r="L120" s="158">
        <v>21</v>
      </c>
      <c r="M120" s="158">
        <f t="shared" si="44"/>
        <v>0</v>
      </c>
      <c r="N120" s="157">
        <v>3.0000000000000001E-5</v>
      </c>
      <c r="O120" s="157">
        <f t="shared" si="45"/>
        <v>0</v>
      </c>
      <c r="P120" s="157">
        <v>0</v>
      </c>
      <c r="Q120" s="157">
        <f t="shared" si="46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7"/>
        <v>0</v>
      </c>
      <c r="W120" s="158"/>
      <c r="X120" s="158" t="s">
        <v>309</v>
      </c>
      <c r="Y120" s="158" t="s">
        <v>310</v>
      </c>
      <c r="Z120" s="180" t="s">
        <v>2462</v>
      </c>
      <c r="AA120" s="147"/>
      <c r="AB120" s="147"/>
      <c r="AC120" s="147"/>
      <c r="AD120" s="147"/>
      <c r="AE120" s="147"/>
      <c r="AF120" s="147"/>
      <c r="AG120" s="147" t="s">
        <v>595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5">
        <v>103</v>
      </c>
      <c r="B121" s="176" t="s">
        <v>671</v>
      </c>
      <c r="C121" s="182" t="s">
        <v>672</v>
      </c>
      <c r="D121" s="177" t="s">
        <v>521</v>
      </c>
      <c r="E121" s="178">
        <v>7</v>
      </c>
      <c r="F121" s="179"/>
      <c r="G121" s="180">
        <f t="shared" si="41"/>
        <v>0</v>
      </c>
      <c r="H121" s="159"/>
      <c r="I121" s="158">
        <f t="shared" si="42"/>
        <v>0</v>
      </c>
      <c r="J121" s="159"/>
      <c r="K121" s="158">
        <f t="shared" si="43"/>
        <v>0</v>
      </c>
      <c r="L121" s="158">
        <v>21</v>
      </c>
      <c r="M121" s="158">
        <f t="shared" si="44"/>
        <v>0</v>
      </c>
      <c r="N121" s="157">
        <v>1.3999999999999999E-4</v>
      </c>
      <c r="O121" s="157">
        <f t="shared" si="45"/>
        <v>0</v>
      </c>
      <c r="P121" s="157">
        <v>0</v>
      </c>
      <c r="Q121" s="157">
        <f t="shared" si="46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7"/>
        <v>0</v>
      </c>
      <c r="W121" s="158"/>
      <c r="X121" s="158" t="s">
        <v>503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504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5">
        <v>104</v>
      </c>
      <c r="B122" s="176" t="s">
        <v>673</v>
      </c>
      <c r="C122" s="182" t="s">
        <v>674</v>
      </c>
      <c r="D122" s="177" t="s">
        <v>521</v>
      </c>
      <c r="E122" s="178">
        <v>3</v>
      </c>
      <c r="F122" s="179"/>
      <c r="G122" s="180">
        <f t="shared" si="41"/>
        <v>0</v>
      </c>
      <c r="H122" s="159"/>
      <c r="I122" s="158">
        <f t="shared" si="42"/>
        <v>0</v>
      </c>
      <c r="J122" s="159"/>
      <c r="K122" s="158">
        <f t="shared" si="43"/>
        <v>0</v>
      </c>
      <c r="L122" s="158">
        <v>21</v>
      </c>
      <c r="M122" s="158">
        <f t="shared" si="44"/>
        <v>0</v>
      </c>
      <c r="N122" s="157">
        <v>2.5999999999999998E-4</v>
      </c>
      <c r="O122" s="157">
        <f t="shared" si="45"/>
        <v>0</v>
      </c>
      <c r="P122" s="157">
        <v>0</v>
      </c>
      <c r="Q122" s="157">
        <f t="shared" si="46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7"/>
        <v>0</v>
      </c>
      <c r="W122" s="158"/>
      <c r="X122" s="158" t="s">
        <v>503</v>
      </c>
      <c r="Y122" s="158" t="s">
        <v>310</v>
      </c>
      <c r="Z122" s="199" t="s">
        <v>307</v>
      </c>
      <c r="AA122" s="147"/>
      <c r="AB122" s="147"/>
      <c r="AC122" s="147"/>
      <c r="AD122" s="147"/>
      <c r="AE122" s="147"/>
      <c r="AF122" s="147"/>
      <c r="AG122" s="147" t="s">
        <v>504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5">
        <v>105</v>
      </c>
      <c r="B123" s="176" t="s">
        <v>675</v>
      </c>
      <c r="C123" s="182" t="s">
        <v>676</v>
      </c>
      <c r="D123" s="177" t="s">
        <v>410</v>
      </c>
      <c r="E123" s="178">
        <v>494</v>
      </c>
      <c r="F123" s="179"/>
      <c r="G123" s="180">
        <f t="shared" si="41"/>
        <v>0</v>
      </c>
      <c r="H123" s="159"/>
      <c r="I123" s="158">
        <f t="shared" si="42"/>
        <v>0</v>
      </c>
      <c r="J123" s="159"/>
      <c r="K123" s="158">
        <f t="shared" si="43"/>
        <v>0</v>
      </c>
      <c r="L123" s="158">
        <v>21</v>
      </c>
      <c r="M123" s="158">
        <f t="shared" si="44"/>
        <v>0</v>
      </c>
      <c r="N123" s="157">
        <v>0</v>
      </c>
      <c r="O123" s="157">
        <f t="shared" si="45"/>
        <v>0</v>
      </c>
      <c r="P123" s="157">
        <v>0</v>
      </c>
      <c r="Q123" s="157">
        <f t="shared" si="46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7"/>
        <v>0</v>
      </c>
      <c r="W123" s="158"/>
      <c r="X123" s="158" t="s">
        <v>309</v>
      </c>
      <c r="Y123" s="158" t="s">
        <v>310</v>
      </c>
      <c r="Z123" s="180" t="s">
        <v>2462</v>
      </c>
      <c r="AA123" s="147"/>
      <c r="AB123" s="147"/>
      <c r="AC123" s="147"/>
      <c r="AD123" s="147"/>
      <c r="AE123" s="147"/>
      <c r="AF123" s="147"/>
      <c r="AG123" s="147" t="s">
        <v>595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>
      <c r="A124" s="175">
        <v>106</v>
      </c>
      <c r="B124" s="176" t="s">
        <v>677</v>
      </c>
      <c r="C124" s="182" t="s">
        <v>678</v>
      </c>
      <c r="D124" s="177" t="s">
        <v>410</v>
      </c>
      <c r="E124" s="178">
        <v>101</v>
      </c>
      <c r="F124" s="179"/>
      <c r="G124" s="180">
        <f t="shared" si="41"/>
        <v>0</v>
      </c>
      <c r="H124" s="159"/>
      <c r="I124" s="158">
        <f t="shared" si="42"/>
        <v>0</v>
      </c>
      <c r="J124" s="159"/>
      <c r="K124" s="158">
        <f t="shared" si="43"/>
        <v>0</v>
      </c>
      <c r="L124" s="158">
        <v>21</v>
      </c>
      <c r="M124" s="158">
        <f t="shared" si="44"/>
        <v>0</v>
      </c>
      <c r="N124" s="157">
        <v>0</v>
      </c>
      <c r="O124" s="157">
        <f t="shared" si="45"/>
        <v>0</v>
      </c>
      <c r="P124" s="157">
        <v>0</v>
      </c>
      <c r="Q124" s="157">
        <f t="shared" si="46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7"/>
        <v>0</v>
      </c>
      <c r="W124" s="158"/>
      <c r="X124" s="158" t="s">
        <v>309</v>
      </c>
      <c r="Y124" s="158" t="s">
        <v>310</v>
      </c>
      <c r="Z124" s="180" t="s">
        <v>2462</v>
      </c>
      <c r="AA124" s="147"/>
      <c r="AB124" s="147"/>
      <c r="AC124" s="147"/>
      <c r="AD124" s="147"/>
      <c r="AE124" s="147"/>
      <c r="AF124" s="147"/>
      <c r="AG124" s="147" t="s">
        <v>595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5">
        <v>107</v>
      </c>
      <c r="B125" s="176" t="s">
        <v>679</v>
      </c>
      <c r="C125" s="182" t="s">
        <v>680</v>
      </c>
      <c r="D125" s="177" t="s">
        <v>496</v>
      </c>
      <c r="E125" s="178">
        <v>2.2469999999999999</v>
      </c>
      <c r="F125" s="179"/>
      <c r="G125" s="180">
        <f t="shared" si="41"/>
        <v>0</v>
      </c>
      <c r="H125" s="159"/>
      <c r="I125" s="158">
        <f t="shared" si="42"/>
        <v>0</v>
      </c>
      <c r="J125" s="159"/>
      <c r="K125" s="158">
        <f t="shared" si="43"/>
        <v>0</v>
      </c>
      <c r="L125" s="158">
        <v>21</v>
      </c>
      <c r="M125" s="158">
        <f t="shared" si="44"/>
        <v>0</v>
      </c>
      <c r="N125" s="157">
        <v>0</v>
      </c>
      <c r="O125" s="157">
        <f t="shared" si="45"/>
        <v>0</v>
      </c>
      <c r="P125" s="157">
        <v>0</v>
      </c>
      <c r="Q125" s="157">
        <f t="shared" si="46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7"/>
        <v>0</v>
      </c>
      <c r="W125" s="158"/>
      <c r="X125" s="158" t="s">
        <v>309</v>
      </c>
      <c r="Y125" s="158" t="s">
        <v>310</v>
      </c>
      <c r="Z125" s="180" t="s">
        <v>2462</v>
      </c>
      <c r="AA125" s="147"/>
      <c r="AB125" s="147"/>
      <c r="AC125" s="147"/>
      <c r="AD125" s="147"/>
      <c r="AE125" s="147"/>
      <c r="AF125" s="147"/>
      <c r="AG125" s="147" t="s">
        <v>595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>
      <c r="A126" s="162" t="s">
        <v>302</v>
      </c>
      <c r="B126" s="163" t="s">
        <v>213</v>
      </c>
      <c r="C126" s="181" t="s">
        <v>214</v>
      </c>
      <c r="D126" s="164"/>
      <c r="E126" s="165"/>
      <c r="F126" s="166"/>
      <c r="G126" s="167">
        <f>SUMIF(AG127:AG159,"&lt;&gt;NOR",G127:G159)</f>
        <v>0</v>
      </c>
      <c r="H126" s="161"/>
      <c r="I126" s="161">
        <f>SUM(I127:I159)</f>
        <v>0</v>
      </c>
      <c r="J126" s="161"/>
      <c r="K126" s="161">
        <f>SUM(K127:K159)</f>
        <v>0</v>
      </c>
      <c r="L126" s="161"/>
      <c r="M126" s="161">
        <f>SUM(M127:M159)</f>
        <v>0</v>
      </c>
      <c r="N126" s="160"/>
      <c r="O126" s="160">
        <f>SUM(O127:O159)</f>
        <v>0.62000000000000011</v>
      </c>
      <c r="P126" s="160"/>
      <c r="Q126" s="160">
        <f>SUM(Q127:Q159)</f>
        <v>0.15</v>
      </c>
      <c r="R126" s="161"/>
      <c r="S126" s="161"/>
      <c r="T126" s="161"/>
      <c r="U126" s="161"/>
      <c r="V126" s="161">
        <f>SUM(V127:V159)</f>
        <v>0</v>
      </c>
      <c r="W126" s="161"/>
      <c r="X126" s="161"/>
      <c r="Y126" s="161"/>
      <c r="Z126" s="167"/>
      <c r="AG126" t="s">
        <v>303</v>
      </c>
    </row>
    <row r="127" spans="1:60" ht="20.399999999999999" outlineLevel="1">
      <c r="A127" s="175">
        <v>108</v>
      </c>
      <c r="B127" s="176" t="s">
        <v>681</v>
      </c>
      <c r="C127" s="182" t="s">
        <v>682</v>
      </c>
      <c r="D127" s="177" t="s">
        <v>410</v>
      </c>
      <c r="E127" s="178">
        <v>2</v>
      </c>
      <c r="F127" s="179"/>
      <c r="G127" s="180">
        <f t="shared" ref="G127:G159" si="48">ROUND(E127*F127,2)</f>
        <v>0</v>
      </c>
      <c r="H127" s="159"/>
      <c r="I127" s="158">
        <f t="shared" ref="I127:I159" si="49">ROUND(E127*H127,2)</f>
        <v>0</v>
      </c>
      <c r="J127" s="159"/>
      <c r="K127" s="158">
        <f t="shared" ref="K127:K159" si="50">ROUND(E127*J127,2)</f>
        <v>0</v>
      </c>
      <c r="L127" s="158">
        <v>21</v>
      </c>
      <c r="M127" s="158">
        <f t="shared" ref="M127:M159" si="51">G127*(1+L127/100)</f>
        <v>0</v>
      </c>
      <c r="N127" s="157">
        <v>2.4499999999999999E-3</v>
      </c>
      <c r="O127" s="157">
        <f t="shared" ref="O127:O159" si="52">ROUND(E127*N127,2)</f>
        <v>0</v>
      </c>
      <c r="P127" s="157">
        <v>0</v>
      </c>
      <c r="Q127" s="157">
        <f t="shared" ref="Q127:Q159" si="53"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ref="V127:V159" si="54">ROUND(E127*U127,2)</f>
        <v>0</v>
      </c>
      <c r="W127" s="158"/>
      <c r="X127" s="158" t="s">
        <v>309</v>
      </c>
      <c r="Y127" s="158" t="s">
        <v>310</v>
      </c>
      <c r="Z127" s="180" t="s">
        <v>2462</v>
      </c>
      <c r="AA127" s="147"/>
      <c r="AB127" s="147"/>
      <c r="AC127" s="147"/>
      <c r="AD127" s="147"/>
      <c r="AE127" s="147"/>
      <c r="AF127" s="147"/>
      <c r="AG127" s="147" t="s">
        <v>595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>
      <c r="A128" s="175">
        <v>109</v>
      </c>
      <c r="B128" s="176" t="s">
        <v>683</v>
      </c>
      <c r="C128" s="182" t="s">
        <v>684</v>
      </c>
      <c r="D128" s="177" t="s">
        <v>410</v>
      </c>
      <c r="E128" s="178">
        <v>36</v>
      </c>
      <c r="F128" s="179"/>
      <c r="G128" s="180">
        <f t="shared" si="48"/>
        <v>0</v>
      </c>
      <c r="H128" s="159"/>
      <c r="I128" s="158">
        <f t="shared" si="49"/>
        <v>0</v>
      </c>
      <c r="J128" s="159"/>
      <c r="K128" s="158">
        <f t="shared" si="50"/>
        <v>0</v>
      </c>
      <c r="L128" s="158">
        <v>21</v>
      </c>
      <c r="M128" s="158">
        <f t="shared" si="51"/>
        <v>0</v>
      </c>
      <c r="N128" s="157">
        <v>4.5100000000000001E-3</v>
      </c>
      <c r="O128" s="157">
        <f t="shared" si="52"/>
        <v>0.16</v>
      </c>
      <c r="P128" s="157">
        <v>0</v>
      </c>
      <c r="Q128" s="157">
        <f t="shared" si="53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54"/>
        <v>0</v>
      </c>
      <c r="W128" s="158"/>
      <c r="X128" s="158" t="s">
        <v>309</v>
      </c>
      <c r="Y128" s="158" t="s">
        <v>310</v>
      </c>
      <c r="Z128" s="180" t="s">
        <v>2462</v>
      </c>
      <c r="AA128" s="147"/>
      <c r="AB128" s="147"/>
      <c r="AC128" s="147"/>
      <c r="AD128" s="147"/>
      <c r="AE128" s="147"/>
      <c r="AF128" s="147"/>
      <c r="AG128" s="147" t="s">
        <v>595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5">
        <v>110</v>
      </c>
      <c r="B129" s="176" t="s">
        <v>685</v>
      </c>
      <c r="C129" s="182" t="s">
        <v>686</v>
      </c>
      <c r="D129" s="177" t="s">
        <v>410</v>
      </c>
      <c r="E129" s="178">
        <v>70</v>
      </c>
      <c r="F129" s="179"/>
      <c r="G129" s="180">
        <f t="shared" si="48"/>
        <v>0</v>
      </c>
      <c r="H129" s="159"/>
      <c r="I129" s="158">
        <f t="shared" si="49"/>
        <v>0</v>
      </c>
      <c r="J129" s="159"/>
      <c r="K129" s="158">
        <f t="shared" si="50"/>
        <v>0</v>
      </c>
      <c r="L129" s="158">
        <v>21</v>
      </c>
      <c r="M129" s="158">
        <f t="shared" si="51"/>
        <v>0</v>
      </c>
      <c r="N129" s="157">
        <v>0</v>
      </c>
      <c r="O129" s="157">
        <f t="shared" si="52"/>
        <v>0</v>
      </c>
      <c r="P129" s="157">
        <v>2.1299999999999999E-3</v>
      </c>
      <c r="Q129" s="157">
        <f t="shared" si="53"/>
        <v>0.15</v>
      </c>
      <c r="R129" s="158"/>
      <c r="S129" s="158" t="s">
        <v>307</v>
      </c>
      <c r="T129" s="158" t="s">
        <v>308</v>
      </c>
      <c r="U129" s="158">
        <v>0</v>
      </c>
      <c r="V129" s="158">
        <f t="shared" si="54"/>
        <v>0</v>
      </c>
      <c r="W129" s="158"/>
      <c r="X129" s="158" t="s">
        <v>309</v>
      </c>
      <c r="Y129" s="158" t="s">
        <v>310</v>
      </c>
      <c r="Z129" s="180" t="s">
        <v>2462</v>
      </c>
      <c r="AA129" s="147"/>
      <c r="AB129" s="147"/>
      <c r="AC129" s="147"/>
      <c r="AD129" s="147"/>
      <c r="AE129" s="147"/>
      <c r="AF129" s="147"/>
      <c r="AG129" s="147" t="s">
        <v>595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5">
        <v>111</v>
      </c>
      <c r="B130" s="176" t="s">
        <v>687</v>
      </c>
      <c r="C130" s="182" t="s">
        <v>688</v>
      </c>
      <c r="D130" s="177" t="s">
        <v>410</v>
      </c>
      <c r="E130" s="178">
        <v>198</v>
      </c>
      <c r="F130" s="179"/>
      <c r="G130" s="180">
        <f t="shared" si="48"/>
        <v>0</v>
      </c>
      <c r="H130" s="159"/>
      <c r="I130" s="158">
        <f t="shared" si="49"/>
        <v>0</v>
      </c>
      <c r="J130" s="159"/>
      <c r="K130" s="158">
        <f t="shared" si="50"/>
        <v>0</v>
      </c>
      <c r="L130" s="158">
        <v>21</v>
      </c>
      <c r="M130" s="158">
        <f t="shared" si="51"/>
        <v>0</v>
      </c>
      <c r="N130" s="157">
        <v>2.3000000000000001E-4</v>
      </c>
      <c r="O130" s="157">
        <f t="shared" si="52"/>
        <v>0.05</v>
      </c>
      <c r="P130" s="157">
        <v>0</v>
      </c>
      <c r="Q130" s="157">
        <f t="shared" si="53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54"/>
        <v>0</v>
      </c>
      <c r="W130" s="158"/>
      <c r="X130" s="158" t="s">
        <v>309</v>
      </c>
      <c r="Y130" s="158" t="s">
        <v>310</v>
      </c>
      <c r="Z130" s="180" t="s">
        <v>2462</v>
      </c>
      <c r="AA130" s="147"/>
      <c r="AB130" s="147"/>
      <c r="AC130" s="147"/>
      <c r="AD130" s="147"/>
      <c r="AE130" s="147"/>
      <c r="AF130" s="147"/>
      <c r="AG130" s="147" t="s">
        <v>595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5">
        <v>112</v>
      </c>
      <c r="B131" s="176" t="s">
        <v>689</v>
      </c>
      <c r="C131" s="182" t="s">
        <v>690</v>
      </c>
      <c r="D131" s="177" t="s">
        <v>410</v>
      </c>
      <c r="E131" s="178">
        <v>184</v>
      </c>
      <c r="F131" s="179"/>
      <c r="G131" s="180">
        <f t="shared" si="48"/>
        <v>0</v>
      </c>
      <c r="H131" s="159"/>
      <c r="I131" s="158">
        <f t="shared" si="49"/>
        <v>0</v>
      </c>
      <c r="J131" s="159"/>
      <c r="K131" s="158">
        <f t="shared" si="50"/>
        <v>0</v>
      </c>
      <c r="L131" s="158">
        <v>21</v>
      </c>
      <c r="M131" s="158">
        <f t="shared" si="51"/>
        <v>0</v>
      </c>
      <c r="N131" s="157">
        <v>3.3E-4</v>
      </c>
      <c r="O131" s="157">
        <f t="shared" si="52"/>
        <v>0.06</v>
      </c>
      <c r="P131" s="157">
        <v>0</v>
      </c>
      <c r="Q131" s="157">
        <f t="shared" si="53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54"/>
        <v>0</v>
      </c>
      <c r="W131" s="158"/>
      <c r="X131" s="158" t="s">
        <v>309</v>
      </c>
      <c r="Y131" s="158" t="s">
        <v>310</v>
      </c>
      <c r="Z131" s="180" t="s">
        <v>2462</v>
      </c>
      <c r="AA131" s="147"/>
      <c r="AB131" s="147"/>
      <c r="AC131" s="147"/>
      <c r="AD131" s="147"/>
      <c r="AE131" s="147"/>
      <c r="AF131" s="147"/>
      <c r="AG131" s="147" t="s">
        <v>595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>
      <c r="A132" s="175">
        <v>113</v>
      </c>
      <c r="B132" s="176" t="s">
        <v>691</v>
      </c>
      <c r="C132" s="182" t="s">
        <v>692</v>
      </c>
      <c r="D132" s="177" t="s">
        <v>410</v>
      </c>
      <c r="E132" s="178">
        <v>94</v>
      </c>
      <c r="F132" s="179"/>
      <c r="G132" s="180">
        <f t="shared" si="48"/>
        <v>0</v>
      </c>
      <c r="H132" s="159"/>
      <c r="I132" s="158">
        <f t="shared" si="49"/>
        <v>0</v>
      </c>
      <c r="J132" s="159"/>
      <c r="K132" s="158">
        <f t="shared" si="50"/>
        <v>0</v>
      </c>
      <c r="L132" s="158">
        <v>21</v>
      </c>
      <c r="M132" s="158">
        <f t="shared" si="51"/>
        <v>0</v>
      </c>
      <c r="N132" s="157">
        <v>5.1000000000000004E-4</v>
      </c>
      <c r="O132" s="157">
        <f t="shared" si="52"/>
        <v>0.05</v>
      </c>
      <c r="P132" s="157">
        <v>0</v>
      </c>
      <c r="Q132" s="157">
        <f t="shared" si="53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4"/>
        <v>0</v>
      </c>
      <c r="W132" s="158"/>
      <c r="X132" s="158" t="s">
        <v>309</v>
      </c>
      <c r="Y132" s="158" t="s">
        <v>310</v>
      </c>
      <c r="Z132" s="180" t="s">
        <v>2462</v>
      </c>
      <c r="AA132" s="147"/>
      <c r="AB132" s="147"/>
      <c r="AC132" s="147"/>
      <c r="AD132" s="147"/>
      <c r="AE132" s="147"/>
      <c r="AF132" s="147"/>
      <c r="AG132" s="147" t="s">
        <v>595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>
      <c r="A133" s="175">
        <v>114</v>
      </c>
      <c r="B133" s="176" t="s">
        <v>693</v>
      </c>
      <c r="C133" s="182" t="s">
        <v>694</v>
      </c>
      <c r="D133" s="177" t="s">
        <v>410</v>
      </c>
      <c r="E133" s="178">
        <v>65</v>
      </c>
      <c r="F133" s="179"/>
      <c r="G133" s="180">
        <f t="shared" si="48"/>
        <v>0</v>
      </c>
      <c r="H133" s="159"/>
      <c r="I133" s="158">
        <f t="shared" si="49"/>
        <v>0</v>
      </c>
      <c r="J133" s="159"/>
      <c r="K133" s="158">
        <f t="shared" si="50"/>
        <v>0</v>
      </c>
      <c r="L133" s="158">
        <v>21</v>
      </c>
      <c r="M133" s="158">
        <f t="shared" si="51"/>
        <v>0</v>
      </c>
      <c r="N133" s="157">
        <v>7.6000000000000004E-4</v>
      </c>
      <c r="O133" s="157">
        <f t="shared" si="52"/>
        <v>0.05</v>
      </c>
      <c r="P133" s="157">
        <v>0</v>
      </c>
      <c r="Q133" s="157">
        <f t="shared" si="53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4"/>
        <v>0</v>
      </c>
      <c r="W133" s="158"/>
      <c r="X133" s="158" t="s">
        <v>309</v>
      </c>
      <c r="Y133" s="158" t="s">
        <v>310</v>
      </c>
      <c r="Z133" s="180" t="s">
        <v>2462</v>
      </c>
      <c r="AA133" s="147"/>
      <c r="AB133" s="147"/>
      <c r="AC133" s="147"/>
      <c r="AD133" s="147"/>
      <c r="AE133" s="147"/>
      <c r="AF133" s="147"/>
      <c r="AG133" s="147" t="s">
        <v>595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>
      <c r="A134" s="175">
        <v>115</v>
      </c>
      <c r="B134" s="176" t="s">
        <v>695</v>
      </c>
      <c r="C134" s="182" t="s">
        <v>2396</v>
      </c>
      <c r="D134" s="177" t="s">
        <v>521</v>
      </c>
      <c r="E134" s="178">
        <v>1</v>
      </c>
      <c r="F134" s="179"/>
      <c r="G134" s="180">
        <f t="shared" si="48"/>
        <v>0</v>
      </c>
      <c r="H134" s="159"/>
      <c r="I134" s="158">
        <f t="shared" si="49"/>
        <v>0</v>
      </c>
      <c r="J134" s="159"/>
      <c r="K134" s="158">
        <f t="shared" si="50"/>
        <v>0</v>
      </c>
      <c r="L134" s="158">
        <v>21</v>
      </c>
      <c r="M134" s="158">
        <f t="shared" si="51"/>
        <v>0</v>
      </c>
      <c r="N134" s="157">
        <v>5.9999999999999995E-4</v>
      </c>
      <c r="O134" s="157">
        <f t="shared" si="52"/>
        <v>0</v>
      </c>
      <c r="P134" s="157">
        <v>0</v>
      </c>
      <c r="Q134" s="157">
        <f t="shared" si="53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4"/>
        <v>0</v>
      </c>
      <c r="W134" s="158"/>
      <c r="X134" s="158" t="s">
        <v>503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504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116</v>
      </c>
      <c r="B135" s="176" t="s">
        <v>696</v>
      </c>
      <c r="C135" s="182" t="s">
        <v>697</v>
      </c>
      <c r="D135" s="177" t="s">
        <v>521</v>
      </c>
      <c r="E135" s="178">
        <v>78</v>
      </c>
      <c r="F135" s="179"/>
      <c r="G135" s="180">
        <f t="shared" si="48"/>
        <v>0</v>
      </c>
      <c r="H135" s="159"/>
      <c r="I135" s="158">
        <f t="shared" si="49"/>
        <v>0</v>
      </c>
      <c r="J135" s="159"/>
      <c r="K135" s="158">
        <f t="shared" si="50"/>
        <v>0</v>
      </c>
      <c r="L135" s="158">
        <v>21</v>
      </c>
      <c r="M135" s="158">
        <f t="shared" si="51"/>
        <v>0</v>
      </c>
      <c r="N135" s="157">
        <v>1.2999999999999999E-4</v>
      </c>
      <c r="O135" s="157">
        <f t="shared" si="52"/>
        <v>0.01</v>
      </c>
      <c r="P135" s="157">
        <v>0</v>
      </c>
      <c r="Q135" s="157">
        <f t="shared" si="53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4"/>
        <v>0</v>
      </c>
      <c r="W135" s="158"/>
      <c r="X135" s="158" t="s">
        <v>309</v>
      </c>
      <c r="Y135" s="158" t="s">
        <v>310</v>
      </c>
      <c r="Z135" s="180" t="s">
        <v>2462</v>
      </c>
      <c r="AA135" s="147"/>
      <c r="AB135" s="147"/>
      <c r="AC135" s="147"/>
      <c r="AD135" s="147"/>
      <c r="AE135" s="147"/>
      <c r="AF135" s="147"/>
      <c r="AG135" s="147" t="s">
        <v>595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5">
        <v>117</v>
      </c>
      <c r="B136" s="176" t="s">
        <v>698</v>
      </c>
      <c r="C136" s="182" t="s">
        <v>699</v>
      </c>
      <c r="D136" s="177" t="s">
        <v>468</v>
      </c>
      <c r="E136" s="178">
        <v>2</v>
      </c>
      <c r="F136" s="179"/>
      <c r="G136" s="180">
        <f t="shared" si="48"/>
        <v>0</v>
      </c>
      <c r="H136" s="159"/>
      <c r="I136" s="158">
        <f t="shared" si="49"/>
        <v>0</v>
      </c>
      <c r="J136" s="159"/>
      <c r="K136" s="158">
        <f t="shared" si="50"/>
        <v>0</v>
      </c>
      <c r="L136" s="158">
        <v>21</v>
      </c>
      <c r="M136" s="158">
        <f t="shared" si="51"/>
        <v>0</v>
      </c>
      <c r="N136" s="157">
        <v>2.5000000000000001E-4</v>
      </c>
      <c r="O136" s="157">
        <f t="shared" si="52"/>
        <v>0</v>
      </c>
      <c r="P136" s="157">
        <v>0</v>
      </c>
      <c r="Q136" s="157">
        <f t="shared" si="53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4"/>
        <v>0</v>
      </c>
      <c r="W136" s="158"/>
      <c r="X136" s="158" t="s">
        <v>309</v>
      </c>
      <c r="Y136" s="158" t="s">
        <v>310</v>
      </c>
      <c r="Z136" s="180" t="s">
        <v>2462</v>
      </c>
      <c r="AA136" s="147"/>
      <c r="AB136" s="147"/>
      <c r="AC136" s="147"/>
      <c r="AD136" s="147"/>
      <c r="AE136" s="147"/>
      <c r="AF136" s="147"/>
      <c r="AG136" s="147" t="s">
        <v>595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>
      <c r="A137" s="175">
        <v>118</v>
      </c>
      <c r="B137" s="176" t="s">
        <v>700</v>
      </c>
      <c r="C137" s="182" t="s">
        <v>701</v>
      </c>
      <c r="D137" s="177" t="s">
        <v>521</v>
      </c>
      <c r="E137" s="178">
        <v>11</v>
      </c>
      <c r="F137" s="179"/>
      <c r="G137" s="180">
        <f t="shared" si="48"/>
        <v>0</v>
      </c>
      <c r="H137" s="159"/>
      <c r="I137" s="158">
        <f t="shared" si="49"/>
        <v>0</v>
      </c>
      <c r="J137" s="159"/>
      <c r="K137" s="158">
        <f t="shared" si="50"/>
        <v>0</v>
      </c>
      <c r="L137" s="158">
        <v>21</v>
      </c>
      <c r="M137" s="158">
        <f t="shared" si="51"/>
        <v>0</v>
      </c>
      <c r="N137" s="157">
        <v>2.2000000000000001E-4</v>
      </c>
      <c r="O137" s="157">
        <f t="shared" si="52"/>
        <v>0</v>
      </c>
      <c r="P137" s="157">
        <v>0</v>
      </c>
      <c r="Q137" s="157">
        <f t="shared" si="53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4"/>
        <v>0</v>
      </c>
      <c r="W137" s="158"/>
      <c r="X137" s="158" t="s">
        <v>309</v>
      </c>
      <c r="Y137" s="158" t="s">
        <v>310</v>
      </c>
      <c r="Z137" s="180" t="s">
        <v>2462</v>
      </c>
      <c r="AA137" s="147"/>
      <c r="AB137" s="147"/>
      <c r="AC137" s="147"/>
      <c r="AD137" s="147"/>
      <c r="AE137" s="147"/>
      <c r="AF137" s="147"/>
      <c r="AG137" s="147" t="s">
        <v>595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5">
        <v>119</v>
      </c>
      <c r="B138" s="176" t="s">
        <v>702</v>
      </c>
      <c r="C138" s="182" t="s">
        <v>703</v>
      </c>
      <c r="D138" s="177" t="s">
        <v>521</v>
      </c>
      <c r="E138" s="178">
        <v>1</v>
      </c>
      <c r="F138" s="179"/>
      <c r="G138" s="180">
        <f t="shared" si="48"/>
        <v>0</v>
      </c>
      <c r="H138" s="159"/>
      <c r="I138" s="158">
        <f t="shared" si="49"/>
        <v>0</v>
      </c>
      <c r="J138" s="159"/>
      <c r="K138" s="158">
        <f t="shared" si="50"/>
        <v>0</v>
      </c>
      <c r="L138" s="158">
        <v>21</v>
      </c>
      <c r="M138" s="158">
        <f t="shared" si="51"/>
        <v>0</v>
      </c>
      <c r="N138" s="157">
        <v>1.7000000000000001E-4</v>
      </c>
      <c r="O138" s="157">
        <f t="shared" si="52"/>
        <v>0</v>
      </c>
      <c r="P138" s="157">
        <v>0</v>
      </c>
      <c r="Q138" s="157">
        <f t="shared" si="53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4"/>
        <v>0</v>
      </c>
      <c r="W138" s="158"/>
      <c r="X138" s="158" t="s">
        <v>309</v>
      </c>
      <c r="Y138" s="158" t="s">
        <v>310</v>
      </c>
      <c r="Z138" s="180" t="s">
        <v>2462</v>
      </c>
      <c r="AA138" s="147"/>
      <c r="AB138" s="147"/>
      <c r="AC138" s="147"/>
      <c r="AD138" s="147"/>
      <c r="AE138" s="147"/>
      <c r="AF138" s="147"/>
      <c r="AG138" s="147" t="s">
        <v>595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>
      <c r="A139" s="175">
        <v>120</v>
      </c>
      <c r="B139" s="176" t="s">
        <v>704</v>
      </c>
      <c r="C139" s="182" t="s">
        <v>705</v>
      </c>
      <c r="D139" s="177" t="s">
        <v>521</v>
      </c>
      <c r="E139" s="178">
        <v>1</v>
      </c>
      <c r="F139" s="179"/>
      <c r="G139" s="180">
        <f t="shared" si="48"/>
        <v>0</v>
      </c>
      <c r="H139" s="159"/>
      <c r="I139" s="158">
        <f t="shared" si="49"/>
        <v>0</v>
      </c>
      <c r="J139" s="159"/>
      <c r="K139" s="158">
        <f t="shared" si="50"/>
        <v>0</v>
      </c>
      <c r="L139" s="158">
        <v>21</v>
      </c>
      <c r="M139" s="158">
        <f t="shared" si="51"/>
        <v>0</v>
      </c>
      <c r="N139" s="157">
        <v>5.1999999999999995E-4</v>
      </c>
      <c r="O139" s="157">
        <f t="shared" si="52"/>
        <v>0</v>
      </c>
      <c r="P139" s="157">
        <v>0</v>
      </c>
      <c r="Q139" s="157">
        <f t="shared" si="53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4"/>
        <v>0</v>
      </c>
      <c r="W139" s="158"/>
      <c r="X139" s="158" t="s">
        <v>309</v>
      </c>
      <c r="Y139" s="158" t="s">
        <v>310</v>
      </c>
      <c r="Z139" s="180" t="s">
        <v>2462</v>
      </c>
      <c r="AA139" s="147"/>
      <c r="AB139" s="147"/>
      <c r="AC139" s="147"/>
      <c r="AD139" s="147"/>
      <c r="AE139" s="147"/>
      <c r="AF139" s="147"/>
      <c r="AG139" s="147" t="s">
        <v>595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.399999999999999" outlineLevel="1">
      <c r="A140" s="175">
        <v>121</v>
      </c>
      <c r="B140" s="176" t="s">
        <v>706</v>
      </c>
      <c r="C140" s="182" t="s">
        <v>707</v>
      </c>
      <c r="D140" s="177" t="s">
        <v>521</v>
      </c>
      <c r="E140" s="178">
        <v>2</v>
      </c>
      <c r="F140" s="179"/>
      <c r="G140" s="180">
        <f t="shared" si="48"/>
        <v>0</v>
      </c>
      <c r="H140" s="159"/>
      <c r="I140" s="158">
        <f t="shared" si="49"/>
        <v>0</v>
      </c>
      <c r="J140" s="159"/>
      <c r="K140" s="158">
        <f t="shared" si="50"/>
        <v>0</v>
      </c>
      <c r="L140" s="158">
        <v>21</v>
      </c>
      <c r="M140" s="158">
        <f t="shared" si="51"/>
        <v>0</v>
      </c>
      <c r="N140" s="157">
        <v>8.1999999999999998E-4</v>
      </c>
      <c r="O140" s="157">
        <f t="shared" si="52"/>
        <v>0</v>
      </c>
      <c r="P140" s="157">
        <v>0</v>
      </c>
      <c r="Q140" s="157">
        <f t="shared" si="53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54"/>
        <v>0</v>
      </c>
      <c r="W140" s="158"/>
      <c r="X140" s="158" t="s">
        <v>309</v>
      </c>
      <c r="Y140" s="158" t="s">
        <v>310</v>
      </c>
      <c r="Z140" s="180" t="s">
        <v>2462</v>
      </c>
      <c r="AA140" s="147"/>
      <c r="AB140" s="147"/>
      <c r="AC140" s="147"/>
      <c r="AD140" s="147"/>
      <c r="AE140" s="147"/>
      <c r="AF140" s="147"/>
      <c r="AG140" s="147" t="s">
        <v>595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5">
        <v>122</v>
      </c>
      <c r="B141" s="176" t="s">
        <v>708</v>
      </c>
      <c r="C141" s="182" t="s">
        <v>709</v>
      </c>
      <c r="D141" s="177" t="s">
        <v>521</v>
      </c>
      <c r="E141" s="178">
        <v>1</v>
      </c>
      <c r="F141" s="179"/>
      <c r="G141" s="180">
        <f t="shared" si="48"/>
        <v>0</v>
      </c>
      <c r="H141" s="159"/>
      <c r="I141" s="158">
        <f t="shared" si="49"/>
        <v>0</v>
      </c>
      <c r="J141" s="159"/>
      <c r="K141" s="158">
        <f t="shared" si="50"/>
        <v>0</v>
      </c>
      <c r="L141" s="158">
        <v>21</v>
      </c>
      <c r="M141" s="158">
        <f t="shared" si="51"/>
        <v>0</v>
      </c>
      <c r="N141" s="157">
        <v>4.0999999999999999E-4</v>
      </c>
      <c r="O141" s="157">
        <f t="shared" si="52"/>
        <v>0</v>
      </c>
      <c r="P141" s="157">
        <v>0</v>
      </c>
      <c r="Q141" s="157">
        <f t="shared" si="53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54"/>
        <v>0</v>
      </c>
      <c r="W141" s="158"/>
      <c r="X141" s="158" t="s">
        <v>309</v>
      </c>
      <c r="Y141" s="158" t="s">
        <v>310</v>
      </c>
      <c r="Z141" s="180" t="s">
        <v>2462</v>
      </c>
      <c r="AA141" s="147"/>
      <c r="AB141" s="147"/>
      <c r="AC141" s="147"/>
      <c r="AD141" s="147"/>
      <c r="AE141" s="147"/>
      <c r="AF141" s="147"/>
      <c r="AG141" s="147" t="s">
        <v>595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5">
        <v>123</v>
      </c>
      <c r="B142" s="176" t="s">
        <v>710</v>
      </c>
      <c r="C142" s="182" t="s">
        <v>711</v>
      </c>
      <c r="D142" s="177" t="s">
        <v>521</v>
      </c>
      <c r="E142" s="178">
        <v>1</v>
      </c>
      <c r="F142" s="179"/>
      <c r="G142" s="180">
        <f t="shared" si="48"/>
        <v>0</v>
      </c>
      <c r="H142" s="159"/>
      <c r="I142" s="158">
        <f t="shared" si="49"/>
        <v>0</v>
      </c>
      <c r="J142" s="159"/>
      <c r="K142" s="158">
        <f t="shared" si="50"/>
        <v>0</v>
      </c>
      <c r="L142" s="158">
        <v>21</v>
      </c>
      <c r="M142" s="158">
        <f t="shared" si="51"/>
        <v>0</v>
      </c>
      <c r="N142" s="157">
        <v>1.4999999999999999E-4</v>
      </c>
      <c r="O142" s="157">
        <f t="shared" si="52"/>
        <v>0</v>
      </c>
      <c r="P142" s="157">
        <v>0</v>
      </c>
      <c r="Q142" s="157">
        <f t="shared" si="53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54"/>
        <v>0</v>
      </c>
      <c r="W142" s="158"/>
      <c r="X142" s="158" t="s">
        <v>309</v>
      </c>
      <c r="Y142" s="158" t="s">
        <v>310</v>
      </c>
      <c r="Z142" s="180" t="s">
        <v>2462</v>
      </c>
      <c r="AA142" s="147"/>
      <c r="AB142" s="147"/>
      <c r="AC142" s="147"/>
      <c r="AD142" s="147"/>
      <c r="AE142" s="147"/>
      <c r="AF142" s="147"/>
      <c r="AG142" s="147" t="s">
        <v>595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5">
        <v>124</v>
      </c>
      <c r="B143" s="176" t="s">
        <v>712</v>
      </c>
      <c r="C143" s="182" t="s">
        <v>713</v>
      </c>
      <c r="D143" s="177" t="s">
        <v>521</v>
      </c>
      <c r="E143" s="178">
        <v>4</v>
      </c>
      <c r="F143" s="179"/>
      <c r="G143" s="180">
        <f t="shared" si="48"/>
        <v>0</v>
      </c>
      <c r="H143" s="159"/>
      <c r="I143" s="158">
        <f t="shared" si="49"/>
        <v>0</v>
      </c>
      <c r="J143" s="159"/>
      <c r="K143" s="158">
        <f t="shared" si="50"/>
        <v>0</v>
      </c>
      <c r="L143" s="158">
        <v>21</v>
      </c>
      <c r="M143" s="158">
        <f t="shared" si="51"/>
        <v>0</v>
      </c>
      <c r="N143" s="157">
        <v>2.0000000000000002E-5</v>
      </c>
      <c r="O143" s="157">
        <f t="shared" si="52"/>
        <v>0</v>
      </c>
      <c r="P143" s="157">
        <v>0</v>
      </c>
      <c r="Q143" s="157">
        <f t="shared" si="53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54"/>
        <v>0</v>
      </c>
      <c r="W143" s="158"/>
      <c r="X143" s="158" t="s">
        <v>309</v>
      </c>
      <c r="Y143" s="158" t="s">
        <v>310</v>
      </c>
      <c r="Z143" s="180" t="s">
        <v>2462</v>
      </c>
      <c r="AA143" s="147"/>
      <c r="AB143" s="147"/>
      <c r="AC143" s="147"/>
      <c r="AD143" s="147"/>
      <c r="AE143" s="147"/>
      <c r="AF143" s="147"/>
      <c r="AG143" s="147" t="s">
        <v>595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5">
        <v>125</v>
      </c>
      <c r="B144" s="176" t="s">
        <v>714</v>
      </c>
      <c r="C144" s="182" t="s">
        <v>2397</v>
      </c>
      <c r="D144" s="177" t="s">
        <v>521</v>
      </c>
      <c r="E144" s="178">
        <v>4</v>
      </c>
      <c r="F144" s="179"/>
      <c r="G144" s="180">
        <f t="shared" si="48"/>
        <v>0</v>
      </c>
      <c r="H144" s="159"/>
      <c r="I144" s="158">
        <f t="shared" si="49"/>
        <v>0</v>
      </c>
      <c r="J144" s="159"/>
      <c r="K144" s="158">
        <f t="shared" si="50"/>
        <v>0</v>
      </c>
      <c r="L144" s="158">
        <v>21</v>
      </c>
      <c r="M144" s="158">
        <f t="shared" si="51"/>
        <v>0</v>
      </c>
      <c r="N144" s="157">
        <v>5.5999999999999999E-3</v>
      </c>
      <c r="O144" s="157">
        <f t="shared" si="52"/>
        <v>0.02</v>
      </c>
      <c r="P144" s="157">
        <v>0</v>
      </c>
      <c r="Q144" s="157">
        <f t="shared" si="53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54"/>
        <v>0</v>
      </c>
      <c r="W144" s="158"/>
      <c r="X144" s="158" t="s">
        <v>503</v>
      </c>
      <c r="Y144" s="158" t="s">
        <v>310</v>
      </c>
      <c r="Z144" s="199" t="s">
        <v>307</v>
      </c>
      <c r="AA144" s="147"/>
      <c r="AB144" s="147"/>
      <c r="AC144" s="147"/>
      <c r="AD144" s="147"/>
      <c r="AE144" s="147"/>
      <c r="AF144" s="147"/>
      <c r="AG144" s="147" t="s">
        <v>504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5">
        <v>126</v>
      </c>
      <c r="B145" s="176" t="s">
        <v>715</v>
      </c>
      <c r="C145" s="182" t="s">
        <v>716</v>
      </c>
      <c r="D145" s="177" t="s">
        <v>521</v>
      </c>
      <c r="E145" s="178">
        <v>6</v>
      </c>
      <c r="F145" s="179"/>
      <c r="G145" s="180">
        <f t="shared" si="48"/>
        <v>0</v>
      </c>
      <c r="H145" s="159"/>
      <c r="I145" s="158">
        <f t="shared" si="49"/>
        <v>0</v>
      </c>
      <c r="J145" s="159"/>
      <c r="K145" s="158">
        <f t="shared" si="50"/>
        <v>0</v>
      </c>
      <c r="L145" s="158">
        <v>21</v>
      </c>
      <c r="M145" s="158">
        <f t="shared" si="51"/>
        <v>0</v>
      </c>
      <c r="N145" s="157">
        <v>2.0000000000000002E-5</v>
      </c>
      <c r="O145" s="157">
        <f t="shared" si="52"/>
        <v>0</v>
      </c>
      <c r="P145" s="157">
        <v>0</v>
      </c>
      <c r="Q145" s="157">
        <f t="shared" si="53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54"/>
        <v>0</v>
      </c>
      <c r="W145" s="158"/>
      <c r="X145" s="158" t="s">
        <v>309</v>
      </c>
      <c r="Y145" s="158" t="s">
        <v>310</v>
      </c>
      <c r="Z145" s="180" t="s">
        <v>2462</v>
      </c>
      <c r="AA145" s="147"/>
      <c r="AB145" s="147"/>
      <c r="AC145" s="147"/>
      <c r="AD145" s="147"/>
      <c r="AE145" s="147"/>
      <c r="AF145" s="147"/>
      <c r="AG145" s="147" t="s">
        <v>595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0.399999999999999" outlineLevel="1">
      <c r="A146" s="175">
        <v>127</v>
      </c>
      <c r="B146" s="176" t="s">
        <v>717</v>
      </c>
      <c r="C146" s="182" t="s">
        <v>718</v>
      </c>
      <c r="D146" s="177" t="s">
        <v>521</v>
      </c>
      <c r="E146" s="178">
        <v>5</v>
      </c>
      <c r="F146" s="179"/>
      <c r="G146" s="180">
        <f t="shared" si="48"/>
        <v>0</v>
      </c>
      <c r="H146" s="159"/>
      <c r="I146" s="158">
        <f t="shared" si="49"/>
        <v>0</v>
      </c>
      <c r="J146" s="159"/>
      <c r="K146" s="158">
        <f t="shared" si="50"/>
        <v>0</v>
      </c>
      <c r="L146" s="158">
        <v>21</v>
      </c>
      <c r="M146" s="158">
        <f t="shared" si="51"/>
        <v>0</v>
      </c>
      <c r="N146" s="157">
        <v>3.3E-4</v>
      </c>
      <c r="O146" s="157">
        <f t="shared" si="52"/>
        <v>0</v>
      </c>
      <c r="P146" s="157">
        <v>0</v>
      </c>
      <c r="Q146" s="157">
        <f t="shared" si="53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54"/>
        <v>0</v>
      </c>
      <c r="W146" s="158"/>
      <c r="X146" s="158" t="s">
        <v>503</v>
      </c>
      <c r="Y146" s="158" t="s">
        <v>310</v>
      </c>
      <c r="Z146" s="180" t="s">
        <v>2462</v>
      </c>
      <c r="AA146" s="147"/>
      <c r="AB146" s="147"/>
      <c r="AC146" s="147"/>
      <c r="AD146" s="147"/>
      <c r="AE146" s="147"/>
      <c r="AF146" s="147"/>
      <c r="AG146" s="147" t="s">
        <v>504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>
      <c r="A147" s="175">
        <v>128</v>
      </c>
      <c r="B147" s="176" t="s">
        <v>719</v>
      </c>
      <c r="C147" s="182" t="s">
        <v>2398</v>
      </c>
      <c r="D147" s="177" t="s">
        <v>521</v>
      </c>
      <c r="E147" s="178">
        <v>1</v>
      </c>
      <c r="F147" s="179"/>
      <c r="G147" s="180">
        <f t="shared" si="48"/>
        <v>0</v>
      </c>
      <c r="H147" s="159"/>
      <c r="I147" s="158">
        <f t="shared" si="49"/>
        <v>0</v>
      </c>
      <c r="J147" s="159"/>
      <c r="K147" s="158">
        <f t="shared" si="50"/>
        <v>0</v>
      </c>
      <c r="L147" s="158">
        <v>21</v>
      </c>
      <c r="M147" s="158">
        <f t="shared" si="51"/>
        <v>0</v>
      </c>
      <c r="N147" s="157">
        <v>5.5999999999999999E-3</v>
      </c>
      <c r="O147" s="157">
        <f t="shared" si="52"/>
        <v>0.01</v>
      </c>
      <c r="P147" s="157">
        <v>0</v>
      </c>
      <c r="Q147" s="157">
        <f t="shared" si="53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54"/>
        <v>0</v>
      </c>
      <c r="W147" s="158"/>
      <c r="X147" s="158" t="s">
        <v>503</v>
      </c>
      <c r="Y147" s="158" t="s">
        <v>310</v>
      </c>
      <c r="Z147" s="199" t="s">
        <v>307</v>
      </c>
      <c r="AA147" s="147"/>
      <c r="AB147" s="147"/>
      <c r="AC147" s="147"/>
      <c r="AD147" s="147"/>
      <c r="AE147" s="147"/>
      <c r="AF147" s="147"/>
      <c r="AG147" s="147" t="s">
        <v>504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75">
        <v>129</v>
      </c>
      <c r="B148" s="176" t="s">
        <v>720</v>
      </c>
      <c r="C148" s="182" t="s">
        <v>721</v>
      </c>
      <c r="D148" s="177" t="s">
        <v>521</v>
      </c>
      <c r="E148" s="178">
        <v>12</v>
      </c>
      <c r="F148" s="179"/>
      <c r="G148" s="180">
        <f t="shared" si="48"/>
        <v>0</v>
      </c>
      <c r="H148" s="159"/>
      <c r="I148" s="158">
        <f t="shared" si="49"/>
        <v>0</v>
      </c>
      <c r="J148" s="159"/>
      <c r="K148" s="158">
        <f t="shared" si="50"/>
        <v>0</v>
      </c>
      <c r="L148" s="158">
        <v>21</v>
      </c>
      <c r="M148" s="158">
        <f t="shared" si="51"/>
        <v>0</v>
      </c>
      <c r="N148" s="157">
        <v>2.0000000000000002E-5</v>
      </c>
      <c r="O148" s="157">
        <f t="shared" si="52"/>
        <v>0</v>
      </c>
      <c r="P148" s="157">
        <v>0</v>
      </c>
      <c r="Q148" s="157">
        <f t="shared" si="53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54"/>
        <v>0</v>
      </c>
      <c r="W148" s="158"/>
      <c r="X148" s="158" t="s">
        <v>309</v>
      </c>
      <c r="Y148" s="158" t="s">
        <v>310</v>
      </c>
      <c r="Z148" s="180" t="s">
        <v>2462</v>
      </c>
      <c r="AA148" s="147"/>
      <c r="AB148" s="147"/>
      <c r="AC148" s="147"/>
      <c r="AD148" s="147"/>
      <c r="AE148" s="147"/>
      <c r="AF148" s="147"/>
      <c r="AG148" s="147" t="s">
        <v>595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.399999999999999" outlineLevel="1">
      <c r="A149" s="175">
        <v>130</v>
      </c>
      <c r="B149" s="176" t="s">
        <v>722</v>
      </c>
      <c r="C149" s="182" t="s">
        <v>723</v>
      </c>
      <c r="D149" s="177" t="s">
        <v>521</v>
      </c>
      <c r="E149" s="178">
        <v>12</v>
      </c>
      <c r="F149" s="179"/>
      <c r="G149" s="180">
        <f t="shared" si="48"/>
        <v>0</v>
      </c>
      <c r="H149" s="159"/>
      <c r="I149" s="158">
        <f t="shared" si="49"/>
        <v>0</v>
      </c>
      <c r="J149" s="159"/>
      <c r="K149" s="158">
        <f t="shared" si="50"/>
        <v>0</v>
      </c>
      <c r="L149" s="158">
        <v>21</v>
      </c>
      <c r="M149" s="158">
        <f t="shared" si="51"/>
        <v>0</v>
      </c>
      <c r="N149" s="157">
        <v>5.2999999999999998E-4</v>
      </c>
      <c r="O149" s="157">
        <f t="shared" si="52"/>
        <v>0.01</v>
      </c>
      <c r="P149" s="157">
        <v>0</v>
      </c>
      <c r="Q149" s="157">
        <f t="shared" si="53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54"/>
        <v>0</v>
      </c>
      <c r="W149" s="158"/>
      <c r="X149" s="158" t="s">
        <v>503</v>
      </c>
      <c r="Y149" s="158" t="s">
        <v>310</v>
      </c>
      <c r="Z149" s="180" t="s">
        <v>2462</v>
      </c>
      <c r="AA149" s="147"/>
      <c r="AB149" s="147"/>
      <c r="AC149" s="147"/>
      <c r="AD149" s="147"/>
      <c r="AE149" s="147"/>
      <c r="AF149" s="147"/>
      <c r="AG149" s="147" t="s">
        <v>504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75">
        <v>131</v>
      </c>
      <c r="B150" s="176" t="s">
        <v>724</v>
      </c>
      <c r="C150" s="182" t="s">
        <v>725</v>
      </c>
      <c r="D150" s="177" t="s">
        <v>521</v>
      </c>
      <c r="E150" s="178">
        <v>12</v>
      </c>
      <c r="F150" s="179"/>
      <c r="G150" s="180">
        <f t="shared" si="48"/>
        <v>0</v>
      </c>
      <c r="H150" s="159"/>
      <c r="I150" s="158">
        <f t="shared" si="49"/>
        <v>0</v>
      </c>
      <c r="J150" s="159"/>
      <c r="K150" s="158">
        <f t="shared" si="50"/>
        <v>0</v>
      </c>
      <c r="L150" s="158">
        <v>21</v>
      </c>
      <c r="M150" s="158">
        <f t="shared" si="51"/>
        <v>0</v>
      </c>
      <c r="N150" s="157">
        <v>2.0000000000000002E-5</v>
      </c>
      <c r="O150" s="157">
        <f t="shared" si="52"/>
        <v>0</v>
      </c>
      <c r="P150" s="157">
        <v>0</v>
      </c>
      <c r="Q150" s="157">
        <f t="shared" si="53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54"/>
        <v>0</v>
      </c>
      <c r="W150" s="158"/>
      <c r="X150" s="158" t="s">
        <v>309</v>
      </c>
      <c r="Y150" s="158" t="s">
        <v>310</v>
      </c>
      <c r="Z150" s="180" t="s">
        <v>2462</v>
      </c>
      <c r="AA150" s="147"/>
      <c r="AB150" s="147"/>
      <c r="AC150" s="147"/>
      <c r="AD150" s="147"/>
      <c r="AE150" s="147"/>
      <c r="AF150" s="147"/>
      <c r="AG150" s="147" t="s">
        <v>595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5">
        <v>132</v>
      </c>
      <c r="B151" s="176" t="s">
        <v>726</v>
      </c>
      <c r="C151" s="182" t="s">
        <v>727</v>
      </c>
      <c r="D151" s="177" t="s">
        <v>521</v>
      </c>
      <c r="E151" s="178">
        <v>1</v>
      </c>
      <c r="F151" s="179"/>
      <c r="G151" s="180">
        <f t="shared" si="48"/>
        <v>0</v>
      </c>
      <c r="H151" s="159"/>
      <c r="I151" s="158">
        <f t="shared" si="49"/>
        <v>0</v>
      </c>
      <c r="J151" s="159"/>
      <c r="K151" s="158">
        <f t="shared" si="50"/>
        <v>0</v>
      </c>
      <c r="L151" s="158">
        <v>21</v>
      </c>
      <c r="M151" s="158">
        <f t="shared" si="51"/>
        <v>0</v>
      </c>
      <c r="N151" s="157">
        <v>2.5999999999999999E-3</v>
      </c>
      <c r="O151" s="157">
        <f t="shared" si="52"/>
        <v>0</v>
      </c>
      <c r="P151" s="157">
        <v>0</v>
      </c>
      <c r="Q151" s="157">
        <f t="shared" si="53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54"/>
        <v>0</v>
      </c>
      <c r="W151" s="158"/>
      <c r="X151" s="158" t="s">
        <v>503</v>
      </c>
      <c r="Y151" s="158" t="s">
        <v>310</v>
      </c>
      <c r="Z151" s="199" t="s">
        <v>307</v>
      </c>
      <c r="AA151" s="147"/>
      <c r="AB151" s="147"/>
      <c r="AC151" s="147"/>
      <c r="AD151" s="147"/>
      <c r="AE151" s="147"/>
      <c r="AF151" s="147"/>
      <c r="AG151" s="147" t="s">
        <v>504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>
      <c r="A152" s="175">
        <v>133</v>
      </c>
      <c r="B152" s="176" t="s">
        <v>728</v>
      </c>
      <c r="C152" s="182" t="s">
        <v>729</v>
      </c>
      <c r="D152" s="177" t="s">
        <v>521</v>
      </c>
      <c r="E152" s="178">
        <v>11</v>
      </c>
      <c r="F152" s="179"/>
      <c r="G152" s="180">
        <f t="shared" si="48"/>
        <v>0</v>
      </c>
      <c r="H152" s="159"/>
      <c r="I152" s="158">
        <f t="shared" si="49"/>
        <v>0</v>
      </c>
      <c r="J152" s="159"/>
      <c r="K152" s="158">
        <f t="shared" si="50"/>
        <v>0</v>
      </c>
      <c r="L152" s="158">
        <v>21</v>
      </c>
      <c r="M152" s="158">
        <f t="shared" si="51"/>
        <v>0</v>
      </c>
      <c r="N152" s="157">
        <v>7.3999999999999999E-4</v>
      </c>
      <c r="O152" s="157">
        <f t="shared" si="52"/>
        <v>0.01</v>
      </c>
      <c r="P152" s="157">
        <v>0</v>
      </c>
      <c r="Q152" s="157">
        <f t="shared" si="53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54"/>
        <v>0</v>
      </c>
      <c r="W152" s="158"/>
      <c r="X152" s="158" t="s">
        <v>503</v>
      </c>
      <c r="Y152" s="158" t="s">
        <v>310</v>
      </c>
      <c r="Z152" s="180" t="s">
        <v>2462</v>
      </c>
      <c r="AA152" s="147"/>
      <c r="AB152" s="147"/>
      <c r="AC152" s="147"/>
      <c r="AD152" s="147"/>
      <c r="AE152" s="147"/>
      <c r="AF152" s="147"/>
      <c r="AG152" s="147" t="s">
        <v>504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0.399999999999999" outlineLevel="1">
      <c r="A153" s="175">
        <v>134</v>
      </c>
      <c r="B153" s="176" t="s">
        <v>730</v>
      </c>
      <c r="C153" s="182" t="s">
        <v>731</v>
      </c>
      <c r="D153" s="177" t="s">
        <v>521</v>
      </c>
      <c r="E153" s="178">
        <v>1</v>
      </c>
      <c r="F153" s="179"/>
      <c r="G153" s="180">
        <f t="shared" si="48"/>
        <v>0</v>
      </c>
      <c r="H153" s="159"/>
      <c r="I153" s="158">
        <f t="shared" si="49"/>
        <v>0</v>
      </c>
      <c r="J153" s="159"/>
      <c r="K153" s="158">
        <f t="shared" si="50"/>
        <v>0</v>
      </c>
      <c r="L153" s="158">
        <v>21</v>
      </c>
      <c r="M153" s="158">
        <f t="shared" si="51"/>
        <v>0</v>
      </c>
      <c r="N153" s="157">
        <v>7.2000000000000005E-4</v>
      </c>
      <c r="O153" s="157">
        <f t="shared" si="52"/>
        <v>0</v>
      </c>
      <c r="P153" s="157">
        <v>0</v>
      </c>
      <c r="Q153" s="157">
        <f t="shared" si="53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54"/>
        <v>0</v>
      </c>
      <c r="W153" s="158"/>
      <c r="X153" s="158" t="s">
        <v>503</v>
      </c>
      <c r="Y153" s="158" t="s">
        <v>310</v>
      </c>
      <c r="Z153" s="180" t="s">
        <v>2462</v>
      </c>
      <c r="AA153" s="147"/>
      <c r="AB153" s="147"/>
      <c r="AC153" s="147"/>
      <c r="AD153" s="147"/>
      <c r="AE153" s="147"/>
      <c r="AF153" s="147"/>
      <c r="AG153" s="147" t="s">
        <v>504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0.399999999999999" outlineLevel="1">
      <c r="A154" s="175">
        <v>135</v>
      </c>
      <c r="B154" s="176" t="s">
        <v>732</v>
      </c>
      <c r="C154" s="182" t="s">
        <v>733</v>
      </c>
      <c r="D154" s="177" t="s">
        <v>378</v>
      </c>
      <c r="E154" s="178">
        <v>2</v>
      </c>
      <c r="F154" s="179"/>
      <c r="G154" s="180">
        <f t="shared" si="48"/>
        <v>0</v>
      </c>
      <c r="H154" s="159"/>
      <c r="I154" s="158">
        <f t="shared" si="49"/>
        <v>0</v>
      </c>
      <c r="J154" s="159"/>
      <c r="K154" s="158">
        <f t="shared" si="50"/>
        <v>0</v>
      </c>
      <c r="L154" s="158">
        <v>21</v>
      </c>
      <c r="M154" s="158">
        <f t="shared" si="51"/>
        <v>0</v>
      </c>
      <c r="N154" s="157">
        <v>3.014E-2</v>
      </c>
      <c r="O154" s="157">
        <f t="shared" si="52"/>
        <v>0.06</v>
      </c>
      <c r="P154" s="157">
        <v>0</v>
      </c>
      <c r="Q154" s="157">
        <f t="shared" si="53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54"/>
        <v>0</v>
      </c>
      <c r="W154" s="158"/>
      <c r="X154" s="158" t="s">
        <v>309</v>
      </c>
      <c r="Y154" s="158" t="s">
        <v>310</v>
      </c>
      <c r="Z154" s="199" t="s">
        <v>307</v>
      </c>
      <c r="AA154" s="147"/>
      <c r="AB154" s="147"/>
      <c r="AC154" s="147"/>
      <c r="AD154" s="147"/>
      <c r="AE154" s="147"/>
      <c r="AF154" s="147"/>
      <c r="AG154" s="147" t="s">
        <v>595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5">
        <v>136</v>
      </c>
      <c r="B155" s="176" t="s">
        <v>734</v>
      </c>
      <c r="C155" s="182" t="s">
        <v>735</v>
      </c>
      <c r="D155" s="177" t="s">
        <v>521</v>
      </c>
      <c r="E155" s="178">
        <v>1</v>
      </c>
      <c r="F155" s="179"/>
      <c r="G155" s="180">
        <f t="shared" si="48"/>
        <v>0</v>
      </c>
      <c r="H155" s="159"/>
      <c r="I155" s="158">
        <f t="shared" si="49"/>
        <v>0</v>
      </c>
      <c r="J155" s="159"/>
      <c r="K155" s="158">
        <f t="shared" si="50"/>
        <v>0</v>
      </c>
      <c r="L155" s="158">
        <v>21</v>
      </c>
      <c r="M155" s="158">
        <f t="shared" si="51"/>
        <v>0</v>
      </c>
      <c r="N155" s="157">
        <v>4.9199999999999999E-3</v>
      </c>
      <c r="O155" s="157">
        <f t="shared" si="52"/>
        <v>0</v>
      </c>
      <c r="P155" s="157">
        <v>0</v>
      </c>
      <c r="Q155" s="157">
        <f t="shared" si="53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54"/>
        <v>0</v>
      </c>
      <c r="W155" s="158"/>
      <c r="X155" s="158" t="s">
        <v>309</v>
      </c>
      <c r="Y155" s="158" t="s">
        <v>310</v>
      </c>
      <c r="Z155" s="180" t="s">
        <v>2462</v>
      </c>
      <c r="AA155" s="147"/>
      <c r="AB155" s="147"/>
      <c r="AC155" s="147"/>
      <c r="AD155" s="147"/>
      <c r="AE155" s="147"/>
      <c r="AF155" s="147"/>
      <c r="AG155" s="147" t="s">
        <v>595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>
      <c r="A156" s="175">
        <v>137</v>
      </c>
      <c r="B156" s="176" t="s">
        <v>736</v>
      </c>
      <c r="C156" s="182" t="s">
        <v>737</v>
      </c>
      <c r="D156" s="177" t="s">
        <v>410</v>
      </c>
      <c r="E156" s="178">
        <v>629</v>
      </c>
      <c r="F156" s="179"/>
      <c r="G156" s="180">
        <f t="shared" si="48"/>
        <v>0</v>
      </c>
      <c r="H156" s="159"/>
      <c r="I156" s="158">
        <f t="shared" si="49"/>
        <v>0</v>
      </c>
      <c r="J156" s="159"/>
      <c r="K156" s="158">
        <f t="shared" si="50"/>
        <v>0</v>
      </c>
      <c r="L156" s="158">
        <v>21</v>
      </c>
      <c r="M156" s="158">
        <f t="shared" si="51"/>
        <v>0</v>
      </c>
      <c r="N156" s="157">
        <v>1.9000000000000001E-4</v>
      </c>
      <c r="O156" s="157">
        <f t="shared" si="52"/>
        <v>0.12</v>
      </c>
      <c r="P156" s="157">
        <v>0</v>
      </c>
      <c r="Q156" s="157">
        <f t="shared" si="53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54"/>
        <v>0</v>
      </c>
      <c r="W156" s="158"/>
      <c r="X156" s="158" t="s">
        <v>309</v>
      </c>
      <c r="Y156" s="158" t="s">
        <v>310</v>
      </c>
      <c r="Z156" s="180" t="s">
        <v>2462</v>
      </c>
      <c r="AA156" s="147"/>
      <c r="AB156" s="147"/>
      <c r="AC156" s="147"/>
      <c r="AD156" s="147"/>
      <c r="AE156" s="147"/>
      <c r="AF156" s="147"/>
      <c r="AG156" s="147" t="s">
        <v>595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5">
        <v>138</v>
      </c>
      <c r="B157" s="176" t="s">
        <v>738</v>
      </c>
      <c r="C157" s="182" t="s">
        <v>739</v>
      </c>
      <c r="D157" s="177" t="s">
        <v>410</v>
      </c>
      <c r="E157" s="178">
        <v>629</v>
      </c>
      <c r="F157" s="179"/>
      <c r="G157" s="180">
        <f t="shared" si="48"/>
        <v>0</v>
      </c>
      <c r="H157" s="159"/>
      <c r="I157" s="158">
        <f t="shared" si="49"/>
        <v>0</v>
      </c>
      <c r="J157" s="159"/>
      <c r="K157" s="158">
        <f t="shared" si="50"/>
        <v>0</v>
      </c>
      <c r="L157" s="158">
        <v>21</v>
      </c>
      <c r="M157" s="158">
        <f t="shared" si="51"/>
        <v>0</v>
      </c>
      <c r="N157" s="157">
        <v>1.0000000000000001E-5</v>
      </c>
      <c r="O157" s="157">
        <f t="shared" si="52"/>
        <v>0.01</v>
      </c>
      <c r="P157" s="157">
        <v>0</v>
      </c>
      <c r="Q157" s="157">
        <f t="shared" si="53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54"/>
        <v>0</v>
      </c>
      <c r="W157" s="158"/>
      <c r="X157" s="158" t="s">
        <v>309</v>
      </c>
      <c r="Y157" s="158" t="s">
        <v>310</v>
      </c>
      <c r="Z157" s="180" t="s">
        <v>2462</v>
      </c>
      <c r="AA157" s="147"/>
      <c r="AB157" s="147"/>
      <c r="AC157" s="147"/>
      <c r="AD157" s="147"/>
      <c r="AE157" s="147"/>
      <c r="AF157" s="147"/>
      <c r="AG157" s="147" t="s">
        <v>595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0.399999999999999" outlineLevel="1">
      <c r="A158" s="175">
        <v>139</v>
      </c>
      <c r="B158" s="176" t="s">
        <v>740</v>
      </c>
      <c r="C158" s="182" t="s">
        <v>741</v>
      </c>
      <c r="D158" s="177" t="s">
        <v>496</v>
      </c>
      <c r="E158" s="178">
        <v>0.14899999999999999</v>
      </c>
      <c r="F158" s="179"/>
      <c r="G158" s="180">
        <f t="shared" si="48"/>
        <v>0</v>
      </c>
      <c r="H158" s="159"/>
      <c r="I158" s="158">
        <f t="shared" si="49"/>
        <v>0</v>
      </c>
      <c r="J158" s="159"/>
      <c r="K158" s="158">
        <f t="shared" si="50"/>
        <v>0</v>
      </c>
      <c r="L158" s="158">
        <v>21</v>
      </c>
      <c r="M158" s="158">
        <f t="shared" si="51"/>
        <v>0</v>
      </c>
      <c r="N158" s="157">
        <v>0</v>
      </c>
      <c r="O158" s="157">
        <f t="shared" si="52"/>
        <v>0</v>
      </c>
      <c r="P158" s="157">
        <v>0</v>
      </c>
      <c r="Q158" s="157">
        <f t="shared" si="53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54"/>
        <v>0</v>
      </c>
      <c r="W158" s="158"/>
      <c r="X158" s="158" t="s">
        <v>309</v>
      </c>
      <c r="Y158" s="158" t="s">
        <v>310</v>
      </c>
      <c r="Z158" s="180" t="s">
        <v>2462</v>
      </c>
      <c r="AA158" s="147"/>
      <c r="AB158" s="147"/>
      <c r="AC158" s="147"/>
      <c r="AD158" s="147"/>
      <c r="AE158" s="147"/>
      <c r="AF158" s="147"/>
      <c r="AG158" s="147" t="s">
        <v>595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>
      <c r="A159" s="175">
        <v>140</v>
      </c>
      <c r="B159" s="176" t="s">
        <v>742</v>
      </c>
      <c r="C159" s="182" t="s">
        <v>743</v>
      </c>
      <c r="D159" s="177" t="s">
        <v>496</v>
      </c>
      <c r="E159" s="178">
        <v>0.624</v>
      </c>
      <c r="F159" s="179"/>
      <c r="G159" s="180">
        <f t="shared" si="48"/>
        <v>0</v>
      </c>
      <c r="H159" s="159"/>
      <c r="I159" s="158">
        <f t="shared" si="49"/>
        <v>0</v>
      </c>
      <c r="J159" s="159"/>
      <c r="K159" s="158">
        <f t="shared" si="50"/>
        <v>0</v>
      </c>
      <c r="L159" s="158">
        <v>21</v>
      </c>
      <c r="M159" s="158">
        <f t="shared" si="51"/>
        <v>0</v>
      </c>
      <c r="N159" s="157">
        <v>0</v>
      </c>
      <c r="O159" s="157">
        <f t="shared" si="52"/>
        <v>0</v>
      </c>
      <c r="P159" s="157">
        <v>0</v>
      </c>
      <c r="Q159" s="157">
        <f t="shared" si="53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54"/>
        <v>0</v>
      </c>
      <c r="W159" s="158"/>
      <c r="X159" s="158" t="s">
        <v>309</v>
      </c>
      <c r="Y159" s="158" t="s">
        <v>310</v>
      </c>
      <c r="Z159" s="180" t="s">
        <v>2462</v>
      </c>
      <c r="AA159" s="147"/>
      <c r="AB159" s="147"/>
      <c r="AC159" s="147"/>
      <c r="AD159" s="147"/>
      <c r="AE159" s="147"/>
      <c r="AF159" s="147"/>
      <c r="AG159" s="147" t="s">
        <v>595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>
      <c r="A160" s="162" t="s">
        <v>302</v>
      </c>
      <c r="B160" s="163" t="s">
        <v>215</v>
      </c>
      <c r="C160" s="181" t="s">
        <v>216</v>
      </c>
      <c r="D160" s="164"/>
      <c r="E160" s="165"/>
      <c r="F160" s="166"/>
      <c r="G160" s="167">
        <f>SUMIF(AG161:AG232,"&lt;&gt;NOR",G161:G232)</f>
        <v>0</v>
      </c>
      <c r="H160" s="161"/>
      <c r="I160" s="161">
        <f>SUM(I161:I232)</f>
        <v>0</v>
      </c>
      <c r="J160" s="161"/>
      <c r="K160" s="161">
        <f>SUM(K161:K232)</f>
        <v>0</v>
      </c>
      <c r="L160" s="161"/>
      <c r="M160" s="161">
        <f>SUM(M161:M232)</f>
        <v>0</v>
      </c>
      <c r="N160" s="160"/>
      <c r="O160" s="160">
        <f>SUM(O161:O232)</f>
        <v>0.68000000000000016</v>
      </c>
      <c r="P160" s="160"/>
      <c r="Q160" s="160">
        <f>SUM(Q161:Q232)</f>
        <v>0</v>
      </c>
      <c r="R160" s="161"/>
      <c r="S160" s="161"/>
      <c r="T160" s="161"/>
      <c r="U160" s="161"/>
      <c r="V160" s="161">
        <f>SUM(V161:V232)</f>
        <v>0</v>
      </c>
      <c r="W160" s="161"/>
      <c r="X160" s="161"/>
      <c r="Y160" s="161"/>
      <c r="Z160" s="167"/>
      <c r="AG160" t="s">
        <v>303</v>
      </c>
    </row>
    <row r="161" spans="1:60" outlineLevel="1">
      <c r="A161" s="175">
        <v>141</v>
      </c>
      <c r="B161" s="176" t="s">
        <v>744</v>
      </c>
      <c r="C161" s="182" t="s">
        <v>745</v>
      </c>
      <c r="D161" s="177" t="s">
        <v>521</v>
      </c>
      <c r="E161" s="178">
        <v>12</v>
      </c>
      <c r="F161" s="179"/>
      <c r="G161" s="180">
        <f t="shared" ref="G161:G232" si="55">ROUND(E161*F161,2)</f>
        <v>0</v>
      </c>
      <c r="H161" s="159"/>
      <c r="I161" s="158">
        <f t="shared" ref="I161:I232" si="56">ROUND(E161*H161,2)</f>
        <v>0</v>
      </c>
      <c r="J161" s="159"/>
      <c r="K161" s="158">
        <f t="shared" ref="K161:K232" si="57">ROUND(E161*J161,2)</f>
        <v>0</v>
      </c>
      <c r="L161" s="158">
        <v>21</v>
      </c>
      <c r="M161" s="158">
        <f t="shared" ref="M161:M232" si="58">G161*(1+L161/100)</f>
        <v>0</v>
      </c>
      <c r="N161" s="157">
        <v>2.47E-3</v>
      </c>
      <c r="O161" s="157">
        <f t="shared" ref="O161:O232" si="59">ROUND(E161*N161,2)</f>
        <v>0.03</v>
      </c>
      <c r="P161" s="157">
        <v>0</v>
      </c>
      <c r="Q161" s="157">
        <f t="shared" ref="Q161:Q232" si="60">ROUND(E161*P161,2)</f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ref="V161:V232" si="61">ROUND(E161*U161,2)</f>
        <v>0</v>
      </c>
      <c r="W161" s="158"/>
      <c r="X161" s="158" t="s">
        <v>309</v>
      </c>
      <c r="Y161" s="158" t="s">
        <v>310</v>
      </c>
      <c r="Z161" s="199" t="s">
        <v>307</v>
      </c>
      <c r="AA161" s="147"/>
      <c r="AB161" s="147"/>
      <c r="AC161" s="147"/>
      <c r="AD161" s="147"/>
      <c r="AE161" s="147"/>
      <c r="AF161" s="147"/>
      <c r="AG161" s="147" t="s">
        <v>595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142</v>
      </c>
      <c r="B162" s="170" t="s">
        <v>746</v>
      </c>
      <c r="C162" s="183" t="s">
        <v>747</v>
      </c>
      <c r="D162" s="171" t="s">
        <v>521</v>
      </c>
      <c r="E162" s="172">
        <v>10</v>
      </c>
      <c r="F162" s="173"/>
      <c r="G162" s="180">
        <f t="shared" si="55"/>
        <v>0</v>
      </c>
      <c r="H162" s="159"/>
      <c r="I162" s="158">
        <f t="shared" si="56"/>
        <v>0</v>
      </c>
      <c r="J162" s="159"/>
      <c r="K162" s="158">
        <f t="shared" si="57"/>
        <v>0</v>
      </c>
      <c r="L162" s="158">
        <v>21</v>
      </c>
      <c r="M162" s="158">
        <f t="shared" si="58"/>
        <v>0</v>
      </c>
      <c r="N162" s="157">
        <v>1.4500000000000001E-2</v>
      </c>
      <c r="O162" s="157">
        <f t="shared" si="59"/>
        <v>0.15</v>
      </c>
      <c r="P162" s="157">
        <v>0</v>
      </c>
      <c r="Q162" s="157">
        <f t="shared" si="60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61"/>
        <v>0</v>
      </c>
      <c r="W162" s="158"/>
      <c r="X162" s="158" t="s">
        <v>503</v>
      </c>
      <c r="Y162" s="158" t="s">
        <v>310</v>
      </c>
      <c r="Z162" s="180" t="s">
        <v>2462</v>
      </c>
      <c r="AA162" s="147"/>
      <c r="AB162" s="147"/>
      <c r="AC162" s="147"/>
      <c r="AD162" s="147"/>
      <c r="AE162" s="147"/>
      <c r="AF162" s="147"/>
      <c r="AG162" s="147" t="s">
        <v>504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13.2" customHeight="1" outlineLevel="1">
      <c r="A163" s="175"/>
      <c r="B163" s="294" t="s">
        <v>2451</v>
      </c>
      <c r="C163" s="295"/>
      <c r="D163" s="295"/>
      <c r="E163" s="295"/>
      <c r="F163" s="295"/>
      <c r="G163" s="180"/>
      <c r="H163" s="159"/>
      <c r="I163" s="158"/>
      <c r="J163" s="159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80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43.95" customHeight="1" outlineLevel="1">
      <c r="A164" s="175"/>
      <c r="B164" s="294" t="s">
        <v>2452</v>
      </c>
      <c r="C164" s="295"/>
      <c r="D164" s="295"/>
      <c r="E164" s="295"/>
      <c r="F164" s="295"/>
      <c r="G164" s="180"/>
      <c r="H164" s="159"/>
      <c r="I164" s="158"/>
      <c r="J164" s="159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80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5"/>
      <c r="B165" s="294" t="s">
        <v>2453</v>
      </c>
      <c r="C165" s="295"/>
      <c r="D165" s="295"/>
      <c r="E165" s="295"/>
      <c r="F165" s="295"/>
      <c r="G165" s="180"/>
      <c r="H165" s="159"/>
      <c r="I165" s="158"/>
      <c r="J165" s="159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80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2.4" customHeight="1" outlineLevel="1">
      <c r="A166" s="175"/>
      <c r="B166" s="294" t="s">
        <v>2454</v>
      </c>
      <c r="C166" s="295"/>
      <c r="D166" s="295"/>
      <c r="E166" s="295"/>
      <c r="F166" s="295"/>
      <c r="G166" s="180"/>
      <c r="H166" s="159"/>
      <c r="I166" s="158"/>
      <c r="J166" s="159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80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95" customHeight="1" outlineLevel="1">
      <c r="A167" s="175"/>
      <c r="B167" s="294" t="s">
        <v>2456</v>
      </c>
      <c r="C167" s="295"/>
      <c r="D167" s="295"/>
      <c r="E167" s="295"/>
      <c r="F167" s="295"/>
      <c r="G167" s="180"/>
      <c r="H167" s="159"/>
      <c r="I167" s="158"/>
      <c r="J167" s="159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80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13.95" customHeight="1" outlineLevel="1">
      <c r="A168" s="175"/>
      <c r="B168" s="294" t="s">
        <v>2457</v>
      </c>
      <c r="C168" s="295"/>
      <c r="D168" s="295"/>
      <c r="E168" s="295"/>
      <c r="F168" s="295"/>
      <c r="G168" s="180"/>
      <c r="H168" s="159"/>
      <c r="I168" s="158"/>
      <c r="J168" s="159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80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5"/>
      <c r="B169" s="294" t="s">
        <v>2458</v>
      </c>
      <c r="C169" s="295"/>
      <c r="D169" s="295"/>
      <c r="E169" s="295"/>
      <c r="F169" s="295"/>
      <c r="G169" s="180"/>
      <c r="H169" s="159"/>
      <c r="I169" s="158"/>
      <c r="J169" s="159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80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5"/>
      <c r="B170" s="294" t="s">
        <v>2459</v>
      </c>
      <c r="C170" s="295"/>
      <c r="D170" s="295"/>
      <c r="E170" s="295"/>
      <c r="F170" s="295"/>
      <c r="G170" s="180"/>
      <c r="H170" s="159"/>
      <c r="I170" s="158"/>
      <c r="J170" s="159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80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" customHeight="1" outlineLevel="1">
      <c r="A171" s="175">
        <v>143</v>
      </c>
      <c r="B171" s="170" t="s">
        <v>748</v>
      </c>
      <c r="C171" s="183" t="s">
        <v>749</v>
      </c>
      <c r="D171" s="171" t="s">
        <v>521</v>
      </c>
      <c r="E171" s="172">
        <v>2</v>
      </c>
      <c r="F171" s="179"/>
      <c r="G171" s="180">
        <f t="shared" si="55"/>
        <v>0</v>
      </c>
      <c r="H171" s="159"/>
      <c r="I171" s="158">
        <f t="shared" si="56"/>
        <v>0</v>
      </c>
      <c r="J171" s="159"/>
      <c r="K171" s="158">
        <f t="shared" si="57"/>
        <v>0</v>
      </c>
      <c r="L171" s="158">
        <v>21</v>
      </c>
      <c r="M171" s="158">
        <f t="shared" si="58"/>
        <v>0</v>
      </c>
      <c r="N171" s="157">
        <v>2.1899999999999999E-2</v>
      </c>
      <c r="O171" s="157">
        <f t="shared" si="59"/>
        <v>0.04</v>
      </c>
      <c r="P171" s="157">
        <v>0</v>
      </c>
      <c r="Q171" s="157">
        <f t="shared" si="60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61"/>
        <v>0</v>
      </c>
      <c r="W171" s="158"/>
      <c r="X171" s="158" t="s">
        <v>503</v>
      </c>
      <c r="Y171" s="158" t="s">
        <v>310</v>
      </c>
      <c r="Z171" s="180" t="s">
        <v>2462</v>
      </c>
      <c r="AA171" s="147"/>
      <c r="AB171" s="147"/>
      <c r="AC171" s="147"/>
      <c r="AD171" s="147"/>
      <c r="AE171" s="147"/>
      <c r="AF171" s="147"/>
      <c r="AG171" s="147" t="s">
        <v>504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75"/>
      <c r="B172" s="294" t="s">
        <v>2451</v>
      </c>
      <c r="C172" s="295"/>
      <c r="D172" s="295"/>
      <c r="E172" s="295"/>
      <c r="F172" s="295"/>
      <c r="G172" s="180"/>
      <c r="H172" s="159"/>
      <c r="I172" s="158"/>
      <c r="J172" s="159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80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7.4" customHeight="1" outlineLevel="1">
      <c r="A173" s="175"/>
      <c r="B173" s="294" t="s">
        <v>2452</v>
      </c>
      <c r="C173" s="295"/>
      <c r="D173" s="295"/>
      <c r="E173" s="295"/>
      <c r="F173" s="295"/>
      <c r="G173" s="180"/>
      <c r="H173" s="159"/>
      <c r="I173" s="158"/>
      <c r="J173" s="159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80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5"/>
      <c r="B174" s="294" t="s">
        <v>2453</v>
      </c>
      <c r="C174" s="295"/>
      <c r="D174" s="295"/>
      <c r="E174" s="295"/>
      <c r="F174" s="295"/>
      <c r="G174" s="180"/>
      <c r="H174" s="159"/>
      <c r="I174" s="158"/>
      <c r="J174" s="159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80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6" customHeight="1" outlineLevel="1">
      <c r="A175" s="175"/>
      <c r="B175" s="294" t="s">
        <v>2454</v>
      </c>
      <c r="C175" s="295"/>
      <c r="D175" s="295"/>
      <c r="E175" s="295"/>
      <c r="F175" s="295"/>
      <c r="G175" s="180"/>
      <c r="H175" s="159"/>
      <c r="I175" s="158"/>
      <c r="J175" s="159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80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4" customHeight="1" outlineLevel="1">
      <c r="A176" s="175"/>
      <c r="B176" s="294" t="s">
        <v>2456</v>
      </c>
      <c r="C176" s="295"/>
      <c r="D176" s="295"/>
      <c r="E176" s="295"/>
      <c r="F176" s="295"/>
      <c r="G176" s="180"/>
      <c r="H176" s="159"/>
      <c r="I176" s="158"/>
      <c r="J176" s="159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80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5"/>
      <c r="B177" s="294" t="s">
        <v>2457</v>
      </c>
      <c r="C177" s="295"/>
      <c r="D177" s="295"/>
      <c r="E177" s="295"/>
      <c r="F177" s="295"/>
      <c r="G177" s="180"/>
      <c r="H177" s="159"/>
      <c r="I177" s="158"/>
      <c r="J177" s="159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80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13.2" customHeight="1" outlineLevel="1">
      <c r="A178" s="175"/>
      <c r="B178" s="294" t="s">
        <v>2458</v>
      </c>
      <c r="C178" s="295"/>
      <c r="D178" s="295"/>
      <c r="E178" s="295"/>
      <c r="F178" s="295"/>
      <c r="G178" s="180"/>
      <c r="H178" s="159"/>
      <c r="I178" s="158"/>
      <c r="J178" s="159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80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13.2" customHeight="1" outlineLevel="1">
      <c r="A179" s="175"/>
      <c r="B179" s="294" t="s">
        <v>2459</v>
      </c>
      <c r="C179" s="295"/>
      <c r="D179" s="295"/>
      <c r="E179" s="295"/>
      <c r="F179" s="295"/>
      <c r="G179" s="180"/>
      <c r="H179" s="159"/>
      <c r="I179" s="158"/>
      <c r="J179" s="159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80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95" customHeight="1" outlineLevel="1">
      <c r="A180" s="175">
        <v>144</v>
      </c>
      <c r="B180" s="176" t="s">
        <v>750</v>
      </c>
      <c r="C180" s="182" t="s">
        <v>2399</v>
      </c>
      <c r="D180" s="177" t="s">
        <v>521</v>
      </c>
      <c r="E180" s="178">
        <v>12</v>
      </c>
      <c r="F180" s="179"/>
      <c r="G180" s="180">
        <f t="shared" si="55"/>
        <v>0</v>
      </c>
      <c r="H180" s="159"/>
      <c r="I180" s="158">
        <f t="shared" si="56"/>
        <v>0</v>
      </c>
      <c r="J180" s="159"/>
      <c r="K180" s="158">
        <f t="shared" si="57"/>
        <v>0</v>
      </c>
      <c r="L180" s="158">
        <v>21</v>
      </c>
      <c r="M180" s="158">
        <f t="shared" si="58"/>
        <v>0</v>
      </c>
      <c r="N180" s="157">
        <v>1.6E-2</v>
      </c>
      <c r="O180" s="157">
        <f t="shared" si="59"/>
        <v>0.19</v>
      </c>
      <c r="P180" s="157">
        <v>0</v>
      </c>
      <c r="Q180" s="157">
        <f t="shared" si="60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61"/>
        <v>0</v>
      </c>
      <c r="W180" s="158"/>
      <c r="X180" s="158" t="s">
        <v>503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504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1" customHeight="1" outlineLevel="1">
      <c r="A181" s="175">
        <v>145</v>
      </c>
      <c r="B181" s="176" t="s">
        <v>751</v>
      </c>
      <c r="C181" s="182" t="s">
        <v>752</v>
      </c>
      <c r="D181" s="177" t="s">
        <v>521</v>
      </c>
      <c r="E181" s="178">
        <v>12</v>
      </c>
      <c r="F181" s="179"/>
      <c r="G181" s="180">
        <f t="shared" si="55"/>
        <v>0</v>
      </c>
      <c r="H181" s="159"/>
      <c r="I181" s="158">
        <f t="shared" si="56"/>
        <v>0</v>
      </c>
      <c r="J181" s="159"/>
      <c r="K181" s="158">
        <f t="shared" si="57"/>
        <v>0</v>
      </c>
      <c r="L181" s="158">
        <v>21</v>
      </c>
      <c r="M181" s="158">
        <f t="shared" si="58"/>
        <v>0</v>
      </c>
      <c r="N181" s="157">
        <v>1E-3</v>
      </c>
      <c r="O181" s="157">
        <f t="shared" si="59"/>
        <v>0.01</v>
      </c>
      <c r="P181" s="157">
        <v>0</v>
      </c>
      <c r="Q181" s="157">
        <f t="shared" si="60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61"/>
        <v>0</v>
      </c>
      <c r="W181" s="158"/>
      <c r="X181" s="158" t="s">
        <v>503</v>
      </c>
      <c r="Y181" s="158" t="s">
        <v>310</v>
      </c>
      <c r="Z181" s="180" t="s">
        <v>2462</v>
      </c>
      <c r="AA181" s="147"/>
      <c r="AB181" s="147"/>
      <c r="AC181" s="147"/>
      <c r="AD181" s="147"/>
      <c r="AE181" s="147"/>
      <c r="AF181" s="147"/>
      <c r="AG181" s="147" t="s">
        <v>504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5">
        <v>146</v>
      </c>
      <c r="B182" s="176" t="s">
        <v>753</v>
      </c>
      <c r="C182" s="182" t="s">
        <v>754</v>
      </c>
      <c r="D182" s="177" t="s">
        <v>521</v>
      </c>
      <c r="E182" s="178">
        <v>14</v>
      </c>
      <c r="F182" s="179"/>
      <c r="G182" s="180">
        <f t="shared" si="55"/>
        <v>0</v>
      </c>
      <c r="H182" s="159"/>
      <c r="I182" s="158">
        <f t="shared" si="56"/>
        <v>0</v>
      </c>
      <c r="J182" s="159"/>
      <c r="K182" s="158">
        <f t="shared" si="57"/>
        <v>0</v>
      </c>
      <c r="L182" s="158">
        <v>21</v>
      </c>
      <c r="M182" s="158">
        <f t="shared" si="58"/>
        <v>0</v>
      </c>
      <c r="N182" s="157">
        <v>4.2999999999999999E-4</v>
      </c>
      <c r="O182" s="157">
        <f t="shared" si="59"/>
        <v>0.01</v>
      </c>
      <c r="P182" s="157">
        <v>0</v>
      </c>
      <c r="Q182" s="157">
        <f t="shared" si="60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61"/>
        <v>0</v>
      </c>
      <c r="W182" s="158"/>
      <c r="X182" s="158" t="s">
        <v>503</v>
      </c>
      <c r="Y182" s="158" t="s">
        <v>310</v>
      </c>
      <c r="Z182" s="199" t="s">
        <v>307</v>
      </c>
      <c r="AA182" s="147"/>
      <c r="AB182" s="147"/>
      <c r="AC182" s="147"/>
      <c r="AD182" s="147"/>
      <c r="AE182" s="147"/>
      <c r="AF182" s="147"/>
      <c r="AG182" s="147" t="s">
        <v>504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75">
        <v>147</v>
      </c>
      <c r="B183" s="176" t="s">
        <v>755</v>
      </c>
      <c r="C183" s="182" t="s">
        <v>756</v>
      </c>
      <c r="D183" s="177" t="s">
        <v>521</v>
      </c>
      <c r="E183" s="178">
        <v>4</v>
      </c>
      <c r="F183" s="179"/>
      <c r="G183" s="180">
        <f t="shared" si="55"/>
        <v>0</v>
      </c>
      <c r="H183" s="159"/>
      <c r="I183" s="158">
        <f t="shared" si="56"/>
        <v>0</v>
      </c>
      <c r="J183" s="159"/>
      <c r="K183" s="158">
        <f t="shared" si="57"/>
        <v>0</v>
      </c>
      <c r="L183" s="158">
        <v>21</v>
      </c>
      <c r="M183" s="158">
        <f t="shared" si="58"/>
        <v>0</v>
      </c>
      <c r="N183" s="157">
        <v>6.4000000000000005E-4</v>
      </c>
      <c r="O183" s="157">
        <f t="shared" si="59"/>
        <v>0</v>
      </c>
      <c r="P183" s="157">
        <v>0</v>
      </c>
      <c r="Q183" s="157">
        <f t="shared" si="60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61"/>
        <v>0</v>
      </c>
      <c r="W183" s="158"/>
      <c r="X183" s="158" t="s">
        <v>309</v>
      </c>
      <c r="Y183" s="158" t="s">
        <v>310</v>
      </c>
      <c r="Z183" s="199" t="s">
        <v>307</v>
      </c>
      <c r="AA183" s="147"/>
      <c r="AB183" s="147"/>
      <c r="AC183" s="147"/>
      <c r="AD183" s="147"/>
      <c r="AE183" s="147"/>
      <c r="AF183" s="147"/>
      <c r="AG183" s="147" t="s">
        <v>595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>
      <c r="A184" s="175">
        <v>148</v>
      </c>
      <c r="B184" s="176" t="s">
        <v>757</v>
      </c>
      <c r="C184" s="182" t="s">
        <v>2400</v>
      </c>
      <c r="D184" s="177" t="s">
        <v>521</v>
      </c>
      <c r="E184" s="178">
        <v>4</v>
      </c>
      <c r="F184" s="179"/>
      <c r="G184" s="180">
        <f t="shared" si="55"/>
        <v>0</v>
      </c>
      <c r="H184" s="159"/>
      <c r="I184" s="158">
        <f t="shared" si="56"/>
        <v>0</v>
      </c>
      <c r="J184" s="159"/>
      <c r="K184" s="158">
        <f t="shared" si="57"/>
        <v>0</v>
      </c>
      <c r="L184" s="158">
        <v>21</v>
      </c>
      <c r="M184" s="158">
        <f t="shared" si="58"/>
        <v>0</v>
      </c>
      <c r="N184" s="157">
        <v>1.46E-2</v>
      </c>
      <c r="O184" s="157">
        <f t="shared" si="59"/>
        <v>0.06</v>
      </c>
      <c r="P184" s="157">
        <v>0</v>
      </c>
      <c r="Q184" s="157">
        <f t="shared" si="60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61"/>
        <v>0</v>
      </c>
      <c r="W184" s="158"/>
      <c r="X184" s="158" t="s">
        <v>503</v>
      </c>
      <c r="Y184" s="158" t="s">
        <v>310</v>
      </c>
      <c r="Z184" s="199" t="s">
        <v>307</v>
      </c>
      <c r="AA184" s="147"/>
      <c r="AB184" s="147"/>
      <c r="AC184" s="147"/>
      <c r="AD184" s="147"/>
      <c r="AE184" s="147"/>
      <c r="AF184" s="147"/>
      <c r="AG184" s="147" t="s">
        <v>504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>
      <c r="A185" s="175">
        <v>149</v>
      </c>
      <c r="B185" s="170" t="s">
        <v>758</v>
      </c>
      <c r="C185" s="183" t="s">
        <v>759</v>
      </c>
      <c r="D185" s="171" t="s">
        <v>521</v>
      </c>
      <c r="E185" s="172">
        <v>4</v>
      </c>
      <c r="F185" s="179"/>
      <c r="G185" s="180">
        <f t="shared" si="55"/>
        <v>0</v>
      </c>
      <c r="H185" s="159"/>
      <c r="I185" s="158">
        <f t="shared" si="56"/>
        <v>0</v>
      </c>
      <c r="J185" s="159"/>
      <c r="K185" s="158">
        <f t="shared" si="57"/>
        <v>0</v>
      </c>
      <c r="L185" s="158">
        <v>21</v>
      </c>
      <c r="M185" s="158">
        <f t="shared" si="58"/>
        <v>0</v>
      </c>
      <c r="N185" s="157">
        <v>1.0500000000000001E-2</v>
      </c>
      <c r="O185" s="157">
        <f t="shared" si="59"/>
        <v>0.04</v>
      </c>
      <c r="P185" s="157">
        <v>0</v>
      </c>
      <c r="Q185" s="157">
        <f t="shared" si="60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61"/>
        <v>0</v>
      </c>
      <c r="W185" s="158"/>
      <c r="X185" s="158" t="s">
        <v>503</v>
      </c>
      <c r="Y185" s="158" t="s">
        <v>310</v>
      </c>
      <c r="Z185" s="180" t="s">
        <v>2462</v>
      </c>
      <c r="AA185" s="147"/>
      <c r="AB185" s="147"/>
      <c r="AC185" s="147"/>
      <c r="AD185" s="147"/>
      <c r="AE185" s="147"/>
      <c r="AF185" s="147"/>
      <c r="AG185" s="147" t="s">
        <v>504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75"/>
      <c r="B186" s="294" t="s">
        <v>2451</v>
      </c>
      <c r="C186" s="295"/>
      <c r="D186" s="295"/>
      <c r="E186" s="295"/>
      <c r="F186" s="295"/>
      <c r="G186" s="180"/>
      <c r="H186" s="159"/>
      <c r="I186" s="158"/>
      <c r="J186" s="159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80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45.6" customHeight="1" outlineLevel="1">
      <c r="A187" s="175"/>
      <c r="B187" s="294" t="s">
        <v>2452</v>
      </c>
      <c r="C187" s="295"/>
      <c r="D187" s="295"/>
      <c r="E187" s="295"/>
      <c r="F187" s="295"/>
      <c r="G187" s="180"/>
      <c r="H187" s="159"/>
      <c r="I187" s="158"/>
      <c r="J187" s="159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80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16.95" customHeight="1" outlineLevel="1">
      <c r="A188" s="175"/>
      <c r="B188" s="294" t="s">
        <v>2453</v>
      </c>
      <c r="C188" s="295"/>
      <c r="D188" s="295"/>
      <c r="E188" s="295"/>
      <c r="F188" s="295"/>
      <c r="G188" s="180"/>
      <c r="H188" s="159"/>
      <c r="I188" s="158"/>
      <c r="J188" s="159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80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32.4" customHeight="1" outlineLevel="1">
      <c r="A189" s="175"/>
      <c r="B189" s="294" t="s">
        <v>2454</v>
      </c>
      <c r="C189" s="295"/>
      <c r="D189" s="295"/>
      <c r="E189" s="295"/>
      <c r="F189" s="295"/>
      <c r="G189" s="180"/>
      <c r="H189" s="159"/>
      <c r="I189" s="158"/>
      <c r="J189" s="159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80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5.2" customHeight="1" outlineLevel="1">
      <c r="A190" s="175"/>
      <c r="B190" s="294" t="s">
        <v>2460</v>
      </c>
      <c r="C190" s="295"/>
      <c r="D190" s="295"/>
      <c r="E190" s="295"/>
      <c r="F190" s="295"/>
      <c r="G190" s="180"/>
      <c r="H190" s="159"/>
      <c r="I190" s="158"/>
      <c r="J190" s="159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80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5.2" customHeight="1" outlineLevel="1">
      <c r="A191" s="175">
        <v>150</v>
      </c>
      <c r="B191" s="176" t="s">
        <v>2479</v>
      </c>
      <c r="C191" s="182" t="s">
        <v>2480</v>
      </c>
      <c r="D191" s="177" t="s">
        <v>521</v>
      </c>
      <c r="E191" s="178">
        <v>2</v>
      </c>
      <c r="F191" s="179"/>
      <c r="G191" s="180">
        <f t="shared" si="55"/>
        <v>0</v>
      </c>
      <c r="H191" s="159"/>
      <c r="I191" s="158">
        <f t="shared" ref="I191:I196" si="62">ROUND(E191*H191,2)</f>
        <v>0</v>
      </c>
      <c r="J191" s="159"/>
      <c r="K191" s="158">
        <f t="shared" ref="K191:K196" si="63">ROUND(E191*J191,2)</f>
        <v>0</v>
      </c>
      <c r="L191" s="158">
        <v>21</v>
      </c>
      <c r="M191" s="158">
        <f t="shared" ref="M191:M196" si="64">G191*(1+L191/100)</f>
        <v>0</v>
      </c>
      <c r="N191" s="157">
        <v>0</v>
      </c>
      <c r="O191" s="157">
        <f t="shared" ref="O191:O196" si="65">ROUND(E191*N191,2)</f>
        <v>0</v>
      </c>
      <c r="P191" s="157">
        <v>0</v>
      </c>
      <c r="Q191" s="157">
        <f t="shared" ref="Q191:Q196" si="66">ROUND(E191*P191,2)</f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ref="V191:V196" si="67">ROUND(E191*U191,2)</f>
        <v>0</v>
      </c>
      <c r="W191" s="158"/>
      <c r="X191" s="158" t="s">
        <v>309</v>
      </c>
      <c r="Y191" s="158" t="s">
        <v>310</v>
      </c>
      <c r="Z191" s="180" t="s">
        <v>2462</v>
      </c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5.2" customHeight="1" outlineLevel="1">
      <c r="A192" s="175">
        <v>151</v>
      </c>
      <c r="B192" s="176" t="s">
        <v>2481</v>
      </c>
      <c r="C192" s="182" t="s">
        <v>2482</v>
      </c>
      <c r="D192" s="177" t="s">
        <v>378</v>
      </c>
      <c r="E192" s="178">
        <v>22</v>
      </c>
      <c r="F192" s="179"/>
      <c r="G192" s="180">
        <f t="shared" si="55"/>
        <v>0</v>
      </c>
      <c r="H192" s="159"/>
      <c r="I192" s="158">
        <f t="shared" si="62"/>
        <v>0</v>
      </c>
      <c r="J192" s="159"/>
      <c r="K192" s="158">
        <f t="shared" si="63"/>
        <v>0</v>
      </c>
      <c r="L192" s="158">
        <v>21</v>
      </c>
      <c r="M192" s="158">
        <f t="shared" si="64"/>
        <v>0</v>
      </c>
      <c r="N192" s="157">
        <v>0</v>
      </c>
      <c r="O192" s="157">
        <f t="shared" si="65"/>
        <v>0</v>
      </c>
      <c r="P192" s="157">
        <v>0</v>
      </c>
      <c r="Q192" s="157">
        <f t="shared" si="6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67"/>
        <v>0</v>
      </c>
      <c r="W192" s="158"/>
      <c r="X192" s="158" t="s">
        <v>309</v>
      </c>
      <c r="Y192" s="158" t="s">
        <v>310</v>
      </c>
      <c r="Z192" s="180" t="s">
        <v>2462</v>
      </c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5.2" customHeight="1" outlineLevel="1">
      <c r="A193" s="175">
        <v>152</v>
      </c>
      <c r="B193" s="176" t="s">
        <v>2483</v>
      </c>
      <c r="C193" s="182" t="s">
        <v>2484</v>
      </c>
      <c r="D193" s="177" t="s">
        <v>521</v>
      </c>
      <c r="E193" s="178">
        <v>20</v>
      </c>
      <c r="F193" s="179"/>
      <c r="G193" s="180">
        <f t="shared" si="55"/>
        <v>0</v>
      </c>
      <c r="H193" s="159"/>
      <c r="I193" s="158">
        <f t="shared" si="62"/>
        <v>0</v>
      </c>
      <c r="J193" s="159"/>
      <c r="K193" s="158">
        <f t="shared" si="63"/>
        <v>0</v>
      </c>
      <c r="L193" s="158">
        <v>21</v>
      </c>
      <c r="M193" s="158">
        <f t="shared" si="64"/>
        <v>0</v>
      </c>
      <c r="N193" s="157">
        <v>0</v>
      </c>
      <c r="O193" s="157">
        <f t="shared" si="65"/>
        <v>0</v>
      </c>
      <c r="P193" s="157">
        <v>0</v>
      </c>
      <c r="Q193" s="157">
        <f t="shared" si="66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67"/>
        <v>0</v>
      </c>
      <c r="W193" s="158"/>
      <c r="X193" s="158" t="s">
        <v>309</v>
      </c>
      <c r="Y193" s="158" t="s">
        <v>310</v>
      </c>
      <c r="Z193" s="180" t="s">
        <v>2462</v>
      </c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5.2" customHeight="1" outlineLevel="1">
      <c r="A194" s="175">
        <v>153</v>
      </c>
      <c r="B194" s="176" t="s">
        <v>2485</v>
      </c>
      <c r="C194" s="182" t="s">
        <v>2486</v>
      </c>
      <c r="D194" s="177" t="s">
        <v>521</v>
      </c>
      <c r="E194" s="178">
        <v>2</v>
      </c>
      <c r="F194" s="179"/>
      <c r="G194" s="180">
        <f t="shared" si="55"/>
        <v>0</v>
      </c>
      <c r="H194" s="159"/>
      <c r="I194" s="158">
        <f t="shared" si="62"/>
        <v>0</v>
      </c>
      <c r="J194" s="159"/>
      <c r="K194" s="158">
        <f t="shared" si="63"/>
        <v>0</v>
      </c>
      <c r="L194" s="158">
        <v>21</v>
      </c>
      <c r="M194" s="158">
        <f t="shared" si="64"/>
        <v>0</v>
      </c>
      <c r="N194" s="157">
        <v>0</v>
      </c>
      <c r="O194" s="157">
        <f t="shared" si="65"/>
        <v>0</v>
      </c>
      <c r="P194" s="157">
        <v>0</v>
      </c>
      <c r="Q194" s="157">
        <f t="shared" si="66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67"/>
        <v>0</v>
      </c>
      <c r="W194" s="158"/>
      <c r="X194" s="158" t="s">
        <v>309</v>
      </c>
      <c r="Y194" s="158" t="s">
        <v>310</v>
      </c>
      <c r="Z194" s="180" t="s">
        <v>2462</v>
      </c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5.2" customHeight="1" outlineLevel="1">
      <c r="A195" s="175">
        <v>154</v>
      </c>
      <c r="B195" s="176" t="s">
        <v>2487</v>
      </c>
      <c r="C195" s="182" t="s">
        <v>2488</v>
      </c>
      <c r="D195" s="177" t="s">
        <v>521</v>
      </c>
      <c r="E195" s="178">
        <v>22</v>
      </c>
      <c r="F195" s="179"/>
      <c r="G195" s="180">
        <f t="shared" si="55"/>
        <v>0</v>
      </c>
      <c r="H195" s="159"/>
      <c r="I195" s="158">
        <f t="shared" si="62"/>
        <v>0</v>
      </c>
      <c r="J195" s="159"/>
      <c r="K195" s="158">
        <f t="shared" si="63"/>
        <v>0</v>
      </c>
      <c r="L195" s="158">
        <v>21</v>
      </c>
      <c r="M195" s="158">
        <f t="shared" si="64"/>
        <v>0</v>
      </c>
      <c r="N195" s="157">
        <v>0</v>
      </c>
      <c r="O195" s="157">
        <f t="shared" si="65"/>
        <v>0</v>
      </c>
      <c r="P195" s="157">
        <v>0</v>
      </c>
      <c r="Q195" s="157">
        <f t="shared" si="66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67"/>
        <v>0</v>
      </c>
      <c r="W195" s="158"/>
      <c r="X195" s="158" t="s">
        <v>309</v>
      </c>
      <c r="Y195" s="158" t="s">
        <v>310</v>
      </c>
      <c r="Z195" s="180" t="s">
        <v>2462</v>
      </c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5.2" customHeight="1" outlineLevel="1">
      <c r="A196" s="175">
        <v>155</v>
      </c>
      <c r="B196" s="176" t="s">
        <v>2489</v>
      </c>
      <c r="C196" s="182" t="s">
        <v>2490</v>
      </c>
      <c r="D196" s="177" t="s">
        <v>521</v>
      </c>
      <c r="E196" s="178">
        <v>2</v>
      </c>
      <c r="F196" s="179"/>
      <c r="G196" s="180">
        <f t="shared" si="55"/>
        <v>0</v>
      </c>
      <c r="H196" s="159"/>
      <c r="I196" s="158">
        <f t="shared" si="62"/>
        <v>0</v>
      </c>
      <c r="J196" s="159"/>
      <c r="K196" s="158">
        <f t="shared" si="63"/>
        <v>0</v>
      </c>
      <c r="L196" s="158">
        <v>21</v>
      </c>
      <c r="M196" s="158">
        <f t="shared" si="64"/>
        <v>0</v>
      </c>
      <c r="N196" s="157">
        <v>0</v>
      </c>
      <c r="O196" s="157">
        <f t="shared" si="65"/>
        <v>0</v>
      </c>
      <c r="P196" s="157">
        <v>0</v>
      </c>
      <c r="Q196" s="157">
        <f t="shared" si="66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67"/>
        <v>0</v>
      </c>
      <c r="W196" s="158"/>
      <c r="X196" s="158" t="s">
        <v>309</v>
      </c>
      <c r="Y196" s="158" t="s">
        <v>310</v>
      </c>
      <c r="Z196" s="180" t="s">
        <v>2462</v>
      </c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5">
        <v>156</v>
      </c>
      <c r="B197" s="176" t="s">
        <v>760</v>
      </c>
      <c r="C197" s="182" t="s">
        <v>761</v>
      </c>
      <c r="D197" s="177" t="s">
        <v>521</v>
      </c>
      <c r="E197" s="178">
        <v>2</v>
      </c>
      <c r="F197" s="179"/>
      <c r="G197" s="180">
        <f t="shared" si="55"/>
        <v>0</v>
      </c>
      <c r="H197" s="159"/>
      <c r="I197" s="158">
        <f t="shared" si="56"/>
        <v>0</v>
      </c>
      <c r="J197" s="159"/>
      <c r="K197" s="158">
        <f t="shared" si="57"/>
        <v>0</v>
      </c>
      <c r="L197" s="158">
        <v>21</v>
      </c>
      <c r="M197" s="158">
        <f t="shared" si="58"/>
        <v>0</v>
      </c>
      <c r="N197" s="157">
        <v>1.6E-2</v>
      </c>
      <c r="O197" s="157">
        <f t="shared" si="59"/>
        <v>0.03</v>
      </c>
      <c r="P197" s="157">
        <v>0</v>
      </c>
      <c r="Q197" s="157">
        <f t="shared" si="60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61"/>
        <v>0</v>
      </c>
      <c r="W197" s="158"/>
      <c r="X197" s="158" t="s">
        <v>503</v>
      </c>
      <c r="Y197" s="158" t="s">
        <v>310</v>
      </c>
      <c r="Z197" s="180" t="s">
        <v>2462</v>
      </c>
      <c r="AA197" s="147"/>
      <c r="AB197" s="147"/>
      <c r="AC197" s="147"/>
      <c r="AD197" s="147"/>
      <c r="AE197" s="147"/>
      <c r="AF197" s="147"/>
      <c r="AG197" s="147" t="s">
        <v>504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>
      <c r="A198" s="175">
        <v>157</v>
      </c>
      <c r="B198" s="176" t="s">
        <v>762</v>
      </c>
      <c r="C198" s="182" t="s">
        <v>2401</v>
      </c>
      <c r="D198" s="177" t="s">
        <v>521</v>
      </c>
      <c r="E198" s="178">
        <v>2</v>
      </c>
      <c r="F198" s="179"/>
      <c r="G198" s="180">
        <f t="shared" si="55"/>
        <v>0</v>
      </c>
      <c r="H198" s="159"/>
      <c r="I198" s="158">
        <f t="shared" si="56"/>
        <v>0</v>
      </c>
      <c r="J198" s="159"/>
      <c r="K198" s="158">
        <f t="shared" si="57"/>
        <v>0</v>
      </c>
      <c r="L198" s="158">
        <v>21</v>
      </c>
      <c r="M198" s="158">
        <f t="shared" si="58"/>
        <v>0</v>
      </c>
      <c r="N198" s="157">
        <v>1.4E-2</v>
      </c>
      <c r="O198" s="157">
        <f t="shared" si="59"/>
        <v>0.03</v>
      </c>
      <c r="P198" s="157">
        <v>0</v>
      </c>
      <c r="Q198" s="157">
        <f t="shared" si="60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61"/>
        <v>0</v>
      </c>
      <c r="W198" s="158"/>
      <c r="X198" s="158" t="s">
        <v>503</v>
      </c>
      <c r="Y198" s="158" t="s">
        <v>310</v>
      </c>
      <c r="Z198" s="199" t="s">
        <v>307</v>
      </c>
      <c r="AA198" s="147"/>
      <c r="AB198" s="147"/>
      <c r="AC198" s="147"/>
      <c r="AD198" s="147"/>
      <c r="AE198" s="147"/>
      <c r="AF198" s="147"/>
      <c r="AG198" s="147" t="s">
        <v>504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5">
        <v>158</v>
      </c>
      <c r="B199" s="176" t="s">
        <v>763</v>
      </c>
      <c r="C199" s="182" t="s">
        <v>764</v>
      </c>
      <c r="D199" s="177" t="s">
        <v>378</v>
      </c>
      <c r="E199" s="178">
        <v>9</v>
      </c>
      <c r="F199" s="179"/>
      <c r="G199" s="180">
        <f t="shared" si="55"/>
        <v>0</v>
      </c>
      <c r="H199" s="159"/>
      <c r="I199" s="158">
        <f t="shared" si="56"/>
        <v>0</v>
      </c>
      <c r="J199" s="159"/>
      <c r="K199" s="158">
        <f t="shared" si="57"/>
        <v>0</v>
      </c>
      <c r="L199" s="158">
        <v>21</v>
      </c>
      <c r="M199" s="158">
        <f t="shared" si="58"/>
        <v>0</v>
      </c>
      <c r="N199" s="157">
        <v>4.2999999999999999E-4</v>
      </c>
      <c r="O199" s="157">
        <f t="shared" si="59"/>
        <v>0</v>
      </c>
      <c r="P199" s="157">
        <v>0</v>
      </c>
      <c r="Q199" s="157">
        <f t="shared" si="60"/>
        <v>0</v>
      </c>
      <c r="R199" s="158"/>
      <c r="S199" s="158" t="s">
        <v>307</v>
      </c>
      <c r="T199" s="158" t="s">
        <v>308</v>
      </c>
      <c r="U199" s="158">
        <v>0</v>
      </c>
      <c r="V199" s="158">
        <f t="shared" si="61"/>
        <v>0</v>
      </c>
      <c r="W199" s="158"/>
      <c r="X199" s="158" t="s">
        <v>309</v>
      </c>
      <c r="Y199" s="158" t="s">
        <v>310</v>
      </c>
      <c r="Z199" s="180" t="s">
        <v>2462</v>
      </c>
      <c r="AA199" s="147"/>
      <c r="AB199" s="147"/>
      <c r="AC199" s="147"/>
      <c r="AD199" s="147"/>
      <c r="AE199" s="147"/>
      <c r="AF199" s="147"/>
      <c r="AG199" s="147" t="s">
        <v>595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5">
        <v>159</v>
      </c>
      <c r="B200" s="176" t="s">
        <v>765</v>
      </c>
      <c r="C200" s="182" t="s">
        <v>766</v>
      </c>
      <c r="D200" s="177" t="s">
        <v>378</v>
      </c>
      <c r="E200" s="178">
        <v>2</v>
      </c>
      <c r="F200" s="179"/>
      <c r="G200" s="180">
        <f t="shared" si="55"/>
        <v>0</v>
      </c>
      <c r="H200" s="159"/>
      <c r="I200" s="158">
        <f t="shared" si="56"/>
        <v>0</v>
      </c>
      <c r="J200" s="159"/>
      <c r="K200" s="158">
        <f t="shared" si="57"/>
        <v>0</v>
      </c>
      <c r="L200" s="158">
        <v>21</v>
      </c>
      <c r="M200" s="158">
        <f t="shared" si="58"/>
        <v>0</v>
      </c>
      <c r="N200" s="157">
        <v>6.4000000000000005E-4</v>
      </c>
      <c r="O200" s="157">
        <f t="shared" si="59"/>
        <v>0</v>
      </c>
      <c r="P200" s="157">
        <v>0</v>
      </c>
      <c r="Q200" s="157">
        <f t="shared" si="60"/>
        <v>0</v>
      </c>
      <c r="R200" s="158"/>
      <c r="S200" s="158" t="s">
        <v>307</v>
      </c>
      <c r="T200" s="158" t="s">
        <v>308</v>
      </c>
      <c r="U200" s="158">
        <v>0</v>
      </c>
      <c r="V200" s="158">
        <f t="shared" si="61"/>
        <v>0</v>
      </c>
      <c r="W200" s="158"/>
      <c r="X200" s="158" t="s">
        <v>309</v>
      </c>
      <c r="Y200" s="158" t="s">
        <v>310</v>
      </c>
      <c r="Z200" s="199" t="s">
        <v>307</v>
      </c>
      <c r="AA200" s="147"/>
      <c r="AB200" s="147"/>
      <c r="AC200" s="147"/>
      <c r="AD200" s="147"/>
      <c r="AE200" s="147"/>
      <c r="AF200" s="147"/>
      <c r="AG200" s="147" t="s">
        <v>595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75">
        <v>160</v>
      </c>
      <c r="B201" s="176" t="s">
        <v>767</v>
      </c>
      <c r="C201" s="182" t="s">
        <v>2403</v>
      </c>
      <c r="D201" s="177" t="s">
        <v>521</v>
      </c>
      <c r="E201" s="178">
        <v>2</v>
      </c>
      <c r="F201" s="179"/>
      <c r="G201" s="180">
        <f t="shared" si="55"/>
        <v>0</v>
      </c>
      <c r="H201" s="159"/>
      <c r="I201" s="158">
        <f t="shared" si="56"/>
        <v>0</v>
      </c>
      <c r="J201" s="159"/>
      <c r="K201" s="158">
        <f t="shared" si="57"/>
        <v>0</v>
      </c>
      <c r="L201" s="158">
        <v>21</v>
      </c>
      <c r="M201" s="158">
        <f t="shared" si="58"/>
        <v>0</v>
      </c>
      <c r="N201" s="157">
        <v>1.4E-2</v>
      </c>
      <c r="O201" s="157">
        <f t="shared" si="59"/>
        <v>0.03</v>
      </c>
      <c r="P201" s="157">
        <v>0</v>
      </c>
      <c r="Q201" s="157">
        <f t="shared" si="60"/>
        <v>0</v>
      </c>
      <c r="R201" s="158"/>
      <c r="S201" s="158" t="s">
        <v>307</v>
      </c>
      <c r="T201" s="158" t="s">
        <v>308</v>
      </c>
      <c r="U201" s="158">
        <v>0</v>
      </c>
      <c r="V201" s="158">
        <f t="shared" si="61"/>
        <v>0</v>
      </c>
      <c r="W201" s="158"/>
      <c r="X201" s="158" t="s">
        <v>503</v>
      </c>
      <c r="Y201" s="158" t="s">
        <v>310</v>
      </c>
      <c r="Z201" s="199" t="s">
        <v>307</v>
      </c>
      <c r="AA201" s="147"/>
      <c r="AB201" s="147"/>
      <c r="AC201" s="147"/>
      <c r="AD201" s="147"/>
      <c r="AE201" s="147"/>
      <c r="AF201" s="147"/>
      <c r="AG201" s="147" t="s">
        <v>504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0.6" outlineLevel="1">
      <c r="A202" s="175">
        <v>161</v>
      </c>
      <c r="B202" s="176" t="s">
        <v>768</v>
      </c>
      <c r="C202" s="182" t="s">
        <v>2402</v>
      </c>
      <c r="D202" s="177" t="s">
        <v>521</v>
      </c>
      <c r="E202" s="178">
        <v>2</v>
      </c>
      <c r="F202" s="179"/>
      <c r="G202" s="180">
        <f t="shared" si="55"/>
        <v>0</v>
      </c>
      <c r="H202" s="159"/>
      <c r="I202" s="158">
        <f t="shared" si="56"/>
        <v>0</v>
      </c>
      <c r="J202" s="159"/>
      <c r="K202" s="158">
        <f t="shared" si="57"/>
        <v>0</v>
      </c>
      <c r="L202" s="158">
        <v>21</v>
      </c>
      <c r="M202" s="158">
        <f t="shared" si="58"/>
        <v>0</v>
      </c>
      <c r="N202" s="157">
        <v>1.8700000000000001E-2</v>
      </c>
      <c r="O202" s="157">
        <f t="shared" si="59"/>
        <v>0.04</v>
      </c>
      <c r="P202" s="157">
        <v>0</v>
      </c>
      <c r="Q202" s="157">
        <f t="shared" si="60"/>
        <v>0</v>
      </c>
      <c r="R202" s="158"/>
      <c r="S202" s="158" t="s">
        <v>307</v>
      </c>
      <c r="T202" s="158" t="s">
        <v>308</v>
      </c>
      <c r="U202" s="158">
        <v>0</v>
      </c>
      <c r="V202" s="158">
        <f t="shared" si="61"/>
        <v>0</v>
      </c>
      <c r="W202" s="158"/>
      <c r="X202" s="158" t="s">
        <v>503</v>
      </c>
      <c r="Y202" s="158" t="s">
        <v>310</v>
      </c>
      <c r="Z202" s="199" t="s">
        <v>307</v>
      </c>
      <c r="AA202" s="147"/>
      <c r="AB202" s="147"/>
      <c r="AC202" s="147"/>
      <c r="AD202" s="147"/>
      <c r="AE202" s="147"/>
      <c r="AF202" s="147"/>
      <c r="AG202" s="147" t="s">
        <v>504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>
      <c r="A203" s="175">
        <v>162</v>
      </c>
      <c r="B203" s="176" t="s">
        <v>769</v>
      </c>
      <c r="C203" s="182" t="s">
        <v>770</v>
      </c>
      <c r="D203" s="177" t="s">
        <v>378</v>
      </c>
      <c r="E203" s="178">
        <v>61</v>
      </c>
      <c r="F203" s="179"/>
      <c r="G203" s="180">
        <f t="shared" si="55"/>
        <v>0</v>
      </c>
      <c r="H203" s="159"/>
      <c r="I203" s="158">
        <f t="shared" si="56"/>
        <v>0</v>
      </c>
      <c r="J203" s="159"/>
      <c r="K203" s="158">
        <f t="shared" si="57"/>
        <v>0</v>
      </c>
      <c r="L203" s="158">
        <v>21</v>
      </c>
      <c r="M203" s="158">
        <f t="shared" si="58"/>
        <v>0</v>
      </c>
      <c r="N203" s="157">
        <v>2.4000000000000001E-4</v>
      </c>
      <c r="O203" s="157">
        <f t="shared" si="59"/>
        <v>0.01</v>
      </c>
      <c r="P203" s="157">
        <v>0</v>
      </c>
      <c r="Q203" s="157">
        <f t="shared" si="60"/>
        <v>0</v>
      </c>
      <c r="R203" s="158"/>
      <c r="S203" s="158" t="s">
        <v>307</v>
      </c>
      <c r="T203" s="158" t="s">
        <v>308</v>
      </c>
      <c r="U203" s="158">
        <v>0</v>
      </c>
      <c r="V203" s="158">
        <f t="shared" si="61"/>
        <v>0</v>
      </c>
      <c r="W203" s="158"/>
      <c r="X203" s="158" t="s">
        <v>309</v>
      </c>
      <c r="Y203" s="158" t="s">
        <v>310</v>
      </c>
      <c r="Z203" s="180" t="s">
        <v>2462</v>
      </c>
      <c r="AA203" s="147"/>
      <c r="AB203" s="147"/>
      <c r="AC203" s="147"/>
      <c r="AD203" s="147"/>
      <c r="AE203" s="147"/>
      <c r="AF203" s="147"/>
      <c r="AG203" s="147" t="s">
        <v>595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75">
        <v>163</v>
      </c>
      <c r="B204" s="176" t="s">
        <v>771</v>
      </c>
      <c r="C204" s="182" t="s">
        <v>772</v>
      </c>
      <c r="D204" s="177" t="s">
        <v>378</v>
      </c>
      <c r="E204" s="178">
        <v>1</v>
      </c>
      <c r="F204" s="179"/>
      <c r="G204" s="180">
        <f t="shared" si="55"/>
        <v>0</v>
      </c>
      <c r="H204" s="159"/>
      <c r="I204" s="158">
        <f t="shared" si="56"/>
        <v>0</v>
      </c>
      <c r="J204" s="159"/>
      <c r="K204" s="158">
        <f t="shared" si="57"/>
        <v>0</v>
      </c>
      <c r="L204" s="158">
        <v>21</v>
      </c>
      <c r="M204" s="158">
        <f t="shared" si="58"/>
        <v>0</v>
      </c>
      <c r="N204" s="157">
        <v>9.0000000000000006E-5</v>
      </c>
      <c r="O204" s="157">
        <f t="shared" si="59"/>
        <v>0</v>
      </c>
      <c r="P204" s="157">
        <v>0</v>
      </c>
      <c r="Q204" s="157">
        <f t="shared" si="60"/>
        <v>0</v>
      </c>
      <c r="R204" s="158"/>
      <c r="S204" s="158" t="s">
        <v>307</v>
      </c>
      <c r="T204" s="158" t="s">
        <v>308</v>
      </c>
      <c r="U204" s="158">
        <v>0</v>
      </c>
      <c r="V204" s="158">
        <f t="shared" si="61"/>
        <v>0</v>
      </c>
      <c r="W204" s="158"/>
      <c r="X204" s="158" t="s">
        <v>309</v>
      </c>
      <c r="Y204" s="158" t="s">
        <v>310</v>
      </c>
      <c r="Z204" s="180" t="s">
        <v>2462</v>
      </c>
      <c r="AA204" s="147"/>
      <c r="AB204" s="147"/>
      <c r="AC204" s="147"/>
      <c r="AD204" s="147"/>
      <c r="AE204" s="147"/>
      <c r="AF204" s="147"/>
      <c r="AG204" s="147" t="s">
        <v>595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75">
        <v>164</v>
      </c>
      <c r="B205" s="176" t="s">
        <v>773</v>
      </c>
      <c r="C205" s="182" t="s">
        <v>774</v>
      </c>
      <c r="D205" s="177" t="s">
        <v>521</v>
      </c>
      <c r="E205" s="178">
        <v>1</v>
      </c>
      <c r="F205" s="179"/>
      <c r="G205" s="180">
        <f t="shared" si="55"/>
        <v>0</v>
      </c>
      <c r="H205" s="159"/>
      <c r="I205" s="158">
        <f t="shared" si="56"/>
        <v>0</v>
      </c>
      <c r="J205" s="159"/>
      <c r="K205" s="158">
        <f t="shared" si="57"/>
        <v>0</v>
      </c>
      <c r="L205" s="158">
        <v>21</v>
      </c>
      <c r="M205" s="158">
        <f t="shared" si="58"/>
        <v>0</v>
      </c>
      <c r="N205" s="157">
        <v>1.4999999999999999E-4</v>
      </c>
      <c r="O205" s="157">
        <f t="shared" si="59"/>
        <v>0</v>
      </c>
      <c r="P205" s="157">
        <v>0</v>
      </c>
      <c r="Q205" s="157">
        <f t="shared" si="60"/>
        <v>0</v>
      </c>
      <c r="R205" s="158"/>
      <c r="S205" s="158" t="s">
        <v>307</v>
      </c>
      <c r="T205" s="158" t="s">
        <v>308</v>
      </c>
      <c r="U205" s="158">
        <v>0</v>
      </c>
      <c r="V205" s="158">
        <f t="shared" si="61"/>
        <v>0</v>
      </c>
      <c r="W205" s="158"/>
      <c r="X205" s="158" t="s">
        <v>503</v>
      </c>
      <c r="Y205" s="158" t="s">
        <v>310</v>
      </c>
      <c r="Z205" s="180" t="s">
        <v>2462</v>
      </c>
      <c r="AA205" s="147"/>
      <c r="AB205" s="147"/>
      <c r="AC205" s="147"/>
      <c r="AD205" s="147"/>
      <c r="AE205" s="147"/>
      <c r="AF205" s="147"/>
      <c r="AG205" s="147" t="s">
        <v>504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.399999999999999" outlineLevel="1">
      <c r="A206" s="175">
        <v>165</v>
      </c>
      <c r="B206" s="176" t="s">
        <v>775</v>
      </c>
      <c r="C206" s="182" t="s">
        <v>776</v>
      </c>
      <c r="D206" s="177" t="s">
        <v>521</v>
      </c>
      <c r="E206" s="178">
        <v>1</v>
      </c>
      <c r="F206" s="179"/>
      <c r="G206" s="180">
        <f t="shared" si="55"/>
        <v>0</v>
      </c>
      <c r="H206" s="159"/>
      <c r="I206" s="158">
        <f t="shared" si="56"/>
        <v>0</v>
      </c>
      <c r="J206" s="159"/>
      <c r="K206" s="158">
        <f t="shared" si="57"/>
        <v>0</v>
      </c>
      <c r="L206" s="158">
        <v>21</v>
      </c>
      <c r="M206" s="158">
        <f t="shared" si="58"/>
        <v>0</v>
      </c>
      <c r="N206" s="157">
        <v>0</v>
      </c>
      <c r="O206" s="157">
        <f t="shared" si="59"/>
        <v>0</v>
      </c>
      <c r="P206" s="157">
        <v>0</v>
      </c>
      <c r="Q206" s="157">
        <f t="shared" si="60"/>
        <v>0</v>
      </c>
      <c r="R206" s="158"/>
      <c r="S206" s="158" t="s">
        <v>307</v>
      </c>
      <c r="T206" s="158" t="s">
        <v>308</v>
      </c>
      <c r="U206" s="158">
        <v>0</v>
      </c>
      <c r="V206" s="158">
        <f t="shared" si="61"/>
        <v>0</v>
      </c>
      <c r="W206" s="158"/>
      <c r="X206" s="158" t="s">
        <v>503</v>
      </c>
      <c r="Y206" s="158" t="s">
        <v>310</v>
      </c>
      <c r="Z206" s="199" t="s">
        <v>307</v>
      </c>
      <c r="AA206" s="147"/>
      <c r="AB206" s="147"/>
      <c r="AC206" s="147"/>
      <c r="AD206" s="147"/>
      <c r="AE206" s="147"/>
      <c r="AF206" s="147"/>
      <c r="AG206" s="147" t="s">
        <v>504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>
      <c r="A207" s="175">
        <v>166</v>
      </c>
      <c r="B207" s="176" t="s">
        <v>777</v>
      </c>
      <c r="C207" s="182" t="s">
        <v>778</v>
      </c>
      <c r="D207" s="177" t="s">
        <v>521</v>
      </c>
      <c r="E207" s="178">
        <v>2</v>
      </c>
      <c r="F207" s="179"/>
      <c r="G207" s="180">
        <f t="shared" si="55"/>
        <v>0</v>
      </c>
      <c r="H207" s="159"/>
      <c r="I207" s="158">
        <f t="shared" si="56"/>
        <v>0</v>
      </c>
      <c r="J207" s="159"/>
      <c r="K207" s="158">
        <f t="shared" si="57"/>
        <v>0</v>
      </c>
      <c r="L207" s="158">
        <v>21</v>
      </c>
      <c r="M207" s="158">
        <f t="shared" si="58"/>
        <v>0</v>
      </c>
      <c r="N207" s="157">
        <v>1.6000000000000001E-4</v>
      </c>
      <c r="O207" s="157">
        <f t="shared" si="59"/>
        <v>0</v>
      </c>
      <c r="P207" s="157">
        <v>0</v>
      </c>
      <c r="Q207" s="157">
        <f t="shared" si="60"/>
        <v>0</v>
      </c>
      <c r="R207" s="158"/>
      <c r="S207" s="158" t="s">
        <v>307</v>
      </c>
      <c r="T207" s="158" t="s">
        <v>308</v>
      </c>
      <c r="U207" s="158">
        <v>0</v>
      </c>
      <c r="V207" s="158">
        <f t="shared" si="61"/>
        <v>0</v>
      </c>
      <c r="W207" s="158"/>
      <c r="X207" s="158" t="s">
        <v>309</v>
      </c>
      <c r="Y207" s="158" t="s">
        <v>310</v>
      </c>
      <c r="Z207" s="180" t="s">
        <v>2462</v>
      </c>
      <c r="AA207" s="147"/>
      <c r="AB207" s="147"/>
      <c r="AC207" s="147"/>
      <c r="AD207" s="147"/>
      <c r="AE207" s="147"/>
      <c r="AF207" s="147"/>
      <c r="AG207" s="147" t="s">
        <v>595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0.399999999999999" outlineLevel="1">
      <c r="A208" s="175">
        <v>167</v>
      </c>
      <c r="B208" s="170" t="s">
        <v>779</v>
      </c>
      <c r="C208" s="183" t="s">
        <v>780</v>
      </c>
      <c r="D208" s="171" t="s">
        <v>521</v>
      </c>
      <c r="E208" s="172">
        <v>2</v>
      </c>
      <c r="F208" s="179"/>
      <c r="G208" s="180">
        <f t="shared" si="55"/>
        <v>0</v>
      </c>
      <c r="H208" s="159"/>
      <c r="I208" s="158">
        <f t="shared" si="56"/>
        <v>0</v>
      </c>
      <c r="J208" s="159"/>
      <c r="K208" s="158">
        <f t="shared" si="57"/>
        <v>0</v>
      </c>
      <c r="L208" s="158">
        <v>21</v>
      </c>
      <c r="M208" s="158">
        <f t="shared" si="58"/>
        <v>0</v>
      </c>
      <c r="N208" s="157">
        <v>1.56E-3</v>
      </c>
      <c r="O208" s="157">
        <f t="shared" si="59"/>
        <v>0</v>
      </c>
      <c r="P208" s="157">
        <v>0</v>
      </c>
      <c r="Q208" s="157">
        <f t="shared" si="60"/>
        <v>0</v>
      </c>
      <c r="R208" s="158"/>
      <c r="S208" s="158" t="s">
        <v>307</v>
      </c>
      <c r="T208" s="158" t="s">
        <v>308</v>
      </c>
      <c r="U208" s="158">
        <v>0</v>
      </c>
      <c r="V208" s="158">
        <f t="shared" si="61"/>
        <v>0</v>
      </c>
      <c r="W208" s="158"/>
      <c r="X208" s="158" t="s">
        <v>503</v>
      </c>
      <c r="Y208" s="158" t="s">
        <v>310</v>
      </c>
      <c r="Z208" s="199" t="s">
        <v>307</v>
      </c>
      <c r="AA208" s="147"/>
      <c r="AB208" s="147"/>
      <c r="AC208" s="147"/>
      <c r="AD208" s="147"/>
      <c r="AE208" s="147"/>
      <c r="AF208" s="147"/>
      <c r="AG208" s="147" t="s">
        <v>504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75"/>
      <c r="B209" s="294" t="s">
        <v>2451</v>
      </c>
      <c r="C209" s="295"/>
      <c r="D209" s="295"/>
      <c r="E209" s="295"/>
      <c r="F209" s="295"/>
      <c r="G209" s="180"/>
      <c r="H209" s="159"/>
      <c r="I209" s="158"/>
      <c r="J209" s="159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80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42.6" customHeight="1" outlineLevel="1">
      <c r="A210" s="175"/>
      <c r="B210" s="294" t="s">
        <v>2452</v>
      </c>
      <c r="C210" s="295"/>
      <c r="D210" s="295"/>
      <c r="E210" s="295"/>
      <c r="F210" s="295"/>
      <c r="G210" s="180"/>
      <c r="H210" s="159"/>
      <c r="I210" s="158"/>
      <c r="J210" s="159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80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>
      <c r="A211" s="175"/>
      <c r="B211" s="294" t="s">
        <v>2453</v>
      </c>
      <c r="C211" s="295"/>
      <c r="D211" s="295"/>
      <c r="E211" s="295"/>
      <c r="F211" s="295"/>
      <c r="G211" s="180"/>
      <c r="H211" s="159"/>
      <c r="I211" s="158"/>
      <c r="J211" s="159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80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3.6" customHeight="1" outlineLevel="1">
      <c r="A212" s="175"/>
      <c r="B212" s="294" t="s">
        <v>2454</v>
      </c>
      <c r="C212" s="295"/>
      <c r="D212" s="295"/>
      <c r="E212" s="295"/>
      <c r="F212" s="295"/>
      <c r="G212" s="180"/>
      <c r="H212" s="159"/>
      <c r="I212" s="158"/>
      <c r="J212" s="159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80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15.6" customHeight="1" outlineLevel="1">
      <c r="A213" s="175"/>
      <c r="B213" s="294" t="s">
        <v>2455</v>
      </c>
      <c r="C213" s="295"/>
      <c r="D213" s="295"/>
      <c r="E213" s="295"/>
      <c r="F213" s="295"/>
      <c r="G213" s="180"/>
      <c r="H213" s="159"/>
      <c r="I213" s="158"/>
      <c r="J213" s="159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80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15.6" customHeight="1" outlineLevel="1">
      <c r="A214" s="175">
        <v>168</v>
      </c>
      <c r="B214" s="176" t="s">
        <v>2491</v>
      </c>
      <c r="C214" s="182" t="s">
        <v>2492</v>
      </c>
      <c r="D214" s="177" t="s">
        <v>521</v>
      </c>
      <c r="E214" s="178">
        <v>31</v>
      </c>
      <c r="F214" s="179"/>
      <c r="G214" s="180">
        <f t="shared" ref="G214:G216" si="68">ROUND(E214*F214,2)</f>
        <v>0</v>
      </c>
      <c r="H214" s="159"/>
      <c r="I214" s="158">
        <f t="shared" ref="I214:I216" si="69">ROUND(E214*H214,2)</f>
        <v>0</v>
      </c>
      <c r="J214" s="159"/>
      <c r="K214" s="158">
        <f t="shared" ref="K214:K216" si="70">ROUND(E214*J214,2)</f>
        <v>0</v>
      </c>
      <c r="L214" s="158">
        <v>21</v>
      </c>
      <c r="M214" s="158">
        <f t="shared" ref="M214:M216" si="71">G214*(1+L214/100)</f>
        <v>0</v>
      </c>
      <c r="N214" s="157">
        <v>0</v>
      </c>
      <c r="O214" s="157">
        <f t="shared" ref="O214:O216" si="72">ROUND(E214*N214,2)</f>
        <v>0</v>
      </c>
      <c r="P214" s="157">
        <v>0</v>
      </c>
      <c r="Q214" s="157">
        <f t="shared" ref="Q214:Q216" si="73">ROUND(E214*P214,2)</f>
        <v>0</v>
      </c>
      <c r="R214" s="158"/>
      <c r="S214" s="158" t="s">
        <v>307</v>
      </c>
      <c r="T214" s="158" t="s">
        <v>308</v>
      </c>
      <c r="U214" s="158">
        <v>0</v>
      </c>
      <c r="V214" s="158">
        <f t="shared" ref="V214:V216" si="74">ROUND(E214*U214,2)</f>
        <v>0</v>
      </c>
      <c r="W214" s="158"/>
      <c r="X214" s="158" t="s">
        <v>309</v>
      </c>
      <c r="Y214" s="158" t="s">
        <v>310</v>
      </c>
      <c r="Z214" s="180" t="s">
        <v>2462</v>
      </c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7" customHeight="1" outlineLevel="1">
      <c r="A215" s="175">
        <v>169</v>
      </c>
      <c r="B215" s="176" t="s">
        <v>2493</v>
      </c>
      <c r="C215" s="182" t="s">
        <v>2494</v>
      </c>
      <c r="D215" s="177" t="s">
        <v>521</v>
      </c>
      <c r="E215" s="178">
        <v>20</v>
      </c>
      <c r="F215" s="179"/>
      <c r="G215" s="180">
        <f t="shared" si="68"/>
        <v>0</v>
      </c>
      <c r="H215" s="159"/>
      <c r="I215" s="158">
        <f t="shared" si="69"/>
        <v>0</v>
      </c>
      <c r="J215" s="159"/>
      <c r="K215" s="158">
        <f t="shared" si="70"/>
        <v>0</v>
      </c>
      <c r="L215" s="158">
        <v>21</v>
      </c>
      <c r="M215" s="158">
        <f t="shared" si="71"/>
        <v>0</v>
      </c>
      <c r="N215" s="157">
        <v>0</v>
      </c>
      <c r="O215" s="157">
        <f t="shared" si="72"/>
        <v>0</v>
      </c>
      <c r="P215" s="157">
        <v>0</v>
      </c>
      <c r="Q215" s="157">
        <f t="shared" si="73"/>
        <v>0</v>
      </c>
      <c r="R215" s="158"/>
      <c r="S215" s="158" t="s">
        <v>307</v>
      </c>
      <c r="T215" s="158" t="s">
        <v>308</v>
      </c>
      <c r="U215" s="158">
        <v>0</v>
      </c>
      <c r="V215" s="158">
        <f t="shared" si="74"/>
        <v>0</v>
      </c>
      <c r="W215" s="158"/>
      <c r="X215" s="158" t="s">
        <v>309</v>
      </c>
      <c r="Y215" s="158" t="s">
        <v>310</v>
      </c>
      <c r="Z215" s="199" t="s">
        <v>307</v>
      </c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1.6" customHeight="1" outlineLevel="1">
      <c r="A216" s="175">
        <v>170</v>
      </c>
      <c r="B216" s="176" t="s">
        <v>2495</v>
      </c>
      <c r="C216" s="182" t="s">
        <v>2496</v>
      </c>
      <c r="D216" s="177" t="s">
        <v>521</v>
      </c>
      <c r="E216" s="178">
        <v>2</v>
      </c>
      <c r="F216" s="179"/>
      <c r="G216" s="180">
        <f t="shared" si="68"/>
        <v>0</v>
      </c>
      <c r="H216" s="159"/>
      <c r="I216" s="158">
        <f t="shared" si="69"/>
        <v>0</v>
      </c>
      <c r="J216" s="159"/>
      <c r="K216" s="158">
        <f t="shared" si="70"/>
        <v>0</v>
      </c>
      <c r="L216" s="158">
        <v>21</v>
      </c>
      <c r="M216" s="158">
        <f t="shared" si="71"/>
        <v>0</v>
      </c>
      <c r="N216" s="157">
        <v>0</v>
      </c>
      <c r="O216" s="157">
        <f t="shared" si="72"/>
        <v>0</v>
      </c>
      <c r="P216" s="157">
        <v>0</v>
      </c>
      <c r="Q216" s="157">
        <f t="shared" si="73"/>
        <v>0</v>
      </c>
      <c r="R216" s="158"/>
      <c r="S216" s="158" t="s">
        <v>307</v>
      </c>
      <c r="T216" s="158" t="s">
        <v>308</v>
      </c>
      <c r="U216" s="158">
        <v>0</v>
      </c>
      <c r="V216" s="158">
        <f t="shared" si="74"/>
        <v>0</v>
      </c>
      <c r="W216" s="158"/>
      <c r="X216" s="158" t="s">
        <v>309</v>
      </c>
      <c r="Y216" s="158" t="s">
        <v>310</v>
      </c>
      <c r="Z216" s="199" t="s">
        <v>307</v>
      </c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75">
        <v>171</v>
      </c>
      <c r="B217" s="170" t="s">
        <v>781</v>
      </c>
      <c r="C217" s="183" t="s">
        <v>782</v>
      </c>
      <c r="D217" s="171" t="s">
        <v>521</v>
      </c>
      <c r="E217" s="172">
        <v>9</v>
      </c>
      <c r="F217" s="179"/>
      <c r="G217" s="180">
        <f t="shared" si="55"/>
        <v>0</v>
      </c>
      <c r="H217" s="159"/>
      <c r="I217" s="158">
        <f t="shared" si="56"/>
        <v>0</v>
      </c>
      <c r="J217" s="159"/>
      <c r="K217" s="158">
        <f t="shared" si="57"/>
        <v>0</v>
      </c>
      <c r="L217" s="158">
        <v>21</v>
      </c>
      <c r="M217" s="158">
        <f t="shared" si="58"/>
        <v>0</v>
      </c>
      <c r="N217" s="157">
        <v>1.5E-3</v>
      </c>
      <c r="O217" s="157">
        <f t="shared" si="59"/>
        <v>0.01</v>
      </c>
      <c r="P217" s="157">
        <v>0</v>
      </c>
      <c r="Q217" s="157">
        <f t="shared" si="60"/>
        <v>0</v>
      </c>
      <c r="R217" s="158"/>
      <c r="S217" s="158" t="s">
        <v>307</v>
      </c>
      <c r="T217" s="158" t="s">
        <v>308</v>
      </c>
      <c r="U217" s="158">
        <v>0</v>
      </c>
      <c r="V217" s="158">
        <f t="shared" si="61"/>
        <v>0</v>
      </c>
      <c r="W217" s="158"/>
      <c r="X217" s="158" t="s">
        <v>503</v>
      </c>
      <c r="Y217" s="158" t="s">
        <v>310</v>
      </c>
      <c r="Z217" s="199" t="s">
        <v>307</v>
      </c>
      <c r="AA217" s="147"/>
      <c r="AB217" s="147"/>
      <c r="AC217" s="147"/>
      <c r="AD217" s="147"/>
      <c r="AE217" s="147"/>
      <c r="AF217" s="147"/>
      <c r="AG217" s="147" t="s">
        <v>504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>
      <c r="A218" s="175"/>
      <c r="B218" s="294" t="s">
        <v>2451</v>
      </c>
      <c r="C218" s="295"/>
      <c r="D218" s="295"/>
      <c r="E218" s="295"/>
      <c r="F218" s="295"/>
      <c r="G218" s="180"/>
      <c r="H218" s="159"/>
      <c r="I218" s="158"/>
      <c r="J218" s="159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80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42.6" customHeight="1" outlineLevel="1">
      <c r="A219" s="175"/>
      <c r="B219" s="294" t="s">
        <v>2452</v>
      </c>
      <c r="C219" s="295"/>
      <c r="D219" s="295"/>
      <c r="E219" s="295"/>
      <c r="F219" s="295"/>
      <c r="G219" s="180"/>
      <c r="H219" s="159"/>
      <c r="I219" s="158"/>
      <c r="J219" s="159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80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13.2" customHeight="1" outlineLevel="1">
      <c r="A220" s="175"/>
      <c r="B220" s="294" t="s">
        <v>2453</v>
      </c>
      <c r="C220" s="295"/>
      <c r="D220" s="295"/>
      <c r="E220" s="295"/>
      <c r="F220" s="295"/>
      <c r="G220" s="180"/>
      <c r="H220" s="159"/>
      <c r="I220" s="158"/>
      <c r="J220" s="159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80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4.200000000000003" customHeight="1" outlineLevel="1">
      <c r="A221" s="175"/>
      <c r="B221" s="294" t="s">
        <v>2454</v>
      </c>
      <c r="C221" s="295"/>
      <c r="D221" s="295"/>
      <c r="E221" s="295"/>
      <c r="F221" s="295"/>
      <c r="G221" s="180"/>
      <c r="H221" s="159"/>
      <c r="I221" s="158"/>
      <c r="J221" s="159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80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15" customHeight="1" outlineLevel="1">
      <c r="A222" s="175"/>
      <c r="B222" s="294" t="s">
        <v>2455</v>
      </c>
      <c r="C222" s="295"/>
      <c r="D222" s="295"/>
      <c r="E222" s="295"/>
      <c r="F222" s="295"/>
      <c r="G222" s="180"/>
      <c r="H222" s="159"/>
      <c r="I222" s="158"/>
      <c r="J222" s="159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80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.399999999999999" outlineLevel="1">
      <c r="A223" s="175">
        <v>172</v>
      </c>
      <c r="B223" s="176" t="s">
        <v>783</v>
      </c>
      <c r="C223" s="182" t="s">
        <v>784</v>
      </c>
      <c r="D223" s="177" t="s">
        <v>521</v>
      </c>
      <c r="E223" s="178">
        <v>2</v>
      </c>
      <c r="F223" s="179"/>
      <c r="G223" s="180">
        <f t="shared" si="55"/>
        <v>0</v>
      </c>
      <c r="H223" s="159"/>
      <c r="I223" s="158">
        <f t="shared" si="56"/>
        <v>0</v>
      </c>
      <c r="J223" s="159"/>
      <c r="K223" s="158">
        <f t="shared" si="57"/>
        <v>0</v>
      </c>
      <c r="L223" s="158">
        <v>21</v>
      </c>
      <c r="M223" s="158">
        <f t="shared" si="58"/>
        <v>0</v>
      </c>
      <c r="N223" s="157">
        <v>4.0000000000000003E-5</v>
      </c>
      <c r="O223" s="157">
        <f t="shared" si="59"/>
        <v>0</v>
      </c>
      <c r="P223" s="157">
        <v>0</v>
      </c>
      <c r="Q223" s="157">
        <f t="shared" si="60"/>
        <v>0</v>
      </c>
      <c r="R223" s="158"/>
      <c r="S223" s="158" t="s">
        <v>307</v>
      </c>
      <c r="T223" s="158" t="s">
        <v>308</v>
      </c>
      <c r="U223" s="158">
        <v>0</v>
      </c>
      <c r="V223" s="158">
        <f t="shared" si="61"/>
        <v>0</v>
      </c>
      <c r="W223" s="158"/>
      <c r="X223" s="158" t="s">
        <v>309</v>
      </c>
      <c r="Y223" s="158" t="s">
        <v>310</v>
      </c>
      <c r="Z223" s="180" t="s">
        <v>2462</v>
      </c>
      <c r="AA223" s="147"/>
      <c r="AB223" s="147"/>
      <c r="AC223" s="147"/>
      <c r="AD223" s="147"/>
      <c r="AE223" s="147"/>
      <c r="AF223" s="147"/>
      <c r="AG223" s="147" t="s">
        <v>595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75">
        <v>173</v>
      </c>
      <c r="B224" s="170" t="s">
        <v>785</v>
      </c>
      <c r="C224" s="183" t="s">
        <v>786</v>
      </c>
      <c r="D224" s="171" t="s">
        <v>521</v>
      </c>
      <c r="E224" s="172">
        <v>2</v>
      </c>
      <c r="F224" s="179"/>
      <c r="G224" s="180">
        <f t="shared" si="55"/>
        <v>0</v>
      </c>
      <c r="H224" s="159"/>
      <c r="I224" s="158">
        <f t="shared" si="56"/>
        <v>0</v>
      </c>
      <c r="J224" s="159"/>
      <c r="K224" s="158">
        <f t="shared" si="57"/>
        <v>0</v>
      </c>
      <c r="L224" s="158">
        <v>21</v>
      </c>
      <c r="M224" s="158">
        <f t="shared" si="58"/>
        <v>0</v>
      </c>
      <c r="N224" s="157">
        <v>1.8E-3</v>
      </c>
      <c r="O224" s="157">
        <f t="shared" si="59"/>
        <v>0</v>
      </c>
      <c r="P224" s="157">
        <v>0</v>
      </c>
      <c r="Q224" s="157">
        <f t="shared" si="60"/>
        <v>0</v>
      </c>
      <c r="R224" s="158"/>
      <c r="S224" s="158" t="s">
        <v>307</v>
      </c>
      <c r="T224" s="158" t="s">
        <v>308</v>
      </c>
      <c r="U224" s="158">
        <v>0</v>
      </c>
      <c r="V224" s="158">
        <f t="shared" si="61"/>
        <v>0</v>
      </c>
      <c r="W224" s="158"/>
      <c r="X224" s="158" t="s">
        <v>503</v>
      </c>
      <c r="Y224" s="158" t="s">
        <v>310</v>
      </c>
      <c r="Z224" s="180" t="s">
        <v>2462</v>
      </c>
      <c r="AA224" s="147"/>
      <c r="AB224" s="147"/>
      <c r="AC224" s="147"/>
      <c r="AD224" s="147"/>
      <c r="AE224" s="147"/>
      <c r="AF224" s="147"/>
      <c r="AG224" s="147" t="s">
        <v>504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75"/>
      <c r="B225" s="294" t="s">
        <v>2451</v>
      </c>
      <c r="C225" s="295"/>
      <c r="D225" s="295"/>
      <c r="E225" s="295"/>
      <c r="F225" s="295"/>
      <c r="G225" s="180"/>
      <c r="H225" s="159"/>
      <c r="I225" s="158"/>
      <c r="J225" s="159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80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45" customHeight="1" outlineLevel="1">
      <c r="A226" s="175"/>
      <c r="B226" s="294" t="s">
        <v>2452</v>
      </c>
      <c r="C226" s="295"/>
      <c r="D226" s="295"/>
      <c r="E226" s="295"/>
      <c r="F226" s="295"/>
      <c r="G226" s="180"/>
      <c r="H226" s="159"/>
      <c r="I226" s="158"/>
      <c r="J226" s="159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80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75"/>
      <c r="B227" s="294" t="s">
        <v>2453</v>
      </c>
      <c r="C227" s="295"/>
      <c r="D227" s="295"/>
      <c r="E227" s="295"/>
      <c r="F227" s="295"/>
      <c r="G227" s="180"/>
      <c r="H227" s="159"/>
      <c r="I227" s="158"/>
      <c r="J227" s="159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80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31.95" customHeight="1" outlineLevel="1">
      <c r="A228" s="175"/>
      <c r="B228" s="294" t="s">
        <v>2454</v>
      </c>
      <c r="C228" s="295"/>
      <c r="D228" s="295"/>
      <c r="E228" s="295"/>
      <c r="F228" s="295"/>
      <c r="G228" s="180"/>
      <c r="H228" s="159"/>
      <c r="I228" s="158"/>
      <c r="J228" s="159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80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15" customHeight="1" outlineLevel="1">
      <c r="A229" s="175"/>
      <c r="B229" s="294" t="s">
        <v>2455</v>
      </c>
      <c r="C229" s="295"/>
      <c r="D229" s="295"/>
      <c r="E229" s="295"/>
      <c r="F229" s="295"/>
      <c r="G229" s="180"/>
      <c r="H229" s="159"/>
      <c r="I229" s="158"/>
      <c r="J229" s="159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80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75">
        <v>174</v>
      </c>
      <c r="B230" s="176" t="s">
        <v>787</v>
      </c>
      <c r="C230" s="182" t="s">
        <v>788</v>
      </c>
      <c r="D230" s="177" t="s">
        <v>521</v>
      </c>
      <c r="E230" s="178">
        <v>12</v>
      </c>
      <c r="F230" s="179"/>
      <c r="G230" s="180">
        <f t="shared" si="55"/>
        <v>0</v>
      </c>
      <c r="H230" s="159"/>
      <c r="I230" s="158">
        <f t="shared" si="56"/>
        <v>0</v>
      </c>
      <c r="J230" s="159"/>
      <c r="K230" s="158">
        <f t="shared" si="57"/>
        <v>0</v>
      </c>
      <c r="L230" s="158">
        <v>21</v>
      </c>
      <c r="M230" s="158">
        <f t="shared" si="58"/>
        <v>0</v>
      </c>
      <c r="N230" s="157">
        <v>6.9999999999999994E-5</v>
      </c>
      <c r="O230" s="157">
        <f t="shared" si="59"/>
        <v>0</v>
      </c>
      <c r="P230" s="157">
        <v>0</v>
      </c>
      <c r="Q230" s="157">
        <f t="shared" si="60"/>
        <v>0</v>
      </c>
      <c r="R230" s="158"/>
      <c r="S230" s="158" t="s">
        <v>307</v>
      </c>
      <c r="T230" s="158" t="s">
        <v>308</v>
      </c>
      <c r="U230" s="158">
        <v>0</v>
      </c>
      <c r="V230" s="158">
        <f t="shared" si="61"/>
        <v>0</v>
      </c>
      <c r="W230" s="158"/>
      <c r="X230" s="158" t="s">
        <v>309</v>
      </c>
      <c r="Y230" s="158" t="s">
        <v>310</v>
      </c>
      <c r="Z230" s="180" t="s">
        <v>2462</v>
      </c>
      <c r="AA230" s="147"/>
      <c r="AB230" s="147"/>
      <c r="AC230" s="147"/>
      <c r="AD230" s="147"/>
      <c r="AE230" s="147"/>
      <c r="AF230" s="147"/>
      <c r="AG230" s="147" t="s">
        <v>595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>
      <c r="A231" s="175">
        <v>175</v>
      </c>
      <c r="B231" s="176" t="s">
        <v>789</v>
      </c>
      <c r="C231" s="182" t="s">
        <v>790</v>
      </c>
      <c r="D231" s="177" t="s">
        <v>521</v>
      </c>
      <c r="E231" s="178">
        <v>6</v>
      </c>
      <c r="F231" s="179"/>
      <c r="G231" s="180">
        <f t="shared" si="55"/>
        <v>0</v>
      </c>
      <c r="H231" s="159"/>
      <c r="I231" s="158">
        <f t="shared" si="56"/>
        <v>0</v>
      </c>
      <c r="J231" s="159"/>
      <c r="K231" s="158">
        <f t="shared" si="57"/>
        <v>0</v>
      </c>
      <c r="L231" s="158">
        <v>21</v>
      </c>
      <c r="M231" s="158">
        <f t="shared" si="58"/>
        <v>0</v>
      </c>
      <c r="N231" s="157">
        <v>3.1E-4</v>
      </c>
      <c r="O231" s="157">
        <f t="shared" si="59"/>
        <v>0</v>
      </c>
      <c r="P231" s="157">
        <v>0</v>
      </c>
      <c r="Q231" s="157">
        <f t="shared" si="60"/>
        <v>0</v>
      </c>
      <c r="R231" s="158"/>
      <c r="S231" s="158" t="s">
        <v>307</v>
      </c>
      <c r="T231" s="158" t="s">
        <v>308</v>
      </c>
      <c r="U231" s="158">
        <v>0</v>
      </c>
      <c r="V231" s="158">
        <f t="shared" si="61"/>
        <v>0</v>
      </c>
      <c r="W231" s="158"/>
      <c r="X231" s="158" t="s">
        <v>309</v>
      </c>
      <c r="Y231" s="158" t="s">
        <v>310</v>
      </c>
      <c r="Z231" s="180" t="s">
        <v>2462</v>
      </c>
      <c r="AA231" s="147"/>
      <c r="AB231" s="147"/>
      <c r="AC231" s="147"/>
      <c r="AD231" s="147"/>
      <c r="AE231" s="147"/>
      <c r="AF231" s="147"/>
      <c r="AG231" s="147" t="s">
        <v>595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>
      <c r="A232" s="175">
        <v>176</v>
      </c>
      <c r="B232" s="176" t="s">
        <v>791</v>
      </c>
      <c r="C232" s="182" t="s">
        <v>792</v>
      </c>
      <c r="D232" s="177" t="s">
        <v>496</v>
      </c>
      <c r="E232" s="178">
        <v>1.3240000000000001</v>
      </c>
      <c r="F232" s="179"/>
      <c r="G232" s="180">
        <f t="shared" si="55"/>
        <v>0</v>
      </c>
      <c r="H232" s="159"/>
      <c r="I232" s="158">
        <f t="shared" si="56"/>
        <v>0</v>
      </c>
      <c r="J232" s="159"/>
      <c r="K232" s="158">
        <f t="shared" si="57"/>
        <v>0</v>
      </c>
      <c r="L232" s="158">
        <v>21</v>
      </c>
      <c r="M232" s="158">
        <f t="shared" si="58"/>
        <v>0</v>
      </c>
      <c r="N232" s="157">
        <v>0</v>
      </c>
      <c r="O232" s="157">
        <f t="shared" si="59"/>
        <v>0</v>
      </c>
      <c r="P232" s="157">
        <v>0</v>
      </c>
      <c r="Q232" s="157">
        <f t="shared" si="60"/>
        <v>0</v>
      </c>
      <c r="R232" s="158"/>
      <c r="S232" s="158" t="s">
        <v>307</v>
      </c>
      <c r="T232" s="158" t="s">
        <v>308</v>
      </c>
      <c r="U232" s="158">
        <v>0</v>
      </c>
      <c r="V232" s="158">
        <f t="shared" si="61"/>
        <v>0</v>
      </c>
      <c r="W232" s="158"/>
      <c r="X232" s="158" t="s">
        <v>309</v>
      </c>
      <c r="Y232" s="158" t="s">
        <v>310</v>
      </c>
      <c r="Z232" s="180" t="s">
        <v>2462</v>
      </c>
      <c r="AA232" s="147"/>
      <c r="AB232" s="147"/>
      <c r="AC232" s="147"/>
      <c r="AD232" s="147"/>
      <c r="AE232" s="147"/>
      <c r="AF232" s="147"/>
      <c r="AG232" s="147" t="s">
        <v>595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>
      <c r="A233" s="162" t="s">
        <v>302</v>
      </c>
      <c r="B233" s="163" t="s">
        <v>219</v>
      </c>
      <c r="C233" s="181" t="s">
        <v>221</v>
      </c>
      <c r="D233" s="164"/>
      <c r="E233" s="165"/>
      <c r="F233" s="166"/>
      <c r="G233" s="167">
        <f>SUMIF(AG234:AG237,"&lt;&gt;NOR",G234:G237)</f>
        <v>0</v>
      </c>
      <c r="H233" s="161"/>
      <c r="I233" s="161">
        <f>SUM(I234:I237)</f>
        <v>0</v>
      </c>
      <c r="J233" s="161"/>
      <c r="K233" s="161">
        <f>SUM(K234:K237)</f>
        <v>0</v>
      </c>
      <c r="L233" s="161"/>
      <c r="M233" s="161">
        <f>SUM(M234:M237)</f>
        <v>0</v>
      </c>
      <c r="N233" s="160"/>
      <c r="O233" s="160">
        <f>SUM(O234:O237)</f>
        <v>0</v>
      </c>
      <c r="P233" s="160"/>
      <c r="Q233" s="160">
        <f>SUM(Q234:Q237)</f>
        <v>0</v>
      </c>
      <c r="R233" s="161"/>
      <c r="S233" s="161"/>
      <c r="T233" s="161"/>
      <c r="U233" s="161"/>
      <c r="V233" s="161">
        <f>SUM(V234:V237)</f>
        <v>0</v>
      </c>
      <c r="W233" s="161"/>
      <c r="X233" s="161"/>
      <c r="Y233" s="161"/>
      <c r="Z233" s="167"/>
      <c r="AG233" t="s">
        <v>303</v>
      </c>
    </row>
    <row r="234" spans="1:60" ht="30.6" outlineLevel="1">
      <c r="A234" s="175">
        <v>177</v>
      </c>
      <c r="B234" s="176" t="s">
        <v>793</v>
      </c>
      <c r="C234" s="182" t="s">
        <v>794</v>
      </c>
      <c r="D234" s="177" t="s">
        <v>378</v>
      </c>
      <c r="E234" s="178">
        <v>1</v>
      </c>
      <c r="F234" s="179"/>
      <c r="G234" s="180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3.32E-3</v>
      </c>
      <c r="O234" s="157">
        <f>ROUND(E234*N234,2)</f>
        <v>0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180" t="s">
        <v>2462</v>
      </c>
      <c r="AA234" s="147"/>
      <c r="AB234" s="147"/>
      <c r="AC234" s="147"/>
      <c r="AD234" s="147"/>
      <c r="AE234" s="147"/>
      <c r="AF234" s="147"/>
      <c r="AG234" s="147" t="s">
        <v>595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>
      <c r="A235" s="175">
        <v>178</v>
      </c>
      <c r="B235" s="176" t="s">
        <v>795</v>
      </c>
      <c r="C235" s="182" t="s">
        <v>796</v>
      </c>
      <c r="D235" s="177" t="s">
        <v>378</v>
      </c>
      <c r="E235" s="178">
        <v>1</v>
      </c>
      <c r="F235" s="179"/>
      <c r="G235" s="180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7">
        <v>6.8000000000000005E-4</v>
      </c>
      <c r="O235" s="157">
        <f>ROUND(E235*N235,2)</f>
        <v>0</v>
      </c>
      <c r="P235" s="157">
        <v>0</v>
      </c>
      <c r="Q235" s="157">
        <f>ROUND(E235*P235,2)</f>
        <v>0</v>
      </c>
      <c r="R235" s="158"/>
      <c r="S235" s="158" t="s">
        <v>307</v>
      </c>
      <c r="T235" s="158" t="s">
        <v>308</v>
      </c>
      <c r="U235" s="158">
        <v>0</v>
      </c>
      <c r="V235" s="158">
        <f>ROUND(E235*U235,2)</f>
        <v>0</v>
      </c>
      <c r="W235" s="158"/>
      <c r="X235" s="158" t="s">
        <v>309</v>
      </c>
      <c r="Y235" s="158" t="s">
        <v>310</v>
      </c>
      <c r="Z235" s="180" t="s">
        <v>2462</v>
      </c>
      <c r="AA235" s="147"/>
      <c r="AB235" s="147"/>
      <c r="AC235" s="147"/>
      <c r="AD235" s="147"/>
      <c r="AE235" s="147"/>
      <c r="AF235" s="147"/>
      <c r="AG235" s="147" t="s">
        <v>595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.399999999999999" outlineLevel="1">
      <c r="A236" s="175">
        <v>179</v>
      </c>
      <c r="B236" s="176" t="s">
        <v>797</v>
      </c>
      <c r="C236" s="182" t="s">
        <v>798</v>
      </c>
      <c r="D236" s="177" t="s">
        <v>521</v>
      </c>
      <c r="E236" s="178">
        <v>1</v>
      </c>
      <c r="F236" s="179"/>
      <c r="G236" s="180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7">
        <v>2.5999999999999999E-3</v>
      </c>
      <c r="O236" s="157">
        <f>ROUND(E236*N236,2)</f>
        <v>0</v>
      </c>
      <c r="P236" s="157">
        <v>0</v>
      </c>
      <c r="Q236" s="157">
        <f>ROUND(E236*P236,2)</f>
        <v>0</v>
      </c>
      <c r="R236" s="158"/>
      <c r="S236" s="158" t="s">
        <v>307</v>
      </c>
      <c r="T236" s="158" t="s">
        <v>308</v>
      </c>
      <c r="U236" s="158">
        <v>0</v>
      </c>
      <c r="V236" s="158">
        <f>ROUND(E236*U236,2)</f>
        <v>0</v>
      </c>
      <c r="W236" s="158"/>
      <c r="X236" s="158" t="s">
        <v>503</v>
      </c>
      <c r="Y236" s="158" t="s">
        <v>310</v>
      </c>
      <c r="Z236" s="180" t="s">
        <v>2462</v>
      </c>
      <c r="AA236" s="147"/>
      <c r="AB236" s="147"/>
      <c r="AC236" s="147"/>
      <c r="AD236" s="147"/>
      <c r="AE236" s="147"/>
      <c r="AF236" s="147"/>
      <c r="AG236" s="147" t="s">
        <v>504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1">
      <c r="A237" s="175">
        <v>180</v>
      </c>
      <c r="B237" s="176" t="s">
        <v>799</v>
      </c>
      <c r="C237" s="182" t="s">
        <v>800</v>
      </c>
      <c r="D237" s="177" t="s">
        <v>496</v>
      </c>
      <c r="E237" s="178">
        <v>7.0000000000000001E-3</v>
      </c>
      <c r="F237" s="179"/>
      <c r="G237" s="180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7">
        <v>0</v>
      </c>
      <c r="O237" s="157">
        <f>ROUND(E237*N237,2)</f>
        <v>0</v>
      </c>
      <c r="P237" s="157">
        <v>0</v>
      </c>
      <c r="Q237" s="157">
        <f>ROUND(E237*P237,2)</f>
        <v>0</v>
      </c>
      <c r="R237" s="158"/>
      <c r="S237" s="158" t="s">
        <v>307</v>
      </c>
      <c r="T237" s="158" t="s">
        <v>308</v>
      </c>
      <c r="U237" s="158">
        <v>0</v>
      </c>
      <c r="V237" s="158">
        <f>ROUND(E237*U237,2)</f>
        <v>0</v>
      </c>
      <c r="W237" s="158"/>
      <c r="X237" s="158" t="s">
        <v>309</v>
      </c>
      <c r="Y237" s="158" t="s">
        <v>310</v>
      </c>
      <c r="Z237" s="180" t="s">
        <v>2462</v>
      </c>
      <c r="AA237" s="147"/>
      <c r="AB237" s="147"/>
      <c r="AC237" s="147"/>
      <c r="AD237" s="147"/>
      <c r="AE237" s="147"/>
      <c r="AF237" s="147"/>
      <c r="AG237" s="147" t="s">
        <v>595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>
      <c r="A238" s="162" t="s">
        <v>302</v>
      </c>
      <c r="B238" s="163" t="s">
        <v>224</v>
      </c>
      <c r="C238" s="181" t="s">
        <v>226</v>
      </c>
      <c r="D238" s="164"/>
      <c r="E238" s="165"/>
      <c r="F238" s="166"/>
      <c r="G238" s="167">
        <f>SUMIF(AG239:AG241,"&lt;&gt;NOR",G239:G241)</f>
        <v>0</v>
      </c>
      <c r="H238" s="161"/>
      <c r="I238" s="161">
        <f>SUM(I239:I241)</f>
        <v>0</v>
      </c>
      <c r="J238" s="161"/>
      <c r="K238" s="161">
        <f>SUM(K239:K241)</f>
        <v>0</v>
      </c>
      <c r="L238" s="161"/>
      <c r="M238" s="161">
        <f>SUM(M239:M241)</f>
        <v>0</v>
      </c>
      <c r="N238" s="160"/>
      <c r="O238" s="160">
        <f>SUM(O239:O241)</f>
        <v>0</v>
      </c>
      <c r="P238" s="160"/>
      <c r="Q238" s="160">
        <f>SUM(Q239:Q241)</f>
        <v>0</v>
      </c>
      <c r="R238" s="161"/>
      <c r="S238" s="161"/>
      <c r="T238" s="161"/>
      <c r="U238" s="161"/>
      <c r="V238" s="161">
        <f>SUM(V239:V241)</f>
        <v>0</v>
      </c>
      <c r="W238" s="161"/>
      <c r="X238" s="161"/>
      <c r="Y238" s="161"/>
      <c r="Z238" s="167"/>
      <c r="AG238" t="s">
        <v>303</v>
      </c>
    </row>
    <row r="239" spans="1:60" ht="20.399999999999999" outlineLevel="1">
      <c r="A239" s="175">
        <v>181</v>
      </c>
      <c r="B239" s="176" t="s">
        <v>801</v>
      </c>
      <c r="C239" s="182" t="s">
        <v>802</v>
      </c>
      <c r="D239" s="177" t="s">
        <v>521</v>
      </c>
      <c r="E239" s="178">
        <v>1</v>
      </c>
      <c r="F239" s="179"/>
      <c r="G239" s="180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7">
        <v>5.2999999999999998E-4</v>
      </c>
      <c r="O239" s="157">
        <f>ROUND(E239*N239,2)</f>
        <v>0</v>
      </c>
      <c r="P239" s="157">
        <v>0</v>
      </c>
      <c r="Q239" s="157">
        <f>ROUND(E239*P239,2)</f>
        <v>0</v>
      </c>
      <c r="R239" s="158"/>
      <c r="S239" s="158" t="s">
        <v>307</v>
      </c>
      <c r="T239" s="158" t="s">
        <v>308</v>
      </c>
      <c r="U239" s="158">
        <v>0</v>
      </c>
      <c r="V239" s="158">
        <f>ROUND(E239*U239,2)</f>
        <v>0</v>
      </c>
      <c r="W239" s="158"/>
      <c r="X239" s="158" t="s">
        <v>309</v>
      </c>
      <c r="Y239" s="158" t="s">
        <v>310</v>
      </c>
      <c r="Z239" s="180" t="s">
        <v>2462</v>
      </c>
      <c r="AA239" s="147"/>
      <c r="AB239" s="147"/>
      <c r="AC239" s="147"/>
      <c r="AD239" s="147"/>
      <c r="AE239" s="147"/>
      <c r="AF239" s="147"/>
      <c r="AG239" s="147" t="s">
        <v>595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>
      <c r="A240" s="175">
        <v>182</v>
      </c>
      <c r="B240" s="170" t="s">
        <v>803</v>
      </c>
      <c r="C240" s="183" t="s">
        <v>804</v>
      </c>
      <c r="D240" s="177" t="s">
        <v>521</v>
      </c>
      <c r="E240" s="178">
        <v>1</v>
      </c>
      <c r="F240" s="179"/>
      <c r="G240" s="180">
        <f>ROUND(E240*F240,2)</f>
        <v>0</v>
      </c>
      <c r="H240" s="159"/>
      <c r="I240" s="158">
        <f>ROUND(E240*H240,2)</f>
        <v>0</v>
      </c>
      <c r="J240" s="159"/>
      <c r="K240" s="158">
        <f>ROUND(E240*J240,2)</f>
        <v>0</v>
      </c>
      <c r="L240" s="158">
        <v>21</v>
      </c>
      <c r="M240" s="158">
        <f>G240*(1+L240/100)</f>
        <v>0</v>
      </c>
      <c r="N240" s="157">
        <v>5.2999999999999998E-4</v>
      </c>
      <c r="O240" s="157">
        <f>ROUND(E240*N240,2)</f>
        <v>0</v>
      </c>
      <c r="P240" s="157">
        <v>0</v>
      </c>
      <c r="Q240" s="157">
        <f>ROUND(E240*P240,2)</f>
        <v>0</v>
      </c>
      <c r="R240" s="158"/>
      <c r="S240" s="158" t="s">
        <v>307</v>
      </c>
      <c r="T240" s="158" t="s">
        <v>308</v>
      </c>
      <c r="U240" s="158">
        <v>0</v>
      </c>
      <c r="V240" s="158">
        <f>ROUND(E240*U240,2)</f>
        <v>0</v>
      </c>
      <c r="W240" s="158"/>
      <c r="X240" s="158" t="s">
        <v>309</v>
      </c>
      <c r="Y240" s="158" t="s">
        <v>310</v>
      </c>
      <c r="Z240" s="180" t="s">
        <v>2462</v>
      </c>
      <c r="AA240" s="147"/>
      <c r="AB240" s="147"/>
      <c r="AC240" s="147"/>
      <c r="AD240" s="147"/>
      <c r="AE240" s="147"/>
      <c r="AF240" s="147"/>
      <c r="AG240" s="147" t="s">
        <v>595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0.399999999999999" outlineLevel="1">
      <c r="A241" s="208">
        <v>183</v>
      </c>
      <c r="B241" s="209" t="s">
        <v>2504</v>
      </c>
      <c r="C241" s="210" t="s">
        <v>2503</v>
      </c>
      <c r="D241" s="216" t="s">
        <v>496</v>
      </c>
      <c r="E241" s="217">
        <v>2E-3</v>
      </c>
      <c r="F241" s="173"/>
      <c r="G241" s="174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7">
        <v>1.47E-3</v>
      </c>
      <c r="O241" s="157">
        <f>ROUND(E241*N241,2)</f>
        <v>0</v>
      </c>
      <c r="P241" s="157">
        <v>0</v>
      </c>
      <c r="Q241" s="157">
        <f>ROUND(E241*P241,2)</f>
        <v>0</v>
      </c>
      <c r="R241" s="158"/>
      <c r="S241" s="158" t="s">
        <v>307</v>
      </c>
      <c r="T241" s="158" t="s">
        <v>308</v>
      </c>
      <c r="U241" s="158">
        <v>0</v>
      </c>
      <c r="V241" s="158">
        <f>ROUND(E241*U241,2)</f>
        <v>0</v>
      </c>
      <c r="W241" s="158"/>
      <c r="X241" s="158" t="s">
        <v>309</v>
      </c>
      <c r="Y241" s="158" t="s">
        <v>310</v>
      </c>
      <c r="Z241" s="174" t="s">
        <v>2462</v>
      </c>
      <c r="AA241" s="147"/>
      <c r="AB241" s="147"/>
      <c r="AC241" s="147"/>
      <c r="AD241" s="147"/>
      <c r="AE241" s="147"/>
      <c r="AF241" s="147"/>
      <c r="AG241" s="147" t="s">
        <v>595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>
      <c r="A242" s="3"/>
      <c r="B242" s="4"/>
      <c r="C242" s="184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v>15</v>
      </c>
      <c r="AF242">
        <v>21</v>
      </c>
      <c r="AG242" t="s">
        <v>288</v>
      </c>
    </row>
    <row r="243" spans="1:60">
      <c r="A243" s="150"/>
      <c r="B243" s="151" t="s">
        <v>31</v>
      </c>
      <c r="C243" s="185"/>
      <c r="D243" s="152"/>
      <c r="E243" s="153"/>
      <c r="F243" s="153"/>
      <c r="G243" s="168">
        <f>G8+G25+G27+G32+G62+G64+G73+G75+G87+G126+G160+G233+G238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f>SUMIF(L7:L241,AE242,G7:G241)</f>
        <v>0</v>
      </c>
      <c r="AF243">
        <f>SUMIF(L7:L241,AF242,G7:G241)</f>
        <v>0</v>
      </c>
      <c r="AG243" t="s">
        <v>351</v>
      </c>
    </row>
    <row r="244" spans="1:60">
      <c r="A244" s="3"/>
      <c r="B244" s="207"/>
      <c r="C244" s="188" t="s">
        <v>2506</v>
      </c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60">
      <c r="A245" s="3"/>
      <c r="B245" s="206"/>
      <c r="C245" s="188" t="s">
        <v>2505</v>
      </c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60">
      <c r="A246" s="292" t="s">
        <v>352</v>
      </c>
      <c r="B246" s="292"/>
      <c r="C246" s="29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60">
      <c r="A247" s="273"/>
      <c r="B247" s="274"/>
      <c r="C247" s="275"/>
      <c r="D247" s="274"/>
      <c r="E247" s="274"/>
      <c r="F247" s="274"/>
      <c r="G247" s="27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G247" t="s">
        <v>353</v>
      </c>
    </row>
    <row r="248" spans="1:60">
      <c r="A248" s="277"/>
      <c r="B248" s="278"/>
      <c r="C248" s="279"/>
      <c r="D248" s="278"/>
      <c r="E248" s="278"/>
      <c r="F248" s="278"/>
      <c r="G248" s="28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60">
      <c r="A249" s="277"/>
      <c r="B249" s="278"/>
      <c r="C249" s="279"/>
      <c r="D249" s="278"/>
      <c r="E249" s="278"/>
      <c r="F249" s="278"/>
      <c r="G249" s="28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>
      <c r="A250" s="277"/>
      <c r="B250" s="278"/>
      <c r="C250" s="279"/>
      <c r="D250" s="278"/>
      <c r="E250" s="278"/>
      <c r="F250" s="278"/>
      <c r="G250" s="28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>
      <c r="A251" s="281"/>
      <c r="B251" s="282"/>
      <c r="C251" s="283"/>
      <c r="D251" s="282"/>
      <c r="E251" s="282"/>
      <c r="F251" s="282"/>
      <c r="G251" s="28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>
      <c r="A252" s="3"/>
      <c r="B252" s="4"/>
      <c r="C252" s="184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>
      <c r="C253" s="186"/>
      <c r="D253" s="10"/>
      <c r="AG253" t="s">
        <v>354</v>
      </c>
    </row>
    <row r="254" spans="1:60">
      <c r="D254" s="10"/>
    </row>
    <row r="255" spans="1:60">
      <c r="D255" s="10"/>
    </row>
    <row r="256" spans="1:60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  <row r="5026" spans="4:4">
      <c r="D5026" s="10"/>
    </row>
    <row r="5027" spans="4:4">
      <c r="D5027" s="10"/>
    </row>
    <row r="5028" spans="4:4">
      <c r="D5028" s="10"/>
    </row>
    <row r="5029" spans="4:4">
      <c r="D5029" s="10"/>
    </row>
    <row r="5030" spans="4:4">
      <c r="D5030" s="10"/>
    </row>
    <row r="5031" spans="4:4">
      <c r="D5031" s="10"/>
    </row>
    <row r="5032" spans="4:4">
      <c r="D5032" s="10"/>
    </row>
    <row r="5033" spans="4:4">
      <c r="D5033" s="10"/>
    </row>
    <row r="5034" spans="4:4">
      <c r="D5034" s="10"/>
    </row>
    <row r="5035" spans="4:4">
      <c r="D5035" s="10"/>
    </row>
    <row r="5036" spans="4:4">
      <c r="D5036" s="10"/>
    </row>
    <row r="5037" spans="4:4">
      <c r="D5037" s="10"/>
    </row>
    <row r="5038" spans="4:4">
      <c r="D5038" s="10"/>
    </row>
    <row r="5039" spans="4:4">
      <c r="D5039" s="10"/>
    </row>
  </sheetData>
  <sheetProtection algorithmName="SHA-512" hashValue="oQUj0jrJk79FFRPue7xHiychoYJwIOBoxy4IABUQMntnj6xcwlJHhQS32RLllf2MecmcMA3lvPmHKKbrEMbwjg==" saltValue="Z+6bIp6XSa/5l+X2swxoaA==" spinCount="100000" sheet="1" objects="1" scenarios="1" formatRows="0"/>
  <mergeCells count="42">
    <mergeCell ref="B229:F229"/>
    <mergeCell ref="B222:F222"/>
    <mergeCell ref="B225:F225"/>
    <mergeCell ref="B226:F226"/>
    <mergeCell ref="B227:F227"/>
    <mergeCell ref="B228:F228"/>
    <mergeCell ref="B213:F213"/>
    <mergeCell ref="B218:F218"/>
    <mergeCell ref="B219:F219"/>
    <mergeCell ref="B220:F220"/>
    <mergeCell ref="B221:F221"/>
    <mergeCell ref="B190:F190"/>
    <mergeCell ref="B209:F209"/>
    <mergeCell ref="B210:F210"/>
    <mergeCell ref="B211:F211"/>
    <mergeCell ref="B212:F212"/>
    <mergeCell ref="B179:F179"/>
    <mergeCell ref="B186:F186"/>
    <mergeCell ref="B187:F187"/>
    <mergeCell ref="B188:F188"/>
    <mergeCell ref="B189:F189"/>
    <mergeCell ref="B174:F174"/>
    <mergeCell ref="B175:F175"/>
    <mergeCell ref="B176:F176"/>
    <mergeCell ref="B177:F177"/>
    <mergeCell ref="B178:F178"/>
    <mergeCell ref="A247:G251"/>
    <mergeCell ref="A1:G1"/>
    <mergeCell ref="C2:G2"/>
    <mergeCell ref="C3:G3"/>
    <mergeCell ref="C4:G4"/>
    <mergeCell ref="A246:C246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2:F172"/>
    <mergeCell ref="B173:F173"/>
  </mergeCells>
  <phoneticPr fontId="15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57</v>
      </c>
      <c r="C4" s="289" t="s">
        <v>58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209</v>
      </c>
      <c r="C8" s="181" t="s">
        <v>210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805</v>
      </c>
      <c r="C9" s="182" t="s">
        <v>806</v>
      </c>
      <c r="D9" s="177" t="s">
        <v>807</v>
      </c>
      <c r="E9" s="178">
        <v>51</v>
      </c>
      <c r="F9" s="179"/>
      <c r="G9" s="180">
        <f t="shared" ref="G9:G21" si="0">ROUND(E9*F9,2)</f>
        <v>0</v>
      </c>
      <c r="H9" s="159"/>
      <c r="I9" s="158">
        <f t="shared" ref="I9:I21" si="1">ROUND(E9*H9,2)</f>
        <v>0</v>
      </c>
      <c r="J9" s="159"/>
      <c r="K9" s="158">
        <f t="shared" ref="K9:K21" si="2">ROUND(E9*J9,2)</f>
        <v>0</v>
      </c>
      <c r="L9" s="158">
        <v>21</v>
      </c>
      <c r="M9" s="158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805</v>
      </c>
      <c r="C10" s="182" t="s">
        <v>808</v>
      </c>
      <c r="D10" s="177" t="s">
        <v>807</v>
      </c>
      <c r="E10" s="178">
        <v>54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809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810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75">
        <v>3</v>
      </c>
      <c r="B11" s="176" t="s">
        <v>805</v>
      </c>
      <c r="C11" s="182" t="s">
        <v>811</v>
      </c>
      <c r="D11" s="177" t="s">
        <v>807</v>
      </c>
      <c r="E11" s="178">
        <v>52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809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810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>
      <c r="A12" s="175">
        <v>4</v>
      </c>
      <c r="B12" s="176" t="s">
        <v>805</v>
      </c>
      <c r="C12" s="182" t="s">
        <v>812</v>
      </c>
      <c r="D12" s="177" t="s">
        <v>807</v>
      </c>
      <c r="E12" s="178">
        <v>66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809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810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805</v>
      </c>
      <c r="C13" s="182" t="s">
        <v>813</v>
      </c>
      <c r="D13" s="177" t="s">
        <v>807</v>
      </c>
      <c r="E13" s="178">
        <v>269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503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805</v>
      </c>
      <c r="C14" s="182" t="s">
        <v>2404</v>
      </c>
      <c r="D14" s="177" t="s">
        <v>356</v>
      </c>
      <c r="E14" s="178">
        <v>1345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809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810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814</v>
      </c>
      <c r="C15" s="182" t="s">
        <v>815</v>
      </c>
      <c r="D15" s="177" t="s">
        <v>362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503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816</v>
      </c>
      <c r="C16" s="182" t="s">
        <v>817</v>
      </c>
      <c r="D16" s="177" t="s">
        <v>521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503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818</v>
      </c>
      <c r="C17" s="182" t="s">
        <v>819</v>
      </c>
      <c r="D17" s="177" t="s">
        <v>521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503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820</v>
      </c>
      <c r="C18" s="182" t="s">
        <v>821</v>
      </c>
      <c r="D18" s="177" t="s">
        <v>521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503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822</v>
      </c>
      <c r="C19" s="182" t="s">
        <v>823</v>
      </c>
      <c r="D19" s="177" t="s">
        <v>521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503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>
      <c r="A20" s="169">
        <v>12</v>
      </c>
      <c r="B20" s="170" t="s">
        <v>824</v>
      </c>
      <c r="C20" s="183" t="s">
        <v>825</v>
      </c>
      <c r="D20" s="171" t="s">
        <v>410</v>
      </c>
      <c r="E20" s="172">
        <v>46</v>
      </c>
      <c r="F20" s="173"/>
      <c r="G20" s="174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503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>
        <v>13</v>
      </c>
      <c r="B21" s="155" t="s">
        <v>826</v>
      </c>
      <c r="C21" s="188" t="s">
        <v>827</v>
      </c>
      <c r="D21" s="156" t="s">
        <v>0</v>
      </c>
      <c r="E21" s="187"/>
      <c r="F21" s="159"/>
      <c r="G21" s="15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184</v>
      </c>
      <c r="Y21" s="158" t="s">
        <v>310</v>
      </c>
      <c r="Z21" s="199" t="s">
        <v>2461</v>
      </c>
      <c r="AA21" s="147"/>
      <c r="AB21" s="147"/>
      <c r="AC21" s="147"/>
      <c r="AD21" s="147"/>
      <c r="AE21" s="147"/>
      <c r="AF21" s="147"/>
      <c r="AG21" s="147" t="s">
        <v>448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>
      <c r="A22" s="162" t="s">
        <v>302</v>
      </c>
      <c r="B22" s="163" t="s">
        <v>217</v>
      </c>
      <c r="C22" s="181" t="s">
        <v>218</v>
      </c>
      <c r="D22" s="164"/>
      <c r="E22" s="165"/>
      <c r="F22" s="166"/>
      <c r="G22" s="167">
        <f>SUMIF(AG23:AG36,"&lt;&gt;NOR",G23:G36)</f>
        <v>0</v>
      </c>
      <c r="H22" s="161"/>
      <c r="I22" s="161">
        <f>SUM(I23:I36)</f>
        <v>0</v>
      </c>
      <c r="J22" s="161"/>
      <c r="K22" s="161">
        <f>SUM(K23:K36)</f>
        <v>0</v>
      </c>
      <c r="L22" s="161"/>
      <c r="M22" s="161">
        <f>SUM(M23:M36)</f>
        <v>0</v>
      </c>
      <c r="N22" s="160"/>
      <c r="O22" s="160">
        <f>SUM(O23:O36)</f>
        <v>0</v>
      </c>
      <c r="P22" s="160"/>
      <c r="Q22" s="160">
        <f>SUM(Q23:Q36)</f>
        <v>0</v>
      </c>
      <c r="R22" s="161"/>
      <c r="S22" s="161"/>
      <c r="T22" s="161"/>
      <c r="U22" s="161"/>
      <c r="V22" s="161">
        <f>SUM(V23:V36)</f>
        <v>0</v>
      </c>
      <c r="W22" s="161"/>
      <c r="X22" s="161"/>
      <c r="Y22" s="161"/>
      <c r="Z22" s="167"/>
      <c r="AG22" t="s">
        <v>303</v>
      </c>
    </row>
    <row r="23" spans="1:60" outlineLevel="1">
      <c r="A23" s="175">
        <v>14</v>
      </c>
      <c r="B23" s="176" t="s">
        <v>828</v>
      </c>
      <c r="C23" s="182" t="s">
        <v>829</v>
      </c>
      <c r="D23" s="177" t="s">
        <v>378</v>
      </c>
      <c r="E23" s="178">
        <v>1</v>
      </c>
      <c r="F23" s="179"/>
      <c r="G23" s="180">
        <f t="shared" ref="G23:G36" si="7">ROUND(E23*F23,2)</f>
        <v>0</v>
      </c>
      <c r="H23" s="159"/>
      <c r="I23" s="158">
        <f t="shared" ref="I23:I36" si="8">ROUND(E23*H23,2)</f>
        <v>0</v>
      </c>
      <c r="J23" s="159"/>
      <c r="K23" s="158">
        <f t="shared" ref="K23:K36" si="9">ROUND(E23*J23,2)</f>
        <v>0</v>
      </c>
      <c r="L23" s="158">
        <v>21</v>
      </c>
      <c r="M23" s="158">
        <f t="shared" ref="M23:M36" si="10">G23*(1+L23/100)</f>
        <v>0</v>
      </c>
      <c r="N23" s="157">
        <v>0</v>
      </c>
      <c r="O23" s="157">
        <f t="shared" ref="O23:O36" si="11">ROUND(E23*N23,2)</f>
        <v>0</v>
      </c>
      <c r="P23" s="157">
        <v>0</v>
      </c>
      <c r="Q23" s="157">
        <f t="shared" ref="Q23:Q36" si="12"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ref="V23:V36" si="13">ROUND(E23*U23,2)</f>
        <v>0</v>
      </c>
      <c r="W23" s="158"/>
      <c r="X23" s="158" t="s">
        <v>309</v>
      </c>
      <c r="Y23" s="158" t="s">
        <v>310</v>
      </c>
      <c r="Z23" s="199" t="s">
        <v>2461</v>
      </c>
      <c r="AA23" s="147"/>
      <c r="AB23" s="147"/>
      <c r="AC23" s="147"/>
      <c r="AD23" s="147"/>
      <c r="AE23" s="147"/>
      <c r="AF23" s="147"/>
      <c r="AG23" s="147" t="s">
        <v>595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15</v>
      </c>
      <c r="B24" s="176" t="s">
        <v>830</v>
      </c>
      <c r="C24" s="182" t="s">
        <v>831</v>
      </c>
      <c r="D24" s="177" t="s">
        <v>378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503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16</v>
      </c>
      <c r="B25" s="176" t="s">
        <v>832</v>
      </c>
      <c r="C25" s="182" t="s">
        <v>833</v>
      </c>
      <c r="D25" s="177" t="s">
        <v>378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503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>
      <c r="A26" s="175">
        <v>17</v>
      </c>
      <c r="B26" s="176" t="s">
        <v>834</v>
      </c>
      <c r="C26" s="182" t="s">
        <v>2405</v>
      </c>
      <c r="D26" s="177" t="s">
        <v>378</v>
      </c>
      <c r="E26" s="178">
        <v>2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503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18</v>
      </c>
      <c r="B27" s="176" t="s">
        <v>835</v>
      </c>
      <c r="C27" s="182" t="s">
        <v>2406</v>
      </c>
      <c r="D27" s="177" t="s">
        <v>521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503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5">
        <v>19</v>
      </c>
      <c r="B28" s="176" t="s">
        <v>836</v>
      </c>
      <c r="C28" s="182" t="s">
        <v>837</v>
      </c>
      <c r="D28" s="177" t="s">
        <v>521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503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20</v>
      </c>
      <c r="B29" s="176" t="s">
        <v>838</v>
      </c>
      <c r="C29" s="182" t="s">
        <v>839</v>
      </c>
      <c r="D29" s="177" t="s">
        <v>521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503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21</v>
      </c>
      <c r="B30" s="176" t="s">
        <v>840</v>
      </c>
      <c r="C30" s="182" t="s">
        <v>841</v>
      </c>
      <c r="D30" s="177" t="s">
        <v>521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503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22</v>
      </c>
      <c r="B31" s="176" t="s">
        <v>842</v>
      </c>
      <c r="C31" s="182" t="s">
        <v>2407</v>
      </c>
      <c r="D31" s="177" t="s">
        <v>378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503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23</v>
      </c>
      <c r="B32" s="176" t="s">
        <v>843</v>
      </c>
      <c r="C32" s="182" t="s">
        <v>2408</v>
      </c>
      <c r="D32" s="177" t="s">
        <v>521</v>
      </c>
      <c r="E32" s="178">
        <v>2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503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5">
        <v>24</v>
      </c>
      <c r="B33" s="176" t="s">
        <v>844</v>
      </c>
      <c r="C33" s="182" t="s">
        <v>2409</v>
      </c>
      <c r="D33" s="177" t="s">
        <v>521</v>
      </c>
      <c r="E33" s="178">
        <v>1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503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9">
        <v>25</v>
      </c>
      <c r="B34" s="170" t="s">
        <v>845</v>
      </c>
      <c r="C34" s="183" t="s">
        <v>2410</v>
      </c>
      <c r="D34" s="171" t="s">
        <v>521</v>
      </c>
      <c r="E34" s="172">
        <v>1</v>
      </c>
      <c r="F34" s="173"/>
      <c r="G34" s="174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503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>
        <v>26</v>
      </c>
      <c r="B35" s="155" t="s">
        <v>846</v>
      </c>
      <c r="C35" s="188" t="s">
        <v>847</v>
      </c>
      <c r="D35" s="156" t="s">
        <v>0</v>
      </c>
      <c r="E35" s="187"/>
      <c r="F35" s="159"/>
      <c r="G35" s="15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184</v>
      </c>
      <c r="Y35" s="158" t="s">
        <v>310</v>
      </c>
      <c r="Z35" s="199" t="s">
        <v>2461</v>
      </c>
      <c r="AA35" s="147"/>
      <c r="AB35" s="147"/>
      <c r="AC35" s="147"/>
      <c r="AD35" s="147"/>
      <c r="AE35" s="147"/>
      <c r="AF35" s="147"/>
      <c r="AG35" s="147" t="s">
        <v>448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27</v>
      </c>
      <c r="B36" s="176" t="s">
        <v>848</v>
      </c>
      <c r="C36" s="182" t="s">
        <v>849</v>
      </c>
      <c r="D36" s="177" t="s">
        <v>850</v>
      </c>
      <c r="E36" s="178">
        <v>1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595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>
      <c r="A37" s="162" t="s">
        <v>302</v>
      </c>
      <c r="B37" s="163" t="s">
        <v>219</v>
      </c>
      <c r="C37" s="181" t="s">
        <v>220</v>
      </c>
      <c r="D37" s="164"/>
      <c r="E37" s="165"/>
      <c r="F37" s="166"/>
      <c r="G37" s="167">
        <f>SUMIF(AG38:AG54,"&lt;&gt;NOR",G38:G54)</f>
        <v>0</v>
      </c>
      <c r="H37" s="161"/>
      <c r="I37" s="161">
        <f>SUM(I38:I54)</f>
        <v>0</v>
      </c>
      <c r="J37" s="161"/>
      <c r="K37" s="161">
        <f>SUM(K38:K54)</f>
        <v>0</v>
      </c>
      <c r="L37" s="161"/>
      <c r="M37" s="161">
        <f>SUM(M38:M54)</f>
        <v>0</v>
      </c>
      <c r="N37" s="160"/>
      <c r="O37" s="160">
        <f>SUM(O38:O54)</f>
        <v>0</v>
      </c>
      <c r="P37" s="160"/>
      <c r="Q37" s="160">
        <f>SUM(Q38:Q54)</f>
        <v>0</v>
      </c>
      <c r="R37" s="161"/>
      <c r="S37" s="161"/>
      <c r="T37" s="161"/>
      <c r="U37" s="161"/>
      <c r="V37" s="161">
        <f>SUM(V38:V54)</f>
        <v>0</v>
      </c>
      <c r="W37" s="161"/>
      <c r="X37" s="161"/>
      <c r="Y37" s="161"/>
      <c r="Z37" s="167"/>
      <c r="AG37" t="s">
        <v>303</v>
      </c>
    </row>
    <row r="38" spans="1:60" ht="20.399999999999999" outlineLevel="1">
      <c r="A38" s="175">
        <v>28</v>
      </c>
      <c r="B38" s="176" t="s">
        <v>851</v>
      </c>
      <c r="C38" s="182" t="s">
        <v>852</v>
      </c>
      <c r="D38" s="177" t="s">
        <v>521</v>
      </c>
      <c r="E38" s="178">
        <v>1</v>
      </c>
      <c r="F38" s="179"/>
      <c r="G38" s="180">
        <f t="shared" ref="G38:G54" si="14">ROUND(E38*F38,2)</f>
        <v>0</v>
      </c>
      <c r="H38" s="159"/>
      <c r="I38" s="158">
        <f t="shared" ref="I38:I54" si="15">ROUND(E38*H38,2)</f>
        <v>0</v>
      </c>
      <c r="J38" s="159"/>
      <c r="K38" s="158">
        <f t="shared" ref="K38:K54" si="16">ROUND(E38*J38,2)</f>
        <v>0</v>
      </c>
      <c r="L38" s="158">
        <v>21</v>
      </c>
      <c r="M38" s="158">
        <f t="shared" ref="M38:M54" si="17">G38*(1+L38/100)</f>
        <v>0</v>
      </c>
      <c r="N38" s="157">
        <v>0</v>
      </c>
      <c r="O38" s="157">
        <f t="shared" ref="O38:O54" si="18">ROUND(E38*N38,2)</f>
        <v>0</v>
      </c>
      <c r="P38" s="157">
        <v>0</v>
      </c>
      <c r="Q38" s="157">
        <f t="shared" ref="Q38:Q54" si="19">ROUND(E38*P38,2)</f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ref="V38:V54" si="20">ROUND(E38*U38,2)</f>
        <v>0</v>
      </c>
      <c r="W38" s="158"/>
      <c r="X38" s="158" t="s">
        <v>309</v>
      </c>
      <c r="Y38" s="158" t="s">
        <v>310</v>
      </c>
      <c r="Z38" s="199" t="s">
        <v>2461</v>
      </c>
      <c r="AA38" s="147"/>
      <c r="AB38" s="147"/>
      <c r="AC38" s="147"/>
      <c r="AD38" s="147"/>
      <c r="AE38" s="147"/>
      <c r="AF38" s="147"/>
      <c r="AG38" s="147" t="s">
        <v>595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5">
        <v>29</v>
      </c>
      <c r="B39" s="176" t="s">
        <v>853</v>
      </c>
      <c r="C39" s="182" t="s">
        <v>854</v>
      </c>
      <c r="D39" s="177" t="s">
        <v>521</v>
      </c>
      <c r="E39" s="178">
        <v>2</v>
      </c>
      <c r="F39" s="179"/>
      <c r="G39" s="180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7">
        <v>0</v>
      </c>
      <c r="O39" s="157">
        <f t="shared" si="18"/>
        <v>0</v>
      </c>
      <c r="P39" s="157">
        <v>0</v>
      </c>
      <c r="Q39" s="157">
        <f t="shared" si="19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20"/>
        <v>0</v>
      </c>
      <c r="W39" s="158"/>
      <c r="X39" s="158" t="s">
        <v>309</v>
      </c>
      <c r="Y39" s="158" t="s">
        <v>310</v>
      </c>
      <c r="Z39" s="199" t="s">
        <v>2461</v>
      </c>
      <c r="AA39" s="147"/>
      <c r="AB39" s="147"/>
      <c r="AC39" s="147"/>
      <c r="AD39" s="147"/>
      <c r="AE39" s="147"/>
      <c r="AF39" s="147"/>
      <c r="AG39" s="147" t="s">
        <v>595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30</v>
      </c>
      <c r="B40" s="176" t="s">
        <v>853</v>
      </c>
      <c r="C40" s="182" t="s">
        <v>855</v>
      </c>
      <c r="D40" s="177" t="s">
        <v>521</v>
      </c>
      <c r="E40" s="178">
        <v>2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809</v>
      </c>
      <c r="Y40" s="158" t="s">
        <v>310</v>
      </c>
      <c r="Z40" s="199" t="s">
        <v>2461</v>
      </c>
      <c r="AA40" s="147"/>
      <c r="AB40" s="147"/>
      <c r="AC40" s="147"/>
      <c r="AD40" s="147"/>
      <c r="AE40" s="147"/>
      <c r="AF40" s="147"/>
      <c r="AG40" s="147" t="s">
        <v>810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31</v>
      </c>
      <c r="B41" s="176" t="s">
        <v>856</v>
      </c>
      <c r="C41" s="182" t="s">
        <v>857</v>
      </c>
      <c r="D41" s="177" t="s">
        <v>521</v>
      </c>
      <c r="E41" s="178">
        <v>4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99" t="s">
        <v>2461</v>
      </c>
      <c r="AA41" s="147"/>
      <c r="AB41" s="147"/>
      <c r="AC41" s="147"/>
      <c r="AD41" s="147"/>
      <c r="AE41" s="147"/>
      <c r="AF41" s="147"/>
      <c r="AG41" s="147" t="s">
        <v>595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32</v>
      </c>
      <c r="B42" s="176" t="s">
        <v>858</v>
      </c>
      <c r="C42" s="182" t="s">
        <v>859</v>
      </c>
      <c r="D42" s="177" t="s">
        <v>521</v>
      </c>
      <c r="E42" s="178">
        <v>1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99" t="s">
        <v>2461</v>
      </c>
      <c r="AA42" s="147"/>
      <c r="AB42" s="147"/>
      <c r="AC42" s="147"/>
      <c r="AD42" s="147"/>
      <c r="AE42" s="147"/>
      <c r="AF42" s="147"/>
      <c r="AG42" s="147" t="s">
        <v>595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33</v>
      </c>
      <c r="B43" s="176" t="s">
        <v>860</v>
      </c>
      <c r="C43" s="182" t="s">
        <v>861</v>
      </c>
      <c r="D43" s="177" t="s">
        <v>378</v>
      </c>
      <c r="E43" s="178">
        <v>12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99" t="s">
        <v>2461</v>
      </c>
      <c r="AA43" s="147"/>
      <c r="AB43" s="147"/>
      <c r="AC43" s="147"/>
      <c r="AD43" s="147"/>
      <c r="AE43" s="147"/>
      <c r="AF43" s="147"/>
      <c r="AG43" s="147" t="s">
        <v>595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34</v>
      </c>
      <c r="B44" s="176" t="s">
        <v>862</v>
      </c>
      <c r="C44" s="182" t="s">
        <v>863</v>
      </c>
      <c r="D44" s="177" t="s">
        <v>378</v>
      </c>
      <c r="E44" s="178">
        <v>2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99" t="s">
        <v>2461</v>
      </c>
      <c r="AA44" s="147"/>
      <c r="AB44" s="147"/>
      <c r="AC44" s="147"/>
      <c r="AD44" s="147"/>
      <c r="AE44" s="147"/>
      <c r="AF44" s="147"/>
      <c r="AG44" s="147" t="s">
        <v>595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35</v>
      </c>
      <c r="B45" s="176" t="s">
        <v>864</v>
      </c>
      <c r="C45" s="182" t="s">
        <v>865</v>
      </c>
      <c r="D45" s="177" t="s">
        <v>378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99" t="s">
        <v>2461</v>
      </c>
      <c r="AA45" s="147"/>
      <c r="AB45" s="147"/>
      <c r="AC45" s="147"/>
      <c r="AD45" s="147"/>
      <c r="AE45" s="147"/>
      <c r="AF45" s="147"/>
      <c r="AG45" s="147" t="s">
        <v>595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36</v>
      </c>
      <c r="B46" s="176" t="s">
        <v>866</v>
      </c>
      <c r="C46" s="182" t="s">
        <v>867</v>
      </c>
      <c r="D46" s="177" t="s">
        <v>378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99" t="s">
        <v>2461</v>
      </c>
      <c r="AA46" s="147"/>
      <c r="AB46" s="147"/>
      <c r="AC46" s="147"/>
      <c r="AD46" s="147"/>
      <c r="AE46" s="147"/>
      <c r="AF46" s="147"/>
      <c r="AG46" s="147" t="s">
        <v>595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5">
        <v>37</v>
      </c>
      <c r="B47" s="176" t="s">
        <v>868</v>
      </c>
      <c r="C47" s="182" t="s">
        <v>869</v>
      </c>
      <c r="D47" s="177" t="s">
        <v>378</v>
      </c>
      <c r="E47" s="178">
        <v>1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99" t="s">
        <v>2461</v>
      </c>
      <c r="AA47" s="147"/>
      <c r="AB47" s="147"/>
      <c r="AC47" s="147"/>
      <c r="AD47" s="147"/>
      <c r="AE47" s="147"/>
      <c r="AF47" s="147"/>
      <c r="AG47" s="147" t="s">
        <v>595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38</v>
      </c>
      <c r="B48" s="176" t="s">
        <v>870</v>
      </c>
      <c r="C48" s="182" t="s">
        <v>871</v>
      </c>
      <c r="D48" s="177" t="s">
        <v>378</v>
      </c>
      <c r="E48" s="178">
        <v>1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99" t="s">
        <v>2461</v>
      </c>
      <c r="AA48" s="147"/>
      <c r="AB48" s="147"/>
      <c r="AC48" s="147"/>
      <c r="AD48" s="147"/>
      <c r="AE48" s="147"/>
      <c r="AF48" s="147"/>
      <c r="AG48" s="147" t="s">
        <v>595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5">
        <v>39</v>
      </c>
      <c r="B49" s="176" t="s">
        <v>872</v>
      </c>
      <c r="C49" s="182" t="s">
        <v>2411</v>
      </c>
      <c r="D49" s="177" t="s">
        <v>378</v>
      </c>
      <c r="E49" s="178">
        <v>1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99" t="s">
        <v>2461</v>
      </c>
      <c r="AA49" s="147"/>
      <c r="AB49" s="147"/>
      <c r="AC49" s="147"/>
      <c r="AD49" s="147"/>
      <c r="AE49" s="147"/>
      <c r="AF49" s="147"/>
      <c r="AG49" s="147" t="s">
        <v>595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40</v>
      </c>
      <c r="B50" s="176" t="s">
        <v>873</v>
      </c>
      <c r="C50" s="182" t="s">
        <v>2411</v>
      </c>
      <c r="D50" s="177" t="s">
        <v>378</v>
      </c>
      <c r="E50" s="178">
        <v>1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99" t="s">
        <v>2461</v>
      </c>
      <c r="AA50" s="147"/>
      <c r="AB50" s="147"/>
      <c r="AC50" s="147"/>
      <c r="AD50" s="147"/>
      <c r="AE50" s="147"/>
      <c r="AF50" s="147"/>
      <c r="AG50" s="147" t="s">
        <v>595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41</v>
      </c>
      <c r="B51" s="176" t="s">
        <v>874</v>
      </c>
      <c r="C51" s="182" t="s">
        <v>875</v>
      </c>
      <c r="D51" s="177" t="s">
        <v>378</v>
      </c>
      <c r="E51" s="178">
        <v>2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2461</v>
      </c>
      <c r="AA51" s="147"/>
      <c r="AB51" s="147"/>
      <c r="AC51" s="147"/>
      <c r="AD51" s="147"/>
      <c r="AE51" s="147"/>
      <c r="AF51" s="147"/>
      <c r="AG51" s="147" t="s">
        <v>595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>
      <c r="A52" s="175">
        <v>42</v>
      </c>
      <c r="B52" s="176" t="s">
        <v>876</v>
      </c>
      <c r="C52" s="182" t="s">
        <v>877</v>
      </c>
      <c r="D52" s="177" t="s">
        <v>521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503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69">
        <v>43</v>
      </c>
      <c r="B53" s="170" t="s">
        <v>878</v>
      </c>
      <c r="C53" s="183" t="s">
        <v>2412</v>
      </c>
      <c r="D53" s="171" t="s">
        <v>521</v>
      </c>
      <c r="E53" s="172">
        <v>1</v>
      </c>
      <c r="F53" s="173"/>
      <c r="G53" s="174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503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>
        <v>44</v>
      </c>
      <c r="B54" s="155" t="s">
        <v>879</v>
      </c>
      <c r="C54" s="188" t="s">
        <v>880</v>
      </c>
      <c r="D54" s="156" t="s">
        <v>0</v>
      </c>
      <c r="E54" s="187"/>
      <c r="F54" s="159"/>
      <c r="G54" s="15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184</v>
      </c>
      <c r="Y54" s="158" t="s">
        <v>310</v>
      </c>
      <c r="Z54" s="199" t="s">
        <v>2461</v>
      </c>
      <c r="AA54" s="147"/>
      <c r="AB54" s="147"/>
      <c r="AC54" s="147"/>
      <c r="AD54" s="147"/>
      <c r="AE54" s="147"/>
      <c r="AF54" s="147"/>
      <c r="AG54" s="147" t="s">
        <v>448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>
      <c r="A55" s="162" t="s">
        <v>302</v>
      </c>
      <c r="B55" s="163" t="s">
        <v>222</v>
      </c>
      <c r="C55" s="181" t="s">
        <v>223</v>
      </c>
      <c r="D55" s="164"/>
      <c r="E55" s="165"/>
      <c r="F55" s="166"/>
      <c r="G55" s="167">
        <f>SUMIF(AG56:AG67,"&lt;&gt;NOR",G56:G67)</f>
        <v>0</v>
      </c>
      <c r="H55" s="161"/>
      <c r="I55" s="161">
        <f>SUM(I56:I67)</f>
        <v>0</v>
      </c>
      <c r="J55" s="161"/>
      <c r="K55" s="161">
        <f>SUM(K56:K67)</f>
        <v>0</v>
      </c>
      <c r="L55" s="161"/>
      <c r="M55" s="161">
        <f>SUM(M56:M67)</f>
        <v>0</v>
      </c>
      <c r="N55" s="160"/>
      <c r="O55" s="160">
        <f>SUM(O56:O67)</f>
        <v>0</v>
      </c>
      <c r="P55" s="160"/>
      <c r="Q55" s="160">
        <f>SUM(Q56:Q67)</f>
        <v>0</v>
      </c>
      <c r="R55" s="161"/>
      <c r="S55" s="161"/>
      <c r="T55" s="161"/>
      <c r="U55" s="161"/>
      <c r="V55" s="161">
        <f>SUM(V56:V67)</f>
        <v>0</v>
      </c>
      <c r="W55" s="161"/>
      <c r="X55" s="161"/>
      <c r="Y55" s="161"/>
      <c r="Z55" s="167"/>
      <c r="AG55" t="s">
        <v>303</v>
      </c>
    </row>
    <row r="56" spans="1:60" outlineLevel="1">
      <c r="A56" s="175">
        <v>45</v>
      </c>
      <c r="B56" s="176" t="s">
        <v>881</v>
      </c>
      <c r="C56" s="182" t="s">
        <v>882</v>
      </c>
      <c r="D56" s="177" t="s">
        <v>410</v>
      </c>
      <c r="E56" s="178">
        <v>51</v>
      </c>
      <c r="F56" s="179"/>
      <c r="G56" s="180">
        <f t="shared" ref="G56:G67" si="21">ROUND(E56*F56,2)</f>
        <v>0</v>
      </c>
      <c r="H56" s="159"/>
      <c r="I56" s="158">
        <f t="shared" ref="I56:I67" si="22">ROUND(E56*H56,2)</f>
        <v>0</v>
      </c>
      <c r="J56" s="159"/>
      <c r="K56" s="158">
        <f t="shared" ref="K56:K67" si="23">ROUND(E56*J56,2)</f>
        <v>0</v>
      </c>
      <c r="L56" s="158">
        <v>21</v>
      </c>
      <c r="M56" s="158">
        <f t="shared" ref="M56:M67" si="24">G56*(1+L56/100)</f>
        <v>0</v>
      </c>
      <c r="N56" s="157">
        <v>0</v>
      </c>
      <c r="O56" s="157">
        <f t="shared" ref="O56:O67" si="25">ROUND(E56*N56,2)</f>
        <v>0</v>
      </c>
      <c r="P56" s="157">
        <v>0</v>
      </c>
      <c r="Q56" s="157">
        <f t="shared" ref="Q56:Q67" si="26">ROUND(E56*P56,2)</f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ref="V56:V67" si="27">ROUND(E56*U56,2)</f>
        <v>0</v>
      </c>
      <c r="W56" s="158"/>
      <c r="X56" s="158" t="s">
        <v>309</v>
      </c>
      <c r="Y56" s="158" t="s">
        <v>310</v>
      </c>
      <c r="Z56" s="199" t="s">
        <v>2461</v>
      </c>
      <c r="AA56" s="147"/>
      <c r="AB56" s="147"/>
      <c r="AC56" s="147"/>
      <c r="AD56" s="147"/>
      <c r="AE56" s="147"/>
      <c r="AF56" s="147"/>
      <c r="AG56" s="147" t="s">
        <v>595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46</v>
      </c>
      <c r="B57" s="176" t="s">
        <v>883</v>
      </c>
      <c r="C57" s="182" t="s">
        <v>884</v>
      </c>
      <c r="D57" s="177" t="s">
        <v>410</v>
      </c>
      <c r="E57" s="178">
        <v>54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99" t="s">
        <v>2461</v>
      </c>
      <c r="AA57" s="147"/>
      <c r="AB57" s="147"/>
      <c r="AC57" s="147"/>
      <c r="AD57" s="147"/>
      <c r="AE57" s="147"/>
      <c r="AF57" s="147"/>
      <c r="AG57" s="147" t="s">
        <v>595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5">
        <v>47</v>
      </c>
      <c r="B58" s="176" t="s">
        <v>885</v>
      </c>
      <c r="C58" s="182" t="s">
        <v>886</v>
      </c>
      <c r="D58" s="177" t="s">
        <v>410</v>
      </c>
      <c r="E58" s="178">
        <v>52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99" t="s">
        <v>2461</v>
      </c>
      <c r="AA58" s="147"/>
      <c r="AB58" s="147"/>
      <c r="AC58" s="147"/>
      <c r="AD58" s="147"/>
      <c r="AE58" s="147"/>
      <c r="AF58" s="147"/>
      <c r="AG58" s="147" t="s">
        <v>595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48</v>
      </c>
      <c r="B59" s="176" t="s">
        <v>887</v>
      </c>
      <c r="C59" s="182" t="s">
        <v>888</v>
      </c>
      <c r="D59" s="177" t="s">
        <v>410</v>
      </c>
      <c r="E59" s="178">
        <v>112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99" t="s">
        <v>2461</v>
      </c>
      <c r="AA59" s="147"/>
      <c r="AB59" s="147"/>
      <c r="AC59" s="147"/>
      <c r="AD59" s="147"/>
      <c r="AE59" s="147"/>
      <c r="AF59" s="147"/>
      <c r="AG59" s="147" t="s">
        <v>595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5">
        <v>49</v>
      </c>
      <c r="B60" s="176" t="s">
        <v>889</v>
      </c>
      <c r="C60" s="182" t="s">
        <v>890</v>
      </c>
      <c r="D60" s="177" t="s">
        <v>410</v>
      </c>
      <c r="E60" s="178">
        <v>51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99" t="s">
        <v>2461</v>
      </c>
      <c r="AA60" s="147"/>
      <c r="AB60" s="147"/>
      <c r="AC60" s="147"/>
      <c r="AD60" s="147"/>
      <c r="AE60" s="147"/>
      <c r="AF60" s="147"/>
      <c r="AG60" s="147" t="s">
        <v>595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5">
        <v>50</v>
      </c>
      <c r="B61" s="176" t="s">
        <v>891</v>
      </c>
      <c r="C61" s="182" t="s">
        <v>892</v>
      </c>
      <c r="D61" s="177" t="s">
        <v>410</v>
      </c>
      <c r="E61" s="178">
        <v>54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7"/>
        <v>0</v>
      </c>
      <c r="W61" s="158"/>
      <c r="X61" s="158" t="s">
        <v>309</v>
      </c>
      <c r="Y61" s="158" t="s">
        <v>310</v>
      </c>
      <c r="Z61" s="199" t="s">
        <v>2461</v>
      </c>
      <c r="AA61" s="147"/>
      <c r="AB61" s="147"/>
      <c r="AC61" s="147"/>
      <c r="AD61" s="147"/>
      <c r="AE61" s="147"/>
      <c r="AF61" s="147"/>
      <c r="AG61" s="147" t="s">
        <v>595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5">
        <v>51</v>
      </c>
      <c r="B62" s="176" t="s">
        <v>893</v>
      </c>
      <c r="C62" s="182" t="s">
        <v>894</v>
      </c>
      <c r="D62" s="177" t="s">
        <v>410</v>
      </c>
      <c r="E62" s="178">
        <v>52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2461</v>
      </c>
      <c r="AA62" s="147"/>
      <c r="AB62" s="147"/>
      <c r="AC62" s="147"/>
      <c r="AD62" s="147"/>
      <c r="AE62" s="147"/>
      <c r="AF62" s="147"/>
      <c r="AG62" s="147" t="s">
        <v>595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52</v>
      </c>
      <c r="B63" s="176" t="s">
        <v>895</v>
      </c>
      <c r="C63" s="182" t="s">
        <v>896</v>
      </c>
      <c r="D63" s="177" t="s">
        <v>410</v>
      </c>
      <c r="E63" s="178">
        <v>112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2461</v>
      </c>
      <c r="AA63" s="147"/>
      <c r="AB63" s="147"/>
      <c r="AC63" s="147"/>
      <c r="AD63" s="147"/>
      <c r="AE63" s="147"/>
      <c r="AF63" s="147"/>
      <c r="AG63" s="147" t="s">
        <v>595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5">
        <v>53</v>
      </c>
      <c r="B64" s="176" t="s">
        <v>897</v>
      </c>
      <c r="C64" s="182" t="s">
        <v>898</v>
      </c>
      <c r="D64" s="177" t="s">
        <v>410</v>
      </c>
      <c r="E64" s="178">
        <v>157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2461</v>
      </c>
      <c r="AA64" s="147"/>
      <c r="AB64" s="147"/>
      <c r="AC64" s="147"/>
      <c r="AD64" s="147"/>
      <c r="AE64" s="147"/>
      <c r="AF64" s="147"/>
      <c r="AG64" s="147" t="s">
        <v>595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69">
        <v>54</v>
      </c>
      <c r="B65" s="170" t="s">
        <v>899</v>
      </c>
      <c r="C65" s="183" t="s">
        <v>900</v>
      </c>
      <c r="D65" s="171" t="s">
        <v>410</v>
      </c>
      <c r="E65" s="172">
        <v>112</v>
      </c>
      <c r="F65" s="173"/>
      <c r="G65" s="174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2461</v>
      </c>
      <c r="AA65" s="147"/>
      <c r="AB65" s="147"/>
      <c r="AC65" s="147"/>
      <c r="AD65" s="147"/>
      <c r="AE65" s="147"/>
      <c r="AF65" s="147"/>
      <c r="AG65" s="147" t="s">
        <v>595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>
        <v>55</v>
      </c>
      <c r="B66" s="155" t="s">
        <v>901</v>
      </c>
      <c r="C66" s="188" t="s">
        <v>902</v>
      </c>
      <c r="D66" s="156" t="s">
        <v>0</v>
      </c>
      <c r="E66" s="187"/>
      <c r="F66" s="159"/>
      <c r="G66" s="15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184</v>
      </c>
      <c r="Y66" s="158" t="s">
        <v>310</v>
      </c>
      <c r="Z66" s="199" t="s">
        <v>2461</v>
      </c>
      <c r="AA66" s="147"/>
      <c r="AB66" s="147"/>
      <c r="AC66" s="147"/>
      <c r="AD66" s="147"/>
      <c r="AE66" s="147"/>
      <c r="AF66" s="147"/>
      <c r="AG66" s="147" t="s">
        <v>448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56</v>
      </c>
      <c r="B67" s="176" t="s">
        <v>903</v>
      </c>
      <c r="C67" s="182" t="s">
        <v>904</v>
      </c>
      <c r="D67" s="177" t="s">
        <v>850</v>
      </c>
      <c r="E67" s="178">
        <v>40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595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>
      <c r="A68" s="162" t="s">
        <v>302</v>
      </c>
      <c r="B68" s="163" t="s">
        <v>224</v>
      </c>
      <c r="C68" s="181" t="s">
        <v>225</v>
      </c>
      <c r="D68" s="164"/>
      <c r="E68" s="165"/>
      <c r="F68" s="166"/>
      <c r="G68" s="167">
        <f>SUMIF(AG69:AG102,"&lt;&gt;NOR",G69:G102)</f>
        <v>0</v>
      </c>
      <c r="H68" s="161"/>
      <c r="I68" s="161">
        <f>SUM(I69:I102)</f>
        <v>0</v>
      </c>
      <c r="J68" s="161"/>
      <c r="K68" s="161">
        <f>SUM(K69:K102)</f>
        <v>0</v>
      </c>
      <c r="L68" s="161"/>
      <c r="M68" s="161">
        <f>SUM(M69:M102)</f>
        <v>0</v>
      </c>
      <c r="N68" s="160"/>
      <c r="O68" s="160">
        <f>SUM(O69:O102)</f>
        <v>0</v>
      </c>
      <c r="P68" s="160"/>
      <c r="Q68" s="160">
        <f>SUM(Q69:Q102)</f>
        <v>0</v>
      </c>
      <c r="R68" s="161"/>
      <c r="S68" s="161"/>
      <c r="T68" s="161"/>
      <c r="U68" s="161"/>
      <c r="V68" s="161">
        <f>SUM(V69:V102)</f>
        <v>0</v>
      </c>
      <c r="W68" s="161"/>
      <c r="X68" s="161"/>
      <c r="Y68" s="161"/>
      <c r="Z68" s="167"/>
      <c r="AG68" t="s">
        <v>303</v>
      </c>
    </row>
    <row r="69" spans="1:60" outlineLevel="1">
      <c r="A69" s="175">
        <v>57</v>
      </c>
      <c r="B69" s="176" t="s">
        <v>905</v>
      </c>
      <c r="C69" s="182" t="s">
        <v>906</v>
      </c>
      <c r="D69" s="177" t="s">
        <v>521</v>
      </c>
      <c r="E69" s="178">
        <v>16</v>
      </c>
      <c r="F69" s="179"/>
      <c r="G69" s="180">
        <f t="shared" ref="G69:G102" si="28">ROUND(E69*F69,2)</f>
        <v>0</v>
      </c>
      <c r="H69" s="159"/>
      <c r="I69" s="158">
        <f t="shared" ref="I69:I102" si="29">ROUND(E69*H69,2)</f>
        <v>0</v>
      </c>
      <c r="J69" s="159"/>
      <c r="K69" s="158">
        <f t="shared" ref="K69:K102" si="30">ROUND(E69*J69,2)</f>
        <v>0</v>
      </c>
      <c r="L69" s="158">
        <v>21</v>
      </c>
      <c r="M69" s="158">
        <f t="shared" ref="M69:M102" si="31">G69*(1+L69/100)</f>
        <v>0</v>
      </c>
      <c r="N69" s="157">
        <v>0</v>
      </c>
      <c r="O69" s="157">
        <f t="shared" ref="O69:O102" si="32">ROUND(E69*N69,2)</f>
        <v>0</v>
      </c>
      <c r="P69" s="157">
        <v>0</v>
      </c>
      <c r="Q69" s="157">
        <f t="shared" ref="Q69:Q102" si="33">ROUND(E69*P69,2)</f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ref="V69:V102" si="34">ROUND(E69*U69,2)</f>
        <v>0</v>
      </c>
      <c r="W69" s="158"/>
      <c r="X69" s="158" t="s">
        <v>309</v>
      </c>
      <c r="Y69" s="158" t="s">
        <v>310</v>
      </c>
      <c r="Z69" s="199" t="s">
        <v>2461</v>
      </c>
      <c r="AA69" s="147"/>
      <c r="AB69" s="147"/>
      <c r="AC69" s="147"/>
      <c r="AD69" s="147"/>
      <c r="AE69" s="147"/>
      <c r="AF69" s="147"/>
      <c r="AG69" s="147" t="s">
        <v>595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5">
        <v>58</v>
      </c>
      <c r="B70" s="176" t="s">
        <v>907</v>
      </c>
      <c r="C70" s="182" t="s">
        <v>908</v>
      </c>
      <c r="D70" s="177" t="s">
        <v>521</v>
      </c>
      <c r="E70" s="178">
        <v>2</v>
      </c>
      <c r="F70" s="179"/>
      <c r="G70" s="180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310</v>
      </c>
      <c r="Z70" s="199" t="s">
        <v>2461</v>
      </c>
      <c r="AA70" s="147"/>
      <c r="AB70" s="147"/>
      <c r="AC70" s="147"/>
      <c r="AD70" s="147"/>
      <c r="AE70" s="147"/>
      <c r="AF70" s="147"/>
      <c r="AG70" s="147" t="s">
        <v>595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5">
        <v>59</v>
      </c>
      <c r="B71" s="176" t="s">
        <v>909</v>
      </c>
      <c r="C71" s="182" t="s">
        <v>910</v>
      </c>
      <c r="D71" s="177" t="s">
        <v>521</v>
      </c>
      <c r="E71" s="178">
        <v>10</v>
      </c>
      <c r="F71" s="179"/>
      <c r="G71" s="180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309</v>
      </c>
      <c r="Y71" s="158" t="s">
        <v>310</v>
      </c>
      <c r="Z71" s="199" t="s">
        <v>2461</v>
      </c>
      <c r="AA71" s="147"/>
      <c r="AB71" s="147"/>
      <c r="AC71" s="147"/>
      <c r="AD71" s="147"/>
      <c r="AE71" s="147"/>
      <c r="AF71" s="147"/>
      <c r="AG71" s="147" t="s">
        <v>595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5">
        <v>60</v>
      </c>
      <c r="B72" s="176" t="s">
        <v>911</v>
      </c>
      <c r="C72" s="182" t="s">
        <v>912</v>
      </c>
      <c r="D72" s="177" t="s">
        <v>521</v>
      </c>
      <c r="E72" s="178">
        <v>2</v>
      </c>
      <c r="F72" s="179"/>
      <c r="G72" s="180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34"/>
        <v>0</v>
      </c>
      <c r="W72" s="158"/>
      <c r="X72" s="158" t="s">
        <v>309</v>
      </c>
      <c r="Y72" s="158" t="s">
        <v>310</v>
      </c>
      <c r="Z72" s="199" t="s">
        <v>2461</v>
      </c>
      <c r="AA72" s="147"/>
      <c r="AB72" s="147"/>
      <c r="AC72" s="147"/>
      <c r="AD72" s="147"/>
      <c r="AE72" s="147"/>
      <c r="AF72" s="147"/>
      <c r="AG72" s="147" t="s">
        <v>595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5">
        <v>61</v>
      </c>
      <c r="B73" s="176" t="s">
        <v>913</v>
      </c>
      <c r="C73" s="182" t="s">
        <v>914</v>
      </c>
      <c r="D73" s="177" t="s">
        <v>521</v>
      </c>
      <c r="E73" s="178">
        <v>3</v>
      </c>
      <c r="F73" s="179"/>
      <c r="G73" s="180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34"/>
        <v>0</v>
      </c>
      <c r="W73" s="158"/>
      <c r="X73" s="158" t="s">
        <v>309</v>
      </c>
      <c r="Y73" s="158" t="s">
        <v>310</v>
      </c>
      <c r="Z73" s="199" t="s">
        <v>2461</v>
      </c>
      <c r="AA73" s="147"/>
      <c r="AB73" s="147"/>
      <c r="AC73" s="147"/>
      <c r="AD73" s="147"/>
      <c r="AE73" s="147"/>
      <c r="AF73" s="147"/>
      <c r="AG73" s="147" t="s">
        <v>595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5">
        <v>62</v>
      </c>
      <c r="B74" s="176" t="s">
        <v>915</v>
      </c>
      <c r="C74" s="182" t="s">
        <v>916</v>
      </c>
      <c r="D74" s="177" t="s">
        <v>521</v>
      </c>
      <c r="E74" s="178">
        <v>16</v>
      </c>
      <c r="F74" s="179"/>
      <c r="G74" s="180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34"/>
        <v>0</v>
      </c>
      <c r="W74" s="158"/>
      <c r="X74" s="158" t="s">
        <v>309</v>
      </c>
      <c r="Y74" s="158" t="s">
        <v>310</v>
      </c>
      <c r="Z74" s="199" t="s">
        <v>2461</v>
      </c>
      <c r="AA74" s="147"/>
      <c r="AB74" s="147"/>
      <c r="AC74" s="147"/>
      <c r="AD74" s="147"/>
      <c r="AE74" s="147"/>
      <c r="AF74" s="147"/>
      <c r="AG74" s="147" t="s">
        <v>595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5">
        <v>63</v>
      </c>
      <c r="B75" s="176" t="s">
        <v>917</v>
      </c>
      <c r="C75" s="182" t="s">
        <v>918</v>
      </c>
      <c r="D75" s="177" t="s">
        <v>521</v>
      </c>
      <c r="E75" s="178">
        <v>1</v>
      </c>
      <c r="F75" s="179"/>
      <c r="G75" s="180">
        <f t="shared" si="28"/>
        <v>0</v>
      </c>
      <c r="H75" s="159"/>
      <c r="I75" s="158">
        <f t="shared" si="29"/>
        <v>0</v>
      </c>
      <c r="J75" s="159"/>
      <c r="K75" s="158">
        <f t="shared" si="30"/>
        <v>0</v>
      </c>
      <c r="L75" s="158">
        <v>21</v>
      </c>
      <c r="M75" s="158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34"/>
        <v>0</v>
      </c>
      <c r="W75" s="158"/>
      <c r="X75" s="158" t="s">
        <v>309</v>
      </c>
      <c r="Y75" s="158" t="s">
        <v>310</v>
      </c>
      <c r="Z75" s="199" t="s">
        <v>2461</v>
      </c>
      <c r="AA75" s="147"/>
      <c r="AB75" s="147"/>
      <c r="AC75" s="147"/>
      <c r="AD75" s="147"/>
      <c r="AE75" s="147"/>
      <c r="AF75" s="147"/>
      <c r="AG75" s="147" t="s">
        <v>595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5">
        <v>64</v>
      </c>
      <c r="B76" s="176" t="s">
        <v>919</v>
      </c>
      <c r="C76" s="182" t="s">
        <v>920</v>
      </c>
      <c r="D76" s="177" t="s">
        <v>521</v>
      </c>
      <c r="E76" s="178">
        <v>21</v>
      </c>
      <c r="F76" s="179"/>
      <c r="G76" s="180">
        <f t="shared" si="28"/>
        <v>0</v>
      </c>
      <c r="H76" s="159"/>
      <c r="I76" s="158">
        <f t="shared" si="29"/>
        <v>0</v>
      </c>
      <c r="J76" s="159"/>
      <c r="K76" s="158">
        <f t="shared" si="30"/>
        <v>0</v>
      </c>
      <c r="L76" s="158">
        <v>21</v>
      </c>
      <c r="M76" s="158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34"/>
        <v>0</v>
      </c>
      <c r="W76" s="158"/>
      <c r="X76" s="158" t="s">
        <v>309</v>
      </c>
      <c r="Y76" s="158" t="s">
        <v>310</v>
      </c>
      <c r="Z76" s="199" t="s">
        <v>2461</v>
      </c>
      <c r="AA76" s="147"/>
      <c r="AB76" s="147"/>
      <c r="AC76" s="147"/>
      <c r="AD76" s="147"/>
      <c r="AE76" s="147"/>
      <c r="AF76" s="147"/>
      <c r="AG76" s="147" t="s">
        <v>595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5">
        <v>65</v>
      </c>
      <c r="B77" s="176" t="s">
        <v>921</v>
      </c>
      <c r="C77" s="182" t="s">
        <v>922</v>
      </c>
      <c r="D77" s="177" t="s">
        <v>521</v>
      </c>
      <c r="E77" s="178">
        <v>1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309</v>
      </c>
      <c r="Y77" s="158" t="s">
        <v>310</v>
      </c>
      <c r="Z77" s="199" t="s">
        <v>2461</v>
      </c>
      <c r="AA77" s="147"/>
      <c r="AB77" s="147"/>
      <c r="AC77" s="147"/>
      <c r="AD77" s="147"/>
      <c r="AE77" s="147"/>
      <c r="AF77" s="147"/>
      <c r="AG77" s="147" t="s">
        <v>595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66</v>
      </c>
      <c r="B78" s="176" t="s">
        <v>923</v>
      </c>
      <c r="C78" s="182" t="s">
        <v>924</v>
      </c>
      <c r="D78" s="177" t="s">
        <v>521</v>
      </c>
      <c r="E78" s="178">
        <v>1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309</v>
      </c>
      <c r="Y78" s="158" t="s">
        <v>310</v>
      </c>
      <c r="Z78" s="199" t="s">
        <v>2461</v>
      </c>
      <c r="AA78" s="147"/>
      <c r="AB78" s="147"/>
      <c r="AC78" s="147"/>
      <c r="AD78" s="147"/>
      <c r="AE78" s="147"/>
      <c r="AF78" s="147"/>
      <c r="AG78" s="147" t="s">
        <v>595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5">
        <v>67</v>
      </c>
      <c r="B79" s="176" t="s">
        <v>925</v>
      </c>
      <c r="C79" s="182" t="s">
        <v>926</v>
      </c>
      <c r="D79" s="177" t="s">
        <v>521</v>
      </c>
      <c r="E79" s="178">
        <v>5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309</v>
      </c>
      <c r="Y79" s="158" t="s">
        <v>310</v>
      </c>
      <c r="Z79" s="199" t="s">
        <v>2461</v>
      </c>
      <c r="AA79" s="147"/>
      <c r="AB79" s="147"/>
      <c r="AC79" s="147"/>
      <c r="AD79" s="147"/>
      <c r="AE79" s="147"/>
      <c r="AF79" s="147"/>
      <c r="AG79" s="147" t="s">
        <v>595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5">
        <v>68</v>
      </c>
      <c r="B80" s="176" t="s">
        <v>927</v>
      </c>
      <c r="C80" s="182" t="s">
        <v>928</v>
      </c>
      <c r="D80" s="177" t="s">
        <v>521</v>
      </c>
      <c r="E80" s="178">
        <v>14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309</v>
      </c>
      <c r="Y80" s="158" t="s">
        <v>310</v>
      </c>
      <c r="Z80" s="199" t="s">
        <v>2461</v>
      </c>
      <c r="AA80" s="147"/>
      <c r="AB80" s="147"/>
      <c r="AC80" s="147"/>
      <c r="AD80" s="147"/>
      <c r="AE80" s="147"/>
      <c r="AF80" s="147"/>
      <c r="AG80" s="147" t="s">
        <v>595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5">
        <v>69</v>
      </c>
      <c r="B81" s="176" t="s">
        <v>929</v>
      </c>
      <c r="C81" s="182" t="s">
        <v>930</v>
      </c>
      <c r="D81" s="177" t="s">
        <v>521</v>
      </c>
      <c r="E81" s="178">
        <v>1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2461</v>
      </c>
      <c r="AA81" s="147"/>
      <c r="AB81" s="147"/>
      <c r="AC81" s="147"/>
      <c r="AD81" s="147"/>
      <c r="AE81" s="147"/>
      <c r="AF81" s="147"/>
      <c r="AG81" s="147" t="s">
        <v>595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5">
        <v>70</v>
      </c>
      <c r="B82" s="176" t="s">
        <v>931</v>
      </c>
      <c r="C82" s="182" t="s">
        <v>932</v>
      </c>
      <c r="D82" s="177" t="s">
        <v>521</v>
      </c>
      <c r="E82" s="178">
        <v>3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2461</v>
      </c>
      <c r="AA82" s="147"/>
      <c r="AB82" s="147"/>
      <c r="AC82" s="147"/>
      <c r="AD82" s="147"/>
      <c r="AE82" s="147"/>
      <c r="AF82" s="147"/>
      <c r="AG82" s="147" t="s">
        <v>595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5">
        <v>71</v>
      </c>
      <c r="B83" s="176" t="s">
        <v>933</v>
      </c>
      <c r="C83" s="182" t="s">
        <v>934</v>
      </c>
      <c r="D83" s="177" t="s">
        <v>521</v>
      </c>
      <c r="E83" s="178">
        <v>2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2461</v>
      </c>
      <c r="AA83" s="147"/>
      <c r="AB83" s="147"/>
      <c r="AC83" s="147"/>
      <c r="AD83" s="147"/>
      <c r="AE83" s="147"/>
      <c r="AF83" s="147"/>
      <c r="AG83" s="147" t="s">
        <v>595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72</v>
      </c>
      <c r="B84" s="176" t="s">
        <v>935</v>
      </c>
      <c r="C84" s="182" t="s">
        <v>936</v>
      </c>
      <c r="D84" s="177" t="s">
        <v>521</v>
      </c>
      <c r="E84" s="178">
        <v>10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2461</v>
      </c>
      <c r="AA84" s="147"/>
      <c r="AB84" s="147"/>
      <c r="AC84" s="147"/>
      <c r="AD84" s="147"/>
      <c r="AE84" s="147"/>
      <c r="AF84" s="147"/>
      <c r="AG84" s="147" t="s">
        <v>595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73</v>
      </c>
      <c r="B85" s="176" t="s">
        <v>937</v>
      </c>
      <c r="C85" s="182" t="s">
        <v>938</v>
      </c>
      <c r="D85" s="177" t="s">
        <v>521</v>
      </c>
      <c r="E85" s="178">
        <v>2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2461</v>
      </c>
      <c r="AA85" s="147"/>
      <c r="AB85" s="147"/>
      <c r="AC85" s="147"/>
      <c r="AD85" s="147"/>
      <c r="AE85" s="147"/>
      <c r="AF85" s="147"/>
      <c r="AG85" s="147" t="s">
        <v>595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5">
        <v>74</v>
      </c>
      <c r="B86" s="176" t="s">
        <v>939</v>
      </c>
      <c r="C86" s="182" t="s">
        <v>940</v>
      </c>
      <c r="D86" s="177" t="s">
        <v>521</v>
      </c>
      <c r="E86" s="178">
        <v>3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2461</v>
      </c>
      <c r="AA86" s="147"/>
      <c r="AB86" s="147"/>
      <c r="AC86" s="147"/>
      <c r="AD86" s="147"/>
      <c r="AE86" s="147"/>
      <c r="AF86" s="147"/>
      <c r="AG86" s="147" t="s">
        <v>595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5">
        <v>75</v>
      </c>
      <c r="B87" s="176" t="s">
        <v>941</v>
      </c>
      <c r="C87" s="182" t="s">
        <v>942</v>
      </c>
      <c r="D87" s="177" t="s">
        <v>521</v>
      </c>
      <c r="E87" s="178">
        <v>4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2461</v>
      </c>
      <c r="AA87" s="147"/>
      <c r="AB87" s="147"/>
      <c r="AC87" s="147"/>
      <c r="AD87" s="147"/>
      <c r="AE87" s="147"/>
      <c r="AF87" s="147"/>
      <c r="AG87" s="147" t="s">
        <v>595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5">
        <v>76</v>
      </c>
      <c r="B88" s="176" t="s">
        <v>943</v>
      </c>
      <c r="C88" s="182" t="s">
        <v>944</v>
      </c>
      <c r="D88" s="177" t="s">
        <v>521</v>
      </c>
      <c r="E88" s="178">
        <v>4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2461</v>
      </c>
      <c r="AA88" s="147"/>
      <c r="AB88" s="147"/>
      <c r="AC88" s="147"/>
      <c r="AD88" s="147"/>
      <c r="AE88" s="147"/>
      <c r="AF88" s="147"/>
      <c r="AG88" s="147" t="s">
        <v>595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5">
        <v>77</v>
      </c>
      <c r="B89" s="176" t="s">
        <v>945</v>
      </c>
      <c r="C89" s="182" t="s">
        <v>946</v>
      </c>
      <c r="D89" s="177" t="s">
        <v>521</v>
      </c>
      <c r="E89" s="178">
        <v>2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2461</v>
      </c>
      <c r="AA89" s="147"/>
      <c r="AB89" s="147"/>
      <c r="AC89" s="147"/>
      <c r="AD89" s="147"/>
      <c r="AE89" s="147"/>
      <c r="AF89" s="147"/>
      <c r="AG89" s="147" t="s">
        <v>595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78</v>
      </c>
      <c r="B90" s="176" t="s">
        <v>947</v>
      </c>
      <c r="C90" s="182" t="s">
        <v>948</v>
      </c>
      <c r="D90" s="177" t="s">
        <v>521</v>
      </c>
      <c r="E90" s="178">
        <v>2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2461</v>
      </c>
      <c r="AA90" s="147"/>
      <c r="AB90" s="147"/>
      <c r="AC90" s="147"/>
      <c r="AD90" s="147"/>
      <c r="AE90" s="147"/>
      <c r="AF90" s="147"/>
      <c r="AG90" s="147" t="s">
        <v>595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5">
        <v>79</v>
      </c>
      <c r="B91" s="176" t="s">
        <v>949</v>
      </c>
      <c r="C91" s="182" t="s">
        <v>950</v>
      </c>
      <c r="D91" s="177" t="s">
        <v>521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99" t="s">
        <v>2461</v>
      </c>
      <c r="AA91" s="147"/>
      <c r="AB91" s="147"/>
      <c r="AC91" s="147"/>
      <c r="AD91" s="147"/>
      <c r="AE91" s="147"/>
      <c r="AF91" s="147"/>
      <c r="AG91" s="147" t="s">
        <v>595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5">
        <v>80</v>
      </c>
      <c r="B92" s="176" t="s">
        <v>951</v>
      </c>
      <c r="C92" s="182" t="s">
        <v>952</v>
      </c>
      <c r="D92" s="177" t="s">
        <v>521</v>
      </c>
      <c r="E92" s="178">
        <v>1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503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5">
        <v>81</v>
      </c>
      <c r="B93" s="176" t="s">
        <v>953</v>
      </c>
      <c r="C93" s="182" t="s">
        <v>954</v>
      </c>
      <c r="D93" s="177" t="s">
        <v>521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595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82</v>
      </c>
      <c r="B94" s="176" t="s">
        <v>955</v>
      </c>
      <c r="C94" s="182" t="s">
        <v>956</v>
      </c>
      <c r="D94" s="177" t="s">
        <v>521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595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83</v>
      </c>
      <c r="B95" s="176" t="s">
        <v>957</v>
      </c>
      <c r="C95" s="182" t="s">
        <v>958</v>
      </c>
      <c r="D95" s="177" t="s">
        <v>521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503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84</v>
      </c>
      <c r="B96" s="176" t="s">
        <v>959</v>
      </c>
      <c r="C96" s="182" t="s">
        <v>960</v>
      </c>
      <c r="D96" s="177" t="s">
        <v>521</v>
      </c>
      <c r="E96" s="178">
        <v>3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503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85</v>
      </c>
      <c r="B97" s="176" t="s">
        <v>961</v>
      </c>
      <c r="C97" s="182" t="s">
        <v>962</v>
      </c>
      <c r="D97" s="177" t="s">
        <v>521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503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5">
        <v>86</v>
      </c>
      <c r="B98" s="176" t="s">
        <v>963</v>
      </c>
      <c r="C98" s="182" t="s">
        <v>964</v>
      </c>
      <c r="D98" s="177" t="s">
        <v>521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503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504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5">
        <v>87</v>
      </c>
      <c r="B99" s="176" t="s">
        <v>965</v>
      </c>
      <c r="C99" s="182" t="s">
        <v>966</v>
      </c>
      <c r="D99" s="177" t="s">
        <v>521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503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5">
        <v>88</v>
      </c>
      <c r="B100" s="176" t="s">
        <v>967</v>
      </c>
      <c r="C100" s="182" t="s">
        <v>968</v>
      </c>
      <c r="D100" s="177" t="s">
        <v>521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503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504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>
      <c r="A101" s="169">
        <v>89</v>
      </c>
      <c r="B101" s="170" t="s">
        <v>969</v>
      </c>
      <c r="C101" s="183" t="s">
        <v>970</v>
      </c>
      <c r="D101" s="171" t="s">
        <v>521</v>
      </c>
      <c r="E101" s="172">
        <v>1</v>
      </c>
      <c r="F101" s="173"/>
      <c r="G101" s="174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503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504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>
        <v>90</v>
      </c>
      <c r="B102" s="155" t="s">
        <v>971</v>
      </c>
      <c r="C102" s="188" t="s">
        <v>972</v>
      </c>
      <c r="D102" s="156" t="s">
        <v>0</v>
      </c>
      <c r="E102" s="187"/>
      <c r="F102" s="159"/>
      <c r="G102" s="158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184</v>
      </c>
      <c r="Y102" s="158" t="s">
        <v>310</v>
      </c>
      <c r="Z102" s="199" t="s">
        <v>2461</v>
      </c>
      <c r="AA102" s="147"/>
      <c r="AB102" s="147"/>
      <c r="AC102" s="147"/>
      <c r="AD102" s="147"/>
      <c r="AE102" s="147"/>
      <c r="AF102" s="147"/>
      <c r="AG102" s="147" t="s">
        <v>448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2" t="s">
        <v>302</v>
      </c>
      <c r="B103" s="163" t="s">
        <v>227</v>
      </c>
      <c r="C103" s="181" t="s">
        <v>228</v>
      </c>
      <c r="D103" s="164"/>
      <c r="E103" s="165"/>
      <c r="F103" s="166"/>
      <c r="G103" s="167">
        <f>SUMIF(AG104:AG121,"&lt;&gt;NOR",G104:G121)</f>
        <v>0</v>
      </c>
      <c r="H103" s="161"/>
      <c r="I103" s="161">
        <f>SUM(I104:I121)</f>
        <v>0</v>
      </c>
      <c r="J103" s="161"/>
      <c r="K103" s="161">
        <f>SUM(K104:K121)</f>
        <v>0</v>
      </c>
      <c r="L103" s="161"/>
      <c r="M103" s="161">
        <f>SUM(M104:M121)</f>
        <v>0</v>
      </c>
      <c r="N103" s="160"/>
      <c r="O103" s="160">
        <f>SUM(O104:O121)</f>
        <v>0</v>
      </c>
      <c r="P103" s="160"/>
      <c r="Q103" s="160">
        <f>SUM(Q104:Q121)</f>
        <v>0</v>
      </c>
      <c r="R103" s="161"/>
      <c r="S103" s="161"/>
      <c r="T103" s="161"/>
      <c r="U103" s="161"/>
      <c r="V103" s="161">
        <f>SUM(V104:V121)</f>
        <v>0</v>
      </c>
      <c r="W103" s="161"/>
      <c r="X103" s="161"/>
      <c r="Y103" s="161"/>
      <c r="Z103" s="167"/>
      <c r="AG103" t="s">
        <v>303</v>
      </c>
    </row>
    <row r="104" spans="1:60" outlineLevel="1">
      <c r="A104" s="175">
        <v>91</v>
      </c>
      <c r="B104" s="176" t="s">
        <v>973</v>
      </c>
      <c r="C104" s="182" t="s">
        <v>974</v>
      </c>
      <c r="D104" s="177" t="s">
        <v>410</v>
      </c>
      <c r="E104" s="178">
        <v>3500</v>
      </c>
      <c r="F104" s="179"/>
      <c r="G104" s="180">
        <f t="shared" ref="G104:G121" si="35">ROUND(E104*F104,2)</f>
        <v>0</v>
      </c>
      <c r="H104" s="159"/>
      <c r="I104" s="158">
        <f t="shared" ref="I104:I121" si="36">ROUND(E104*H104,2)</f>
        <v>0</v>
      </c>
      <c r="J104" s="159"/>
      <c r="K104" s="158">
        <f t="shared" ref="K104:K121" si="37">ROUND(E104*J104,2)</f>
        <v>0</v>
      </c>
      <c r="L104" s="158">
        <v>21</v>
      </c>
      <c r="M104" s="158">
        <f t="shared" ref="M104:M121" si="38">G104*(1+L104/100)</f>
        <v>0</v>
      </c>
      <c r="N104" s="157">
        <v>0</v>
      </c>
      <c r="O104" s="157">
        <f t="shared" ref="O104:O121" si="39">ROUND(E104*N104,2)</f>
        <v>0</v>
      </c>
      <c r="P104" s="157">
        <v>0</v>
      </c>
      <c r="Q104" s="157">
        <f t="shared" ref="Q104:Q12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21" si="41">ROUND(E104*U104,2)</f>
        <v>0</v>
      </c>
      <c r="W104" s="158"/>
      <c r="X104" s="158" t="s">
        <v>309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595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5">
        <v>92</v>
      </c>
      <c r="B105" s="176" t="s">
        <v>975</v>
      </c>
      <c r="C105" s="182" t="s">
        <v>976</v>
      </c>
      <c r="D105" s="177" t="s">
        <v>521</v>
      </c>
      <c r="E105" s="178">
        <v>9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309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595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5">
        <v>93</v>
      </c>
      <c r="B106" s="176" t="s">
        <v>977</v>
      </c>
      <c r="C106" s="182" t="s">
        <v>978</v>
      </c>
      <c r="D106" s="177" t="s">
        <v>362</v>
      </c>
      <c r="E106" s="178">
        <v>640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503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504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5">
        <v>94</v>
      </c>
      <c r="B107" s="176" t="s">
        <v>979</v>
      </c>
      <c r="C107" s="182" t="s">
        <v>980</v>
      </c>
      <c r="D107" s="177" t="s">
        <v>521</v>
      </c>
      <c r="E107" s="178">
        <v>2816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503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504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95</v>
      </c>
      <c r="B108" s="176" t="s">
        <v>981</v>
      </c>
      <c r="C108" s="182" t="s">
        <v>2413</v>
      </c>
      <c r="D108" s="177" t="s">
        <v>521</v>
      </c>
      <c r="E108" s="178">
        <v>90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503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5">
        <v>96</v>
      </c>
      <c r="B109" s="176" t="s">
        <v>982</v>
      </c>
      <c r="C109" s="182" t="s">
        <v>2414</v>
      </c>
      <c r="D109" s="177" t="s">
        <v>410</v>
      </c>
      <c r="E109" s="178">
        <v>3500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503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504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5">
        <v>97</v>
      </c>
      <c r="B110" s="176" t="s">
        <v>983</v>
      </c>
      <c r="C110" s="182" t="s">
        <v>984</v>
      </c>
      <c r="D110" s="177" t="s">
        <v>410</v>
      </c>
      <c r="E110" s="178">
        <v>350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595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98</v>
      </c>
      <c r="B111" s="176" t="s">
        <v>985</v>
      </c>
      <c r="C111" s="182" t="s">
        <v>986</v>
      </c>
      <c r="D111" s="177" t="s">
        <v>410</v>
      </c>
      <c r="E111" s="178">
        <v>640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503</v>
      </c>
      <c r="Y111" s="158" t="s">
        <v>310</v>
      </c>
      <c r="Z111" s="199" t="s">
        <v>307</v>
      </c>
      <c r="AA111" s="147"/>
      <c r="AB111" s="147"/>
      <c r="AC111" s="147"/>
      <c r="AD111" s="147"/>
      <c r="AE111" s="147"/>
      <c r="AF111" s="147"/>
      <c r="AG111" s="147" t="s">
        <v>504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5">
        <v>99</v>
      </c>
      <c r="B112" s="176" t="s">
        <v>987</v>
      </c>
      <c r="C112" s="182" t="s">
        <v>988</v>
      </c>
      <c r="D112" s="177" t="s">
        <v>378</v>
      </c>
      <c r="E112" s="178">
        <v>2</v>
      </c>
      <c r="F112" s="179"/>
      <c r="G112" s="180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1"/>
        <v>0</v>
      </c>
      <c r="W112" s="158"/>
      <c r="X112" s="158" t="s">
        <v>503</v>
      </c>
      <c r="Y112" s="158" t="s">
        <v>310</v>
      </c>
      <c r="Z112" s="199" t="s">
        <v>307</v>
      </c>
      <c r="AA112" s="147"/>
      <c r="AB112" s="147"/>
      <c r="AC112" s="147"/>
      <c r="AD112" s="147"/>
      <c r="AE112" s="147"/>
      <c r="AF112" s="147"/>
      <c r="AG112" s="147" t="s">
        <v>504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>
      <c r="A113" s="175">
        <v>100</v>
      </c>
      <c r="B113" s="176" t="s">
        <v>989</v>
      </c>
      <c r="C113" s="182" t="s">
        <v>990</v>
      </c>
      <c r="D113" s="177" t="s">
        <v>378</v>
      </c>
      <c r="E113" s="178">
        <v>1</v>
      </c>
      <c r="F113" s="179"/>
      <c r="G113" s="180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1"/>
        <v>0</v>
      </c>
      <c r="W113" s="158"/>
      <c r="X113" s="158" t="s">
        <v>503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>
      <c r="A114" s="175">
        <v>101</v>
      </c>
      <c r="B114" s="176" t="s">
        <v>991</v>
      </c>
      <c r="C114" s="182" t="s">
        <v>992</v>
      </c>
      <c r="D114" s="177" t="s">
        <v>378</v>
      </c>
      <c r="E114" s="178">
        <v>3</v>
      </c>
      <c r="F114" s="179"/>
      <c r="G114" s="180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1"/>
        <v>0</v>
      </c>
      <c r="W114" s="158"/>
      <c r="X114" s="158" t="s">
        <v>503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>
      <c r="A115" s="175">
        <v>102</v>
      </c>
      <c r="B115" s="176" t="s">
        <v>993</v>
      </c>
      <c r="C115" s="182" t="s">
        <v>994</v>
      </c>
      <c r="D115" s="177" t="s">
        <v>378</v>
      </c>
      <c r="E115" s="178">
        <v>2</v>
      </c>
      <c r="F115" s="179"/>
      <c r="G115" s="180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1"/>
        <v>0</v>
      </c>
      <c r="W115" s="158"/>
      <c r="X115" s="158" t="s">
        <v>503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504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>
      <c r="A116" s="175">
        <v>103</v>
      </c>
      <c r="B116" s="176" t="s">
        <v>995</v>
      </c>
      <c r="C116" s="182" t="s">
        <v>996</v>
      </c>
      <c r="D116" s="177" t="s">
        <v>378</v>
      </c>
      <c r="E116" s="178">
        <v>1</v>
      </c>
      <c r="F116" s="179"/>
      <c r="G116" s="180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1"/>
        <v>0</v>
      </c>
      <c r="W116" s="158"/>
      <c r="X116" s="158" t="s">
        <v>503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5">
        <v>104</v>
      </c>
      <c r="B117" s="176" t="s">
        <v>997</v>
      </c>
      <c r="C117" s="182" t="s">
        <v>2415</v>
      </c>
      <c r="D117" s="177" t="s">
        <v>521</v>
      </c>
      <c r="E117" s="178">
        <v>7</v>
      </c>
      <c r="F117" s="179"/>
      <c r="G117" s="180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1"/>
        <v>0</v>
      </c>
      <c r="W117" s="158"/>
      <c r="X117" s="158" t="s">
        <v>503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504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5">
        <v>105</v>
      </c>
      <c r="B118" s="176" t="s">
        <v>998</v>
      </c>
      <c r="C118" s="182" t="s">
        <v>999</v>
      </c>
      <c r="D118" s="177" t="s">
        <v>521</v>
      </c>
      <c r="E118" s="178">
        <v>14</v>
      </c>
      <c r="F118" s="179"/>
      <c r="G118" s="180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1"/>
        <v>0</v>
      </c>
      <c r="W118" s="158"/>
      <c r="X118" s="158" t="s">
        <v>503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504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69">
        <v>106</v>
      </c>
      <c r="B119" s="170" t="s">
        <v>1000</v>
      </c>
      <c r="C119" s="183" t="s">
        <v>1001</v>
      </c>
      <c r="D119" s="171" t="s">
        <v>521</v>
      </c>
      <c r="E119" s="172">
        <v>31</v>
      </c>
      <c r="F119" s="173"/>
      <c r="G119" s="174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1"/>
        <v>0</v>
      </c>
      <c r="W119" s="158"/>
      <c r="X119" s="158" t="s">
        <v>503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504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>
        <v>107</v>
      </c>
      <c r="B120" s="155" t="s">
        <v>1002</v>
      </c>
      <c r="C120" s="188" t="s">
        <v>1003</v>
      </c>
      <c r="D120" s="156" t="s">
        <v>0</v>
      </c>
      <c r="E120" s="187"/>
      <c r="F120" s="159"/>
      <c r="G120" s="158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1"/>
        <v>0</v>
      </c>
      <c r="W120" s="158"/>
      <c r="X120" s="158" t="s">
        <v>184</v>
      </c>
      <c r="Y120" s="158" t="s">
        <v>310</v>
      </c>
      <c r="Z120" s="199" t="s">
        <v>2461</v>
      </c>
      <c r="AA120" s="147"/>
      <c r="AB120" s="147"/>
      <c r="AC120" s="147"/>
      <c r="AD120" s="147"/>
      <c r="AE120" s="147"/>
      <c r="AF120" s="147"/>
      <c r="AG120" s="147" t="s">
        <v>448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5">
        <v>108</v>
      </c>
      <c r="B121" s="176" t="s">
        <v>1004</v>
      </c>
      <c r="C121" s="182" t="s">
        <v>1005</v>
      </c>
      <c r="D121" s="177" t="s">
        <v>850</v>
      </c>
      <c r="E121" s="178">
        <v>72</v>
      </c>
      <c r="F121" s="179"/>
      <c r="G121" s="180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1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595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>
      <c r="A122" s="162" t="s">
        <v>302</v>
      </c>
      <c r="B122" s="163" t="s">
        <v>251</v>
      </c>
      <c r="C122" s="181" t="s">
        <v>252</v>
      </c>
      <c r="D122" s="164"/>
      <c r="E122" s="165"/>
      <c r="F122" s="166"/>
      <c r="G122" s="167">
        <f>SUMIF(AG123:AG125,"&lt;&gt;NOR",G123:G125)</f>
        <v>0</v>
      </c>
      <c r="H122" s="161"/>
      <c r="I122" s="161">
        <f>SUM(I123:I125)</f>
        <v>0</v>
      </c>
      <c r="J122" s="161"/>
      <c r="K122" s="161">
        <f>SUM(K123:K125)</f>
        <v>0</v>
      </c>
      <c r="L122" s="161"/>
      <c r="M122" s="161">
        <f>SUM(M123:M125)</f>
        <v>0</v>
      </c>
      <c r="N122" s="160"/>
      <c r="O122" s="160">
        <f>SUM(O123:O125)</f>
        <v>0</v>
      </c>
      <c r="P122" s="160"/>
      <c r="Q122" s="160">
        <f>SUM(Q123:Q125)</f>
        <v>0</v>
      </c>
      <c r="R122" s="161"/>
      <c r="S122" s="161"/>
      <c r="T122" s="161"/>
      <c r="U122" s="161"/>
      <c r="V122" s="161">
        <f>SUM(V123:V125)</f>
        <v>0</v>
      </c>
      <c r="W122" s="161"/>
      <c r="X122" s="161"/>
      <c r="Y122" s="161"/>
      <c r="Z122" s="167"/>
      <c r="AG122" t="s">
        <v>303</v>
      </c>
    </row>
    <row r="123" spans="1:60" outlineLevel="1">
      <c r="A123" s="175">
        <v>109</v>
      </c>
      <c r="B123" s="176" t="s">
        <v>1006</v>
      </c>
      <c r="C123" s="182" t="s">
        <v>1007</v>
      </c>
      <c r="D123" s="177" t="s">
        <v>435</v>
      </c>
      <c r="E123" s="178">
        <v>269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307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199" t="s">
        <v>2461</v>
      </c>
      <c r="AA123" s="147"/>
      <c r="AB123" s="147"/>
      <c r="AC123" s="147"/>
      <c r="AD123" s="147"/>
      <c r="AE123" s="147"/>
      <c r="AF123" s="147"/>
      <c r="AG123" s="147" t="s">
        <v>595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69">
        <v>110</v>
      </c>
      <c r="B124" s="170" t="s">
        <v>1008</v>
      </c>
      <c r="C124" s="183" t="s">
        <v>1009</v>
      </c>
      <c r="D124" s="171" t="s">
        <v>435</v>
      </c>
      <c r="E124" s="172">
        <v>269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307</v>
      </c>
      <c r="T124" s="158" t="s">
        <v>308</v>
      </c>
      <c r="U124" s="158">
        <v>0</v>
      </c>
      <c r="V124" s="158">
        <f>ROUND(E124*U124,2)</f>
        <v>0</v>
      </c>
      <c r="W124" s="158"/>
      <c r="X124" s="158" t="s">
        <v>503</v>
      </c>
      <c r="Y124" s="158" t="s">
        <v>310</v>
      </c>
      <c r="Z124" s="199" t="s">
        <v>2461</v>
      </c>
      <c r="AA124" s="147"/>
      <c r="AB124" s="147"/>
      <c r="AC124" s="147"/>
      <c r="AD124" s="147"/>
      <c r="AE124" s="147"/>
      <c r="AF124" s="147"/>
      <c r="AG124" s="147" t="s">
        <v>504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>
        <v>111</v>
      </c>
      <c r="B125" s="155" t="s">
        <v>446</v>
      </c>
      <c r="C125" s="188" t="s">
        <v>447</v>
      </c>
      <c r="D125" s="156" t="s">
        <v>0</v>
      </c>
      <c r="E125" s="187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>ROUND(E125*U125,2)</f>
        <v>0</v>
      </c>
      <c r="W125" s="158"/>
      <c r="X125" s="158" t="s">
        <v>184</v>
      </c>
      <c r="Y125" s="158" t="s">
        <v>310</v>
      </c>
      <c r="Z125" s="199" t="s">
        <v>2461</v>
      </c>
      <c r="AA125" s="147"/>
      <c r="AB125" s="147"/>
      <c r="AC125" s="147"/>
      <c r="AD125" s="147"/>
      <c r="AE125" s="147"/>
      <c r="AF125" s="147"/>
      <c r="AG125" s="147" t="s">
        <v>448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>
      <c r="A126" s="162" t="s">
        <v>302</v>
      </c>
      <c r="B126" s="163" t="s">
        <v>253</v>
      </c>
      <c r="C126" s="181" t="s">
        <v>254</v>
      </c>
      <c r="D126" s="164"/>
      <c r="E126" s="165"/>
      <c r="F126" s="166"/>
      <c r="G126" s="167">
        <f>SUMIF(AG127:AG127,"&lt;&gt;NOR",G127:G127)</f>
        <v>0</v>
      </c>
      <c r="H126" s="161"/>
      <c r="I126" s="161">
        <f>SUM(I127:I127)</f>
        <v>0</v>
      </c>
      <c r="J126" s="161"/>
      <c r="K126" s="161">
        <f>SUM(K127:K127)</f>
        <v>0</v>
      </c>
      <c r="L126" s="161"/>
      <c r="M126" s="161">
        <f>SUM(M127:M127)</f>
        <v>0</v>
      </c>
      <c r="N126" s="160"/>
      <c r="O126" s="160">
        <f>SUM(O127:O127)</f>
        <v>0</v>
      </c>
      <c r="P126" s="160"/>
      <c r="Q126" s="160">
        <f>SUM(Q127:Q127)</f>
        <v>0</v>
      </c>
      <c r="R126" s="161"/>
      <c r="S126" s="161"/>
      <c r="T126" s="161"/>
      <c r="U126" s="161"/>
      <c r="V126" s="161">
        <f>SUM(V127:V127)</f>
        <v>0</v>
      </c>
      <c r="W126" s="161"/>
      <c r="X126" s="161"/>
      <c r="Y126" s="161"/>
      <c r="Z126" s="167"/>
      <c r="AG126" t="s">
        <v>303</v>
      </c>
    </row>
    <row r="127" spans="1:60" outlineLevel="1">
      <c r="A127" s="169">
        <v>112</v>
      </c>
      <c r="B127" s="170" t="s">
        <v>1010</v>
      </c>
      <c r="C127" s="183" t="s">
        <v>1011</v>
      </c>
      <c r="D127" s="171" t="s">
        <v>362</v>
      </c>
      <c r="E127" s="172">
        <v>26.9</v>
      </c>
      <c r="F127" s="173"/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>ROUND(E127*U127,2)</f>
        <v>0</v>
      </c>
      <c r="W127" s="158"/>
      <c r="X127" s="158" t="s">
        <v>309</v>
      </c>
      <c r="Y127" s="158" t="s">
        <v>310</v>
      </c>
      <c r="Z127" s="200" t="s">
        <v>2461</v>
      </c>
      <c r="AA127" s="147"/>
      <c r="AB127" s="147"/>
      <c r="AC127" s="147"/>
      <c r="AD127" s="147"/>
      <c r="AE127" s="147"/>
      <c r="AF127" s="147"/>
      <c r="AG127" s="147" t="s">
        <v>595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3"/>
      <c r="B128" s="4"/>
      <c r="C128" s="184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15</v>
      </c>
      <c r="AF128">
        <v>21</v>
      </c>
      <c r="AG128" t="s">
        <v>288</v>
      </c>
    </row>
    <row r="129" spans="1:33">
      <c r="A129" s="150"/>
      <c r="B129" s="151" t="s">
        <v>31</v>
      </c>
      <c r="C129" s="185"/>
      <c r="D129" s="152"/>
      <c r="E129" s="153"/>
      <c r="F129" s="153"/>
      <c r="G129" s="168">
        <f>G8+G22+G37+G55+G68+G103+G122+G126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351</v>
      </c>
    </row>
    <row r="130" spans="1:33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>
      <c r="A132" s="292" t="s">
        <v>352</v>
      </c>
      <c r="B132" s="292"/>
      <c r="C132" s="29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>
      <c r="A133" s="273"/>
      <c r="B133" s="274"/>
      <c r="C133" s="275"/>
      <c r="D133" s="274"/>
      <c r="E133" s="274"/>
      <c r="F133" s="274"/>
      <c r="G133" s="27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G133" t="s">
        <v>353</v>
      </c>
    </row>
    <row r="134" spans="1:33">
      <c r="A134" s="277"/>
      <c r="B134" s="278"/>
      <c r="C134" s="279"/>
      <c r="D134" s="278"/>
      <c r="E134" s="278"/>
      <c r="F134" s="278"/>
      <c r="G134" s="28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>
      <c r="A135" s="277"/>
      <c r="B135" s="278"/>
      <c r="C135" s="279"/>
      <c r="D135" s="278"/>
      <c r="E135" s="278"/>
      <c r="F135" s="278"/>
      <c r="G135" s="28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>
      <c r="A136" s="277"/>
      <c r="B136" s="278"/>
      <c r="C136" s="279"/>
      <c r="D136" s="278"/>
      <c r="E136" s="278"/>
      <c r="F136" s="278"/>
      <c r="G136" s="28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>
      <c r="A137" s="281"/>
      <c r="B137" s="282"/>
      <c r="C137" s="283"/>
      <c r="D137" s="282"/>
      <c r="E137" s="282"/>
      <c r="F137" s="282"/>
      <c r="G137" s="28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>
      <c r="C139" s="186"/>
      <c r="D139" s="10"/>
      <c r="AG139" t="s">
        <v>354</v>
      </c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133:G137"/>
    <mergeCell ref="A1:G1"/>
    <mergeCell ref="C2:G2"/>
    <mergeCell ref="C3:G3"/>
    <mergeCell ref="C4:G4"/>
    <mergeCell ref="A132:C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F9" sqref="F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59</v>
      </c>
      <c r="C4" s="289" t="s">
        <v>60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134</v>
      </c>
      <c r="C8" s="181" t="s">
        <v>135</v>
      </c>
      <c r="D8" s="164"/>
      <c r="E8" s="165"/>
      <c r="F8" s="166"/>
      <c r="G8" s="167">
        <f>SUMIF(AG9:AG50,"&lt;&gt;NOR",G9:G50)</f>
        <v>0</v>
      </c>
      <c r="H8" s="161"/>
      <c r="I8" s="161">
        <f>SUM(I9:I50)</f>
        <v>0</v>
      </c>
      <c r="J8" s="161"/>
      <c r="K8" s="161">
        <f>SUM(K9:K50)</f>
        <v>0</v>
      </c>
      <c r="L8" s="161"/>
      <c r="M8" s="161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1"/>
      <c r="S8" s="161"/>
      <c r="T8" s="161"/>
      <c r="U8" s="161"/>
      <c r="V8" s="161">
        <f>SUM(V9:V50)</f>
        <v>0</v>
      </c>
      <c r="W8" s="161"/>
      <c r="X8" s="161"/>
      <c r="Y8" s="161"/>
      <c r="Z8" s="167"/>
      <c r="AG8" t="s">
        <v>303</v>
      </c>
    </row>
    <row r="9" spans="1:60" ht="40.799999999999997" outlineLevel="1">
      <c r="A9" s="175">
        <v>1</v>
      </c>
      <c r="B9" s="176" t="s">
        <v>1012</v>
      </c>
      <c r="C9" s="182" t="s">
        <v>1013</v>
      </c>
      <c r="D9" s="177" t="s">
        <v>521</v>
      </c>
      <c r="E9" s="178">
        <v>1</v>
      </c>
      <c r="F9" s="179"/>
      <c r="G9" s="180">
        <f t="shared" ref="G9:G50" si="0">ROUND(E9*F9,2)</f>
        <v>0</v>
      </c>
      <c r="H9" s="159"/>
      <c r="I9" s="158">
        <f t="shared" ref="I9:I50" si="1">ROUND(E9*H9,2)</f>
        <v>0</v>
      </c>
      <c r="J9" s="159"/>
      <c r="K9" s="158">
        <f t="shared" ref="K9:K50" si="2">ROUND(E9*J9,2)</f>
        <v>0</v>
      </c>
      <c r="L9" s="158">
        <v>21</v>
      </c>
      <c r="M9" s="158">
        <f t="shared" ref="M9:M50" si="3">G9*(1+L9/100)</f>
        <v>0</v>
      </c>
      <c r="N9" s="157">
        <v>0</v>
      </c>
      <c r="O9" s="157">
        <f t="shared" ref="O9:O50" si="4">ROUND(E9*N9,2)</f>
        <v>0</v>
      </c>
      <c r="P9" s="157">
        <v>0</v>
      </c>
      <c r="Q9" s="157">
        <f t="shared" ref="Q9:Q50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50" si="6">ROUND(E9*U9,2)</f>
        <v>0</v>
      </c>
      <c r="W9" s="158"/>
      <c r="X9" s="158" t="s">
        <v>503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504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1014</v>
      </c>
      <c r="C10" s="182" t="s">
        <v>1015</v>
      </c>
      <c r="D10" s="177" t="s">
        <v>521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503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0.6" outlineLevel="1">
      <c r="A11" s="175">
        <v>3</v>
      </c>
      <c r="B11" s="176" t="s">
        <v>1016</v>
      </c>
      <c r="C11" s="182" t="s">
        <v>1017</v>
      </c>
      <c r="D11" s="177" t="s">
        <v>521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503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504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0.6" outlineLevel="1">
      <c r="A12" s="175">
        <v>4</v>
      </c>
      <c r="B12" s="176" t="s">
        <v>1018</v>
      </c>
      <c r="C12" s="182" t="s">
        <v>1019</v>
      </c>
      <c r="D12" s="177" t="s">
        <v>521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503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>
      <c r="A13" s="175">
        <v>5</v>
      </c>
      <c r="B13" s="176" t="s">
        <v>1020</v>
      </c>
      <c r="C13" s="182" t="s">
        <v>1021</v>
      </c>
      <c r="D13" s="177" t="s">
        <v>521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503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504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0.799999999999997" outlineLevel="1">
      <c r="A14" s="175">
        <v>6</v>
      </c>
      <c r="B14" s="176" t="s">
        <v>1022</v>
      </c>
      <c r="C14" s="182" t="s">
        <v>1023</v>
      </c>
      <c r="D14" s="177" t="s">
        <v>521</v>
      </c>
      <c r="E14" s="178">
        <v>2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503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504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0.6" outlineLevel="1">
      <c r="A15" s="175">
        <v>7</v>
      </c>
      <c r="B15" s="176" t="s">
        <v>1024</v>
      </c>
      <c r="C15" s="182" t="s">
        <v>1025</v>
      </c>
      <c r="D15" s="177" t="s">
        <v>521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503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504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0.799999999999997" outlineLevel="1">
      <c r="A16" s="175">
        <v>8</v>
      </c>
      <c r="B16" s="176" t="s">
        <v>1026</v>
      </c>
      <c r="C16" s="182" t="s">
        <v>1023</v>
      </c>
      <c r="D16" s="177" t="s">
        <v>521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503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504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>
      <c r="A17" s="175">
        <v>9</v>
      </c>
      <c r="B17" s="176" t="s">
        <v>1027</v>
      </c>
      <c r="C17" s="182" t="s">
        <v>1025</v>
      </c>
      <c r="D17" s="177" t="s">
        <v>521</v>
      </c>
      <c r="E17" s="178">
        <v>2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503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504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0.799999999999997" outlineLevel="1">
      <c r="A18" s="175">
        <v>10</v>
      </c>
      <c r="B18" s="176" t="s">
        <v>1028</v>
      </c>
      <c r="C18" s="182" t="s">
        <v>1023</v>
      </c>
      <c r="D18" s="177" t="s">
        <v>521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503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504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>
      <c r="A19" s="175">
        <v>11</v>
      </c>
      <c r="B19" s="176" t="s">
        <v>1029</v>
      </c>
      <c r="C19" s="182" t="s">
        <v>1025</v>
      </c>
      <c r="D19" s="177" t="s">
        <v>521</v>
      </c>
      <c r="E19" s="178">
        <v>2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503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504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0.799999999999997" outlineLevel="1">
      <c r="A20" s="175">
        <v>12</v>
      </c>
      <c r="B20" s="176" t="s">
        <v>1030</v>
      </c>
      <c r="C20" s="182" t="s">
        <v>1023</v>
      </c>
      <c r="D20" s="177" t="s">
        <v>521</v>
      </c>
      <c r="E20" s="178">
        <v>2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503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504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.6" outlineLevel="1">
      <c r="A21" s="175">
        <v>13</v>
      </c>
      <c r="B21" s="176" t="s">
        <v>1031</v>
      </c>
      <c r="C21" s="182" t="s">
        <v>1025</v>
      </c>
      <c r="D21" s="177" t="s">
        <v>521</v>
      </c>
      <c r="E21" s="178">
        <v>2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503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504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0.799999999999997" outlineLevel="1">
      <c r="A22" s="175">
        <v>14</v>
      </c>
      <c r="B22" s="176" t="s">
        <v>1032</v>
      </c>
      <c r="C22" s="182" t="s">
        <v>1023</v>
      </c>
      <c r="D22" s="177" t="s">
        <v>521</v>
      </c>
      <c r="E22" s="178">
        <v>2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503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504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0.6" outlineLevel="1">
      <c r="A23" s="175">
        <v>15</v>
      </c>
      <c r="B23" s="176" t="s">
        <v>1033</v>
      </c>
      <c r="C23" s="182" t="s">
        <v>1025</v>
      </c>
      <c r="D23" s="177" t="s">
        <v>521</v>
      </c>
      <c r="E23" s="178">
        <v>2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503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504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0.799999999999997" outlineLevel="1">
      <c r="A24" s="175">
        <v>16</v>
      </c>
      <c r="B24" s="176" t="s">
        <v>1034</v>
      </c>
      <c r="C24" s="182" t="s">
        <v>1023</v>
      </c>
      <c r="D24" s="177" t="s">
        <v>521</v>
      </c>
      <c r="E24" s="178">
        <v>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503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504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0.6" outlineLevel="1">
      <c r="A25" s="175">
        <v>17</v>
      </c>
      <c r="B25" s="176" t="s">
        <v>1035</v>
      </c>
      <c r="C25" s="182" t="s">
        <v>1025</v>
      </c>
      <c r="D25" s="177" t="s">
        <v>521</v>
      </c>
      <c r="E25" s="178">
        <v>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503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504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0.799999999999997" outlineLevel="1">
      <c r="A26" s="175">
        <v>18</v>
      </c>
      <c r="B26" s="176" t="s">
        <v>1036</v>
      </c>
      <c r="C26" s="182" t="s">
        <v>1023</v>
      </c>
      <c r="D26" s="177" t="s">
        <v>521</v>
      </c>
      <c r="E26" s="178">
        <v>2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503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0.6" outlineLevel="1">
      <c r="A27" s="175">
        <v>19</v>
      </c>
      <c r="B27" s="176" t="s">
        <v>1037</v>
      </c>
      <c r="C27" s="182" t="s">
        <v>1025</v>
      </c>
      <c r="D27" s="177" t="s">
        <v>521</v>
      </c>
      <c r="E27" s="178">
        <v>2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503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504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0.799999999999997" outlineLevel="1">
      <c r="A28" s="175">
        <v>20</v>
      </c>
      <c r="B28" s="176" t="s">
        <v>1038</v>
      </c>
      <c r="C28" s="182" t="s">
        <v>1023</v>
      </c>
      <c r="D28" s="177" t="s">
        <v>521</v>
      </c>
      <c r="E28" s="178">
        <v>2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503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504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0.6" outlineLevel="1">
      <c r="A29" s="175">
        <v>21</v>
      </c>
      <c r="B29" s="176" t="s">
        <v>1039</v>
      </c>
      <c r="C29" s="182" t="s">
        <v>1025</v>
      </c>
      <c r="D29" s="177" t="s">
        <v>521</v>
      </c>
      <c r="E29" s="178">
        <v>2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503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>
      <c r="A30" s="175">
        <v>22</v>
      </c>
      <c r="B30" s="176" t="s">
        <v>1040</v>
      </c>
      <c r="C30" s="182" t="s">
        <v>1041</v>
      </c>
      <c r="D30" s="177" t="s">
        <v>521</v>
      </c>
      <c r="E30" s="178">
        <v>4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503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504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>
      <c r="A31" s="175">
        <v>23</v>
      </c>
      <c r="B31" s="176" t="s">
        <v>1042</v>
      </c>
      <c r="C31" s="182" t="s">
        <v>1043</v>
      </c>
      <c r="D31" s="177" t="s">
        <v>521</v>
      </c>
      <c r="E31" s="178">
        <v>2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503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504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.6" outlineLevel="1">
      <c r="A32" s="175">
        <v>24</v>
      </c>
      <c r="B32" s="176" t="s">
        <v>1044</v>
      </c>
      <c r="C32" s="182" t="s">
        <v>1045</v>
      </c>
      <c r="D32" s="177" t="s">
        <v>521</v>
      </c>
      <c r="E32" s="178">
        <v>2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503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504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0.6" outlineLevel="1">
      <c r="A33" s="175">
        <v>25</v>
      </c>
      <c r="B33" s="176" t="s">
        <v>1046</v>
      </c>
      <c r="C33" s="182" t="s">
        <v>1047</v>
      </c>
      <c r="D33" s="177" t="s">
        <v>521</v>
      </c>
      <c r="E33" s="178">
        <v>24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503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>
      <c r="A34" s="175">
        <v>26</v>
      </c>
      <c r="B34" s="176" t="s">
        <v>1048</v>
      </c>
      <c r="C34" s="182" t="s">
        <v>1049</v>
      </c>
      <c r="D34" s="177" t="s">
        <v>521</v>
      </c>
      <c r="E34" s="178">
        <v>4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503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504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>
      <c r="A35" s="175">
        <v>27</v>
      </c>
      <c r="B35" s="176" t="s">
        <v>1050</v>
      </c>
      <c r="C35" s="182" t="s">
        <v>1051</v>
      </c>
      <c r="D35" s="177" t="s">
        <v>521</v>
      </c>
      <c r="E35" s="178">
        <v>4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503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504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>
      <c r="A36" s="175">
        <v>28</v>
      </c>
      <c r="B36" s="176" t="s">
        <v>1052</v>
      </c>
      <c r="C36" s="182" t="s">
        <v>1053</v>
      </c>
      <c r="D36" s="177" t="s">
        <v>521</v>
      </c>
      <c r="E36" s="178">
        <v>4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6"/>
        <v>0</v>
      </c>
      <c r="W36" s="158"/>
      <c r="X36" s="158" t="s">
        <v>503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504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1">
      <c r="A37" s="175">
        <v>29</v>
      </c>
      <c r="B37" s="176" t="s">
        <v>1054</v>
      </c>
      <c r="C37" s="182" t="s">
        <v>1055</v>
      </c>
      <c r="D37" s="177" t="s">
        <v>521</v>
      </c>
      <c r="E37" s="178">
        <v>8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6"/>
        <v>0</v>
      </c>
      <c r="W37" s="158"/>
      <c r="X37" s="158" t="s">
        <v>503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504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30</v>
      </c>
      <c r="B38" s="176" t="s">
        <v>1056</v>
      </c>
      <c r="C38" s="182" t="s">
        <v>1057</v>
      </c>
      <c r="D38" s="177" t="s">
        <v>521</v>
      </c>
      <c r="E38" s="178">
        <v>1</v>
      </c>
      <c r="F38" s="179"/>
      <c r="G38" s="180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6"/>
        <v>0</v>
      </c>
      <c r="W38" s="158"/>
      <c r="X38" s="158" t="s">
        <v>503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504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31</v>
      </c>
      <c r="B39" s="176" t="s">
        <v>1058</v>
      </c>
      <c r="C39" s="182" t="s">
        <v>1059</v>
      </c>
      <c r="D39" s="177" t="s">
        <v>521</v>
      </c>
      <c r="E39" s="178">
        <v>1</v>
      </c>
      <c r="F39" s="179"/>
      <c r="G39" s="180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6"/>
        <v>0</v>
      </c>
      <c r="W39" s="158"/>
      <c r="X39" s="158" t="s">
        <v>503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504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32</v>
      </c>
      <c r="B40" s="176" t="s">
        <v>1060</v>
      </c>
      <c r="C40" s="182" t="s">
        <v>1061</v>
      </c>
      <c r="D40" s="177" t="s">
        <v>410</v>
      </c>
      <c r="E40" s="178">
        <v>36</v>
      </c>
      <c r="F40" s="179"/>
      <c r="G40" s="180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6"/>
        <v>0</v>
      </c>
      <c r="W40" s="158"/>
      <c r="X40" s="158" t="s">
        <v>503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504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0.6" outlineLevel="1">
      <c r="A41" s="175">
        <v>33</v>
      </c>
      <c r="B41" s="176" t="s">
        <v>1062</v>
      </c>
      <c r="C41" s="182" t="s">
        <v>1063</v>
      </c>
      <c r="D41" s="177" t="s">
        <v>410</v>
      </c>
      <c r="E41" s="178">
        <v>124</v>
      </c>
      <c r="F41" s="179"/>
      <c r="G41" s="180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6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0.6" outlineLevel="1">
      <c r="A42" s="175">
        <v>34</v>
      </c>
      <c r="B42" s="176" t="s">
        <v>1064</v>
      </c>
      <c r="C42" s="182" t="s">
        <v>1065</v>
      </c>
      <c r="D42" s="177" t="s">
        <v>410</v>
      </c>
      <c r="E42" s="178">
        <v>16</v>
      </c>
      <c r="F42" s="179"/>
      <c r="G42" s="180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6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>
      <c r="A43" s="175">
        <v>35</v>
      </c>
      <c r="B43" s="176" t="s">
        <v>1066</v>
      </c>
      <c r="C43" s="182" t="s">
        <v>1067</v>
      </c>
      <c r="D43" s="177" t="s">
        <v>362</v>
      </c>
      <c r="E43" s="178">
        <v>101</v>
      </c>
      <c r="F43" s="179"/>
      <c r="G43" s="180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6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0.6" outlineLevel="1">
      <c r="A44" s="175">
        <v>36</v>
      </c>
      <c r="B44" s="176" t="s">
        <v>1068</v>
      </c>
      <c r="C44" s="182" t="s">
        <v>1069</v>
      </c>
      <c r="D44" s="177" t="s">
        <v>362</v>
      </c>
      <c r="E44" s="178">
        <v>31</v>
      </c>
      <c r="F44" s="179"/>
      <c r="G44" s="180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6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>
      <c r="A45" s="175">
        <v>37</v>
      </c>
      <c r="B45" s="176" t="s">
        <v>1070</v>
      </c>
      <c r="C45" s="182" t="s">
        <v>1071</v>
      </c>
      <c r="D45" s="177" t="s">
        <v>362</v>
      </c>
      <c r="E45" s="178">
        <v>41</v>
      </c>
      <c r="F45" s="179"/>
      <c r="G45" s="180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6"/>
        <v>0</v>
      </c>
      <c r="W45" s="158"/>
      <c r="X45" s="158" t="s">
        <v>503</v>
      </c>
      <c r="Y45" s="158" t="s">
        <v>310</v>
      </c>
      <c r="Z45" s="199" t="s">
        <v>307</v>
      </c>
      <c r="AA45" s="147"/>
      <c r="AB45" s="147"/>
      <c r="AC45" s="147"/>
      <c r="AD45" s="147"/>
      <c r="AE45" s="147"/>
      <c r="AF45" s="147"/>
      <c r="AG45" s="147" t="s">
        <v>504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0.6" outlineLevel="1">
      <c r="A46" s="175">
        <v>38</v>
      </c>
      <c r="B46" s="176" t="s">
        <v>1072</v>
      </c>
      <c r="C46" s="182" t="s">
        <v>1073</v>
      </c>
      <c r="D46" s="177" t="s">
        <v>362</v>
      </c>
      <c r="E46" s="178">
        <v>64</v>
      </c>
      <c r="F46" s="179"/>
      <c r="G46" s="180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6"/>
        <v>0</v>
      </c>
      <c r="W46" s="158"/>
      <c r="X46" s="158" t="s">
        <v>503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504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>
      <c r="A47" s="175">
        <v>39</v>
      </c>
      <c r="B47" s="176" t="s">
        <v>1074</v>
      </c>
      <c r="C47" s="182" t="s">
        <v>1075</v>
      </c>
      <c r="D47" s="177" t="s">
        <v>362</v>
      </c>
      <c r="E47" s="178">
        <v>2</v>
      </c>
      <c r="F47" s="179"/>
      <c r="G47" s="180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6"/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>
      <c r="A48" s="175">
        <v>40</v>
      </c>
      <c r="B48" s="176" t="s">
        <v>1076</v>
      </c>
      <c r="C48" s="182" t="s">
        <v>1077</v>
      </c>
      <c r="D48" s="177" t="s">
        <v>378</v>
      </c>
      <c r="E48" s="178">
        <v>1</v>
      </c>
      <c r="F48" s="179"/>
      <c r="G48" s="180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6"/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0.799999999999997" outlineLevel="1">
      <c r="A49" s="175">
        <v>41</v>
      </c>
      <c r="B49" s="176" t="s">
        <v>1078</v>
      </c>
      <c r="C49" s="182" t="s">
        <v>1079</v>
      </c>
      <c r="D49" s="177" t="s">
        <v>850</v>
      </c>
      <c r="E49" s="178">
        <v>12</v>
      </c>
      <c r="F49" s="179"/>
      <c r="G49" s="180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6"/>
        <v>0</v>
      </c>
      <c r="W49" s="158"/>
      <c r="X49" s="158" t="s">
        <v>309</v>
      </c>
      <c r="Y49" s="158" t="s">
        <v>310</v>
      </c>
      <c r="Z49" s="199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42</v>
      </c>
      <c r="B50" s="176" t="s">
        <v>1080</v>
      </c>
      <c r="C50" s="182" t="s">
        <v>1081</v>
      </c>
      <c r="D50" s="177" t="s">
        <v>496</v>
      </c>
      <c r="E50" s="178">
        <v>2.1</v>
      </c>
      <c r="F50" s="179"/>
      <c r="G50" s="180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6"/>
        <v>0</v>
      </c>
      <c r="W50" s="158"/>
      <c r="X50" s="158" t="s">
        <v>309</v>
      </c>
      <c r="Y50" s="158" t="s">
        <v>310</v>
      </c>
      <c r="Z50" s="199" t="s">
        <v>2461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>
      <c r="A51" s="162" t="s">
        <v>302</v>
      </c>
      <c r="B51" s="163" t="s">
        <v>150</v>
      </c>
      <c r="C51" s="181" t="s">
        <v>151</v>
      </c>
      <c r="D51" s="164"/>
      <c r="E51" s="165"/>
      <c r="F51" s="166"/>
      <c r="G51" s="167">
        <f>SUMIF(AG52:AG61,"&lt;&gt;NOR",G52:G61)</f>
        <v>0</v>
      </c>
      <c r="H51" s="161"/>
      <c r="I51" s="161">
        <f>SUM(I52:I61)</f>
        <v>0</v>
      </c>
      <c r="J51" s="161"/>
      <c r="K51" s="161">
        <f>SUM(K52:K61)</f>
        <v>0</v>
      </c>
      <c r="L51" s="161"/>
      <c r="M51" s="161">
        <f>SUM(M52:M61)</f>
        <v>0</v>
      </c>
      <c r="N51" s="160"/>
      <c r="O51" s="160">
        <f>SUM(O52:O61)</f>
        <v>0</v>
      </c>
      <c r="P51" s="160"/>
      <c r="Q51" s="160">
        <f>SUM(Q52:Q61)</f>
        <v>0</v>
      </c>
      <c r="R51" s="161"/>
      <c r="S51" s="161"/>
      <c r="T51" s="161"/>
      <c r="U51" s="161"/>
      <c r="V51" s="161">
        <f>SUM(V52:V61)</f>
        <v>0</v>
      </c>
      <c r="W51" s="161"/>
      <c r="X51" s="161"/>
      <c r="Y51" s="161"/>
      <c r="Z51" s="167"/>
      <c r="AG51" t="s">
        <v>303</v>
      </c>
    </row>
    <row r="52" spans="1:60" ht="40.799999999999997" outlineLevel="1">
      <c r="A52" s="175">
        <v>43</v>
      </c>
      <c r="B52" s="176" t="s">
        <v>1082</v>
      </c>
      <c r="C52" s="182" t="s">
        <v>1083</v>
      </c>
      <c r="D52" s="177" t="s">
        <v>521</v>
      </c>
      <c r="E52" s="178">
        <v>2</v>
      </c>
      <c r="F52" s="179"/>
      <c r="G52" s="180">
        <f t="shared" ref="G52:G61" si="7">ROUND(E52*F52,2)</f>
        <v>0</v>
      </c>
      <c r="H52" s="159"/>
      <c r="I52" s="158">
        <f t="shared" ref="I52:I61" si="8">ROUND(E52*H52,2)</f>
        <v>0</v>
      </c>
      <c r="J52" s="159"/>
      <c r="K52" s="158">
        <f t="shared" ref="K52:K61" si="9">ROUND(E52*J52,2)</f>
        <v>0</v>
      </c>
      <c r="L52" s="158">
        <v>21</v>
      </c>
      <c r="M52" s="158">
        <f t="shared" ref="M52:M61" si="10">G52*(1+L52/100)</f>
        <v>0</v>
      </c>
      <c r="N52" s="157">
        <v>0</v>
      </c>
      <c r="O52" s="157">
        <f t="shared" ref="O52:O61" si="11">ROUND(E52*N52,2)</f>
        <v>0</v>
      </c>
      <c r="P52" s="157">
        <v>0</v>
      </c>
      <c r="Q52" s="157">
        <f t="shared" ref="Q52:Q61" si="12"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ref="V52:V61" si="13">ROUND(E52*U52,2)</f>
        <v>0</v>
      </c>
      <c r="W52" s="158"/>
      <c r="X52" s="158" t="s">
        <v>503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504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>
      <c r="A53" s="175">
        <v>44</v>
      </c>
      <c r="B53" s="176" t="s">
        <v>1084</v>
      </c>
      <c r="C53" s="182" t="s">
        <v>1085</v>
      </c>
      <c r="D53" s="177" t="s">
        <v>521</v>
      </c>
      <c r="E53" s="178">
        <v>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503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504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>
      <c r="A54" s="175">
        <v>45</v>
      </c>
      <c r="B54" s="176" t="s">
        <v>1086</v>
      </c>
      <c r="C54" s="182" t="s">
        <v>1087</v>
      </c>
      <c r="D54" s="177" t="s">
        <v>521</v>
      </c>
      <c r="E54" s="178">
        <v>2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>
      <c r="A55" s="175">
        <v>46</v>
      </c>
      <c r="B55" s="176" t="s">
        <v>1088</v>
      </c>
      <c r="C55" s="182" t="s">
        <v>1089</v>
      </c>
      <c r="D55" s="177" t="s">
        <v>410</v>
      </c>
      <c r="E55" s="178">
        <v>9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503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504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47</v>
      </c>
      <c r="B56" s="176" t="s">
        <v>1090</v>
      </c>
      <c r="C56" s="182" t="s">
        <v>1091</v>
      </c>
      <c r="D56" s="177" t="s">
        <v>410</v>
      </c>
      <c r="E56" s="178">
        <v>12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503</v>
      </c>
      <c r="Y56" s="158" t="s">
        <v>310</v>
      </c>
      <c r="Z56" s="199" t="s">
        <v>307</v>
      </c>
      <c r="AA56" s="147"/>
      <c r="AB56" s="147"/>
      <c r="AC56" s="147"/>
      <c r="AD56" s="147"/>
      <c r="AE56" s="147"/>
      <c r="AF56" s="147"/>
      <c r="AG56" s="147" t="s">
        <v>504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48</v>
      </c>
      <c r="B57" s="176" t="s">
        <v>1092</v>
      </c>
      <c r="C57" s="182" t="s">
        <v>1093</v>
      </c>
      <c r="D57" s="177" t="s">
        <v>410</v>
      </c>
      <c r="E57" s="178">
        <v>12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503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5">
        <v>49</v>
      </c>
      <c r="B58" s="176" t="s">
        <v>1094</v>
      </c>
      <c r="C58" s="182" t="s">
        <v>1095</v>
      </c>
      <c r="D58" s="177" t="s">
        <v>410</v>
      </c>
      <c r="E58" s="178">
        <v>12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503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504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>
      <c r="A59" s="175">
        <v>50</v>
      </c>
      <c r="B59" s="176" t="s">
        <v>1096</v>
      </c>
      <c r="C59" s="182" t="s">
        <v>1097</v>
      </c>
      <c r="D59" s="177" t="s">
        <v>378</v>
      </c>
      <c r="E59" s="178">
        <v>1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0.799999999999997" outlineLevel="1">
      <c r="A60" s="175">
        <v>51</v>
      </c>
      <c r="B60" s="176" t="s">
        <v>1098</v>
      </c>
      <c r="C60" s="182" t="s">
        <v>1099</v>
      </c>
      <c r="D60" s="177" t="s">
        <v>850</v>
      </c>
      <c r="E60" s="178">
        <v>2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99" t="s">
        <v>307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5">
        <v>52</v>
      </c>
      <c r="B61" s="176" t="s">
        <v>1080</v>
      </c>
      <c r="C61" s="182" t="s">
        <v>1081</v>
      </c>
      <c r="D61" s="177" t="s">
        <v>496</v>
      </c>
      <c r="E61" s="178">
        <v>0.3</v>
      </c>
      <c r="F61" s="179"/>
      <c r="G61" s="180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13"/>
        <v>0</v>
      </c>
      <c r="W61" s="158"/>
      <c r="X61" s="158" t="s">
        <v>309</v>
      </c>
      <c r="Y61" s="158" t="s">
        <v>310</v>
      </c>
      <c r="Z61" s="199" t="s">
        <v>2461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>
      <c r="A62" s="162" t="s">
        <v>302</v>
      </c>
      <c r="B62" s="163" t="s">
        <v>154</v>
      </c>
      <c r="C62" s="181" t="s">
        <v>2416</v>
      </c>
      <c r="D62" s="164"/>
      <c r="E62" s="165"/>
      <c r="F62" s="166"/>
      <c r="G62" s="167">
        <f>SUMIF(AG63:AG80,"&lt;&gt;NOR",G63:G80)</f>
        <v>0</v>
      </c>
      <c r="H62" s="161"/>
      <c r="I62" s="161">
        <f>SUM(I63:I80)</f>
        <v>0</v>
      </c>
      <c r="J62" s="161"/>
      <c r="K62" s="161">
        <f>SUM(K63:K80)</f>
        <v>0</v>
      </c>
      <c r="L62" s="161"/>
      <c r="M62" s="161">
        <f>SUM(M63:M80)</f>
        <v>0</v>
      </c>
      <c r="N62" s="160"/>
      <c r="O62" s="160">
        <f>SUM(O63:O80)</f>
        <v>0</v>
      </c>
      <c r="P62" s="160"/>
      <c r="Q62" s="160">
        <f>SUM(Q63:Q80)</f>
        <v>0</v>
      </c>
      <c r="R62" s="161"/>
      <c r="S62" s="161"/>
      <c r="T62" s="161"/>
      <c r="U62" s="161"/>
      <c r="V62" s="161">
        <f>SUM(V63:V80)</f>
        <v>0</v>
      </c>
      <c r="W62" s="161"/>
      <c r="X62" s="161"/>
      <c r="Y62" s="161"/>
      <c r="Z62" s="167"/>
      <c r="AG62" t="s">
        <v>303</v>
      </c>
    </row>
    <row r="63" spans="1:60" ht="40.799999999999997" outlineLevel="1">
      <c r="A63" s="175">
        <v>53</v>
      </c>
      <c r="B63" s="176" t="s">
        <v>1100</v>
      </c>
      <c r="C63" s="182" t="s">
        <v>1101</v>
      </c>
      <c r="D63" s="177" t="s">
        <v>521</v>
      </c>
      <c r="E63" s="178">
        <v>1</v>
      </c>
      <c r="F63" s="179"/>
      <c r="G63" s="180">
        <f t="shared" ref="G63:G80" si="14">ROUND(E63*F63,2)</f>
        <v>0</v>
      </c>
      <c r="H63" s="159"/>
      <c r="I63" s="158">
        <f t="shared" ref="I63:I80" si="15">ROUND(E63*H63,2)</f>
        <v>0</v>
      </c>
      <c r="J63" s="159"/>
      <c r="K63" s="158">
        <f t="shared" ref="K63:K80" si="16">ROUND(E63*J63,2)</f>
        <v>0</v>
      </c>
      <c r="L63" s="158">
        <v>21</v>
      </c>
      <c r="M63" s="158">
        <f t="shared" ref="M63:M80" si="17">G63*(1+L63/100)</f>
        <v>0</v>
      </c>
      <c r="N63" s="157">
        <v>0</v>
      </c>
      <c r="O63" s="157">
        <f t="shared" ref="O63:O80" si="18">ROUND(E63*N63,2)</f>
        <v>0</v>
      </c>
      <c r="P63" s="157">
        <v>0</v>
      </c>
      <c r="Q63" s="157">
        <f t="shared" ref="Q63:Q80" si="19"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ref="V63:V80" si="20">ROUND(E63*U63,2)</f>
        <v>0</v>
      </c>
      <c r="W63" s="158"/>
      <c r="X63" s="158" t="s">
        <v>503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504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5">
        <v>54</v>
      </c>
      <c r="B64" s="176" t="s">
        <v>1102</v>
      </c>
      <c r="C64" s="182" t="s">
        <v>1103</v>
      </c>
      <c r="D64" s="177" t="s">
        <v>521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503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504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5">
        <v>55</v>
      </c>
      <c r="B65" s="176" t="s">
        <v>1104</v>
      </c>
      <c r="C65" s="182" t="s">
        <v>1105</v>
      </c>
      <c r="D65" s="177" t="s">
        <v>521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503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504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0.6" outlineLevel="1">
      <c r="A66" s="175">
        <v>56</v>
      </c>
      <c r="B66" s="176" t="s">
        <v>1106</v>
      </c>
      <c r="C66" s="182" t="s">
        <v>1107</v>
      </c>
      <c r="D66" s="177" t="s">
        <v>521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503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504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0.6" outlineLevel="1">
      <c r="A67" s="175">
        <v>57</v>
      </c>
      <c r="B67" s="176" t="s">
        <v>1108</v>
      </c>
      <c r="C67" s="182" t="s">
        <v>1109</v>
      </c>
      <c r="D67" s="177" t="s">
        <v>521</v>
      </c>
      <c r="E67" s="178">
        <v>1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503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504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0.6" outlineLevel="1">
      <c r="A68" s="175">
        <v>58</v>
      </c>
      <c r="B68" s="176" t="s">
        <v>1110</v>
      </c>
      <c r="C68" s="182" t="s">
        <v>1111</v>
      </c>
      <c r="D68" s="177" t="s">
        <v>521</v>
      </c>
      <c r="E68" s="178">
        <v>1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503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0.6" outlineLevel="1">
      <c r="A69" s="175">
        <v>59</v>
      </c>
      <c r="B69" s="176" t="s">
        <v>1112</v>
      </c>
      <c r="C69" s="182" t="s">
        <v>1113</v>
      </c>
      <c r="D69" s="177" t="s">
        <v>410</v>
      </c>
      <c r="E69" s="178">
        <v>0.5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0.6" outlineLevel="1">
      <c r="A70" s="175">
        <v>60</v>
      </c>
      <c r="B70" s="176" t="s">
        <v>1114</v>
      </c>
      <c r="C70" s="182" t="s">
        <v>1115</v>
      </c>
      <c r="D70" s="177" t="s">
        <v>410</v>
      </c>
      <c r="E70" s="178">
        <v>2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.6" outlineLevel="1">
      <c r="A71" s="175">
        <v>61</v>
      </c>
      <c r="B71" s="176" t="s">
        <v>1116</v>
      </c>
      <c r="C71" s="182" t="s">
        <v>1117</v>
      </c>
      <c r="D71" s="177" t="s">
        <v>410</v>
      </c>
      <c r="E71" s="178">
        <v>1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62</v>
      </c>
      <c r="B72" s="176" t="s">
        <v>1118</v>
      </c>
      <c r="C72" s="182" t="s">
        <v>1067</v>
      </c>
      <c r="D72" s="177" t="s">
        <v>362</v>
      </c>
      <c r="E72" s="178">
        <v>11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0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0.6" outlineLevel="1">
      <c r="A73" s="175">
        <v>63</v>
      </c>
      <c r="B73" s="176" t="s">
        <v>1119</v>
      </c>
      <c r="C73" s="182" t="s">
        <v>1069</v>
      </c>
      <c r="D73" s="177" t="s">
        <v>362</v>
      </c>
      <c r="E73" s="178">
        <v>3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0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>
      <c r="A74" s="175">
        <v>64</v>
      </c>
      <c r="B74" s="176" t="s">
        <v>1120</v>
      </c>
      <c r="C74" s="182" t="s">
        <v>1121</v>
      </c>
      <c r="D74" s="177" t="s">
        <v>362</v>
      </c>
      <c r="E74" s="178">
        <v>5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0"/>
        <v>0</v>
      </c>
      <c r="W74" s="158"/>
      <c r="X74" s="158" t="s">
        <v>503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504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5">
        <v>65</v>
      </c>
      <c r="B75" s="176" t="s">
        <v>1122</v>
      </c>
      <c r="C75" s="182" t="s">
        <v>1123</v>
      </c>
      <c r="D75" s="177" t="s">
        <v>362</v>
      </c>
      <c r="E75" s="178">
        <v>5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0"/>
        <v>0</v>
      </c>
      <c r="W75" s="158"/>
      <c r="X75" s="158" t="s">
        <v>503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504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0.6" outlineLevel="1">
      <c r="A76" s="175">
        <v>66</v>
      </c>
      <c r="B76" s="176" t="s">
        <v>1124</v>
      </c>
      <c r="C76" s="182" t="s">
        <v>1073</v>
      </c>
      <c r="D76" s="177" t="s">
        <v>362</v>
      </c>
      <c r="E76" s="178">
        <v>2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0"/>
        <v>0</v>
      </c>
      <c r="W76" s="158"/>
      <c r="X76" s="158" t="s">
        <v>503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504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>
      <c r="A77" s="175">
        <v>67</v>
      </c>
      <c r="B77" s="176" t="s">
        <v>1125</v>
      </c>
      <c r="C77" s="182" t="s">
        <v>1075</v>
      </c>
      <c r="D77" s="177" t="s">
        <v>362</v>
      </c>
      <c r="E77" s="178">
        <v>2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0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68</v>
      </c>
      <c r="B78" s="176" t="s">
        <v>1126</v>
      </c>
      <c r="C78" s="182" t="s">
        <v>2418</v>
      </c>
      <c r="D78" s="177" t="s">
        <v>378</v>
      </c>
      <c r="E78" s="178">
        <v>1</v>
      </c>
      <c r="F78" s="179"/>
      <c r="G78" s="180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0"/>
        <v>0</v>
      </c>
      <c r="W78" s="158"/>
      <c r="X78" s="158" t="s">
        <v>309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311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0.799999999999997" outlineLevel="1">
      <c r="A79" s="175">
        <v>69</v>
      </c>
      <c r="B79" s="176" t="s">
        <v>1127</v>
      </c>
      <c r="C79" s="182" t="s">
        <v>2417</v>
      </c>
      <c r="D79" s="177" t="s">
        <v>850</v>
      </c>
      <c r="E79" s="178">
        <v>4</v>
      </c>
      <c r="F79" s="179"/>
      <c r="G79" s="180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0"/>
        <v>0</v>
      </c>
      <c r="W79" s="158"/>
      <c r="X79" s="158" t="s">
        <v>309</v>
      </c>
      <c r="Y79" s="158" t="s">
        <v>310</v>
      </c>
      <c r="Z79" s="199" t="s">
        <v>307</v>
      </c>
      <c r="AA79" s="147"/>
      <c r="AB79" s="147"/>
      <c r="AC79" s="147"/>
      <c r="AD79" s="147"/>
      <c r="AE79" s="147"/>
      <c r="AF79" s="147"/>
      <c r="AG79" s="147" t="s">
        <v>311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5">
        <v>70</v>
      </c>
      <c r="B80" s="176" t="s">
        <v>1080</v>
      </c>
      <c r="C80" s="182" t="s">
        <v>1081</v>
      </c>
      <c r="D80" s="177" t="s">
        <v>496</v>
      </c>
      <c r="E80" s="178">
        <v>0.9</v>
      </c>
      <c r="F80" s="179"/>
      <c r="G80" s="180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0"/>
        <v>0</v>
      </c>
      <c r="W80" s="158"/>
      <c r="X80" s="158" t="s">
        <v>309</v>
      </c>
      <c r="Y80" s="158" t="s">
        <v>310</v>
      </c>
      <c r="Z80" s="199" t="s">
        <v>2461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>
      <c r="A81" s="162" t="s">
        <v>302</v>
      </c>
      <c r="B81" s="163" t="s">
        <v>187</v>
      </c>
      <c r="C81" s="181" t="s">
        <v>188</v>
      </c>
      <c r="D81" s="164"/>
      <c r="E81" s="165"/>
      <c r="F81" s="166"/>
      <c r="G81" s="167">
        <f>SUMIF(AG82:AG90,"&lt;&gt;NOR",G82:G90)</f>
        <v>0</v>
      </c>
      <c r="H81" s="161"/>
      <c r="I81" s="161">
        <f>SUM(I82:I90)</f>
        <v>0</v>
      </c>
      <c r="J81" s="161"/>
      <c r="K81" s="161">
        <f>SUM(K82:K90)</f>
        <v>0</v>
      </c>
      <c r="L81" s="161"/>
      <c r="M81" s="161">
        <f>SUM(M82:M90)</f>
        <v>0</v>
      </c>
      <c r="N81" s="160"/>
      <c r="O81" s="160">
        <f>SUM(O82:O90)</f>
        <v>0</v>
      </c>
      <c r="P81" s="160"/>
      <c r="Q81" s="160">
        <f>SUM(Q82:Q90)</f>
        <v>0</v>
      </c>
      <c r="R81" s="161"/>
      <c r="S81" s="161"/>
      <c r="T81" s="161"/>
      <c r="U81" s="161"/>
      <c r="V81" s="161">
        <f>SUM(V82:V90)</f>
        <v>0</v>
      </c>
      <c r="W81" s="161"/>
      <c r="X81" s="161"/>
      <c r="Y81" s="161"/>
      <c r="Z81" s="167"/>
      <c r="AG81" t="s">
        <v>303</v>
      </c>
    </row>
    <row r="82" spans="1:60" ht="20.399999999999999" outlineLevel="1">
      <c r="A82" s="175">
        <v>71</v>
      </c>
      <c r="B82" s="176" t="s">
        <v>1128</v>
      </c>
      <c r="C82" s="182" t="s">
        <v>1129</v>
      </c>
      <c r="D82" s="177" t="s">
        <v>521</v>
      </c>
      <c r="E82" s="178">
        <v>2</v>
      </c>
      <c r="F82" s="179"/>
      <c r="G82" s="180">
        <f t="shared" ref="G82:G90" si="21">ROUND(E82*F82,2)</f>
        <v>0</v>
      </c>
      <c r="H82" s="159"/>
      <c r="I82" s="158">
        <f t="shared" ref="I82:I90" si="22">ROUND(E82*H82,2)</f>
        <v>0</v>
      </c>
      <c r="J82" s="159"/>
      <c r="K82" s="158">
        <f t="shared" ref="K82:K90" si="23">ROUND(E82*J82,2)</f>
        <v>0</v>
      </c>
      <c r="L82" s="158">
        <v>21</v>
      </c>
      <c r="M82" s="158">
        <f t="shared" ref="M82:M90" si="24">G82*(1+L82/100)</f>
        <v>0</v>
      </c>
      <c r="N82" s="157">
        <v>0</v>
      </c>
      <c r="O82" s="157">
        <f t="shared" ref="O82:O90" si="25">ROUND(E82*N82,2)</f>
        <v>0</v>
      </c>
      <c r="P82" s="157">
        <v>0</v>
      </c>
      <c r="Q82" s="157">
        <f t="shared" ref="Q82:Q90" si="26">ROUND(E82*P82,2)</f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ref="V82:V90" si="27">ROUND(E82*U82,2)</f>
        <v>0</v>
      </c>
      <c r="W82" s="158"/>
      <c r="X82" s="158" t="s">
        <v>503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504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72</v>
      </c>
      <c r="B83" s="176" t="s">
        <v>1130</v>
      </c>
      <c r="C83" s="182" t="s">
        <v>1131</v>
      </c>
      <c r="D83" s="177" t="s">
        <v>521</v>
      </c>
      <c r="E83" s="178">
        <v>2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503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504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0.6" outlineLevel="1">
      <c r="A84" s="175">
        <v>73</v>
      </c>
      <c r="B84" s="176" t="s">
        <v>1132</v>
      </c>
      <c r="C84" s="182" t="s">
        <v>1133</v>
      </c>
      <c r="D84" s="177" t="s">
        <v>410</v>
      </c>
      <c r="E84" s="178">
        <v>2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503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504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0.6" outlineLevel="1">
      <c r="A85" s="175">
        <v>74</v>
      </c>
      <c r="B85" s="176" t="s">
        <v>1134</v>
      </c>
      <c r="C85" s="182" t="s">
        <v>1135</v>
      </c>
      <c r="D85" s="177" t="s">
        <v>410</v>
      </c>
      <c r="E85" s="178">
        <v>6</v>
      </c>
      <c r="F85" s="179"/>
      <c r="G85" s="180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27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75</v>
      </c>
      <c r="B86" s="176" t="s">
        <v>1136</v>
      </c>
      <c r="C86" s="182" t="s">
        <v>1137</v>
      </c>
      <c r="D86" s="177" t="s">
        <v>362</v>
      </c>
      <c r="E86" s="178">
        <v>2</v>
      </c>
      <c r="F86" s="179"/>
      <c r="G86" s="180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27"/>
        <v>0</v>
      </c>
      <c r="W86" s="158"/>
      <c r="X86" s="158" t="s">
        <v>503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504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0.6" outlineLevel="1">
      <c r="A87" s="175">
        <v>76</v>
      </c>
      <c r="B87" s="176" t="s">
        <v>1138</v>
      </c>
      <c r="C87" s="182" t="s">
        <v>1073</v>
      </c>
      <c r="D87" s="177" t="s">
        <v>362</v>
      </c>
      <c r="E87" s="178">
        <v>3</v>
      </c>
      <c r="F87" s="179"/>
      <c r="G87" s="180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27"/>
        <v>0</v>
      </c>
      <c r="W87" s="158"/>
      <c r="X87" s="158" t="s">
        <v>503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504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>
      <c r="A88" s="175">
        <v>77</v>
      </c>
      <c r="B88" s="176" t="s">
        <v>1139</v>
      </c>
      <c r="C88" s="182" t="s">
        <v>1140</v>
      </c>
      <c r="D88" s="177" t="s">
        <v>378</v>
      </c>
      <c r="E88" s="178">
        <v>1</v>
      </c>
      <c r="F88" s="179"/>
      <c r="G88" s="180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27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0.799999999999997" outlineLevel="1">
      <c r="A89" s="175">
        <v>78</v>
      </c>
      <c r="B89" s="176" t="s">
        <v>1141</v>
      </c>
      <c r="C89" s="182" t="s">
        <v>1142</v>
      </c>
      <c r="D89" s="177" t="s">
        <v>850</v>
      </c>
      <c r="E89" s="178">
        <v>2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27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79</v>
      </c>
      <c r="B90" s="176" t="s">
        <v>1080</v>
      </c>
      <c r="C90" s="182" t="s">
        <v>1081</v>
      </c>
      <c r="D90" s="177" t="s">
        <v>496</v>
      </c>
      <c r="E90" s="178">
        <v>0.2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27"/>
        <v>0</v>
      </c>
      <c r="W90" s="158"/>
      <c r="X90" s="158" t="s">
        <v>309</v>
      </c>
      <c r="Y90" s="158" t="s">
        <v>310</v>
      </c>
      <c r="Z90" s="199" t="s">
        <v>2461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>
      <c r="A91" s="162" t="s">
        <v>302</v>
      </c>
      <c r="B91" s="163" t="s">
        <v>197</v>
      </c>
      <c r="C91" s="181" t="s">
        <v>198</v>
      </c>
      <c r="D91" s="164"/>
      <c r="E91" s="165"/>
      <c r="F91" s="166"/>
      <c r="G91" s="167">
        <f>SUMIF(AG92:AG102,"&lt;&gt;NOR",G92:G102)</f>
        <v>0</v>
      </c>
      <c r="H91" s="161"/>
      <c r="I91" s="161">
        <f>SUM(I92:I102)</f>
        <v>0</v>
      </c>
      <c r="J91" s="161"/>
      <c r="K91" s="161">
        <f>SUM(K92:K102)</f>
        <v>0</v>
      </c>
      <c r="L91" s="161"/>
      <c r="M91" s="161">
        <f>SUM(M92:M102)</f>
        <v>0</v>
      </c>
      <c r="N91" s="160"/>
      <c r="O91" s="160">
        <f>SUM(O92:O102)</f>
        <v>0</v>
      </c>
      <c r="P91" s="160"/>
      <c r="Q91" s="160">
        <f>SUM(Q92:Q102)</f>
        <v>0</v>
      </c>
      <c r="R91" s="161"/>
      <c r="S91" s="161"/>
      <c r="T91" s="161"/>
      <c r="U91" s="161"/>
      <c r="V91" s="161">
        <f>SUM(V92:V102)</f>
        <v>0</v>
      </c>
      <c r="W91" s="161"/>
      <c r="X91" s="161"/>
      <c r="Y91" s="161"/>
      <c r="Z91" s="167"/>
      <c r="AG91" t="s">
        <v>303</v>
      </c>
    </row>
    <row r="92" spans="1:60" ht="30.6" outlineLevel="1">
      <c r="A92" s="175">
        <v>80</v>
      </c>
      <c r="B92" s="176" t="s">
        <v>1143</v>
      </c>
      <c r="C92" s="182" t="s">
        <v>1144</v>
      </c>
      <c r="D92" s="177" t="s">
        <v>521</v>
      </c>
      <c r="E92" s="178">
        <v>1</v>
      </c>
      <c r="F92" s="179"/>
      <c r="G92" s="180">
        <f t="shared" ref="G92:G102" si="28">ROUND(E92*F92,2)</f>
        <v>0</v>
      </c>
      <c r="H92" s="159"/>
      <c r="I92" s="158">
        <f t="shared" ref="I92:I102" si="29">ROUND(E92*H92,2)</f>
        <v>0</v>
      </c>
      <c r="J92" s="159"/>
      <c r="K92" s="158">
        <f t="shared" ref="K92:K102" si="30">ROUND(E92*J92,2)</f>
        <v>0</v>
      </c>
      <c r="L92" s="158">
        <v>21</v>
      </c>
      <c r="M92" s="158">
        <f t="shared" ref="M92:M102" si="31">G92*(1+L92/100)</f>
        <v>0</v>
      </c>
      <c r="N92" s="157">
        <v>0</v>
      </c>
      <c r="O92" s="157">
        <f t="shared" ref="O92:O102" si="32">ROUND(E92*N92,2)</f>
        <v>0</v>
      </c>
      <c r="P92" s="157">
        <v>0</v>
      </c>
      <c r="Q92" s="157">
        <f t="shared" ref="Q92:Q102" si="33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102" si="34">ROUND(E92*U92,2)</f>
        <v>0</v>
      </c>
      <c r="W92" s="158"/>
      <c r="X92" s="158" t="s">
        <v>503</v>
      </c>
      <c r="Y92" s="158" t="s">
        <v>310</v>
      </c>
      <c r="Z92" s="199" t="s">
        <v>307</v>
      </c>
      <c r="AA92" s="147"/>
      <c r="AB92" s="147"/>
      <c r="AC92" s="147"/>
      <c r="AD92" s="147"/>
      <c r="AE92" s="147"/>
      <c r="AF92" s="147"/>
      <c r="AG92" s="147" t="s">
        <v>504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5">
        <v>81</v>
      </c>
      <c r="B93" s="176" t="s">
        <v>1145</v>
      </c>
      <c r="C93" s="182" t="s">
        <v>1146</v>
      </c>
      <c r="D93" s="177" t="s">
        <v>521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503</v>
      </c>
      <c r="Y93" s="158" t="s">
        <v>310</v>
      </c>
      <c r="Z93" s="199" t="s">
        <v>307</v>
      </c>
      <c r="AA93" s="147"/>
      <c r="AB93" s="147"/>
      <c r="AC93" s="147"/>
      <c r="AD93" s="147"/>
      <c r="AE93" s="147"/>
      <c r="AF93" s="147"/>
      <c r="AG93" s="147" t="s">
        <v>504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82</v>
      </c>
      <c r="B94" s="176" t="s">
        <v>1147</v>
      </c>
      <c r="C94" s="182" t="s">
        <v>1148</v>
      </c>
      <c r="D94" s="177" t="s">
        <v>521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99" t="s">
        <v>307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83</v>
      </c>
      <c r="B95" s="176" t="s">
        <v>1149</v>
      </c>
      <c r="C95" s="182" t="s">
        <v>1150</v>
      </c>
      <c r="D95" s="177" t="s">
        <v>521</v>
      </c>
      <c r="E95" s="178">
        <v>1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503</v>
      </c>
      <c r="Y95" s="158" t="s">
        <v>310</v>
      </c>
      <c r="Z95" s="199" t="s">
        <v>307</v>
      </c>
      <c r="AA95" s="147"/>
      <c r="AB95" s="147"/>
      <c r="AC95" s="147"/>
      <c r="AD95" s="147"/>
      <c r="AE95" s="147"/>
      <c r="AF95" s="147"/>
      <c r="AG95" s="147" t="s">
        <v>504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84</v>
      </c>
      <c r="B96" s="176" t="s">
        <v>1151</v>
      </c>
      <c r="C96" s="182" t="s">
        <v>1152</v>
      </c>
      <c r="D96" s="177" t="s">
        <v>521</v>
      </c>
      <c r="E96" s="178">
        <v>1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503</v>
      </c>
      <c r="Y96" s="158" t="s">
        <v>310</v>
      </c>
      <c r="Z96" s="199" t="s">
        <v>307</v>
      </c>
      <c r="AA96" s="147"/>
      <c r="AB96" s="147"/>
      <c r="AC96" s="147"/>
      <c r="AD96" s="147"/>
      <c r="AE96" s="147"/>
      <c r="AF96" s="147"/>
      <c r="AG96" s="147" t="s">
        <v>504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>
      <c r="A97" s="175">
        <v>85</v>
      </c>
      <c r="B97" s="176" t="s">
        <v>1153</v>
      </c>
      <c r="C97" s="182" t="s">
        <v>1154</v>
      </c>
      <c r="D97" s="177" t="s">
        <v>521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503</v>
      </c>
      <c r="Y97" s="158" t="s">
        <v>310</v>
      </c>
      <c r="Z97" s="199" t="s">
        <v>307</v>
      </c>
      <c r="AA97" s="147"/>
      <c r="AB97" s="147"/>
      <c r="AC97" s="147"/>
      <c r="AD97" s="147"/>
      <c r="AE97" s="147"/>
      <c r="AF97" s="147"/>
      <c r="AG97" s="147" t="s">
        <v>504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0.6" outlineLevel="1">
      <c r="A98" s="175">
        <v>86</v>
      </c>
      <c r="B98" s="176" t="s">
        <v>1155</v>
      </c>
      <c r="C98" s="182" t="s">
        <v>1156</v>
      </c>
      <c r="D98" s="177" t="s">
        <v>410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99" t="s">
        <v>307</v>
      </c>
      <c r="AA98" s="147"/>
      <c r="AB98" s="147"/>
      <c r="AC98" s="147"/>
      <c r="AD98" s="147"/>
      <c r="AE98" s="147"/>
      <c r="AF98" s="147"/>
      <c r="AG98" s="147" t="s">
        <v>311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>
      <c r="A99" s="175">
        <v>87</v>
      </c>
      <c r="B99" s="176" t="s">
        <v>1157</v>
      </c>
      <c r="C99" s="182" t="s">
        <v>1137</v>
      </c>
      <c r="D99" s="177" t="s">
        <v>362</v>
      </c>
      <c r="E99" s="178">
        <v>0.5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503</v>
      </c>
      <c r="Y99" s="158" t="s">
        <v>310</v>
      </c>
      <c r="Z99" s="199" t="s">
        <v>307</v>
      </c>
      <c r="AA99" s="147"/>
      <c r="AB99" s="147"/>
      <c r="AC99" s="147"/>
      <c r="AD99" s="147"/>
      <c r="AE99" s="147"/>
      <c r="AF99" s="147"/>
      <c r="AG99" s="147" t="s">
        <v>504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>
      <c r="A100" s="175">
        <v>88</v>
      </c>
      <c r="B100" s="176" t="s">
        <v>1158</v>
      </c>
      <c r="C100" s="182" t="s">
        <v>1159</v>
      </c>
      <c r="D100" s="177" t="s">
        <v>378</v>
      </c>
      <c r="E100" s="178">
        <v>1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99" t="s">
        <v>307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0.799999999999997" outlineLevel="1">
      <c r="A101" s="175">
        <v>89</v>
      </c>
      <c r="B101" s="176" t="s">
        <v>1160</v>
      </c>
      <c r="C101" s="182" t="s">
        <v>1161</v>
      </c>
      <c r="D101" s="177" t="s">
        <v>850</v>
      </c>
      <c r="E101" s="178">
        <v>1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90</v>
      </c>
      <c r="B102" s="176" t="s">
        <v>1080</v>
      </c>
      <c r="C102" s="182" t="s">
        <v>1081</v>
      </c>
      <c r="D102" s="177" t="s">
        <v>496</v>
      </c>
      <c r="E102" s="178">
        <v>0.1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99" t="s">
        <v>2461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>
      <c r="A103" s="162" t="s">
        <v>302</v>
      </c>
      <c r="B103" s="163" t="s">
        <v>199</v>
      </c>
      <c r="C103" s="181" t="s">
        <v>200</v>
      </c>
      <c r="D103" s="164"/>
      <c r="E103" s="165"/>
      <c r="F103" s="166"/>
      <c r="G103" s="167">
        <f>SUMIF(AG104:AG111,"&lt;&gt;NOR",G104:G111)</f>
        <v>0</v>
      </c>
      <c r="H103" s="161"/>
      <c r="I103" s="161">
        <f>SUM(I104:I111)</f>
        <v>0</v>
      </c>
      <c r="J103" s="161"/>
      <c r="K103" s="161">
        <f>SUM(K104:K111)</f>
        <v>0</v>
      </c>
      <c r="L103" s="161"/>
      <c r="M103" s="161">
        <f>SUM(M104:M111)</f>
        <v>0</v>
      </c>
      <c r="N103" s="160"/>
      <c r="O103" s="160">
        <f>SUM(O104:O111)</f>
        <v>0</v>
      </c>
      <c r="P103" s="160"/>
      <c r="Q103" s="160">
        <f>SUM(Q104:Q111)</f>
        <v>0</v>
      </c>
      <c r="R103" s="161"/>
      <c r="S103" s="161"/>
      <c r="T103" s="161"/>
      <c r="U103" s="161"/>
      <c r="V103" s="161">
        <f>SUM(V104:V111)</f>
        <v>0</v>
      </c>
      <c r="W103" s="161"/>
      <c r="X103" s="161"/>
      <c r="Y103" s="161"/>
      <c r="Z103" s="167"/>
      <c r="AG103" t="s">
        <v>303</v>
      </c>
    </row>
    <row r="104" spans="1:60" ht="20.399999999999999" outlineLevel="1">
      <c r="A104" s="175">
        <v>91</v>
      </c>
      <c r="B104" s="176" t="s">
        <v>1162</v>
      </c>
      <c r="C104" s="182" t="s">
        <v>1163</v>
      </c>
      <c r="D104" s="177" t="s">
        <v>356</v>
      </c>
      <c r="E104" s="178">
        <v>1</v>
      </c>
      <c r="F104" s="179"/>
      <c r="G104" s="180">
        <f t="shared" ref="G104:G111" si="35">ROUND(E104*F104,2)</f>
        <v>0</v>
      </c>
      <c r="H104" s="159"/>
      <c r="I104" s="158">
        <f t="shared" ref="I104:I111" si="36">ROUND(E104*H104,2)</f>
        <v>0</v>
      </c>
      <c r="J104" s="159"/>
      <c r="K104" s="158">
        <f t="shared" ref="K104:K111" si="37">ROUND(E104*J104,2)</f>
        <v>0</v>
      </c>
      <c r="L104" s="158">
        <v>21</v>
      </c>
      <c r="M104" s="158">
        <f t="shared" ref="M104:M111" si="38">G104*(1+L104/100)</f>
        <v>0</v>
      </c>
      <c r="N104" s="157">
        <v>0</v>
      </c>
      <c r="O104" s="157">
        <f t="shared" ref="O104:O111" si="39">ROUND(E104*N104,2)</f>
        <v>0</v>
      </c>
      <c r="P104" s="157">
        <v>0</v>
      </c>
      <c r="Q104" s="157">
        <f t="shared" ref="Q104:Q11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11" si="41">ROUND(E104*U104,2)</f>
        <v>0</v>
      </c>
      <c r="W104" s="158"/>
      <c r="X104" s="158" t="s">
        <v>503</v>
      </c>
      <c r="Y104" s="158" t="s">
        <v>310</v>
      </c>
      <c r="Z104" s="199" t="s">
        <v>307</v>
      </c>
      <c r="AA104" s="147"/>
      <c r="AB104" s="147"/>
      <c r="AC104" s="147"/>
      <c r="AD104" s="147"/>
      <c r="AE104" s="147"/>
      <c r="AF104" s="147"/>
      <c r="AG104" s="147" t="s">
        <v>504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0.6" outlineLevel="1">
      <c r="A105" s="175">
        <v>92</v>
      </c>
      <c r="B105" s="176" t="s">
        <v>1164</v>
      </c>
      <c r="C105" s="182" t="s">
        <v>1165</v>
      </c>
      <c r="D105" s="177" t="s">
        <v>521</v>
      </c>
      <c r="E105" s="178">
        <v>1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503</v>
      </c>
      <c r="Y105" s="158" t="s">
        <v>310</v>
      </c>
      <c r="Z105" s="199" t="s">
        <v>307</v>
      </c>
      <c r="AA105" s="147"/>
      <c r="AB105" s="147"/>
      <c r="AC105" s="147"/>
      <c r="AD105" s="147"/>
      <c r="AE105" s="147"/>
      <c r="AF105" s="147"/>
      <c r="AG105" s="147" t="s">
        <v>504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0.799999999999997" outlineLevel="1">
      <c r="A106" s="175">
        <v>93</v>
      </c>
      <c r="B106" s="176" t="s">
        <v>1166</v>
      </c>
      <c r="C106" s="182" t="s">
        <v>1167</v>
      </c>
      <c r="D106" s="177" t="s">
        <v>410</v>
      </c>
      <c r="E106" s="178">
        <v>2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309</v>
      </c>
      <c r="Y106" s="158" t="s">
        <v>310</v>
      </c>
      <c r="Z106" s="199" t="s">
        <v>307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30.6" outlineLevel="1">
      <c r="A107" s="175">
        <v>94</v>
      </c>
      <c r="B107" s="176" t="s">
        <v>1168</v>
      </c>
      <c r="C107" s="182" t="s">
        <v>1169</v>
      </c>
      <c r="D107" s="177" t="s">
        <v>362</v>
      </c>
      <c r="E107" s="178">
        <v>1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309</v>
      </c>
      <c r="Y107" s="158" t="s">
        <v>310</v>
      </c>
      <c r="Z107" s="199" t="s">
        <v>307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95</v>
      </c>
      <c r="B108" s="176" t="s">
        <v>1170</v>
      </c>
      <c r="C108" s="182" t="s">
        <v>1171</v>
      </c>
      <c r="D108" s="177" t="s">
        <v>362</v>
      </c>
      <c r="E108" s="178">
        <v>2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503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504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>
      <c r="A109" s="175">
        <v>96</v>
      </c>
      <c r="B109" s="176" t="s">
        <v>1172</v>
      </c>
      <c r="C109" s="182" t="s">
        <v>1173</v>
      </c>
      <c r="D109" s="177" t="s">
        <v>378</v>
      </c>
      <c r="E109" s="178">
        <v>1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309</v>
      </c>
      <c r="Y109" s="158" t="s">
        <v>310</v>
      </c>
      <c r="Z109" s="199" t="s">
        <v>307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40.799999999999997" outlineLevel="1">
      <c r="A110" s="175">
        <v>97</v>
      </c>
      <c r="B110" s="176" t="s">
        <v>1174</v>
      </c>
      <c r="C110" s="182" t="s">
        <v>1175</v>
      </c>
      <c r="D110" s="177" t="s">
        <v>850</v>
      </c>
      <c r="E110" s="178">
        <v>2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98</v>
      </c>
      <c r="B111" s="176" t="s">
        <v>1080</v>
      </c>
      <c r="C111" s="182" t="s">
        <v>1081</v>
      </c>
      <c r="D111" s="177" t="s">
        <v>496</v>
      </c>
      <c r="E111" s="178">
        <v>0.2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309</v>
      </c>
      <c r="Y111" s="158" t="s">
        <v>310</v>
      </c>
      <c r="Z111" s="199" t="s">
        <v>2461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>
      <c r="A112" s="162" t="s">
        <v>302</v>
      </c>
      <c r="B112" s="163" t="s">
        <v>201</v>
      </c>
      <c r="C112" s="181" t="s">
        <v>202</v>
      </c>
      <c r="D112" s="164"/>
      <c r="E112" s="165"/>
      <c r="F112" s="166"/>
      <c r="G112" s="167">
        <f>SUMIF(AG113:AG119,"&lt;&gt;NOR",G113:G119)</f>
        <v>0</v>
      </c>
      <c r="H112" s="161"/>
      <c r="I112" s="161">
        <f>SUM(I113:I119)</f>
        <v>0</v>
      </c>
      <c r="J112" s="161"/>
      <c r="K112" s="161">
        <f>SUM(K113:K119)</f>
        <v>0</v>
      </c>
      <c r="L112" s="161"/>
      <c r="M112" s="161">
        <f>SUM(M113:M119)</f>
        <v>0</v>
      </c>
      <c r="N112" s="160"/>
      <c r="O112" s="160">
        <f>SUM(O113:O119)</f>
        <v>0</v>
      </c>
      <c r="P112" s="160"/>
      <c r="Q112" s="160">
        <f>SUM(Q113:Q119)</f>
        <v>0</v>
      </c>
      <c r="R112" s="161"/>
      <c r="S112" s="161"/>
      <c r="T112" s="161"/>
      <c r="U112" s="161"/>
      <c r="V112" s="161">
        <f>SUM(V113:V119)</f>
        <v>0</v>
      </c>
      <c r="W112" s="161"/>
      <c r="X112" s="161"/>
      <c r="Y112" s="161"/>
      <c r="Z112" s="167"/>
      <c r="AG112" t="s">
        <v>303</v>
      </c>
    </row>
    <row r="113" spans="1:60" ht="40.799999999999997" outlineLevel="1">
      <c r="A113" s="175">
        <v>99</v>
      </c>
      <c r="B113" s="176" t="s">
        <v>1176</v>
      </c>
      <c r="C113" s="182" t="s">
        <v>1177</v>
      </c>
      <c r="D113" s="177" t="s">
        <v>521</v>
      </c>
      <c r="E113" s="178">
        <v>1</v>
      </c>
      <c r="F113" s="179"/>
      <c r="G113" s="180">
        <f t="shared" ref="G113:G119" si="42">ROUND(E113*F113,2)</f>
        <v>0</v>
      </c>
      <c r="H113" s="159"/>
      <c r="I113" s="158">
        <f t="shared" ref="I113:I119" si="43">ROUND(E113*H113,2)</f>
        <v>0</v>
      </c>
      <c r="J113" s="159"/>
      <c r="K113" s="158">
        <f t="shared" ref="K113:K119" si="44">ROUND(E113*J113,2)</f>
        <v>0</v>
      </c>
      <c r="L113" s="158">
        <v>21</v>
      </c>
      <c r="M113" s="158">
        <f t="shared" ref="M113:M119" si="45">G113*(1+L113/100)</f>
        <v>0</v>
      </c>
      <c r="N113" s="157">
        <v>0</v>
      </c>
      <c r="O113" s="157">
        <f t="shared" ref="O113:O119" si="46">ROUND(E113*N113,2)</f>
        <v>0</v>
      </c>
      <c r="P113" s="157">
        <v>0</v>
      </c>
      <c r="Q113" s="157">
        <f t="shared" ref="Q113:Q119" si="47">ROUND(E113*P113,2)</f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ref="V113:V119" si="48">ROUND(E113*U113,2)</f>
        <v>0</v>
      </c>
      <c r="W113" s="158"/>
      <c r="X113" s="158" t="s">
        <v>503</v>
      </c>
      <c r="Y113" s="158" t="s">
        <v>310</v>
      </c>
      <c r="Z113" s="199" t="s">
        <v>307</v>
      </c>
      <c r="AA113" s="147"/>
      <c r="AB113" s="147"/>
      <c r="AC113" s="147"/>
      <c r="AD113" s="147"/>
      <c r="AE113" s="147"/>
      <c r="AF113" s="147"/>
      <c r="AG113" s="147" t="s">
        <v>504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>
      <c r="A114" s="175">
        <v>100</v>
      </c>
      <c r="B114" s="176" t="s">
        <v>1178</v>
      </c>
      <c r="C114" s="182" t="s">
        <v>1179</v>
      </c>
      <c r="D114" s="177" t="s">
        <v>521</v>
      </c>
      <c r="E114" s="178">
        <v>1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503</v>
      </c>
      <c r="Y114" s="158" t="s">
        <v>310</v>
      </c>
      <c r="Z114" s="199" t="s">
        <v>307</v>
      </c>
      <c r="AA114" s="147"/>
      <c r="AB114" s="147"/>
      <c r="AC114" s="147"/>
      <c r="AD114" s="147"/>
      <c r="AE114" s="147"/>
      <c r="AF114" s="147"/>
      <c r="AG114" s="147" t="s">
        <v>504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>
      <c r="A115" s="175">
        <v>101</v>
      </c>
      <c r="B115" s="176" t="s">
        <v>1180</v>
      </c>
      <c r="C115" s="182" t="s">
        <v>1181</v>
      </c>
      <c r="D115" s="177" t="s">
        <v>410</v>
      </c>
      <c r="E115" s="178">
        <v>1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>
      <c r="A116" s="175">
        <v>102</v>
      </c>
      <c r="B116" s="176" t="s">
        <v>1182</v>
      </c>
      <c r="C116" s="182" t="s">
        <v>1137</v>
      </c>
      <c r="D116" s="177" t="s">
        <v>362</v>
      </c>
      <c r="E116" s="178">
        <v>0.5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503</v>
      </c>
      <c r="Y116" s="158" t="s">
        <v>310</v>
      </c>
      <c r="Z116" s="199" t="s">
        <v>307</v>
      </c>
      <c r="AA116" s="147"/>
      <c r="AB116" s="147"/>
      <c r="AC116" s="147"/>
      <c r="AD116" s="147"/>
      <c r="AE116" s="147"/>
      <c r="AF116" s="147"/>
      <c r="AG116" s="147" t="s">
        <v>504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>
      <c r="A117" s="175">
        <v>103</v>
      </c>
      <c r="B117" s="176" t="s">
        <v>1183</v>
      </c>
      <c r="C117" s="182" t="s">
        <v>1184</v>
      </c>
      <c r="D117" s="177" t="s">
        <v>378</v>
      </c>
      <c r="E117" s="178">
        <v>1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40.799999999999997" outlineLevel="1">
      <c r="A118" s="175">
        <v>104</v>
      </c>
      <c r="B118" s="176" t="s">
        <v>1185</v>
      </c>
      <c r="C118" s="182" t="s">
        <v>1186</v>
      </c>
      <c r="D118" s="177" t="s">
        <v>850</v>
      </c>
      <c r="E118" s="178">
        <v>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5">
        <v>105</v>
      </c>
      <c r="B119" s="176" t="s">
        <v>1080</v>
      </c>
      <c r="C119" s="182" t="s">
        <v>1081</v>
      </c>
      <c r="D119" s="177" t="s">
        <v>496</v>
      </c>
      <c r="E119" s="178">
        <v>0.1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2461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>
      <c r="A120" s="162" t="s">
        <v>302</v>
      </c>
      <c r="B120" s="163" t="s">
        <v>203</v>
      </c>
      <c r="C120" s="181" t="s">
        <v>204</v>
      </c>
      <c r="D120" s="164"/>
      <c r="E120" s="165"/>
      <c r="F120" s="166"/>
      <c r="G120" s="167">
        <f>SUMIF(AG121:AG127,"&lt;&gt;NOR",G121:G127)</f>
        <v>0</v>
      </c>
      <c r="H120" s="161"/>
      <c r="I120" s="161">
        <f>SUM(I121:I127)</f>
        <v>0</v>
      </c>
      <c r="J120" s="161"/>
      <c r="K120" s="161">
        <f>SUM(K121:K127)</f>
        <v>0</v>
      </c>
      <c r="L120" s="161"/>
      <c r="M120" s="161">
        <f>SUM(M121:M127)</f>
        <v>0</v>
      </c>
      <c r="N120" s="160"/>
      <c r="O120" s="160">
        <f>SUM(O121:O127)</f>
        <v>0</v>
      </c>
      <c r="P120" s="160"/>
      <c r="Q120" s="160">
        <f>SUM(Q121:Q127)</f>
        <v>0</v>
      </c>
      <c r="R120" s="161"/>
      <c r="S120" s="161"/>
      <c r="T120" s="161"/>
      <c r="U120" s="161"/>
      <c r="V120" s="161">
        <f>SUM(V121:V127)</f>
        <v>0</v>
      </c>
      <c r="W120" s="161"/>
      <c r="X120" s="161"/>
      <c r="Y120" s="161"/>
      <c r="Z120" s="167"/>
      <c r="AG120" t="s">
        <v>303</v>
      </c>
    </row>
    <row r="121" spans="1:60" ht="40.799999999999997" outlineLevel="1">
      <c r="A121" s="175">
        <v>106</v>
      </c>
      <c r="B121" s="176" t="s">
        <v>1187</v>
      </c>
      <c r="C121" s="182" t="s">
        <v>1188</v>
      </c>
      <c r="D121" s="177" t="s">
        <v>521</v>
      </c>
      <c r="E121" s="178">
        <v>1</v>
      </c>
      <c r="F121" s="179"/>
      <c r="G121" s="180">
        <f t="shared" ref="G121:G127" si="49">ROUND(E121*F121,2)</f>
        <v>0</v>
      </c>
      <c r="H121" s="159"/>
      <c r="I121" s="158">
        <f t="shared" ref="I121:I127" si="50">ROUND(E121*H121,2)</f>
        <v>0</v>
      </c>
      <c r="J121" s="159"/>
      <c r="K121" s="158">
        <f t="shared" ref="K121:K127" si="51">ROUND(E121*J121,2)</f>
        <v>0</v>
      </c>
      <c r="L121" s="158">
        <v>21</v>
      </c>
      <c r="M121" s="158">
        <f t="shared" ref="M121:M127" si="52">G121*(1+L121/100)</f>
        <v>0</v>
      </c>
      <c r="N121" s="157">
        <v>0</v>
      </c>
      <c r="O121" s="157">
        <f t="shared" ref="O121:O127" si="53">ROUND(E121*N121,2)</f>
        <v>0</v>
      </c>
      <c r="P121" s="157">
        <v>0</v>
      </c>
      <c r="Q121" s="157">
        <f t="shared" ref="Q121:Q127" si="54">ROUND(E121*P121,2)</f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ref="V121:V127" si="55">ROUND(E121*U121,2)</f>
        <v>0</v>
      </c>
      <c r="W121" s="158"/>
      <c r="X121" s="158" t="s">
        <v>503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504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>
      <c r="A122" s="175">
        <v>107</v>
      </c>
      <c r="B122" s="176" t="s">
        <v>1189</v>
      </c>
      <c r="C122" s="182" t="s">
        <v>1190</v>
      </c>
      <c r="D122" s="177" t="s">
        <v>521</v>
      </c>
      <c r="E122" s="178">
        <v>1</v>
      </c>
      <c r="F122" s="179"/>
      <c r="G122" s="180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7">
        <v>0</v>
      </c>
      <c r="O122" s="157">
        <f t="shared" si="53"/>
        <v>0</v>
      </c>
      <c r="P122" s="157">
        <v>0</v>
      </c>
      <c r="Q122" s="157">
        <f t="shared" si="54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55"/>
        <v>0</v>
      </c>
      <c r="W122" s="158"/>
      <c r="X122" s="158" t="s">
        <v>503</v>
      </c>
      <c r="Y122" s="158" t="s">
        <v>310</v>
      </c>
      <c r="Z122" s="199" t="s">
        <v>307</v>
      </c>
      <c r="AA122" s="147"/>
      <c r="AB122" s="147"/>
      <c r="AC122" s="147"/>
      <c r="AD122" s="147"/>
      <c r="AE122" s="147"/>
      <c r="AF122" s="147"/>
      <c r="AG122" s="147" t="s">
        <v>504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0.6" outlineLevel="1">
      <c r="A123" s="175">
        <v>108</v>
      </c>
      <c r="B123" s="176" t="s">
        <v>1191</v>
      </c>
      <c r="C123" s="182" t="s">
        <v>1192</v>
      </c>
      <c r="D123" s="177" t="s">
        <v>410</v>
      </c>
      <c r="E123" s="178">
        <v>1</v>
      </c>
      <c r="F123" s="179"/>
      <c r="G123" s="180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7">
        <v>0</v>
      </c>
      <c r="O123" s="157">
        <f t="shared" si="53"/>
        <v>0</v>
      </c>
      <c r="P123" s="157">
        <v>0</v>
      </c>
      <c r="Q123" s="157">
        <f t="shared" si="54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55"/>
        <v>0</v>
      </c>
      <c r="W123" s="158"/>
      <c r="X123" s="158" t="s">
        <v>309</v>
      </c>
      <c r="Y123" s="158" t="s">
        <v>310</v>
      </c>
      <c r="Z123" s="199" t="s">
        <v>307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5">
        <v>109</v>
      </c>
      <c r="B124" s="176" t="s">
        <v>1193</v>
      </c>
      <c r="C124" s="182" t="s">
        <v>1171</v>
      </c>
      <c r="D124" s="177" t="s">
        <v>362</v>
      </c>
      <c r="E124" s="178">
        <v>0.5</v>
      </c>
      <c r="F124" s="179"/>
      <c r="G124" s="180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7">
        <v>0</v>
      </c>
      <c r="O124" s="157">
        <f t="shared" si="53"/>
        <v>0</v>
      </c>
      <c r="P124" s="157">
        <v>0</v>
      </c>
      <c r="Q124" s="157">
        <f t="shared" si="54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55"/>
        <v>0</v>
      </c>
      <c r="W124" s="158"/>
      <c r="X124" s="158" t="s">
        <v>503</v>
      </c>
      <c r="Y124" s="158" t="s">
        <v>310</v>
      </c>
      <c r="Z124" s="199" t="s">
        <v>307</v>
      </c>
      <c r="AA124" s="147"/>
      <c r="AB124" s="147"/>
      <c r="AC124" s="147"/>
      <c r="AD124" s="147"/>
      <c r="AE124" s="147"/>
      <c r="AF124" s="147"/>
      <c r="AG124" s="147" t="s">
        <v>504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5">
        <v>110</v>
      </c>
      <c r="B125" s="176" t="s">
        <v>1194</v>
      </c>
      <c r="C125" s="182" t="s">
        <v>1195</v>
      </c>
      <c r="D125" s="177" t="s">
        <v>378</v>
      </c>
      <c r="E125" s="178">
        <v>1</v>
      </c>
      <c r="F125" s="179"/>
      <c r="G125" s="180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7">
        <v>0</v>
      </c>
      <c r="O125" s="157">
        <f t="shared" si="53"/>
        <v>0</v>
      </c>
      <c r="P125" s="157">
        <v>0</v>
      </c>
      <c r="Q125" s="157">
        <f t="shared" si="54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55"/>
        <v>0</v>
      </c>
      <c r="W125" s="158"/>
      <c r="X125" s="158" t="s">
        <v>309</v>
      </c>
      <c r="Y125" s="158" t="s">
        <v>310</v>
      </c>
      <c r="Z125" s="199" t="s">
        <v>307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0.799999999999997" outlineLevel="1">
      <c r="A126" s="175">
        <v>111</v>
      </c>
      <c r="B126" s="176" t="s">
        <v>1196</v>
      </c>
      <c r="C126" s="182" t="s">
        <v>1197</v>
      </c>
      <c r="D126" s="177" t="s">
        <v>850</v>
      </c>
      <c r="E126" s="178">
        <v>1</v>
      </c>
      <c r="F126" s="179"/>
      <c r="G126" s="180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7">
        <v>0</v>
      </c>
      <c r="O126" s="157">
        <f t="shared" si="53"/>
        <v>0</v>
      </c>
      <c r="P126" s="157">
        <v>0</v>
      </c>
      <c r="Q126" s="157">
        <f t="shared" si="54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55"/>
        <v>0</v>
      </c>
      <c r="W126" s="158"/>
      <c r="X126" s="158" t="s">
        <v>309</v>
      </c>
      <c r="Y126" s="158" t="s">
        <v>310</v>
      </c>
      <c r="Z126" s="199" t="s">
        <v>307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5">
        <v>112</v>
      </c>
      <c r="B127" s="176" t="s">
        <v>1080</v>
      </c>
      <c r="C127" s="182" t="s">
        <v>1081</v>
      </c>
      <c r="D127" s="177" t="s">
        <v>496</v>
      </c>
      <c r="E127" s="178">
        <v>0.1</v>
      </c>
      <c r="F127" s="179"/>
      <c r="G127" s="180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7">
        <v>0</v>
      </c>
      <c r="O127" s="157">
        <f t="shared" si="53"/>
        <v>0</v>
      </c>
      <c r="P127" s="157">
        <v>0</v>
      </c>
      <c r="Q127" s="157">
        <f t="shared" si="54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55"/>
        <v>0</v>
      </c>
      <c r="W127" s="158"/>
      <c r="X127" s="158" t="s">
        <v>309</v>
      </c>
      <c r="Y127" s="158" t="s">
        <v>310</v>
      </c>
      <c r="Z127" s="199" t="s">
        <v>2461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>
      <c r="A128" s="162" t="s">
        <v>302</v>
      </c>
      <c r="B128" s="163" t="s">
        <v>205</v>
      </c>
      <c r="C128" s="181" t="s">
        <v>206</v>
      </c>
      <c r="D128" s="164"/>
      <c r="E128" s="165"/>
      <c r="F128" s="166"/>
      <c r="G128" s="167">
        <f>SUMIF(AG129:AG135,"&lt;&gt;NOR",G129:G135)</f>
        <v>0</v>
      </c>
      <c r="H128" s="161"/>
      <c r="I128" s="161">
        <f>SUM(I129:I135)</f>
        <v>0</v>
      </c>
      <c r="J128" s="161"/>
      <c r="K128" s="161">
        <f>SUM(K129:K135)</f>
        <v>0</v>
      </c>
      <c r="L128" s="161"/>
      <c r="M128" s="161">
        <f>SUM(M129:M135)</f>
        <v>0</v>
      </c>
      <c r="N128" s="160"/>
      <c r="O128" s="160">
        <f>SUM(O129:O135)</f>
        <v>0</v>
      </c>
      <c r="P128" s="160"/>
      <c r="Q128" s="160">
        <f>SUM(Q129:Q135)</f>
        <v>0</v>
      </c>
      <c r="R128" s="161"/>
      <c r="S128" s="161"/>
      <c r="T128" s="161"/>
      <c r="U128" s="161"/>
      <c r="V128" s="161">
        <f>SUM(V129:V135)</f>
        <v>0</v>
      </c>
      <c r="W128" s="161"/>
      <c r="X128" s="161"/>
      <c r="Y128" s="161"/>
      <c r="Z128" s="167"/>
      <c r="AG128" t="s">
        <v>303</v>
      </c>
    </row>
    <row r="129" spans="1:60" ht="40.799999999999997" outlineLevel="1">
      <c r="A129" s="175">
        <v>113</v>
      </c>
      <c r="B129" s="176" t="s">
        <v>1198</v>
      </c>
      <c r="C129" s="182" t="s">
        <v>1188</v>
      </c>
      <c r="D129" s="177" t="s">
        <v>521</v>
      </c>
      <c r="E129" s="178">
        <v>1</v>
      </c>
      <c r="F129" s="179"/>
      <c r="G129" s="180">
        <f t="shared" ref="G129:G135" si="56">ROUND(E129*F129,2)</f>
        <v>0</v>
      </c>
      <c r="H129" s="159"/>
      <c r="I129" s="158">
        <f t="shared" ref="I129:I135" si="57">ROUND(E129*H129,2)</f>
        <v>0</v>
      </c>
      <c r="J129" s="159"/>
      <c r="K129" s="158">
        <f t="shared" ref="K129:K135" si="58">ROUND(E129*J129,2)</f>
        <v>0</v>
      </c>
      <c r="L129" s="158">
        <v>21</v>
      </c>
      <c r="M129" s="158">
        <f t="shared" ref="M129:M135" si="59">G129*(1+L129/100)</f>
        <v>0</v>
      </c>
      <c r="N129" s="157">
        <v>0</v>
      </c>
      <c r="O129" s="157">
        <f t="shared" ref="O129:O135" si="60">ROUND(E129*N129,2)</f>
        <v>0</v>
      </c>
      <c r="P129" s="157">
        <v>0</v>
      </c>
      <c r="Q129" s="157">
        <f t="shared" ref="Q129:Q135" si="61">ROUND(E129*P129,2)</f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ref="V129:V135" si="62">ROUND(E129*U129,2)</f>
        <v>0</v>
      </c>
      <c r="W129" s="158"/>
      <c r="X129" s="158" t="s">
        <v>503</v>
      </c>
      <c r="Y129" s="158" t="s">
        <v>310</v>
      </c>
      <c r="Z129" s="199" t="s">
        <v>307</v>
      </c>
      <c r="AA129" s="147"/>
      <c r="AB129" s="147"/>
      <c r="AC129" s="147"/>
      <c r="AD129" s="147"/>
      <c r="AE129" s="147"/>
      <c r="AF129" s="147"/>
      <c r="AG129" s="147" t="s">
        <v>504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>
      <c r="A130" s="175">
        <v>114</v>
      </c>
      <c r="B130" s="176" t="s">
        <v>1199</v>
      </c>
      <c r="C130" s="182" t="s">
        <v>1190</v>
      </c>
      <c r="D130" s="177" t="s">
        <v>521</v>
      </c>
      <c r="E130" s="178">
        <v>1</v>
      </c>
      <c r="F130" s="179"/>
      <c r="G130" s="180">
        <f t="shared" si="56"/>
        <v>0</v>
      </c>
      <c r="H130" s="159"/>
      <c r="I130" s="158">
        <f t="shared" si="57"/>
        <v>0</v>
      </c>
      <c r="J130" s="159"/>
      <c r="K130" s="158">
        <f t="shared" si="58"/>
        <v>0</v>
      </c>
      <c r="L130" s="158">
        <v>21</v>
      </c>
      <c r="M130" s="158">
        <f t="shared" si="59"/>
        <v>0</v>
      </c>
      <c r="N130" s="157">
        <v>0</v>
      </c>
      <c r="O130" s="157">
        <f t="shared" si="60"/>
        <v>0</v>
      </c>
      <c r="P130" s="157">
        <v>0</v>
      </c>
      <c r="Q130" s="157">
        <f t="shared" si="61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62"/>
        <v>0</v>
      </c>
      <c r="W130" s="158"/>
      <c r="X130" s="158" t="s">
        <v>503</v>
      </c>
      <c r="Y130" s="158" t="s">
        <v>310</v>
      </c>
      <c r="Z130" s="199" t="s">
        <v>307</v>
      </c>
      <c r="AA130" s="147"/>
      <c r="AB130" s="147"/>
      <c r="AC130" s="147"/>
      <c r="AD130" s="147"/>
      <c r="AE130" s="147"/>
      <c r="AF130" s="147"/>
      <c r="AG130" s="147" t="s">
        <v>504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0.6" outlineLevel="1">
      <c r="A131" s="175">
        <v>115</v>
      </c>
      <c r="B131" s="176" t="s">
        <v>1200</v>
      </c>
      <c r="C131" s="182" t="s">
        <v>1192</v>
      </c>
      <c r="D131" s="177" t="s">
        <v>410</v>
      </c>
      <c r="E131" s="178">
        <v>1</v>
      </c>
      <c r="F131" s="179"/>
      <c r="G131" s="180">
        <f t="shared" si="56"/>
        <v>0</v>
      </c>
      <c r="H131" s="159"/>
      <c r="I131" s="158">
        <f t="shared" si="57"/>
        <v>0</v>
      </c>
      <c r="J131" s="159"/>
      <c r="K131" s="158">
        <f t="shared" si="58"/>
        <v>0</v>
      </c>
      <c r="L131" s="158">
        <v>21</v>
      </c>
      <c r="M131" s="158">
        <f t="shared" si="59"/>
        <v>0</v>
      </c>
      <c r="N131" s="157">
        <v>0</v>
      </c>
      <c r="O131" s="157">
        <f t="shared" si="60"/>
        <v>0</v>
      </c>
      <c r="P131" s="157">
        <v>0</v>
      </c>
      <c r="Q131" s="157">
        <f t="shared" si="61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62"/>
        <v>0</v>
      </c>
      <c r="W131" s="158"/>
      <c r="X131" s="158" t="s">
        <v>309</v>
      </c>
      <c r="Y131" s="158" t="s">
        <v>310</v>
      </c>
      <c r="Z131" s="199" t="s">
        <v>307</v>
      </c>
      <c r="AA131" s="147"/>
      <c r="AB131" s="147"/>
      <c r="AC131" s="147"/>
      <c r="AD131" s="147"/>
      <c r="AE131" s="147"/>
      <c r="AF131" s="147"/>
      <c r="AG131" s="147" t="s">
        <v>311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5">
        <v>116</v>
      </c>
      <c r="B132" s="176" t="s">
        <v>1201</v>
      </c>
      <c r="C132" s="182" t="s">
        <v>1171</v>
      </c>
      <c r="D132" s="177" t="s">
        <v>362</v>
      </c>
      <c r="E132" s="178">
        <v>0.5</v>
      </c>
      <c r="F132" s="179"/>
      <c r="G132" s="180">
        <f t="shared" si="56"/>
        <v>0</v>
      </c>
      <c r="H132" s="159"/>
      <c r="I132" s="158">
        <f t="shared" si="57"/>
        <v>0</v>
      </c>
      <c r="J132" s="159"/>
      <c r="K132" s="158">
        <f t="shared" si="58"/>
        <v>0</v>
      </c>
      <c r="L132" s="158">
        <v>21</v>
      </c>
      <c r="M132" s="158">
        <f t="shared" si="59"/>
        <v>0</v>
      </c>
      <c r="N132" s="157">
        <v>0</v>
      </c>
      <c r="O132" s="157">
        <f t="shared" si="60"/>
        <v>0</v>
      </c>
      <c r="P132" s="157">
        <v>0</v>
      </c>
      <c r="Q132" s="157">
        <f t="shared" si="61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62"/>
        <v>0</v>
      </c>
      <c r="W132" s="158"/>
      <c r="X132" s="158" t="s">
        <v>503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504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>
      <c r="A133" s="175">
        <v>117</v>
      </c>
      <c r="B133" s="176" t="s">
        <v>1202</v>
      </c>
      <c r="C133" s="182" t="s">
        <v>1203</v>
      </c>
      <c r="D133" s="177" t="s">
        <v>378</v>
      </c>
      <c r="E133" s="178">
        <v>1</v>
      </c>
      <c r="F133" s="179"/>
      <c r="G133" s="180">
        <f t="shared" si="56"/>
        <v>0</v>
      </c>
      <c r="H133" s="159"/>
      <c r="I133" s="158">
        <f t="shared" si="57"/>
        <v>0</v>
      </c>
      <c r="J133" s="159"/>
      <c r="K133" s="158">
        <f t="shared" si="58"/>
        <v>0</v>
      </c>
      <c r="L133" s="158">
        <v>21</v>
      </c>
      <c r="M133" s="158">
        <f t="shared" si="59"/>
        <v>0</v>
      </c>
      <c r="N133" s="157">
        <v>0</v>
      </c>
      <c r="O133" s="157">
        <f t="shared" si="60"/>
        <v>0</v>
      </c>
      <c r="P133" s="157">
        <v>0</v>
      </c>
      <c r="Q133" s="157">
        <f t="shared" si="61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62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0.799999999999997" outlineLevel="1">
      <c r="A134" s="175">
        <v>118</v>
      </c>
      <c r="B134" s="176" t="s">
        <v>1204</v>
      </c>
      <c r="C134" s="182" t="s">
        <v>1205</v>
      </c>
      <c r="D134" s="177" t="s">
        <v>850</v>
      </c>
      <c r="E134" s="178">
        <v>1</v>
      </c>
      <c r="F134" s="179"/>
      <c r="G134" s="180">
        <f t="shared" si="56"/>
        <v>0</v>
      </c>
      <c r="H134" s="159"/>
      <c r="I134" s="158">
        <f t="shared" si="57"/>
        <v>0</v>
      </c>
      <c r="J134" s="159"/>
      <c r="K134" s="158">
        <f t="shared" si="58"/>
        <v>0</v>
      </c>
      <c r="L134" s="158">
        <v>21</v>
      </c>
      <c r="M134" s="158">
        <f t="shared" si="59"/>
        <v>0</v>
      </c>
      <c r="N134" s="157">
        <v>0</v>
      </c>
      <c r="O134" s="157">
        <f t="shared" si="60"/>
        <v>0</v>
      </c>
      <c r="P134" s="157">
        <v>0</v>
      </c>
      <c r="Q134" s="157">
        <f t="shared" si="61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62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119</v>
      </c>
      <c r="B135" s="176" t="s">
        <v>1080</v>
      </c>
      <c r="C135" s="182" t="s">
        <v>1081</v>
      </c>
      <c r="D135" s="177" t="s">
        <v>496</v>
      </c>
      <c r="E135" s="178">
        <v>0.2</v>
      </c>
      <c r="F135" s="179"/>
      <c r="G135" s="180">
        <f t="shared" si="56"/>
        <v>0</v>
      </c>
      <c r="H135" s="159"/>
      <c r="I135" s="158">
        <f t="shared" si="57"/>
        <v>0</v>
      </c>
      <c r="J135" s="159"/>
      <c r="K135" s="158">
        <f t="shared" si="58"/>
        <v>0</v>
      </c>
      <c r="L135" s="158">
        <v>21</v>
      </c>
      <c r="M135" s="158">
        <f t="shared" si="59"/>
        <v>0</v>
      </c>
      <c r="N135" s="157">
        <v>0</v>
      </c>
      <c r="O135" s="157">
        <f t="shared" si="60"/>
        <v>0</v>
      </c>
      <c r="P135" s="157">
        <v>0</v>
      </c>
      <c r="Q135" s="157">
        <f t="shared" si="61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62"/>
        <v>0</v>
      </c>
      <c r="W135" s="158"/>
      <c r="X135" s="158" t="s">
        <v>309</v>
      </c>
      <c r="Y135" s="158" t="s">
        <v>310</v>
      </c>
      <c r="Z135" s="199" t="s">
        <v>2461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>
      <c r="A136" s="162" t="s">
        <v>302</v>
      </c>
      <c r="B136" s="163" t="s">
        <v>189</v>
      </c>
      <c r="C136" s="181" t="s">
        <v>190</v>
      </c>
      <c r="D136" s="164"/>
      <c r="E136" s="165"/>
      <c r="F136" s="166"/>
      <c r="G136" s="167">
        <f>SUMIF(AG137:AG149,"&lt;&gt;NOR",G137:G149)</f>
        <v>0</v>
      </c>
      <c r="H136" s="161"/>
      <c r="I136" s="161">
        <f>SUM(I137:I149)</f>
        <v>0</v>
      </c>
      <c r="J136" s="161"/>
      <c r="K136" s="161">
        <f>SUM(K137:K149)</f>
        <v>0</v>
      </c>
      <c r="L136" s="161"/>
      <c r="M136" s="161">
        <f>SUM(M137:M149)</f>
        <v>0</v>
      </c>
      <c r="N136" s="160"/>
      <c r="O136" s="160">
        <f>SUM(O137:O149)</f>
        <v>0</v>
      </c>
      <c r="P136" s="160"/>
      <c r="Q136" s="160">
        <f>SUM(Q137:Q149)</f>
        <v>0</v>
      </c>
      <c r="R136" s="161"/>
      <c r="S136" s="161"/>
      <c r="T136" s="161"/>
      <c r="U136" s="161"/>
      <c r="V136" s="161">
        <f>SUM(V137:V149)</f>
        <v>0</v>
      </c>
      <c r="W136" s="161"/>
      <c r="X136" s="161"/>
      <c r="Y136" s="161"/>
      <c r="Z136" s="167"/>
      <c r="AG136" t="s">
        <v>303</v>
      </c>
    </row>
    <row r="137" spans="1:60" ht="30.6" outlineLevel="1">
      <c r="A137" s="175">
        <v>120</v>
      </c>
      <c r="B137" s="176" t="s">
        <v>1206</v>
      </c>
      <c r="C137" s="182" t="s">
        <v>1207</v>
      </c>
      <c r="D137" s="177" t="s">
        <v>521</v>
      </c>
      <c r="E137" s="178">
        <v>2</v>
      </c>
      <c r="F137" s="179"/>
      <c r="G137" s="180">
        <f t="shared" ref="G137:G149" si="63">ROUND(E137*F137,2)</f>
        <v>0</v>
      </c>
      <c r="H137" s="159"/>
      <c r="I137" s="158">
        <f t="shared" ref="I137:I149" si="64">ROUND(E137*H137,2)</f>
        <v>0</v>
      </c>
      <c r="J137" s="159"/>
      <c r="K137" s="158">
        <f t="shared" ref="K137:K149" si="65">ROUND(E137*J137,2)</f>
        <v>0</v>
      </c>
      <c r="L137" s="158">
        <v>21</v>
      </c>
      <c r="M137" s="158">
        <f t="shared" ref="M137:M149" si="66">G137*(1+L137/100)</f>
        <v>0</v>
      </c>
      <c r="N137" s="157">
        <v>0</v>
      </c>
      <c r="O137" s="157">
        <f t="shared" ref="O137:O149" si="67">ROUND(E137*N137,2)</f>
        <v>0</v>
      </c>
      <c r="P137" s="157">
        <v>0</v>
      </c>
      <c r="Q137" s="157">
        <f t="shared" ref="Q137:Q149" si="68">ROUND(E137*P137,2)</f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ref="V137:V149" si="69">ROUND(E137*U137,2)</f>
        <v>0</v>
      </c>
      <c r="W137" s="158"/>
      <c r="X137" s="158" t="s">
        <v>503</v>
      </c>
      <c r="Y137" s="158" t="s">
        <v>310</v>
      </c>
      <c r="Z137" s="199" t="s">
        <v>307</v>
      </c>
      <c r="AA137" s="147"/>
      <c r="AB137" s="147"/>
      <c r="AC137" s="147"/>
      <c r="AD137" s="147"/>
      <c r="AE137" s="147"/>
      <c r="AF137" s="147"/>
      <c r="AG137" s="147" t="s">
        <v>504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5">
        <v>121</v>
      </c>
      <c r="B138" s="176" t="s">
        <v>1208</v>
      </c>
      <c r="C138" s="182" t="s">
        <v>1209</v>
      </c>
      <c r="D138" s="177" t="s">
        <v>521</v>
      </c>
      <c r="E138" s="178">
        <v>2</v>
      </c>
      <c r="F138" s="179"/>
      <c r="G138" s="180">
        <f t="shared" si="63"/>
        <v>0</v>
      </c>
      <c r="H138" s="159"/>
      <c r="I138" s="158">
        <f t="shared" si="64"/>
        <v>0</v>
      </c>
      <c r="J138" s="159"/>
      <c r="K138" s="158">
        <f t="shared" si="65"/>
        <v>0</v>
      </c>
      <c r="L138" s="158">
        <v>21</v>
      </c>
      <c r="M138" s="158">
        <f t="shared" si="66"/>
        <v>0</v>
      </c>
      <c r="N138" s="157">
        <v>0</v>
      </c>
      <c r="O138" s="157">
        <f t="shared" si="67"/>
        <v>0</v>
      </c>
      <c r="P138" s="157">
        <v>0</v>
      </c>
      <c r="Q138" s="157">
        <f t="shared" si="68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69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5">
        <v>122</v>
      </c>
      <c r="B139" s="176" t="s">
        <v>1210</v>
      </c>
      <c r="C139" s="182" t="s">
        <v>1211</v>
      </c>
      <c r="D139" s="177" t="s">
        <v>521</v>
      </c>
      <c r="E139" s="178">
        <v>2</v>
      </c>
      <c r="F139" s="179"/>
      <c r="G139" s="180">
        <f t="shared" si="63"/>
        <v>0</v>
      </c>
      <c r="H139" s="159"/>
      <c r="I139" s="158">
        <f t="shared" si="64"/>
        <v>0</v>
      </c>
      <c r="J139" s="159"/>
      <c r="K139" s="158">
        <f t="shared" si="65"/>
        <v>0</v>
      </c>
      <c r="L139" s="158">
        <v>21</v>
      </c>
      <c r="M139" s="158">
        <f t="shared" si="66"/>
        <v>0</v>
      </c>
      <c r="N139" s="157">
        <v>0</v>
      </c>
      <c r="O139" s="157">
        <f t="shared" si="67"/>
        <v>0</v>
      </c>
      <c r="P139" s="157">
        <v>0</v>
      </c>
      <c r="Q139" s="157">
        <f t="shared" si="68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69"/>
        <v>0</v>
      </c>
      <c r="W139" s="158"/>
      <c r="X139" s="158" t="s">
        <v>503</v>
      </c>
      <c r="Y139" s="158" t="s">
        <v>310</v>
      </c>
      <c r="Z139" s="199" t="s">
        <v>307</v>
      </c>
      <c r="AA139" s="147"/>
      <c r="AB139" s="147"/>
      <c r="AC139" s="147"/>
      <c r="AD139" s="147"/>
      <c r="AE139" s="147"/>
      <c r="AF139" s="147"/>
      <c r="AG139" s="147" t="s">
        <v>504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5">
        <v>123</v>
      </c>
      <c r="B140" s="176" t="s">
        <v>1212</v>
      </c>
      <c r="C140" s="182" t="s">
        <v>1213</v>
      </c>
      <c r="D140" s="177" t="s">
        <v>521</v>
      </c>
      <c r="E140" s="178">
        <v>2</v>
      </c>
      <c r="F140" s="179"/>
      <c r="G140" s="180">
        <f t="shared" si="63"/>
        <v>0</v>
      </c>
      <c r="H140" s="159"/>
      <c r="I140" s="158">
        <f t="shared" si="64"/>
        <v>0</v>
      </c>
      <c r="J140" s="159"/>
      <c r="K140" s="158">
        <f t="shared" si="65"/>
        <v>0</v>
      </c>
      <c r="L140" s="158">
        <v>21</v>
      </c>
      <c r="M140" s="158">
        <f t="shared" si="66"/>
        <v>0</v>
      </c>
      <c r="N140" s="157">
        <v>0</v>
      </c>
      <c r="O140" s="157">
        <f t="shared" si="67"/>
        <v>0</v>
      </c>
      <c r="P140" s="157">
        <v>0</v>
      </c>
      <c r="Q140" s="157">
        <f t="shared" si="68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69"/>
        <v>0</v>
      </c>
      <c r="W140" s="158"/>
      <c r="X140" s="158" t="s">
        <v>503</v>
      </c>
      <c r="Y140" s="158" t="s">
        <v>310</v>
      </c>
      <c r="Z140" s="199" t="s">
        <v>307</v>
      </c>
      <c r="AA140" s="147"/>
      <c r="AB140" s="147"/>
      <c r="AC140" s="147"/>
      <c r="AD140" s="147"/>
      <c r="AE140" s="147"/>
      <c r="AF140" s="147"/>
      <c r="AG140" s="147" t="s">
        <v>504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>
      <c r="A141" s="175">
        <v>124</v>
      </c>
      <c r="B141" s="176" t="s">
        <v>1214</v>
      </c>
      <c r="C141" s="182" t="s">
        <v>1087</v>
      </c>
      <c r="D141" s="177" t="s">
        <v>521</v>
      </c>
      <c r="E141" s="178">
        <v>2</v>
      </c>
      <c r="F141" s="179"/>
      <c r="G141" s="180">
        <f t="shared" si="63"/>
        <v>0</v>
      </c>
      <c r="H141" s="159"/>
      <c r="I141" s="158">
        <f t="shared" si="64"/>
        <v>0</v>
      </c>
      <c r="J141" s="159"/>
      <c r="K141" s="158">
        <f t="shared" si="65"/>
        <v>0</v>
      </c>
      <c r="L141" s="158">
        <v>21</v>
      </c>
      <c r="M141" s="158">
        <f t="shared" si="66"/>
        <v>0</v>
      </c>
      <c r="N141" s="157">
        <v>0</v>
      </c>
      <c r="O141" s="157">
        <f t="shared" si="67"/>
        <v>0</v>
      </c>
      <c r="P141" s="157">
        <v>0</v>
      </c>
      <c r="Q141" s="157">
        <f t="shared" si="68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69"/>
        <v>0</v>
      </c>
      <c r="W141" s="158"/>
      <c r="X141" s="158" t="s">
        <v>309</v>
      </c>
      <c r="Y141" s="158" t="s">
        <v>310</v>
      </c>
      <c r="Z141" s="199" t="s">
        <v>307</v>
      </c>
      <c r="AA141" s="147"/>
      <c r="AB141" s="147"/>
      <c r="AC141" s="147"/>
      <c r="AD141" s="147"/>
      <c r="AE141" s="147"/>
      <c r="AF141" s="147"/>
      <c r="AG141" s="147" t="s">
        <v>311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75">
        <v>125</v>
      </c>
      <c r="B142" s="176" t="s">
        <v>1215</v>
      </c>
      <c r="C142" s="182" t="s">
        <v>1089</v>
      </c>
      <c r="D142" s="177" t="s">
        <v>410</v>
      </c>
      <c r="E142" s="178">
        <v>7</v>
      </c>
      <c r="F142" s="179"/>
      <c r="G142" s="180">
        <f t="shared" si="63"/>
        <v>0</v>
      </c>
      <c r="H142" s="159"/>
      <c r="I142" s="158">
        <f t="shared" si="64"/>
        <v>0</v>
      </c>
      <c r="J142" s="159"/>
      <c r="K142" s="158">
        <f t="shared" si="65"/>
        <v>0</v>
      </c>
      <c r="L142" s="158">
        <v>21</v>
      </c>
      <c r="M142" s="158">
        <f t="shared" si="66"/>
        <v>0</v>
      </c>
      <c r="N142" s="157">
        <v>0</v>
      </c>
      <c r="O142" s="157">
        <f t="shared" si="67"/>
        <v>0</v>
      </c>
      <c r="P142" s="157">
        <v>0</v>
      </c>
      <c r="Q142" s="157">
        <f t="shared" si="68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69"/>
        <v>0</v>
      </c>
      <c r="W142" s="158"/>
      <c r="X142" s="158" t="s">
        <v>503</v>
      </c>
      <c r="Y142" s="158" t="s">
        <v>310</v>
      </c>
      <c r="Z142" s="199" t="s">
        <v>307</v>
      </c>
      <c r="AA142" s="147"/>
      <c r="AB142" s="147"/>
      <c r="AC142" s="147"/>
      <c r="AD142" s="147"/>
      <c r="AE142" s="147"/>
      <c r="AF142" s="147"/>
      <c r="AG142" s="147" t="s">
        <v>504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5">
        <v>126</v>
      </c>
      <c r="B143" s="176" t="s">
        <v>1216</v>
      </c>
      <c r="C143" s="182" t="s">
        <v>1217</v>
      </c>
      <c r="D143" s="177" t="s">
        <v>521</v>
      </c>
      <c r="E143" s="178">
        <v>2</v>
      </c>
      <c r="F143" s="179"/>
      <c r="G143" s="180">
        <f t="shared" si="63"/>
        <v>0</v>
      </c>
      <c r="H143" s="159"/>
      <c r="I143" s="158">
        <f t="shared" si="64"/>
        <v>0</v>
      </c>
      <c r="J143" s="159"/>
      <c r="K143" s="158">
        <f t="shared" si="65"/>
        <v>0</v>
      </c>
      <c r="L143" s="158">
        <v>21</v>
      </c>
      <c r="M143" s="158">
        <f t="shared" si="66"/>
        <v>0</v>
      </c>
      <c r="N143" s="157">
        <v>0</v>
      </c>
      <c r="O143" s="157">
        <f t="shared" si="67"/>
        <v>0</v>
      </c>
      <c r="P143" s="157">
        <v>0</v>
      </c>
      <c r="Q143" s="157">
        <f t="shared" si="68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69"/>
        <v>0</v>
      </c>
      <c r="W143" s="158"/>
      <c r="X143" s="158" t="s">
        <v>309</v>
      </c>
      <c r="Y143" s="158" t="s">
        <v>310</v>
      </c>
      <c r="Z143" s="199" t="s">
        <v>307</v>
      </c>
      <c r="AA143" s="147"/>
      <c r="AB143" s="147"/>
      <c r="AC143" s="147"/>
      <c r="AD143" s="147"/>
      <c r="AE143" s="147"/>
      <c r="AF143" s="147"/>
      <c r="AG143" s="147" t="s">
        <v>311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75">
        <v>127</v>
      </c>
      <c r="B144" s="176" t="s">
        <v>1218</v>
      </c>
      <c r="C144" s="182" t="s">
        <v>1091</v>
      </c>
      <c r="D144" s="177" t="s">
        <v>410</v>
      </c>
      <c r="E144" s="178">
        <v>31</v>
      </c>
      <c r="F144" s="179"/>
      <c r="G144" s="180">
        <f t="shared" si="63"/>
        <v>0</v>
      </c>
      <c r="H144" s="159"/>
      <c r="I144" s="158">
        <f t="shared" si="64"/>
        <v>0</v>
      </c>
      <c r="J144" s="159"/>
      <c r="K144" s="158">
        <f t="shared" si="65"/>
        <v>0</v>
      </c>
      <c r="L144" s="158">
        <v>21</v>
      </c>
      <c r="M144" s="158">
        <f t="shared" si="66"/>
        <v>0</v>
      </c>
      <c r="N144" s="157">
        <v>0</v>
      </c>
      <c r="O144" s="157">
        <f t="shared" si="67"/>
        <v>0</v>
      </c>
      <c r="P144" s="157">
        <v>0</v>
      </c>
      <c r="Q144" s="157">
        <f t="shared" si="68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69"/>
        <v>0</v>
      </c>
      <c r="W144" s="158"/>
      <c r="X144" s="158" t="s">
        <v>503</v>
      </c>
      <c r="Y144" s="158" t="s">
        <v>310</v>
      </c>
      <c r="Z144" s="199" t="s">
        <v>307</v>
      </c>
      <c r="AA144" s="147"/>
      <c r="AB144" s="147"/>
      <c r="AC144" s="147"/>
      <c r="AD144" s="147"/>
      <c r="AE144" s="147"/>
      <c r="AF144" s="147"/>
      <c r="AG144" s="147" t="s">
        <v>504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5">
        <v>128</v>
      </c>
      <c r="B145" s="176" t="s">
        <v>1219</v>
      </c>
      <c r="C145" s="182" t="s">
        <v>1093</v>
      </c>
      <c r="D145" s="177" t="s">
        <v>410</v>
      </c>
      <c r="E145" s="178">
        <v>31</v>
      </c>
      <c r="F145" s="179"/>
      <c r="G145" s="180">
        <f t="shared" si="63"/>
        <v>0</v>
      </c>
      <c r="H145" s="159"/>
      <c r="I145" s="158">
        <f t="shared" si="64"/>
        <v>0</v>
      </c>
      <c r="J145" s="159"/>
      <c r="K145" s="158">
        <f t="shared" si="65"/>
        <v>0</v>
      </c>
      <c r="L145" s="158">
        <v>21</v>
      </c>
      <c r="M145" s="158">
        <f t="shared" si="66"/>
        <v>0</v>
      </c>
      <c r="N145" s="157">
        <v>0</v>
      </c>
      <c r="O145" s="157">
        <f t="shared" si="67"/>
        <v>0</v>
      </c>
      <c r="P145" s="157">
        <v>0</v>
      </c>
      <c r="Q145" s="157">
        <f t="shared" si="68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69"/>
        <v>0</v>
      </c>
      <c r="W145" s="158"/>
      <c r="X145" s="158" t="s">
        <v>503</v>
      </c>
      <c r="Y145" s="158" t="s">
        <v>310</v>
      </c>
      <c r="Z145" s="199" t="s">
        <v>307</v>
      </c>
      <c r="AA145" s="147"/>
      <c r="AB145" s="147"/>
      <c r="AC145" s="147"/>
      <c r="AD145" s="147"/>
      <c r="AE145" s="147"/>
      <c r="AF145" s="147"/>
      <c r="AG145" s="147" t="s">
        <v>504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75">
        <v>129</v>
      </c>
      <c r="B146" s="176" t="s">
        <v>1220</v>
      </c>
      <c r="C146" s="182" t="s">
        <v>1221</v>
      </c>
      <c r="D146" s="177" t="s">
        <v>410</v>
      </c>
      <c r="E146" s="178">
        <v>31</v>
      </c>
      <c r="F146" s="179"/>
      <c r="G146" s="180">
        <f t="shared" si="63"/>
        <v>0</v>
      </c>
      <c r="H146" s="159"/>
      <c r="I146" s="158">
        <f t="shared" si="64"/>
        <v>0</v>
      </c>
      <c r="J146" s="159"/>
      <c r="K146" s="158">
        <f t="shared" si="65"/>
        <v>0</v>
      </c>
      <c r="L146" s="158">
        <v>21</v>
      </c>
      <c r="M146" s="158">
        <f t="shared" si="66"/>
        <v>0</v>
      </c>
      <c r="N146" s="157">
        <v>0</v>
      </c>
      <c r="O146" s="157">
        <f t="shared" si="67"/>
        <v>0</v>
      </c>
      <c r="P146" s="157">
        <v>0</v>
      </c>
      <c r="Q146" s="157">
        <f t="shared" si="68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69"/>
        <v>0</v>
      </c>
      <c r="W146" s="158"/>
      <c r="X146" s="158" t="s">
        <v>503</v>
      </c>
      <c r="Y146" s="158" t="s">
        <v>310</v>
      </c>
      <c r="Z146" s="199" t="s">
        <v>307</v>
      </c>
      <c r="AA146" s="147"/>
      <c r="AB146" s="147"/>
      <c r="AC146" s="147"/>
      <c r="AD146" s="147"/>
      <c r="AE146" s="147"/>
      <c r="AF146" s="147"/>
      <c r="AG146" s="147" t="s">
        <v>504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>
      <c r="A147" s="175">
        <v>130</v>
      </c>
      <c r="B147" s="176" t="s">
        <v>1222</v>
      </c>
      <c r="C147" s="182" t="s">
        <v>1223</v>
      </c>
      <c r="D147" s="177" t="s">
        <v>378</v>
      </c>
      <c r="E147" s="178">
        <v>1</v>
      </c>
      <c r="F147" s="179"/>
      <c r="G147" s="180">
        <f t="shared" si="63"/>
        <v>0</v>
      </c>
      <c r="H147" s="159"/>
      <c r="I147" s="158">
        <f t="shared" si="64"/>
        <v>0</v>
      </c>
      <c r="J147" s="159"/>
      <c r="K147" s="158">
        <f t="shared" si="65"/>
        <v>0</v>
      </c>
      <c r="L147" s="158">
        <v>21</v>
      </c>
      <c r="M147" s="158">
        <f t="shared" si="66"/>
        <v>0</v>
      </c>
      <c r="N147" s="157">
        <v>0</v>
      </c>
      <c r="O147" s="157">
        <f t="shared" si="67"/>
        <v>0</v>
      </c>
      <c r="P147" s="157">
        <v>0</v>
      </c>
      <c r="Q147" s="157">
        <f t="shared" si="68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69"/>
        <v>0</v>
      </c>
      <c r="W147" s="158"/>
      <c r="X147" s="158" t="s">
        <v>309</v>
      </c>
      <c r="Y147" s="158" t="s">
        <v>310</v>
      </c>
      <c r="Z147" s="199" t="s">
        <v>307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40.799999999999997" outlineLevel="1">
      <c r="A148" s="175">
        <v>131</v>
      </c>
      <c r="B148" s="176" t="s">
        <v>1224</v>
      </c>
      <c r="C148" s="182" t="s">
        <v>1225</v>
      </c>
      <c r="D148" s="177" t="s">
        <v>850</v>
      </c>
      <c r="E148" s="178">
        <v>4</v>
      </c>
      <c r="F148" s="179"/>
      <c r="G148" s="180">
        <f t="shared" si="63"/>
        <v>0</v>
      </c>
      <c r="H148" s="159"/>
      <c r="I148" s="158">
        <f t="shared" si="64"/>
        <v>0</v>
      </c>
      <c r="J148" s="159"/>
      <c r="K148" s="158">
        <f t="shared" si="65"/>
        <v>0</v>
      </c>
      <c r="L148" s="158">
        <v>21</v>
      </c>
      <c r="M148" s="158">
        <f t="shared" si="66"/>
        <v>0</v>
      </c>
      <c r="N148" s="157">
        <v>0</v>
      </c>
      <c r="O148" s="157">
        <f t="shared" si="67"/>
        <v>0</v>
      </c>
      <c r="P148" s="157">
        <v>0</v>
      </c>
      <c r="Q148" s="157">
        <f t="shared" si="68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69"/>
        <v>0</v>
      </c>
      <c r="W148" s="158"/>
      <c r="X148" s="158" t="s">
        <v>309</v>
      </c>
      <c r="Y148" s="158" t="s">
        <v>310</v>
      </c>
      <c r="Z148" s="199" t="s">
        <v>307</v>
      </c>
      <c r="AA148" s="147"/>
      <c r="AB148" s="147"/>
      <c r="AC148" s="147"/>
      <c r="AD148" s="147"/>
      <c r="AE148" s="147"/>
      <c r="AF148" s="147"/>
      <c r="AG148" s="147" t="s">
        <v>311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5">
        <v>132</v>
      </c>
      <c r="B149" s="176" t="s">
        <v>1080</v>
      </c>
      <c r="C149" s="182" t="s">
        <v>1081</v>
      </c>
      <c r="D149" s="177" t="s">
        <v>496</v>
      </c>
      <c r="E149" s="178">
        <v>0.5</v>
      </c>
      <c r="F149" s="179"/>
      <c r="G149" s="180">
        <f t="shared" si="63"/>
        <v>0</v>
      </c>
      <c r="H149" s="159"/>
      <c r="I149" s="158">
        <f t="shared" si="64"/>
        <v>0</v>
      </c>
      <c r="J149" s="159"/>
      <c r="K149" s="158">
        <f t="shared" si="65"/>
        <v>0</v>
      </c>
      <c r="L149" s="158">
        <v>21</v>
      </c>
      <c r="M149" s="158">
        <f t="shared" si="66"/>
        <v>0</v>
      </c>
      <c r="N149" s="157">
        <v>0</v>
      </c>
      <c r="O149" s="157">
        <f t="shared" si="67"/>
        <v>0</v>
      </c>
      <c r="P149" s="157">
        <v>0</v>
      </c>
      <c r="Q149" s="157">
        <f t="shared" si="68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69"/>
        <v>0</v>
      </c>
      <c r="W149" s="158"/>
      <c r="X149" s="158" t="s">
        <v>309</v>
      </c>
      <c r="Y149" s="158" t="s">
        <v>310</v>
      </c>
      <c r="Z149" s="199" t="s">
        <v>2461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>
      <c r="A150" s="162" t="s">
        <v>302</v>
      </c>
      <c r="B150" s="163" t="s">
        <v>191</v>
      </c>
      <c r="C150" s="181" t="s">
        <v>192</v>
      </c>
      <c r="D150" s="164"/>
      <c r="E150" s="165"/>
      <c r="F150" s="166"/>
      <c r="G150" s="167">
        <f>SUMIF(AG151:AG162,"&lt;&gt;NOR",G151:G162)</f>
        <v>0</v>
      </c>
      <c r="H150" s="161"/>
      <c r="I150" s="161">
        <f>SUM(I151:I162)</f>
        <v>0</v>
      </c>
      <c r="J150" s="161"/>
      <c r="K150" s="161">
        <f>SUM(K151:K162)</f>
        <v>0</v>
      </c>
      <c r="L150" s="161"/>
      <c r="M150" s="161">
        <f>SUM(M151:M162)</f>
        <v>0</v>
      </c>
      <c r="N150" s="160"/>
      <c r="O150" s="160">
        <f>SUM(O151:O162)</f>
        <v>0</v>
      </c>
      <c r="P150" s="160"/>
      <c r="Q150" s="160">
        <f>SUM(Q151:Q162)</f>
        <v>0</v>
      </c>
      <c r="R150" s="161"/>
      <c r="S150" s="161"/>
      <c r="T150" s="161"/>
      <c r="U150" s="161"/>
      <c r="V150" s="161">
        <f>SUM(V151:V162)</f>
        <v>0</v>
      </c>
      <c r="W150" s="161"/>
      <c r="X150" s="161"/>
      <c r="Y150" s="161"/>
      <c r="Z150" s="167"/>
      <c r="AG150" t="s">
        <v>303</v>
      </c>
    </row>
    <row r="151" spans="1:60" ht="20.399999999999999" outlineLevel="1">
      <c r="A151" s="175">
        <v>133</v>
      </c>
      <c r="B151" s="176" t="s">
        <v>1226</v>
      </c>
      <c r="C151" s="182" t="s">
        <v>1227</v>
      </c>
      <c r="D151" s="177" t="s">
        <v>521</v>
      </c>
      <c r="E151" s="178">
        <v>1</v>
      </c>
      <c r="F151" s="179"/>
      <c r="G151" s="180">
        <f t="shared" ref="G151:G162" si="70">ROUND(E151*F151,2)</f>
        <v>0</v>
      </c>
      <c r="H151" s="159"/>
      <c r="I151" s="158">
        <f t="shared" ref="I151:I162" si="71">ROUND(E151*H151,2)</f>
        <v>0</v>
      </c>
      <c r="J151" s="159"/>
      <c r="K151" s="158">
        <f t="shared" ref="K151:K162" si="72">ROUND(E151*J151,2)</f>
        <v>0</v>
      </c>
      <c r="L151" s="158">
        <v>21</v>
      </c>
      <c r="M151" s="158">
        <f t="shared" ref="M151:M162" si="73">G151*(1+L151/100)</f>
        <v>0</v>
      </c>
      <c r="N151" s="157">
        <v>0</v>
      </c>
      <c r="O151" s="157">
        <f t="shared" ref="O151:O162" si="74">ROUND(E151*N151,2)</f>
        <v>0</v>
      </c>
      <c r="P151" s="157">
        <v>0</v>
      </c>
      <c r="Q151" s="157">
        <f t="shared" ref="Q151:Q162" si="75">ROUND(E151*P151,2)</f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ref="V151:V162" si="76">ROUND(E151*U151,2)</f>
        <v>0</v>
      </c>
      <c r="W151" s="158"/>
      <c r="X151" s="158" t="s">
        <v>503</v>
      </c>
      <c r="Y151" s="158" t="s">
        <v>310</v>
      </c>
      <c r="Z151" s="199" t="s">
        <v>307</v>
      </c>
      <c r="AA151" s="147"/>
      <c r="AB151" s="147"/>
      <c r="AC151" s="147"/>
      <c r="AD151" s="147"/>
      <c r="AE151" s="147"/>
      <c r="AF151" s="147"/>
      <c r="AG151" s="147" t="s">
        <v>504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>
      <c r="A152" s="175">
        <v>134</v>
      </c>
      <c r="B152" s="176" t="s">
        <v>1228</v>
      </c>
      <c r="C152" s="182" t="s">
        <v>1209</v>
      </c>
      <c r="D152" s="177" t="s">
        <v>521</v>
      </c>
      <c r="E152" s="178">
        <v>1</v>
      </c>
      <c r="F152" s="179"/>
      <c r="G152" s="180">
        <f t="shared" si="70"/>
        <v>0</v>
      </c>
      <c r="H152" s="159"/>
      <c r="I152" s="158">
        <f t="shared" si="71"/>
        <v>0</v>
      </c>
      <c r="J152" s="159"/>
      <c r="K152" s="158">
        <f t="shared" si="72"/>
        <v>0</v>
      </c>
      <c r="L152" s="158">
        <v>21</v>
      </c>
      <c r="M152" s="158">
        <f t="shared" si="73"/>
        <v>0</v>
      </c>
      <c r="N152" s="157">
        <v>0</v>
      </c>
      <c r="O152" s="157">
        <f t="shared" si="74"/>
        <v>0</v>
      </c>
      <c r="P152" s="157">
        <v>0</v>
      </c>
      <c r="Q152" s="157">
        <f t="shared" si="75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76"/>
        <v>0</v>
      </c>
      <c r="W152" s="158"/>
      <c r="X152" s="158" t="s">
        <v>309</v>
      </c>
      <c r="Y152" s="158" t="s">
        <v>310</v>
      </c>
      <c r="Z152" s="199" t="s">
        <v>307</v>
      </c>
      <c r="AA152" s="147"/>
      <c r="AB152" s="147"/>
      <c r="AC152" s="147"/>
      <c r="AD152" s="147"/>
      <c r="AE152" s="147"/>
      <c r="AF152" s="147"/>
      <c r="AG152" s="147" t="s">
        <v>311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5">
        <v>135</v>
      </c>
      <c r="B153" s="176" t="s">
        <v>1229</v>
      </c>
      <c r="C153" s="182" t="s">
        <v>1211</v>
      </c>
      <c r="D153" s="177" t="s">
        <v>521</v>
      </c>
      <c r="E153" s="178">
        <v>1</v>
      </c>
      <c r="F153" s="179"/>
      <c r="G153" s="180">
        <f t="shared" si="70"/>
        <v>0</v>
      </c>
      <c r="H153" s="159"/>
      <c r="I153" s="158">
        <f t="shared" si="71"/>
        <v>0</v>
      </c>
      <c r="J153" s="159"/>
      <c r="K153" s="158">
        <f t="shared" si="72"/>
        <v>0</v>
      </c>
      <c r="L153" s="158">
        <v>21</v>
      </c>
      <c r="M153" s="158">
        <f t="shared" si="73"/>
        <v>0</v>
      </c>
      <c r="N153" s="157">
        <v>0</v>
      </c>
      <c r="O153" s="157">
        <f t="shared" si="74"/>
        <v>0</v>
      </c>
      <c r="P153" s="157">
        <v>0</v>
      </c>
      <c r="Q153" s="157">
        <f t="shared" si="75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76"/>
        <v>0</v>
      </c>
      <c r="W153" s="158"/>
      <c r="X153" s="158" t="s">
        <v>503</v>
      </c>
      <c r="Y153" s="158" t="s">
        <v>310</v>
      </c>
      <c r="Z153" s="199" t="s">
        <v>307</v>
      </c>
      <c r="AA153" s="147"/>
      <c r="AB153" s="147"/>
      <c r="AC153" s="147"/>
      <c r="AD153" s="147"/>
      <c r="AE153" s="147"/>
      <c r="AF153" s="147"/>
      <c r="AG153" s="147" t="s">
        <v>504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5">
        <v>136</v>
      </c>
      <c r="B154" s="176" t="s">
        <v>1230</v>
      </c>
      <c r="C154" s="182" t="s">
        <v>1213</v>
      </c>
      <c r="D154" s="177" t="s">
        <v>521</v>
      </c>
      <c r="E154" s="178">
        <v>1</v>
      </c>
      <c r="F154" s="179"/>
      <c r="G154" s="180">
        <f t="shared" si="70"/>
        <v>0</v>
      </c>
      <c r="H154" s="159"/>
      <c r="I154" s="158">
        <f t="shared" si="71"/>
        <v>0</v>
      </c>
      <c r="J154" s="159"/>
      <c r="K154" s="158">
        <f t="shared" si="72"/>
        <v>0</v>
      </c>
      <c r="L154" s="158">
        <v>21</v>
      </c>
      <c r="M154" s="158">
        <f t="shared" si="73"/>
        <v>0</v>
      </c>
      <c r="N154" s="157">
        <v>0</v>
      </c>
      <c r="O154" s="157">
        <f t="shared" si="74"/>
        <v>0</v>
      </c>
      <c r="P154" s="157">
        <v>0</v>
      </c>
      <c r="Q154" s="157">
        <f t="shared" si="75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76"/>
        <v>0</v>
      </c>
      <c r="W154" s="158"/>
      <c r="X154" s="158" t="s">
        <v>503</v>
      </c>
      <c r="Y154" s="158" t="s">
        <v>310</v>
      </c>
      <c r="Z154" s="199" t="s">
        <v>307</v>
      </c>
      <c r="AA154" s="147"/>
      <c r="AB154" s="147"/>
      <c r="AC154" s="147"/>
      <c r="AD154" s="147"/>
      <c r="AE154" s="147"/>
      <c r="AF154" s="147"/>
      <c r="AG154" s="147" t="s">
        <v>504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5">
        <v>137</v>
      </c>
      <c r="B155" s="176" t="s">
        <v>1231</v>
      </c>
      <c r="C155" s="182" t="s">
        <v>1087</v>
      </c>
      <c r="D155" s="177" t="s">
        <v>521</v>
      </c>
      <c r="E155" s="178">
        <v>1</v>
      </c>
      <c r="F155" s="179"/>
      <c r="G155" s="180">
        <f t="shared" si="70"/>
        <v>0</v>
      </c>
      <c r="H155" s="159"/>
      <c r="I155" s="158">
        <f t="shared" si="71"/>
        <v>0</v>
      </c>
      <c r="J155" s="159"/>
      <c r="K155" s="158">
        <f t="shared" si="72"/>
        <v>0</v>
      </c>
      <c r="L155" s="158">
        <v>21</v>
      </c>
      <c r="M155" s="158">
        <f t="shared" si="73"/>
        <v>0</v>
      </c>
      <c r="N155" s="157">
        <v>0</v>
      </c>
      <c r="O155" s="157">
        <f t="shared" si="74"/>
        <v>0</v>
      </c>
      <c r="P155" s="157">
        <v>0</v>
      </c>
      <c r="Q155" s="157">
        <f t="shared" si="75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76"/>
        <v>0</v>
      </c>
      <c r="W155" s="158"/>
      <c r="X155" s="158" t="s">
        <v>309</v>
      </c>
      <c r="Y155" s="158" t="s">
        <v>310</v>
      </c>
      <c r="Z155" s="199" t="s">
        <v>307</v>
      </c>
      <c r="AA155" s="147"/>
      <c r="AB155" s="147"/>
      <c r="AC155" s="147"/>
      <c r="AD155" s="147"/>
      <c r="AE155" s="147"/>
      <c r="AF155" s="147"/>
      <c r="AG155" s="147" t="s">
        <v>311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0.399999999999999" outlineLevel="1">
      <c r="A156" s="175">
        <v>138</v>
      </c>
      <c r="B156" s="176" t="s">
        <v>1232</v>
      </c>
      <c r="C156" s="182" t="s">
        <v>1089</v>
      </c>
      <c r="D156" s="177" t="s">
        <v>410</v>
      </c>
      <c r="E156" s="178">
        <v>3</v>
      </c>
      <c r="F156" s="179"/>
      <c r="G156" s="180">
        <f t="shared" si="70"/>
        <v>0</v>
      </c>
      <c r="H156" s="159"/>
      <c r="I156" s="158">
        <f t="shared" si="71"/>
        <v>0</v>
      </c>
      <c r="J156" s="159"/>
      <c r="K156" s="158">
        <f t="shared" si="72"/>
        <v>0</v>
      </c>
      <c r="L156" s="158">
        <v>21</v>
      </c>
      <c r="M156" s="158">
        <f t="shared" si="73"/>
        <v>0</v>
      </c>
      <c r="N156" s="157">
        <v>0</v>
      </c>
      <c r="O156" s="157">
        <f t="shared" si="74"/>
        <v>0</v>
      </c>
      <c r="P156" s="157">
        <v>0</v>
      </c>
      <c r="Q156" s="157">
        <f t="shared" si="75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76"/>
        <v>0</v>
      </c>
      <c r="W156" s="158"/>
      <c r="X156" s="158" t="s">
        <v>503</v>
      </c>
      <c r="Y156" s="158" t="s">
        <v>310</v>
      </c>
      <c r="Z156" s="199" t="s">
        <v>307</v>
      </c>
      <c r="AA156" s="147"/>
      <c r="AB156" s="147"/>
      <c r="AC156" s="147"/>
      <c r="AD156" s="147"/>
      <c r="AE156" s="147"/>
      <c r="AF156" s="147"/>
      <c r="AG156" s="147" t="s">
        <v>504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5">
        <v>139</v>
      </c>
      <c r="B157" s="176" t="s">
        <v>1233</v>
      </c>
      <c r="C157" s="182" t="s">
        <v>1091</v>
      </c>
      <c r="D157" s="177" t="s">
        <v>410</v>
      </c>
      <c r="E157" s="178">
        <v>18</v>
      </c>
      <c r="F157" s="179"/>
      <c r="G157" s="180">
        <f t="shared" si="70"/>
        <v>0</v>
      </c>
      <c r="H157" s="159"/>
      <c r="I157" s="158">
        <f t="shared" si="71"/>
        <v>0</v>
      </c>
      <c r="J157" s="159"/>
      <c r="K157" s="158">
        <f t="shared" si="72"/>
        <v>0</v>
      </c>
      <c r="L157" s="158">
        <v>21</v>
      </c>
      <c r="M157" s="158">
        <f t="shared" si="73"/>
        <v>0</v>
      </c>
      <c r="N157" s="157">
        <v>0</v>
      </c>
      <c r="O157" s="157">
        <f t="shared" si="74"/>
        <v>0</v>
      </c>
      <c r="P157" s="157">
        <v>0</v>
      </c>
      <c r="Q157" s="157">
        <f t="shared" si="75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76"/>
        <v>0</v>
      </c>
      <c r="W157" s="158"/>
      <c r="X157" s="158" t="s">
        <v>503</v>
      </c>
      <c r="Y157" s="158" t="s">
        <v>310</v>
      </c>
      <c r="Z157" s="199" t="s">
        <v>307</v>
      </c>
      <c r="AA157" s="147"/>
      <c r="AB157" s="147"/>
      <c r="AC157" s="147"/>
      <c r="AD157" s="147"/>
      <c r="AE157" s="147"/>
      <c r="AF157" s="147"/>
      <c r="AG157" s="147" t="s">
        <v>504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5">
        <v>140</v>
      </c>
      <c r="B158" s="176" t="s">
        <v>1234</v>
      </c>
      <c r="C158" s="182" t="s">
        <v>1093</v>
      </c>
      <c r="D158" s="177" t="s">
        <v>410</v>
      </c>
      <c r="E158" s="178">
        <v>18</v>
      </c>
      <c r="F158" s="179"/>
      <c r="G158" s="180">
        <f t="shared" si="70"/>
        <v>0</v>
      </c>
      <c r="H158" s="159"/>
      <c r="I158" s="158">
        <f t="shared" si="71"/>
        <v>0</v>
      </c>
      <c r="J158" s="159"/>
      <c r="K158" s="158">
        <f t="shared" si="72"/>
        <v>0</v>
      </c>
      <c r="L158" s="158">
        <v>21</v>
      </c>
      <c r="M158" s="158">
        <f t="shared" si="73"/>
        <v>0</v>
      </c>
      <c r="N158" s="157">
        <v>0</v>
      </c>
      <c r="O158" s="157">
        <f t="shared" si="74"/>
        <v>0</v>
      </c>
      <c r="P158" s="157">
        <v>0</v>
      </c>
      <c r="Q158" s="157">
        <f t="shared" si="75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76"/>
        <v>0</v>
      </c>
      <c r="W158" s="158"/>
      <c r="X158" s="158" t="s">
        <v>503</v>
      </c>
      <c r="Y158" s="158" t="s">
        <v>310</v>
      </c>
      <c r="Z158" s="199" t="s">
        <v>307</v>
      </c>
      <c r="AA158" s="147"/>
      <c r="AB158" s="147"/>
      <c r="AC158" s="147"/>
      <c r="AD158" s="147"/>
      <c r="AE158" s="147"/>
      <c r="AF158" s="147"/>
      <c r="AG158" s="147" t="s">
        <v>504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75">
        <v>141</v>
      </c>
      <c r="B159" s="176" t="s">
        <v>1235</v>
      </c>
      <c r="C159" s="182" t="s">
        <v>1221</v>
      </c>
      <c r="D159" s="177" t="s">
        <v>410</v>
      </c>
      <c r="E159" s="178">
        <v>18</v>
      </c>
      <c r="F159" s="179"/>
      <c r="G159" s="180">
        <f t="shared" si="70"/>
        <v>0</v>
      </c>
      <c r="H159" s="159"/>
      <c r="I159" s="158">
        <f t="shared" si="71"/>
        <v>0</v>
      </c>
      <c r="J159" s="159"/>
      <c r="K159" s="158">
        <f t="shared" si="72"/>
        <v>0</v>
      </c>
      <c r="L159" s="158">
        <v>21</v>
      </c>
      <c r="M159" s="158">
        <f t="shared" si="73"/>
        <v>0</v>
      </c>
      <c r="N159" s="157">
        <v>0</v>
      </c>
      <c r="O159" s="157">
        <f t="shared" si="74"/>
        <v>0</v>
      </c>
      <c r="P159" s="157">
        <v>0</v>
      </c>
      <c r="Q159" s="157">
        <f t="shared" si="75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76"/>
        <v>0</v>
      </c>
      <c r="W159" s="158"/>
      <c r="X159" s="158" t="s">
        <v>503</v>
      </c>
      <c r="Y159" s="158" t="s">
        <v>310</v>
      </c>
      <c r="Z159" s="199" t="s">
        <v>307</v>
      </c>
      <c r="AA159" s="147"/>
      <c r="AB159" s="147"/>
      <c r="AC159" s="147"/>
      <c r="AD159" s="147"/>
      <c r="AE159" s="147"/>
      <c r="AF159" s="147"/>
      <c r="AG159" s="147" t="s">
        <v>504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>
      <c r="A160" s="175">
        <v>142</v>
      </c>
      <c r="B160" s="176" t="s">
        <v>1236</v>
      </c>
      <c r="C160" s="182" t="s">
        <v>1237</v>
      </c>
      <c r="D160" s="177" t="s">
        <v>378</v>
      </c>
      <c r="E160" s="178">
        <v>1</v>
      </c>
      <c r="F160" s="179"/>
      <c r="G160" s="180">
        <f t="shared" si="70"/>
        <v>0</v>
      </c>
      <c r="H160" s="159"/>
      <c r="I160" s="158">
        <f t="shared" si="71"/>
        <v>0</v>
      </c>
      <c r="J160" s="159"/>
      <c r="K160" s="158">
        <f t="shared" si="72"/>
        <v>0</v>
      </c>
      <c r="L160" s="158">
        <v>21</v>
      </c>
      <c r="M160" s="158">
        <f t="shared" si="73"/>
        <v>0</v>
      </c>
      <c r="N160" s="157">
        <v>0</v>
      </c>
      <c r="O160" s="157">
        <f t="shared" si="74"/>
        <v>0</v>
      </c>
      <c r="P160" s="157">
        <v>0</v>
      </c>
      <c r="Q160" s="157">
        <f t="shared" si="75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76"/>
        <v>0</v>
      </c>
      <c r="W160" s="158"/>
      <c r="X160" s="158" t="s">
        <v>309</v>
      </c>
      <c r="Y160" s="158" t="s">
        <v>310</v>
      </c>
      <c r="Z160" s="199" t="s">
        <v>307</v>
      </c>
      <c r="AA160" s="147"/>
      <c r="AB160" s="147"/>
      <c r="AC160" s="147"/>
      <c r="AD160" s="147"/>
      <c r="AE160" s="147"/>
      <c r="AF160" s="147"/>
      <c r="AG160" s="147" t="s">
        <v>311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40.799999999999997" outlineLevel="1">
      <c r="A161" s="175">
        <v>143</v>
      </c>
      <c r="B161" s="176" t="s">
        <v>1238</v>
      </c>
      <c r="C161" s="182" t="s">
        <v>1239</v>
      </c>
      <c r="D161" s="177" t="s">
        <v>850</v>
      </c>
      <c r="E161" s="178">
        <v>2</v>
      </c>
      <c r="F161" s="179"/>
      <c r="G161" s="180">
        <f t="shared" si="70"/>
        <v>0</v>
      </c>
      <c r="H161" s="159"/>
      <c r="I161" s="158">
        <f t="shared" si="71"/>
        <v>0</v>
      </c>
      <c r="J161" s="159"/>
      <c r="K161" s="158">
        <f t="shared" si="72"/>
        <v>0</v>
      </c>
      <c r="L161" s="158">
        <v>21</v>
      </c>
      <c r="M161" s="158">
        <f t="shared" si="73"/>
        <v>0</v>
      </c>
      <c r="N161" s="157">
        <v>0</v>
      </c>
      <c r="O161" s="157">
        <f t="shared" si="74"/>
        <v>0</v>
      </c>
      <c r="P161" s="157">
        <v>0</v>
      </c>
      <c r="Q161" s="157">
        <f t="shared" si="75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76"/>
        <v>0</v>
      </c>
      <c r="W161" s="158"/>
      <c r="X161" s="158" t="s">
        <v>309</v>
      </c>
      <c r="Y161" s="158" t="s">
        <v>310</v>
      </c>
      <c r="Z161" s="199" t="s">
        <v>307</v>
      </c>
      <c r="AA161" s="147"/>
      <c r="AB161" s="147"/>
      <c r="AC161" s="147"/>
      <c r="AD161" s="147"/>
      <c r="AE161" s="147"/>
      <c r="AF161" s="147"/>
      <c r="AG161" s="147" t="s">
        <v>311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144</v>
      </c>
      <c r="B162" s="176" t="s">
        <v>1080</v>
      </c>
      <c r="C162" s="182" t="s">
        <v>1081</v>
      </c>
      <c r="D162" s="177" t="s">
        <v>496</v>
      </c>
      <c r="E162" s="178">
        <v>0.2</v>
      </c>
      <c r="F162" s="179"/>
      <c r="G162" s="180">
        <f t="shared" si="70"/>
        <v>0</v>
      </c>
      <c r="H162" s="159"/>
      <c r="I162" s="158">
        <f t="shared" si="71"/>
        <v>0</v>
      </c>
      <c r="J162" s="159"/>
      <c r="K162" s="158">
        <f t="shared" si="72"/>
        <v>0</v>
      </c>
      <c r="L162" s="158">
        <v>21</v>
      </c>
      <c r="M162" s="158">
        <f t="shared" si="73"/>
        <v>0</v>
      </c>
      <c r="N162" s="157">
        <v>0</v>
      </c>
      <c r="O162" s="157">
        <f t="shared" si="74"/>
        <v>0</v>
      </c>
      <c r="P162" s="157">
        <v>0</v>
      </c>
      <c r="Q162" s="157">
        <f t="shared" si="75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76"/>
        <v>0</v>
      </c>
      <c r="W162" s="158"/>
      <c r="X162" s="158" t="s">
        <v>309</v>
      </c>
      <c r="Y162" s="158" t="s">
        <v>310</v>
      </c>
      <c r="Z162" s="199" t="s">
        <v>2461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>
      <c r="A163" s="162" t="s">
        <v>302</v>
      </c>
      <c r="B163" s="163" t="s">
        <v>193</v>
      </c>
      <c r="C163" s="181" t="s">
        <v>194</v>
      </c>
      <c r="D163" s="164"/>
      <c r="E163" s="165"/>
      <c r="F163" s="166"/>
      <c r="G163" s="167">
        <f>SUMIF(AG164:AG174,"&lt;&gt;NOR",G164:G174)</f>
        <v>0</v>
      </c>
      <c r="H163" s="161"/>
      <c r="I163" s="161">
        <f>SUM(I164:I174)</f>
        <v>0</v>
      </c>
      <c r="J163" s="161"/>
      <c r="K163" s="161">
        <f>SUM(K164:K174)</f>
        <v>0</v>
      </c>
      <c r="L163" s="161"/>
      <c r="M163" s="161">
        <f>SUM(M164:M174)</f>
        <v>0</v>
      </c>
      <c r="N163" s="160"/>
      <c r="O163" s="160">
        <f>SUM(O164:O174)</f>
        <v>0</v>
      </c>
      <c r="P163" s="160"/>
      <c r="Q163" s="160">
        <f>SUM(Q164:Q174)</f>
        <v>0</v>
      </c>
      <c r="R163" s="161"/>
      <c r="S163" s="161"/>
      <c r="T163" s="161"/>
      <c r="U163" s="161"/>
      <c r="V163" s="161">
        <f>SUM(V164:V174)</f>
        <v>0</v>
      </c>
      <c r="W163" s="161"/>
      <c r="X163" s="161"/>
      <c r="Y163" s="161"/>
      <c r="Z163" s="167"/>
      <c r="AG163" t="s">
        <v>303</v>
      </c>
    </row>
    <row r="164" spans="1:60" ht="30.6" outlineLevel="1">
      <c r="A164" s="175">
        <v>145</v>
      </c>
      <c r="B164" s="176" t="s">
        <v>1240</v>
      </c>
      <c r="C164" s="182" t="s">
        <v>1241</v>
      </c>
      <c r="D164" s="177" t="s">
        <v>521</v>
      </c>
      <c r="E164" s="178">
        <v>1</v>
      </c>
      <c r="F164" s="179"/>
      <c r="G164" s="180">
        <f t="shared" ref="G164:G174" si="77">ROUND(E164*F164,2)</f>
        <v>0</v>
      </c>
      <c r="H164" s="159"/>
      <c r="I164" s="158">
        <f t="shared" ref="I164:I174" si="78">ROUND(E164*H164,2)</f>
        <v>0</v>
      </c>
      <c r="J164" s="159"/>
      <c r="K164" s="158">
        <f t="shared" ref="K164:K174" si="79">ROUND(E164*J164,2)</f>
        <v>0</v>
      </c>
      <c r="L164" s="158">
        <v>21</v>
      </c>
      <c r="M164" s="158">
        <f t="shared" ref="M164:M174" si="80">G164*(1+L164/100)</f>
        <v>0</v>
      </c>
      <c r="N164" s="157">
        <v>0</v>
      </c>
      <c r="O164" s="157">
        <f t="shared" ref="O164:O174" si="81">ROUND(E164*N164,2)</f>
        <v>0</v>
      </c>
      <c r="P164" s="157">
        <v>0</v>
      </c>
      <c r="Q164" s="157">
        <f t="shared" ref="Q164:Q174" si="82">ROUND(E164*P164,2)</f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ref="V164:V174" si="83">ROUND(E164*U164,2)</f>
        <v>0</v>
      </c>
      <c r="W164" s="158"/>
      <c r="X164" s="158" t="s">
        <v>503</v>
      </c>
      <c r="Y164" s="158" t="s">
        <v>310</v>
      </c>
      <c r="Z164" s="199" t="s">
        <v>307</v>
      </c>
      <c r="AA164" s="147"/>
      <c r="AB164" s="147"/>
      <c r="AC164" s="147"/>
      <c r="AD164" s="147"/>
      <c r="AE164" s="147"/>
      <c r="AF164" s="147"/>
      <c r="AG164" s="147" t="s">
        <v>504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>
      <c r="A165" s="175">
        <v>146</v>
      </c>
      <c r="B165" s="176" t="s">
        <v>1242</v>
      </c>
      <c r="C165" s="182" t="s">
        <v>1243</v>
      </c>
      <c r="D165" s="177" t="s">
        <v>521</v>
      </c>
      <c r="E165" s="178">
        <v>1</v>
      </c>
      <c r="F165" s="179"/>
      <c r="G165" s="180">
        <f t="shared" si="77"/>
        <v>0</v>
      </c>
      <c r="H165" s="159"/>
      <c r="I165" s="158">
        <f t="shared" si="78"/>
        <v>0</v>
      </c>
      <c r="J165" s="159"/>
      <c r="K165" s="158">
        <f t="shared" si="79"/>
        <v>0</v>
      </c>
      <c r="L165" s="158">
        <v>21</v>
      </c>
      <c r="M165" s="158">
        <f t="shared" si="80"/>
        <v>0</v>
      </c>
      <c r="N165" s="157">
        <v>0</v>
      </c>
      <c r="O165" s="157">
        <f t="shared" si="81"/>
        <v>0</v>
      </c>
      <c r="P165" s="157">
        <v>0</v>
      </c>
      <c r="Q165" s="157">
        <f t="shared" si="82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83"/>
        <v>0</v>
      </c>
      <c r="W165" s="158"/>
      <c r="X165" s="158" t="s">
        <v>309</v>
      </c>
      <c r="Y165" s="158" t="s">
        <v>310</v>
      </c>
      <c r="Z165" s="199" t="s">
        <v>307</v>
      </c>
      <c r="AA165" s="147"/>
      <c r="AB165" s="147"/>
      <c r="AC165" s="147"/>
      <c r="AD165" s="147"/>
      <c r="AE165" s="147"/>
      <c r="AF165" s="147"/>
      <c r="AG165" s="147" t="s">
        <v>311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5">
        <v>147</v>
      </c>
      <c r="B166" s="176" t="s">
        <v>1230</v>
      </c>
      <c r="C166" s="182" t="s">
        <v>1213</v>
      </c>
      <c r="D166" s="177" t="s">
        <v>521</v>
      </c>
      <c r="E166" s="178">
        <v>1</v>
      </c>
      <c r="F166" s="179"/>
      <c r="G166" s="180">
        <f t="shared" si="77"/>
        <v>0</v>
      </c>
      <c r="H166" s="159"/>
      <c r="I166" s="158">
        <f t="shared" si="78"/>
        <v>0</v>
      </c>
      <c r="J166" s="159"/>
      <c r="K166" s="158">
        <f t="shared" si="79"/>
        <v>0</v>
      </c>
      <c r="L166" s="158">
        <v>21</v>
      </c>
      <c r="M166" s="158">
        <f t="shared" si="80"/>
        <v>0</v>
      </c>
      <c r="N166" s="157">
        <v>0</v>
      </c>
      <c r="O166" s="157">
        <f t="shared" si="81"/>
        <v>0</v>
      </c>
      <c r="P166" s="157">
        <v>0</v>
      </c>
      <c r="Q166" s="157">
        <f t="shared" si="82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83"/>
        <v>0</v>
      </c>
      <c r="W166" s="158"/>
      <c r="X166" s="158" t="s">
        <v>503</v>
      </c>
      <c r="Y166" s="158" t="s">
        <v>310</v>
      </c>
      <c r="Z166" s="199" t="s">
        <v>307</v>
      </c>
      <c r="AA166" s="147"/>
      <c r="AB166" s="147"/>
      <c r="AC166" s="147"/>
      <c r="AD166" s="147"/>
      <c r="AE166" s="147"/>
      <c r="AF166" s="147"/>
      <c r="AG166" s="147" t="s">
        <v>504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0.399999999999999" outlineLevel="1">
      <c r="A167" s="175">
        <v>148</v>
      </c>
      <c r="B167" s="176" t="s">
        <v>1244</v>
      </c>
      <c r="C167" s="182" t="s">
        <v>1087</v>
      </c>
      <c r="D167" s="177" t="s">
        <v>521</v>
      </c>
      <c r="E167" s="178">
        <v>1</v>
      </c>
      <c r="F167" s="179"/>
      <c r="G167" s="180">
        <f t="shared" si="77"/>
        <v>0</v>
      </c>
      <c r="H167" s="159"/>
      <c r="I167" s="158">
        <f t="shared" si="78"/>
        <v>0</v>
      </c>
      <c r="J167" s="159"/>
      <c r="K167" s="158">
        <f t="shared" si="79"/>
        <v>0</v>
      </c>
      <c r="L167" s="158">
        <v>21</v>
      </c>
      <c r="M167" s="158">
        <f t="shared" si="80"/>
        <v>0</v>
      </c>
      <c r="N167" s="157">
        <v>0</v>
      </c>
      <c r="O167" s="157">
        <f t="shared" si="81"/>
        <v>0</v>
      </c>
      <c r="P167" s="157">
        <v>0</v>
      </c>
      <c r="Q167" s="157">
        <f t="shared" si="82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83"/>
        <v>0</v>
      </c>
      <c r="W167" s="158"/>
      <c r="X167" s="158" t="s">
        <v>309</v>
      </c>
      <c r="Y167" s="158" t="s">
        <v>310</v>
      </c>
      <c r="Z167" s="199" t="s">
        <v>307</v>
      </c>
      <c r="AA167" s="147"/>
      <c r="AB167" s="147"/>
      <c r="AC167" s="147"/>
      <c r="AD167" s="147"/>
      <c r="AE167" s="147"/>
      <c r="AF167" s="147"/>
      <c r="AG167" s="147" t="s">
        <v>311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0.399999999999999" outlineLevel="1">
      <c r="A168" s="175">
        <v>149</v>
      </c>
      <c r="B168" s="176" t="s">
        <v>1245</v>
      </c>
      <c r="C168" s="182" t="s">
        <v>1089</v>
      </c>
      <c r="D168" s="177" t="s">
        <v>410</v>
      </c>
      <c r="E168" s="178">
        <v>2</v>
      </c>
      <c r="F168" s="179"/>
      <c r="G168" s="180">
        <f t="shared" si="77"/>
        <v>0</v>
      </c>
      <c r="H168" s="159"/>
      <c r="I168" s="158">
        <f t="shared" si="78"/>
        <v>0</v>
      </c>
      <c r="J168" s="159"/>
      <c r="K168" s="158">
        <f t="shared" si="79"/>
        <v>0</v>
      </c>
      <c r="L168" s="158">
        <v>21</v>
      </c>
      <c r="M168" s="158">
        <f t="shared" si="80"/>
        <v>0</v>
      </c>
      <c r="N168" s="157">
        <v>0</v>
      </c>
      <c r="O168" s="157">
        <f t="shared" si="81"/>
        <v>0</v>
      </c>
      <c r="P168" s="157">
        <v>0</v>
      </c>
      <c r="Q168" s="157">
        <f t="shared" si="82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83"/>
        <v>0</v>
      </c>
      <c r="W168" s="158"/>
      <c r="X168" s="158" t="s">
        <v>503</v>
      </c>
      <c r="Y168" s="158" t="s">
        <v>310</v>
      </c>
      <c r="Z168" s="199" t="s">
        <v>307</v>
      </c>
      <c r="AA168" s="147"/>
      <c r="AB168" s="147"/>
      <c r="AC168" s="147"/>
      <c r="AD168" s="147"/>
      <c r="AE168" s="147"/>
      <c r="AF168" s="147"/>
      <c r="AG168" s="147" t="s">
        <v>504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>
      <c r="A169" s="175">
        <v>150</v>
      </c>
      <c r="B169" s="176" t="s">
        <v>1246</v>
      </c>
      <c r="C169" s="182" t="s">
        <v>1091</v>
      </c>
      <c r="D169" s="177" t="s">
        <v>410</v>
      </c>
      <c r="E169" s="178">
        <v>12</v>
      </c>
      <c r="F169" s="179"/>
      <c r="G169" s="180">
        <f t="shared" si="77"/>
        <v>0</v>
      </c>
      <c r="H169" s="159"/>
      <c r="I169" s="158">
        <f t="shared" si="78"/>
        <v>0</v>
      </c>
      <c r="J169" s="159"/>
      <c r="K169" s="158">
        <f t="shared" si="79"/>
        <v>0</v>
      </c>
      <c r="L169" s="158">
        <v>21</v>
      </c>
      <c r="M169" s="158">
        <f t="shared" si="80"/>
        <v>0</v>
      </c>
      <c r="N169" s="157">
        <v>0</v>
      </c>
      <c r="O169" s="157">
        <f t="shared" si="81"/>
        <v>0</v>
      </c>
      <c r="P169" s="157">
        <v>0</v>
      </c>
      <c r="Q169" s="157">
        <f t="shared" si="82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83"/>
        <v>0</v>
      </c>
      <c r="W169" s="158"/>
      <c r="X169" s="158" t="s">
        <v>503</v>
      </c>
      <c r="Y169" s="158" t="s">
        <v>310</v>
      </c>
      <c r="Z169" s="199" t="s">
        <v>307</v>
      </c>
      <c r="AA169" s="147"/>
      <c r="AB169" s="147"/>
      <c r="AC169" s="147"/>
      <c r="AD169" s="147"/>
      <c r="AE169" s="147"/>
      <c r="AF169" s="147"/>
      <c r="AG169" s="147" t="s">
        <v>504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>
      <c r="A170" s="175">
        <v>151</v>
      </c>
      <c r="B170" s="176" t="s">
        <v>1247</v>
      </c>
      <c r="C170" s="182" t="s">
        <v>1248</v>
      </c>
      <c r="D170" s="177" t="s">
        <v>410</v>
      </c>
      <c r="E170" s="178">
        <v>12</v>
      </c>
      <c r="F170" s="179"/>
      <c r="G170" s="180">
        <f t="shared" si="77"/>
        <v>0</v>
      </c>
      <c r="H170" s="159"/>
      <c r="I170" s="158">
        <f t="shared" si="78"/>
        <v>0</v>
      </c>
      <c r="J170" s="159"/>
      <c r="K170" s="158">
        <f t="shared" si="79"/>
        <v>0</v>
      </c>
      <c r="L170" s="158">
        <v>21</v>
      </c>
      <c r="M170" s="158">
        <f t="shared" si="80"/>
        <v>0</v>
      </c>
      <c r="N170" s="157">
        <v>0</v>
      </c>
      <c r="O170" s="157">
        <f t="shared" si="81"/>
        <v>0</v>
      </c>
      <c r="P170" s="157">
        <v>0</v>
      </c>
      <c r="Q170" s="157">
        <f t="shared" si="82"/>
        <v>0</v>
      </c>
      <c r="R170" s="158"/>
      <c r="S170" s="158" t="s">
        <v>307</v>
      </c>
      <c r="T170" s="158" t="s">
        <v>308</v>
      </c>
      <c r="U170" s="158">
        <v>0</v>
      </c>
      <c r="V170" s="158">
        <f t="shared" si="83"/>
        <v>0</v>
      </c>
      <c r="W170" s="158"/>
      <c r="X170" s="158" t="s">
        <v>503</v>
      </c>
      <c r="Y170" s="158" t="s">
        <v>310</v>
      </c>
      <c r="Z170" s="199" t="s">
        <v>307</v>
      </c>
      <c r="AA170" s="147"/>
      <c r="AB170" s="147"/>
      <c r="AC170" s="147"/>
      <c r="AD170" s="147"/>
      <c r="AE170" s="147"/>
      <c r="AF170" s="147"/>
      <c r="AG170" s="147" t="s">
        <v>504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75">
        <v>152</v>
      </c>
      <c r="B171" s="176" t="s">
        <v>1249</v>
      </c>
      <c r="C171" s="182" t="s">
        <v>1221</v>
      </c>
      <c r="D171" s="177" t="s">
        <v>410</v>
      </c>
      <c r="E171" s="178">
        <v>12</v>
      </c>
      <c r="F171" s="179"/>
      <c r="G171" s="180">
        <f t="shared" si="77"/>
        <v>0</v>
      </c>
      <c r="H171" s="159"/>
      <c r="I171" s="158">
        <f t="shared" si="78"/>
        <v>0</v>
      </c>
      <c r="J171" s="159"/>
      <c r="K171" s="158">
        <f t="shared" si="79"/>
        <v>0</v>
      </c>
      <c r="L171" s="158">
        <v>21</v>
      </c>
      <c r="M171" s="158">
        <f t="shared" si="80"/>
        <v>0</v>
      </c>
      <c r="N171" s="157">
        <v>0</v>
      </c>
      <c r="O171" s="157">
        <f t="shared" si="81"/>
        <v>0</v>
      </c>
      <c r="P171" s="157">
        <v>0</v>
      </c>
      <c r="Q171" s="157">
        <f t="shared" si="82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83"/>
        <v>0</v>
      </c>
      <c r="W171" s="158"/>
      <c r="X171" s="158" t="s">
        <v>503</v>
      </c>
      <c r="Y171" s="158" t="s">
        <v>310</v>
      </c>
      <c r="Z171" s="199" t="s">
        <v>307</v>
      </c>
      <c r="AA171" s="147"/>
      <c r="AB171" s="147"/>
      <c r="AC171" s="147"/>
      <c r="AD171" s="147"/>
      <c r="AE171" s="147"/>
      <c r="AF171" s="147"/>
      <c r="AG171" s="147" t="s">
        <v>504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>
      <c r="A172" s="175">
        <v>153</v>
      </c>
      <c r="B172" s="176" t="s">
        <v>1250</v>
      </c>
      <c r="C172" s="182" t="s">
        <v>1251</v>
      </c>
      <c r="D172" s="177" t="s">
        <v>378</v>
      </c>
      <c r="E172" s="178">
        <v>1</v>
      </c>
      <c r="F172" s="179"/>
      <c r="G172" s="180">
        <f t="shared" si="77"/>
        <v>0</v>
      </c>
      <c r="H172" s="159"/>
      <c r="I172" s="158">
        <f t="shared" si="78"/>
        <v>0</v>
      </c>
      <c r="J172" s="159"/>
      <c r="K172" s="158">
        <f t="shared" si="79"/>
        <v>0</v>
      </c>
      <c r="L172" s="158">
        <v>21</v>
      </c>
      <c r="M172" s="158">
        <f t="shared" si="80"/>
        <v>0</v>
      </c>
      <c r="N172" s="157">
        <v>0</v>
      </c>
      <c r="O172" s="157">
        <f t="shared" si="81"/>
        <v>0</v>
      </c>
      <c r="P172" s="157">
        <v>0</v>
      </c>
      <c r="Q172" s="157">
        <f t="shared" si="82"/>
        <v>0</v>
      </c>
      <c r="R172" s="158"/>
      <c r="S172" s="158" t="s">
        <v>307</v>
      </c>
      <c r="T172" s="158" t="s">
        <v>308</v>
      </c>
      <c r="U172" s="158">
        <v>0</v>
      </c>
      <c r="V172" s="158">
        <f t="shared" si="83"/>
        <v>0</v>
      </c>
      <c r="W172" s="158"/>
      <c r="X172" s="158" t="s">
        <v>309</v>
      </c>
      <c r="Y172" s="158" t="s">
        <v>310</v>
      </c>
      <c r="Z172" s="199" t="s">
        <v>307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0.799999999999997" outlineLevel="1">
      <c r="A173" s="175">
        <v>154</v>
      </c>
      <c r="B173" s="176" t="s">
        <v>1252</v>
      </c>
      <c r="C173" s="182" t="s">
        <v>1253</v>
      </c>
      <c r="D173" s="177" t="s">
        <v>850</v>
      </c>
      <c r="E173" s="178">
        <v>2</v>
      </c>
      <c r="F173" s="179"/>
      <c r="G173" s="180">
        <f t="shared" si="77"/>
        <v>0</v>
      </c>
      <c r="H173" s="159"/>
      <c r="I173" s="158">
        <f t="shared" si="78"/>
        <v>0</v>
      </c>
      <c r="J173" s="159"/>
      <c r="K173" s="158">
        <f t="shared" si="79"/>
        <v>0</v>
      </c>
      <c r="L173" s="158">
        <v>21</v>
      </c>
      <c r="M173" s="158">
        <f t="shared" si="80"/>
        <v>0</v>
      </c>
      <c r="N173" s="157">
        <v>0</v>
      </c>
      <c r="O173" s="157">
        <f t="shared" si="81"/>
        <v>0</v>
      </c>
      <c r="P173" s="157">
        <v>0</v>
      </c>
      <c r="Q173" s="157">
        <f t="shared" si="82"/>
        <v>0</v>
      </c>
      <c r="R173" s="158"/>
      <c r="S173" s="158" t="s">
        <v>307</v>
      </c>
      <c r="T173" s="158" t="s">
        <v>308</v>
      </c>
      <c r="U173" s="158">
        <v>0</v>
      </c>
      <c r="V173" s="158">
        <f t="shared" si="83"/>
        <v>0</v>
      </c>
      <c r="W173" s="158"/>
      <c r="X173" s="158" t="s">
        <v>309</v>
      </c>
      <c r="Y173" s="158" t="s">
        <v>310</v>
      </c>
      <c r="Z173" s="199" t="s">
        <v>307</v>
      </c>
      <c r="AA173" s="147"/>
      <c r="AB173" s="147"/>
      <c r="AC173" s="147"/>
      <c r="AD173" s="147"/>
      <c r="AE173" s="147"/>
      <c r="AF173" s="147"/>
      <c r="AG173" s="147" t="s">
        <v>311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5">
        <v>155</v>
      </c>
      <c r="B174" s="176" t="s">
        <v>1080</v>
      </c>
      <c r="C174" s="182" t="s">
        <v>1081</v>
      </c>
      <c r="D174" s="177" t="s">
        <v>496</v>
      </c>
      <c r="E174" s="178">
        <v>0.3</v>
      </c>
      <c r="F174" s="179"/>
      <c r="G174" s="180">
        <f t="shared" si="77"/>
        <v>0</v>
      </c>
      <c r="H174" s="159"/>
      <c r="I174" s="158">
        <f t="shared" si="78"/>
        <v>0</v>
      </c>
      <c r="J174" s="159"/>
      <c r="K174" s="158">
        <f t="shared" si="79"/>
        <v>0</v>
      </c>
      <c r="L174" s="158">
        <v>21</v>
      </c>
      <c r="M174" s="158">
        <f t="shared" si="80"/>
        <v>0</v>
      </c>
      <c r="N174" s="157">
        <v>0</v>
      </c>
      <c r="O174" s="157">
        <f t="shared" si="81"/>
        <v>0</v>
      </c>
      <c r="P174" s="157">
        <v>0</v>
      </c>
      <c r="Q174" s="157">
        <f t="shared" si="82"/>
        <v>0</v>
      </c>
      <c r="R174" s="158"/>
      <c r="S174" s="158" t="s">
        <v>307</v>
      </c>
      <c r="T174" s="158" t="s">
        <v>308</v>
      </c>
      <c r="U174" s="158">
        <v>0</v>
      </c>
      <c r="V174" s="158">
        <f t="shared" si="83"/>
        <v>0</v>
      </c>
      <c r="W174" s="158"/>
      <c r="X174" s="158" t="s">
        <v>309</v>
      </c>
      <c r="Y174" s="158" t="s">
        <v>310</v>
      </c>
      <c r="Z174" s="199" t="s">
        <v>2461</v>
      </c>
      <c r="AA174" s="147"/>
      <c r="AB174" s="147"/>
      <c r="AC174" s="147"/>
      <c r="AD174" s="147"/>
      <c r="AE174" s="147"/>
      <c r="AF174" s="147"/>
      <c r="AG174" s="147" t="s">
        <v>311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>
      <c r="A175" s="162" t="s">
        <v>302</v>
      </c>
      <c r="B175" s="163" t="s">
        <v>195</v>
      </c>
      <c r="C175" s="181" t="s">
        <v>196</v>
      </c>
      <c r="D175" s="164"/>
      <c r="E175" s="165"/>
      <c r="F175" s="166"/>
      <c r="G175" s="167">
        <f>SUMIF(AG176:AG182,"&lt;&gt;NOR",G176:G182)</f>
        <v>0</v>
      </c>
      <c r="H175" s="161"/>
      <c r="I175" s="161">
        <f>SUM(I176:I182)</f>
        <v>0</v>
      </c>
      <c r="J175" s="161"/>
      <c r="K175" s="161">
        <f>SUM(K176:K182)</f>
        <v>0</v>
      </c>
      <c r="L175" s="161"/>
      <c r="M175" s="161">
        <f>SUM(M176:M182)</f>
        <v>0</v>
      </c>
      <c r="N175" s="160"/>
      <c r="O175" s="160">
        <f>SUM(O176:O182)</f>
        <v>0</v>
      </c>
      <c r="P175" s="160"/>
      <c r="Q175" s="160">
        <f>SUM(Q176:Q182)</f>
        <v>0</v>
      </c>
      <c r="R175" s="161"/>
      <c r="S175" s="161"/>
      <c r="T175" s="161"/>
      <c r="U175" s="161"/>
      <c r="V175" s="161">
        <f>SUM(V176:V182)</f>
        <v>0</v>
      </c>
      <c r="W175" s="161"/>
      <c r="X175" s="161"/>
      <c r="Y175" s="161"/>
      <c r="Z175" s="167"/>
      <c r="AG175" t="s">
        <v>303</v>
      </c>
    </row>
    <row r="176" spans="1:60" outlineLevel="1">
      <c r="A176" s="175">
        <v>156</v>
      </c>
      <c r="B176" s="176" t="s">
        <v>1254</v>
      </c>
      <c r="C176" s="182" t="s">
        <v>1255</v>
      </c>
      <c r="D176" s="177" t="s">
        <v>521</v>
      </c>
      <c r="E176" s="178">
        <v>1</v>
      </c>
      <c r="F176" s="179"/>
      <c r="G176" s="180">
        <f t="shared" ref="G176:G182" si="84">ROUND(E176*F176,2)</f>
        <v>0</v>
      </c>
      <c r="H176" s="159"/>
      <c r="I176" s="158">
        <f t="shared" ref="I176:I182" si="85">ROUND(E176*H176,2)</f>
        <v>0</v>
      </c>
      <c r="J176" s="159"/>
      <c r="K176" s="158">
        <f t="shared" ref="K176:K182" si="86">ROUND(E176*J176,2)</f>
        <v>0</v>
      </c>
      <c r="L176" s="158">
        <v>21</v>
      </c>
      <c r="M176" s="158">
        <f t="shared" ref="M176:M182" si="87">G176*(1+L176/100)</f>
        <v>0</v>
      </c>
      <c r="N176" s="157">
        <v>0</v>
      </c>
      <c r="O176" s="157">
        <f t="shared" ref="O176:O182" si="88">ROUND(E176*N176,2)</f>
        <v>0</v>
      </c>
      <c r="P176" s="157">
        <v>0</v>
      </c>
      <c r="Q176" s="157">
        <f t="shared" ref="Q176:Q182" si="89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82" si="90">ROUND(E176*U176,2)</f>
        <v>0</v>
      </c>
      <c r="W176" s="158"/>
      <c r="X176" s="158" t="s">
        <v>309</v>
      </c>
      <c r="Y176" s="158" t="s">
        <v>310</v>
      </c>
      <c r="Z176" s="199" t="s">
        <v>307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>
      <c r="A177" s="175">
        <v>157</v>
      </c>
      <c r="B177" s="176" t="s">
        <v>1256</v>
      </c>
      <c r="C177" s="182" t="s">
        <v>1257</v>
      </c>
      <c r="D177" s="177" t="s">
        <v>521</v>
      </c>
      <c r="E177" s="178">
        <v>1</v>
      </c>
      <c r="F177" s="179"/>
      <c r="G177" s="180">
        <f t="shared" si="84"/>
        <v>0</v>
      </c>
      <c r="H177" s="159"/>
      <c r="I177" s="158">
        <f t="shared" si="85"/>
        <v>0</v>
      </c>
      <c r="J177" s="159"/>
      <c r="K177" s="158">
        <f t="shared" si="86"/>
        <v>0</v>
      </c>
      <c r="L177" s="158">
        <v>21</v>
      </c>
      <c r="M177" s="158">
        <f t="shared" si="87"/>
        <v>0</v>
      </c>
      <c r="N177" s="157">
        <v>0</v>
      </c>
      <c r="O177" s="157">
        <f t="shared" si="88"/>
        <v>0</v>
      </c>
      <c r="P177" s="157">
        <v>0</v>
      </c>
      <c r="Q177" s="157">
        <f t="shared" si="89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90"/>
        <v>0</v>
      </c>
      <c r="W177" s="158"/>
      <c r="X177" s="158" t="s">
        <v>503</v>
      </c>
      <c r="Y177" s="158" t="s">
        <v>310</v>
      </c>
      <c r="Z177" s="199" t="s">
        <v>307</v>
      </c>
      <c r="AA177" s="147"/>
      <c r="AB177" s="147"/>
      <c r="AC177" s="147"/>
      <c r="AD177" s="147"/>
      <c r="AE177" s="147"/>
      <c r="AF177" s="147"/>
      <c r="AG177" s="147" t="s">
        <v>504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>
      <c r="A178" s="175">
        <v>158</v>
      </c>
      <c r="B178" s="176" t="s">
        <v>1258</v>
      </c>
      <c r="C178" s="182" t="s">
        <v>1067</v>
      </c>
      <c r="D178" s="177" t="s">
        <v>362</v>
      </c>
      <c r="E178" s="178">
        <v>1.5</v>
      </c>
      <c r="F178" s="179"/>
      <c r="G178" s="180">
        <f t="shared" si="84"/>
        <v>0</v>
      </c>
      <c r="H178" s="159"/>
      <c r="I178" s="158">
        <f t="shared" si="85"/>
        <v>0</v>
      </c>
      <c r="J178" s="159"/>
      <c r="K178" s="158">
        <f t="shared" si="86"/>
        <v>0</v>
      </c>
      <c r="L178" s="158">
        <v>21</v>
      </c>
      <c r="M178" s="158">
        <f t="shared" si="87"/>
        <v>0</v>
      </c>
      <c r="N178" s="157">
        <v>0</v>
      </c>
      <c r="O178" s="157">
        <f t="shared" si="88"/>
        <v>0</v>
      </c>
      <c r="P178" s="157">
        <v>0</v>
      </c>
      <c r="Q178" s="157">
        <f t="shared" si="89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90"/>
        <v>0</v>
      </c>
      <c r="W178" s="158"/>
      <c r="X178" s="158" t="s">
        <v>309</v>
      </c>
      <c r="Y178" s="158" t="s">
        <v>310</v>
      </c>
      <c r="Z178" s="199" t="s">
        <v>307</v>
      </c>
      <c r="AA178" s="147"/>
      <c r="AB178" s="147"/>
      <c r="AC178" s="147"/>
      <c r="AD178" s="147"/>
      <c r="AE178" s="147"/>
      <c r="AF178" s="147"/>
      <c r="AG178" s="147" t="s">
        <v>311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5">
        <v>159</v>
      </c>
      <c r="B179" s="176" t="s">
        <v>1259</v>
      </c>
      <c r="C179" s="182" t="s">
        <v>1260</v>
      </c>
      <c r="D179" s="177" t="s">
        <v>362</v>
      </c>
      <c r="E179" s="178">
        <v>2</v>
      </c>
      <c r="F179" s="179"/>
      <c r="G179" s="180">
        <f t="shared" si="84"/>
        <v>0</v>
      </c>
      <c r="H179" s="159"/>
      <c r="I179" s="158">
        <f t="shared" si="85"/>
        <v>0</v>
      </c>
      <c r="J179" s="159"/>
      <c r="K179" s="158">
        <f t="shared" si="86"/>
        <v>0</v>
      </c>
      <c r="L179" s="158">
        <v>21</v>
      </c>
      <c r="M179" s="158">
        <f t="shared" si="87"/>
        <v>0</v>
      </c>
      <c r="N179" s="157">
        <v>0</v>
      </c>
      <c r="O179" s="157">
        <f t="shared" si="88"/>
        <v>0</v>
      </c>
      <c r="P179" s="157">
        <v>0</v>
      </c>
      <c r="Q179" s="157">
        <f t="shared" si="89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90"/>
        <v>0</v>
      </c>
      <c r="W179" s="158"/>
      <c r="X179" s="158" t="s">
        <v>503</v>
      </c>
      <c r="Y179" s="158" t="s">
        <v>310</v>
      </c>
      <c r="Z179" s="199" t="s">
        <v>307</v>
      </c>
      <c r="AA179" s="147"/>
      <c r="AB179" s="147"/>
      <c r="AC179" s="147"/>
      <c r="AD179" s="147"/>
      <c r="AE179" s="147"/>
      <c r="AF179" s="147"/>
      <c r="AG179" s="147" t="s">
        <v>504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>
      <c r="A180" s="175">
        <v>160</v>
      </c>
      <c r="B180" s="176" t="s">
        <v>1261</v>
      </c>
      <c r="C180" s="182" t="s">
        <v>1262</v>
      </c>
      <c r="D180" s="177" t="s">
        <v>378</v>
      </c>
      <c r="E180" s="178">
        <v>1</v>
      </c>
      <c r="F180" s="179"/>
      <c r="G180" s="180">
        <f t="shared" si="84"/>
        <v>0</v>
      </c>
      <c r="H180" s="159"/>
      <c r="I180" s="158">
        <f t="shared" si="85"/>
        <v>0</v>
      </c>
      <c r="J180" s="159"/>
      <c r="K180" s="158">
        <f t="shared" si="86"/>
        <v>0</v>
      </c>
      <c r="L180" s="158">
        <v>21</v>
      </c>
      <c r="M180" s="158">
        <f t="shared" si="87"/>
        <v>0</v>
      </c>
      <c r="N180" s="157">
        <v>0</v>
      </c>
      <c r="O180" s="157">
        <f t="shared" si="88"/>
        <v>0</v>
      </c>
      <c r="P180" s="157">
        <v>0</v>
      </c>
      <c r="Q180" s="157">
        <f t="shared" si="89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90"/>
        <v>0</v>
      </c>
      <c r="W180" s="158"/>
      <c r="X180" s="158" t="s">
        <v>309</v>
      </c>
      <c r="Y180" s="158" t="s">
        <v>310</v>
      </c>
      <c r="Z180" s="199" t="s">
        <v>307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40.799999999999997" outlineLevel="1">
      <c r="A181" s="175">
        <v>161</v>
      </c>
      <c r="B181" s="176" t="s">
        <v>1263</v>
      </c>
      <c r="C181" s="182" t="s">
        <v>1264</v>
      </c>
      <c r="D181" s="177" t="s">
        <v>850</v>
      </c>
      <c r="E181" s="178">
        <v>1</v>
      </c>
      <c r="F181" s="179"/>
      <c r="G181" s="180">
        <f t="shared" si="84"/>
        <v>0</v>
      </c>
      <c r="H181" s="159"/>
      <c r="I181" s="158">
        <f t="shared" si="85"/>
        <v>0</v>
      </c>
      <c r="J181" s="159"/>
      <c r="K181" s="158">
        <f t="shared" si="86"/>
        <v>0</v>
      </c>
      <c r="L181" s="158">
        <v>21</v>
      </c>
      <c r="M181" s="158">
        <f t="shared" si="87"/>
        <v>0</v>
      </c>
      <c r="N181" s="157">
        <v>0</v>
      </c>
      <c r="O181" s="157">
        <f t="shared" si="88"/>
        <v>0</v>
      </c>
      <c r="P181" s="157">
        <v>0</v>
      </c>
      <c r="Q181" s="157">
        <f t="shared" si="89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90"/>
        <v>0</v>
      </c>
      <c r="W181" s="158"/>
      <c r="X181" s="158" t="s">
        <v>309</v>
      </c>
      <c r="Y181" s="158" t="s">
        <v>310</v>
      </c>
      <c r="Z181" s="199" t="s">
        <v>307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5">
        <v>162</v>
      </c>
      <c r="B182" s="176" t="s">
        <v>1080</v>
      </c>
      <c r="C182" s="182" t="s">
        <v>1081</v>
      </c>
      <c r="D182" s="177" t="s">
        <v>496</v>
      </c>
      <c r="E182" s="178">
        <v>0.2</v>
      </c>
      <c r="F182" s="179"/>
      <c r="G182" s="180">
        <f t="shared" si="84"/>
        <v>0</v>
      </c>
      <c r="H182" s="159"/>
      <c r="I182" s="158">
        <f t="shared" si="85"/>
        <v>0</v>
      </c>
      <c r="J182" s="159"/>
      <c r="K182" s="158">
        <f t="shared" si="86"/>
        <v>0</v>
      </c>
      <c r="L182" s="158">
        <v>21</v>
      </c>
      <c r="M182" s="158">
        <f t="shared" si="87"/>
        <v>0</v>
      </c>
      <c r="N182" s="157">
        <v>0</v>
      </c>
      <c r="O182" s="157">
        <f t="shared" si="88"/>
        <v>0</v>
      </c>
      <c r="P182" s="157">
        <v>0</v>
      </c>
      <c r="Q182" s="157">
        <f t="shared" si="89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90"/>
        <v>0</v>
      </c>
      <c r="W182" s="158"/>
      <c r="X182" s="158" t="s">
        <v>309</v>
      </c>
      <c r="Y182" s="158" t="s">
        <v>310</v>
      </c>
      <c r="Z182" s="199" t="s">
        <v>2461</v>
      </c>
      <c r="AA182" s="147"/>
      <c r="AB182" s="147"/>
      <c r="AC182" s="147"/>
      <c r="AD182" s="147"/>
      <c r="AE182" s="147"/>
      <c r="AF182" s="147"/>
      <c r="AG182" s="147" t="s">
        <v>311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>
      <c r="A183" s="162" t="s">
        <v>302</v>
      </c>
      <c r="B183" s="163" t="s">
        <v>185</v>
      </c>
      <c r="C183" s="181" t="s">
        <v>186</v>
      </c>
      <c r="D183" s="164"/>
      <c r="E183" s="165"/>
      <c r="F183" s="166"/>
      <c r="G183" s="167">
        <f>SUMIF(AG184:AG192,"&lt;&gt;NOR",G184:G192)</f>
        <v>0</v>
      </c>
      <c r="H183" s="161"/>
      <c r="I183" s="161">
        <f>SUM(I184:I192)</f>
        <v>0</v>
      </c>
      <c r="J183" s="161"/>
      <c r="K183" s="161">
        <f>SUM(K184:K192)</f>
        <v>0</v>
      </c>
      <c r="L183" s="161"/>
      <c r="M183" s="161">
        <f>SUM(M184:M192)</f>
        <v>0</v>
      </c>
      <c r="N183" s="160"/>
      <c r="O183" s="160">
        <f>SUM(O184:O192)</f>
        <v>0</v>
      </c>
      <c r="P183" s="160"/>
      <c r="Q183" s="160">
        <f>SUM(Q184:Q192)</f>
        <v>0</v>
      </c>
      <c r="R183" s="161"/>
      <c r="S183" s="161"/>
      <c r="T183" s="161"/>
      <c r="U183" s="161"/>
      <c r="V183" s="161">
        <f>SUM(V184:V192)</f>
        <v>0</v>
      </c>
      <c r="W183" s="161"/>
      <c r="X183" s="161"/>
      <c r="Y183" s="161"/>
      <c r="Z183" s="167"/>
      <c r="AG183" t="s">
        <v>303</v>
      </c>
    </row>
    <row r="184" spans="1:60" outlineLevel="1">
      <c r="A184" s="175">
        <v>163</v>
      </c>
      <c r="B184" s="176" t="s">
        <v>1265</v>
      </c>
      <c r="C184" s="182" t="s">
        <v>1266</v>
      </c>
      <c r="D184" s="177" t="s">
        <v>435</v>
      </c>
      <c r="E184" s="178">
        <v>500</v>
      </c>
      <c r="F184" s="179"/>
      <c r="G184" s="180">
        <f t="shared" ref="G184:G192" si="91">ROUND(E184*F184,2)</f>
        <v>0</v>
      </c>
      <c r="H184" s="159"/>
      <c r="I184" s="158">
        <f t="shared" ref="I184:I192" si="92">ROUND(E184*H184,2)</f>
        <v>0</v>
      </c>
      <c r="J184" s="159"/>
      <c r="K184" s="158">
        <f t="shared" ref="K184:K192" si="93">ROUND(E184*J184,2)</f>
        <v>0</v>
      </c>
      <c r="L184" s="158">
        <v>21</v>
      </c>
      <c r="M184" s="158">
        <f t="shared" ref="M184:M192" si="94">G184*(1+L184/100)</f>
        <v>0</v>
      </c>
      <c r="N184" s="157">
        <v>0</v>
      </c>
      <c r="O184" s="157">
        <f t="shared" ref="O184:O192" si="95">ROUND(E184*N184,2)</f>
        <v>0</v>
      </c>
      <c r="P184" s="157">
        <v>0</v>
      </c>
      <c r="Q184" s="157">
        <f t="shared" ref="Q184:Q192" si="96">ROUND(E184*P184,2)</f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ref="V184:V192" si="97">ROUND(E184*U184,2)</f>
        <v>0</v>
      </c>
      <c r="W184" s="158"/>
      <c r="X184" s="158" t="s">
        <v>503</v>
      </c>
      <c r="Y184" s="158" t="s">
        <v>310</v>
      </c>
      <c r="Z184" s="199" t="s">
        <v>307</v>
      </c>
      <c r="AA184" s="147"/>
      <c r="AB184" s="147"/>
      <c r="AC184" s="147"/>
      <c r="AD184" s="147"/>
      <c r="AE184" s="147"/>
      <c r="AF184" s="147"/>
      <c r="AG184" s="147" t="s">
        <v>504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5">
        <v>164</v>
      </c>
      <c r="B185" s="176" t="s">
        <v>1267</v>
      </c>
      <c r="C185" s="182" t="s">
        <v>1268</v>
      </c>
      <c r="D185" s="177" t="s">
        <v>850</v>
      </c>
      <c r="E185" s="178">
        <v>72</v>
      </c>
      <c r="F185" s="179"/>
      <c r="G185" s="180">
        <f t="shared" si="91"/>
        <v>0</v>
      </c>
      <c r="H185" s="159"/>
      <c r="I185" s="158">
        <f t="shared" si="92"/>
        <v>0</v>
      </c>
      <c r="J185" s="159"/>
      <c r="K185" s="158">
        <f t="shared" si="93"/>
        <v>0</v>
      </c>
      <c r="L185" s="158">
        <v>21</v>
      </c>
      <c r="M185" s="158">
        <f t="shared" si="94"/>
        <v>0</v>
      </c>
      <c r="N185" s="157">
        <v>0</v>
      </c>
      <c r="O185" s="157">
        <f t="shared" si="95"/>
        <v>0</v>
      </c>
      <c r="P185" s="157">
        <v>0</v>
      </c>
      <c r="Q185" s="157">
        <f t="shared" si="96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97"/>
        <v>0</v>
      </c>
      <c r="W185" s="158"/>
      <c r="X185" s="158" t="s">
        <v>309</v>
      </c>
      <c r="Y185" s="158" t="s">
        <v>310</v>
      </c>
      <c r="Z185" s="199" t="s">
        <v>307</v>
      </c>
      <c r="AA185" s="147"/>
      <c r="AB185" s="147"/>
      <c r="AC185" s="147"/>
      <c r="AD185" s="147"/>
      <c r="AE185" s="147"/>
      <c r="AF185" s="147"/>
      <c r="AG185" s="147" t="s">
        <v>311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0.6" outlineLevel="1">
      <c r="A186" s="175">
        <v>165</v>
      </c>
      <c r="B186" s="176" t="s">
        <v>1269</v>
      </c>
      <c r="C186" s="182" t="s">
        <v>1270</v>
      </c>
      <c r="D186" s="177" t="s">
        <v>850</v>
      </c>
      <c r="E186" s="178">
        <v>8</v>
      </c>
      <c r="F186" s="179"/>
      <c r="G186" s="180">
        <f t="shared" si="91"/>
        <v>0</v>
      </c>
      <c r="H186" s="159"/>
      <c r="I186" s="158">
        <f t="shared" si="92"/>
        <v>0</v>
      </c>
      <c r="J186" s="159"/>
      <c r="K186" s="158">
        <f t="shared" si="93"/>
        <v>0</v>
      </c>
      <c r="L186" s="158">
        <v>21</v>
      </c>
      <c r="M186" s="158">
        <f t="shared" si="94"/>
        <v>0</v>
      </c>
      <c r="N186" s="157">
        <v>0</v>
      </c>
      <c r="O186" s="157">
        <f t="shared" si="95"/>
        <v>0</v>
      </c>
      <c r="P186" s="157">
        <v>0</v>
      </c>
      <c r="Q186" s="157">
        <f t="shared" si="96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97"/>
        <v>0</v>
      </c>
      <c r="W186" s="158"/>
      <c r="X186" s="158" t="s">
        <v>309</v>
      </c>
      <c r="Y186" s="158" t="s">
        <v>310</v>
      </c>
      <c r="Z186" s="199" t="s">
        <v>307</v>
      </c>
      <c r="AA186" s="147"/>
      <c r="AB186" s="147"/>
      <c r="AC186" s="147"/>
      <c r="AD186" s="147"/>
      <c r="AE186" s="147"/>
      <c r="AF186" s="147"/>
      <c r="AG186" s="147" t="s">
        <v>311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5">
        <v>166</v>
      </c>
      <c r="B187" s="176" t="s">
        <v>1271</v>
      </c>
      <c r="C187" s="182" t="s">
        <v>1272</v>
      </c>
      <c r="D187" s="177" t="s">
        <v>378</v>
      </c>
      <c r="E187" s="178">
        <v>1</v>
      </c>
      <c r="F187" s="179"/>
      <c r="G187" s="180">
        <f t="shared" si="91"/>
        <v>0</v>
      </c>
      <c r="H187" s="159"/>
      <c r="I187" s="158">
        <f t="shared" si="92"/>
        <v>0</v>
      </c>
      <c r="J187" s="159"/>
      <c r="K187" s="158">
        <f t="shared" si="93"/>
        <v>0</v>
      </c>
      <c r="L187" s="158">
        <v>21</v>
      </c>
      <c r="M187" s="158">
        <f t="shared" si="94"/>
        <v>0</v>
      </c>
      <c r="N187" s="157">
        <v>0</v>
      </c>
      <c r="O187" s="157">
        <f t="shared" si="95"/>
        <v>0</v>
      </c>
      <c r="P187" s="157">
        <v>0</v>
      </c>
      <c r="Q187" s="157">
        <f t="shared" si="96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97"/>
        <v>0</v>
      </c>
      <c r="W187" s="158"/>
      <c r="X187" s="158" t="s">
        <v>503</v>
      </c>
      <c r="Y187" s="158" t="s">
        <v>310</v>
      </c>
      <c r="Z187" s="199" t="s">
        <v>307</v>
      </c>
      <c r="AA187" s="147"/>
      <c r="AB187" s="147"/>
      <c r="AC187" s="147"/>
      <c r="AD187" s="147"/>
      <c r="AE187" s="147"/>
      <c r="AF187" s="147"/>
      <c r="AG187" s="147" t="s">
        <v>504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5">
        <v>167</v>
      </c>
      <c r="B188" s="176" t="s">
        <v>1273</v>
      </c>
      <c r="C188" s="182" t="s">
        <v>1274</v>
      </c>
      <c r="D188" s="177" t="s">
        <v>378</v>
      </c>
      <c r="E188" s="178">
        <v>1</v>
      </c>
      <c r="F188" s="179"/>
      <c r="G188" s="180">
        <f t="shared" si="91"/>
        <v>0</v>
      </c>
      <c r="H188" s="159"/>
      <c r="I188" s="158">
        <f t="shared" si="92"/>
        <v>0</v>
      </c>
      <c r="J188" s="159"/>
      <c r="K188" s="158">
        <f t="shared" si="93"/>
        <v>0</v>
      </c>
      <c r="L188" s="158">
        <v>21</v>
      </c>
      <c r="M188" s="158">
        <f t="shared" si="94"/>
        <v>0</v>
      </c>
      <c r="N188" s="157">
        <v>0</v>
      </c>
      <c r="O188" s="157">
        <f t="shared" si="95"/>
        <v>0</v>
      </c>
      <c r="P188" s="157">
        <v>0</v>
      </c>
      <c r="Q188" s="157">
        <f t="shared" si="96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97"/>
        <v>0</v>
      </c>
      <c r="W188" s="158"/>
      <c r="X188" s="158" t="s">
        <v>1275</v>
      </c>
      <c r="Y188" s="158" t="s">
        <v>310</v>
      </c>
      <c r="Z188" s="199" t="s">
        <v>307</v>
      </c>
      <c r="AA188" s="147"/>
      <c r="AB188" s="147"/>
      <c r="AC188" s="147"/>
      <c r="AD188" s="147"/>
      <c r="AE188" s="147"/>
      <c r="AF188" s="147"/>
      <c r="AG188" s="147" t="s">
        <v>1276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5">
        <v>168</v>
      </c>
      <c r="B189" s="176" t="s">
        <v>1277</v>
      </c>
      <c r="C189" s="182" t="s">
        <v>1278</v>
      </c>
      <c r="D189" s="177" t="s">
        <v>378</v>
      </c>
      <c r="E189" s="178">
        <v>1</v>
      </c>
      <c r="F189" s="179"/>
      <c r="G189" s="180">
        <f t="shared" si="91"/>
        <v>0</v>
      </c>
      <c r="H189" s="159"/>
      <c r="I189" s="158">
        <f t="shared" si="92"/>
        <v>0</v>
      </c>
      <c r="J189" s="159"/>
      <c r="K189" s="158">
        <f t="shared" si="93"/>
        <v>0</v>
      </c>
      <c r="L189" s="158">
        <v>21</v>
      </c>
      <c r="M189" s="158">
        <f t="shared" si="94"/>
        <v>0</v>
      </c>
      <c r="N189" s="157">
        <v>0</v>
      </c>
      <c r="O189" s="157">
        <f t="shared" si="95"/>
        <v>0</v>
      </c>
      <c r="P189" s="157">
        <v>0</v>
      </c>
      <c r="Q189" s="157">
        <f t="shared" si="96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97"/>
        <v>0</v>
      </c>
      <c r="W189" s="158"/>
      <c r="X189" s="158" t="s">
        <v>503</v>
      </c>
      <c r="Y189" s="158" t="s">
        <v>310</v>
      </c>
      <c r="Z189" s="199" t="s">
        <v>307</v>
      </c>
      <c r="AA189" s="147"/>
      <c r="AB189" s="147"/>
      <c r="AC189" s="147"/>
      <c r="AD189" s="147"/>
      <c r="AE189" s="147"/>
      <c r="AF189" s="147"/>
      <c r="AG189" s="147" t="s">
        <v>504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5">
        <v>169</v>
      </c>
      <c r="B190" s="176" t="s">
        <v>1279</v>
      </c>
      <c r="C190" s="182" t="s">
        <v>1280</v>
      </c>
      <c r="D190" s="177" t="s">
        <v>378</v>
      </c>
      <c r="E190" s="178">
        <v>1</v>
      </c>
      <c r="F190" s="179"/>
      <c r="G190" s="180">
        <f t="shared" si="91"/>
        <v>0</v>
      </c>
      <c r="H190" s="159"/>
      <c r="I190" s="158">
        <f t="shared" si="92"/>
        <v>0</v>
      </c>
      <c r="J190" s="159"/>
      <c r="K190" s="158">
        <f t="shared" si="93"/>
        <v>0</v>
      </c>
      <c r="L190" s="158">
        <v>21</v>
      </c>
      <c r="M190" s="158">
        <f t="shared" si="94"/>
        <v>0</v>
      </c>
      <c r="N190" s="157">
        <v>0</v>
      </c>
      <c r="O190" s="157">
        <f t="shared" si="95"/>
        <v>0</v>
      </c>
      <c r="P190" s="157">
        <v>0</v>
      </c>
      <c r="Q190" s="157">
        <f t="shared" si="96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97"/>
        <v>0</v>
      </c>
      <c r="W190" s="158"/>
      <c r="X190" s="158" t="s">
        <v>503</v>
      </c>
      <c r="Y190" s="158" t="s">
        <v>310</v>
      </c>
      <c r="Z190" s="199" t="s">
        <v>307</v>
      </c>
      <c r="AA190" s="147"/>
      <c r="AB190" s="147"/>
      <c r="AC190" s="147"/>
      <c r="AD190" s="147"/>
      <c r="AE190" s="147"/>
      <c r="AF190" s="147"/>
      <c r="AG190" s="147" t="s">
        <v>504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75">
        <v>170</v>
      </c>
      <c r="B191" s="176" t="s">
        <v>1281</v>
      </c>
      <c r="C191" s="182" t="s">
        <v>1282</v>
      </c>
      <c r="D191" s="177" t="s">
        <v>850</v>
      </c>
      <c r="E191" s="178">
        <v>8</v>
      </c>
      <c r="F191" s="179"/>
      <c r="G191" s="180">
        <f t="shared" si="91"/>
        <v>0</v>
      </c>
      <c r="H191" s="159"/>
      <c r="I191" s="158">
        <f t="shared" si="92"/>
        <v>0</v>
      </c>
      <c r="J191" s="159"/>
      <c r="K191" s="158">
        <f t="shared" si="93"/>
        <v>0</v>
      </c>
      <c r="L191" s="158">
        <v>21</v>
      </c>
      <c r="M191" s="158">
        <f t="shared" si="94"/>
        <v>0</v>
      </c>
      <c r="N191" s="157">
        <v>0</v>
      </c>
      <c r="O191" s="157">
        <f t="shared" si="95"/>
        <v>0</v>
      </c>
      <c r="P191" s="157">
        <v>0</v>
      </c>
      <c r="Q191" s="157">
        <f t="shared" si="96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97"/>
        <v>0</v>
      </c>
      <c r="W191" s="158"/>
      <c r="X191" s="158" t="s">
        <v>309</v>
      </c>
      <c r="Y191" s="158" t="s">
        <v>310</v>
      </c>
      <c r="Z191" s="199" t="s">
        <v>307</v>
      </c>
      <c r="AA191" s="147"/>
      <c r="AB191" s="147"/>
      <c r="AC191" s="147"/>
      <c r="AD191" s="147"/>
      <c r="AE191" s="147"/>
      <c r="AF191" s="147"/>
      <c r="AG191" s="147" t="s">
        <v>311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>
      <c r="A192" s="169">
        <v>171</v>
      </c>
      <c r="B192" s="170" t="s">
        <v>1283</v>
      </c>
      <c r="C192" s="183" t="s">
        <v>1284</v>
      </c>
      <c r="D192" s="171" t="s">
        <v>378</v>
      </c>
      <c r="E192" s="172">
        <v>1</v>
      </c>
      <c r="F192" s="173"/>
      <c r="G192" s="174">
        <f t="shared" si="91"/>
        <v>0</v>
      </c>
      <c r="H192" s="159"/>
      <c r="I192" s="158">
        <f t="shared" si="92"/>
        <v>0</v>
      </c>
      <c r="J192" s="159"/>
      <c r="K192" s="158">
        <f t="shared" si="93"/>
        <v>0</v>
      </c>
      <c r="L192" s="158">
        <v>21</v>
      </c>
      <c r="M192" s="158">
        <f t="shared" si="94"/>
        <v>0</v>
      </c>
      <c r="N192" s="157">
        <v>0</v>
      </c>
      <c r="O192" s="157">
        <f t="shared" si="95"/>
        <v>0</v>
      </c>
      <c r="P192" s="157">
        <v>0</v>
      </c>
      <c r="Q192" s="157">
        <f t="shared" si="9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97"/>
        <v>0</v>
      </c>
      <c r="W192" s="158"/>
      <c r="X192" s="158" t="s">
        <v>309</v>
      </c>
      <c r="Y192" s="158" t="s">
        <v>310</v>
      </c>
      <c r="Z192" s="200" t="s">
        <v>307</v>
      </c>
      <c r="AA192" s="147"/>
      <c r="AB192" s="147"/>
      <c r="AC192" s="147"/>
      <c r="AD192" s="147"/>
      <c r="AE192" s="147"/>
      <c r="AF192" s="147"/>
      <c r="AG192" s="147" t="s">
        <v>311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>
      <c r="A193" s="3"/>
      <c r="B193" s="4"/>
      <c r="C193" s="184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288</v>
      </c>
    </row>
    <row r="194" spans="1:33">
      <c r="A194" s="150"/>
      <c r="B194" s="151" t="s">
        <v>31</v>
      </c>
      <c r="C194" s="185"/>
      <c r="D194" s="152"/>
      <c r="E194" s="153"/>
      <c r="F194" s="153"/>
      <c r="G194" s="168">
        <f>G8+G51+G62+G81+G91+G103+G112+G120+G128+G136+G150+G163+G175+G183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351</v>
      </c>
    </row>
    <row r="195" spans="1:33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>
      <c r="A196" s="3"/>
      <c r="B196" s="4"/>
      <c r="C196" s="18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>
      <c r="A197" s="292" t="s">
        <v>352</v>
      </c>
      <c r="B197" s="292"/>
      <c r="C197" s="29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>
      <c r="A198" s="273"/>
      <c r="B198" s="274"/>
      <c r="C198" s="275"/>
      <c r="D198" s="274"/>
      <c r="E198" s="274"/>
      <c r="F198" s="274"/>
      <c r="G198" s="27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353</v>
      </c>
    </row>
    <row r="199" spans="1:33">
      <c r="A199" s="277"/>
      <c r="B199" s="278"/>
      <c r="C199" s="279"/>
      <c r="D199" s="278"/>
      <c r="E199" s="278"/>
      <c r="F199" s="278"/>
      <c r="G199" s="28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>
      <c r="A200" s="277"/>
      <c r="B200" s="278"/>
      <c r="C200" s="279"/>
      <c r="D200" s="278"/>
      <c r="E200" s="278"/>
      <c r="F200" s="278"/>
      <c r="G200" s="28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>
      <c r="A201" s="277"/>
      <c r="B201" s="278"/>
      <c r="C201" s="279"/>
      <c r="D201" s="278"/>
      <c r="E201" s="278"/>
      <c r="F201" s="278"/>
      <c r="G201" s="28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>
      <c r="A202" s="281"/>
      <c r="B202" s="282"/>
      <c r="C202" s="283"/>
      <c r="D202" s="282"/>
      <c r="E202" s="282"/>
      <c r="F202" s="282"/>
      <c r="G202" s="28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>
      <c r="A203" s="3"/>
      <c r="B203" s="4"/>
      <c r="C203" s="184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33">
      <c r="C204" s="186"/>
      <c r="D204" s="10"/>
      <c r="AG204" t="s">
        <v>354</v>
      </c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198:G202"/>
    <mergeCell ref="A1:G1"/>
    <mergeCell ref="C2:G2"/>
    <mergeCell ref="C3:G3"/>
    <mergeCell ref="C4:G4"/>
    <mergeCell ref="A197:C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R36" sqref="AR36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61</v>
      </c>
      <c r="C4" s="289" t="s">
        <v>62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 ht="26.4">
      <c r="A8" s="162" t="s">
        <v>302</v>
      </c>
      <c r="B8" s="163" t="s">
        <v>85</v>
      </c>
      <c r="C8" s="181" t="s">
        <v>86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1285</v>
      </c>
      <c r="C9" s="182" t="s">
        <v>1286</v>
      </c>
      <c r="D9" s="177" t="s">
        <v>1287</v>
      </c>
      <c r="E9" s="178">
        <v>50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99" t="s">
        <v>2461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1288</v>
      </c>
      <c r="C10" s="182" t="s">
        <v>1289</v>
      </c>
      <c r="D10" s="177" t="s">
        <v>410</v>
      </c>
      <c r="E10" s="178">
        <v>800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307</v>
      </c>
      <c r="T10" s="158" t="s">
        <v>308</v>
      </c>
      <c r="U10" s="158">
        <v>0</v>
      </c>
      <c r="V10" s="158">
        <f>ROUND(E10*U10,2)</f>
        <v>0</v>
      </c>
      <c r="W10" s="158"/>
      <c r="X10" s="158" t="s">
        <v>309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1290</v>
      </c>
      <c r="C11" s="182" t="s">
        <v>1291</v>
      </c>
      <c r="D11" s="177" t="s">
        <v>1287</v>
      </c>
      <c r="E11" s="178">
        <v>900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1292</v>
      </c>
      <c r="C12" s="182" t="s">
        <v>1291</v>
      </c>
      <c r="D12" s="177" t="s">
        <v>1287</v>
      </c>
      <c r="E12" s="178">
        <v>100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307</v>
      </c>
      <c r="T12" s="158" t="s">
        <v>308</v>
      </c>
      <c r="U12" s="158">
        <v>0</v>
      </c>
      <c r="V12" s="158">
        <f>ROUND(E12*U12,2)</f>
        <v>0</v>
      </c>
      <c r="W12" s="158"/>
      <c r="X12" s="158" t="s">
        <v>309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1293</v>
      </c>
      <c r="C13" s="182" t="s">
        <v>1294</v>
      </c>
      <c r="D13" s="177" t="s">
        <v>410</v>
      </c>
      <c r="E13" s="178">
        <v>100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>ROUND(E13*U13,2)</f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>
      <c r="A14" s="162" t="s">
        <v>302</v>
      </c>
      <c r="B14" s="163" t="s">
        <v>87</v>
      </c>
      <c r="C14" s="181" t="s">
        <v>88</v>
      </c>
      <c r="D14" s="164"/>
      <c r="E14" s="165"/>
      <c r="F14" s="166"/>
      <c r="G14" s="167">
        <f>SUMIF(AG15:AG15,"&lt;&gt;NOR",G15:G15)</f>
        <v>0</v>
      </c>
      <c r="H14" s="161"/>
      <c r="I14" s="161">
        <f>SUM(I15:I15)</f>
        <v>0</v>
      </c>
      <c r="J14" s="161"/>
      <c r="K14" s="161">
        <f>SUM(K15:K15)</f>
        <v>0</v>
      </c>
      <c r="L14" s="161"/>
      <c r="M14" s="161">
        <f>SUM(M15:M15)</f>
        <v>0</v>
      </c>
      <c r="N14" s="160"/>
      <c r="O14" s="160">
        <f>SUM(O15:O15)</f>
        <v>0</v>
      </c>
      <c r="P14" s="160"/>
      <c r="Q14" s="160">
        <f>SUM(Q15:Q15)</f>
        <v>0</v>
      </c>
      <c r="R14" s="161"/>
      <c r="S14" s="161"/>
      <c r="T14" s="161"/>
      <c r="U14" s="161"/>
      <c r="V14" s="161">
        <f>SUM(V15:V15)</f>
        <v>0</v>
      </c>
      <c r="W14" s="161"/>
      <c r="X14" s="161"/>
      <c r="Y14" s="161"/>
      <c r="Z14" s="167"/>
      <c r="AG14" t="s">
        <v>303</v>
      </c>
    </row>
    <row r="15" spans="1:60" outlineLevel="1">
      <c r="A15" s="175">
        <v>6</v>
      </c>
      <c r="B15" s="176" t="s">
        <v>1295</v>
      </c>
      <c r="C15" s="182" t="s">
        <v>1296</v>
      </c>
      <c r="D15" s="177" t="s">
        <v>1297</v>
      </c>
      <c r="E15" s="178">
        <v>300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307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6.4">
      <c r="A16" s="162" t="s">
        <v>302</v>
      </c>
      <c r="B16" s="163" t="s">
        <v>89</v>
      </c>
      <c r="C16" s="181" t="s">
        <v>90</v>
      </c>
      <c r="D16" s="164"/>
      <c r="E16" s="165"/>
      <c r="F16" s="166"/>
      <c r="G16" s="167">
        <f>SUMIF(AG17:AG17,"&lt;&gt;NOR",G17:G17)</f>
        <v>0</v>
      </c>
      <c r="H16" s="161"/>
      <c r="I16" s="161">
        <f>SUM(I17:I17)</f>
        <v>0</v>
      </c>
      <c r="J16" s="161"/>
      <c r="K16" s="161">
        <f>SUM(K17:K17)</f>
        <v>0</v>
      </c>
      <c r="L16" s="161"/>
      <c r="M16" s="161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1"/>
      <c r="S16" s="161"/>
      <c r="T16" s="161"/>
      <c r="U16" s="161"/>
      <c r="V16" s="161">
        <f>SUM(V17:V17)</f>
        <v>0</v>
      </c>
      <c r="W16" s="161"/>
      <c r="X16" s="161"/>
      <c r="Y16" s="161"/>
      <c r="Z16" s="167"/>
      <c r="AG16" t="s">
        <v>303</v>
      </c>
    </row>
    <row r="17" spans="1:60" outlineLevel="1">
      <c r="A17" s="175">
        <v>7</v>
      </c>
      <c r="B17" s="176" t="s">
        <v>1298</v>
      </c>
      <c r="C17" s="182" t="s">
        <v>2419</v>
      </c>
      <c r="D17" s="177" t="s">
        <v>1299</v>
      </c>
      <c r="E17" s="178">
        <v>2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503</v>
      </c>
      <c r="Y17" s="158" t="s">
        <v>310</v>
      </c>
      <c r="Z17" s="199" t="s">
        <v>2461</v>
      </c>
      <c r="AA17" s="147"/>
      <c r="AB17" s="147"/>
      <c r="AC17" s="147"/>
      <c r="AD17" s="147"/>
      <c r="AE17" s="147"/>
      <c r="AF17" s="147"/>
      <c r="AG17" s="147" t="s">
        <v>504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162" t="s">
        <v>302</v>
      </c>
      <c r="B18" s="163" t="s">
        <v>91</v>
      </c>
      <c r="C18" s="181" t="s">
        <v>92</v>
      </c>
      <c r="D18" s="164"/>
      <c r="E18" s="165"/>
      <c r="F18" s="166"/>
      <c r="G18" s="167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0"/>
      <c r="O18" s="160">
        <f>SUM(O19:O22)</f>
        <v>0</v>
      </c>
      <c r="P18" s="160"/>
      <c r="Q18" s="160">
        <f>SUM(Q19:Q22)</f>
        <v>0</v>
      </c>
      <c r="R18" s="161"/>
      <c r="S18" s="161"/>
      <c r="T18" s="161"/>
      <c r="U18" s="161"/>
      <c r="V18" s="161">
        <f>SUM(V19:V22)</f>
        <v>0</v>
      </c>
      <c r="W18" s="161"/>
      <c r="X18" s="161"/>
      <c r="Y18" s="161"/>
      <c r="Z18" s="167"/>
      <c r="AG18" t="s">
        <v>303</v>
      </c>
    </row>
    <row r="19" spans="1:60" outlineLevel="1">
      <c r="A19" s="175">
        <v>8</v>
      </c>
      <c r="B19" s="176" t="s">
        <v>1300</v>
      </c>
      <c r="C19" s="182" t="s">
        <v>2420</v>
      </c>
      <c r="D19" s="177" t="s">
        <v>356</v>
      </c>
      <c r="E19" s="178">
        <v>100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9</v>
      </c>
      <c r="B20" s="176" t="s">
        <v>1301</v>
      </c>
      <c r="C20" s="182" t="s">
        <v>1302</v>
      </c>
      <c r="D20" s="177" t="s">
        <v>356</v>
      </c>
      <c r="E20" s="178">
        <v>11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10</v>
      </c>
      <c r="B21" s="176" t="s">
        <v>1303</v>
      </c>
      <c r="C21" s="182" t="s">
        <v>1304</v>
      </c>
      <c r="D21" s="177" t="s">
        <v>1297</v>
      </c>
      <c r="E21" s="178">
        <v>130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11</v>
      </c>
      <c r="B22" s="176" t="s">
        <v>1305</v>
      </c>
      <c r="C22" s="182" t="s">
        <v>1304</v>
      </c>
      <c r="D22" s="177" t="s">
        <v>1297</v>
      </c>
      <c r="E22" s="178">
        <v>36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>
      <c r="A23" s="162" t="s">
        <v>302</v>
      </c>
      <c r="B23" s="163" t="s">
        <v>93</v>
      </c>
      <c r="C23" s="181" t="s">
        <v>94</v>
      </c>
      <c r="D23" s="164"/>
      <c r="E23" s="165"/>
      <c r="F23" s="166"/>
      <c r="G23" s="167">
        <f>SUMIF(AG24:AG26,"&lt;&gt;NOR",G24:G26)</f>
        <v>0</v>
      </c>
      <c r="H23" s="161"/>
      <c r="I23" s="161">
        <f>SUM(I24:I26)</f>
        <v>0</v>
      </c>
      <c r="J23" s="161"/>
      <c r="K23" s="161">
        <f>SUM(K24:K26)</f>
        <v>0</v>
      </c>
      <c r="L23" s="161"/>
      <c r="M23" s="161">
        <f>SUM(M24:M26)</f>
        <v>0</v>
      </c>
      <c r="N23" s="160"/>
      <c r="O23" s="160">
        <f>SUM(O24:O26)</f>
        <v>0</v>
      </c>
      <c r="P23" s="160"/>
      <c r="Q23" s="160">
        <f>SUM(Q24:Q26)</f>
        <v>0</v>
      </c>
      <c r="R23" s="161"/>
      <c r="S23" s="161"/>
      <c r="T23" s="161"/>
      <c r="U23" s="161"/>
      <c r="V23" s="161">
        <f>SUM(V24:V26)</f>
        <v>0</v>
      </c>
      <c r="W23" s="161"/>
      <c r="X23" s="161"/>
      <c r="Y23" s="161"/>
      <c r="Z23" s="167"/>
      <c r="AG23" t="s">
        <v>303</v>
      </c>
    </row>
    <row r="24" spans="1:60" outlineLevel="1">
      <c r="A24" s="175">
        <v>12</v>
      </c>
      <c r="B24" s="176" t="s">
        <v>1306</v>
      </c>
      <c r="C24" s="182" t="s">
        <v>1307</v>
      </c>
      <c r="D24" s="177" t="s">
        <v>1287</v>
      </c>
      <c r="E24" s="178">
        <v>100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13</v>
      </c>
      <c r="B25" s="176" t="s">
        <v>1308</v>
      </c>
      <c r="C25" s="182" t="s">
        <v>1294</v>
      </c>
      <c r="D25" s="177" t="s">
        <v>410</v>
      </c>
      <c r="E25" s="178">
        <v>100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14</v>
      </c>
      <c r="B26" s="176" t="s">
        <v>1309</v>
      </c>
      <c r="C26" s="182" t="s">
        <v>1310</v>
      </c>
      <c r="D26" s="177" t="s">
        <v>410</v>
      </c>
      <c r="E26" s="178">
        <v>100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6.4">
      <c r="A27" s="162" t="s">
        <v>302</v>
      </c>
      <c r="B27" s="163" t="s">
        <v>95</v>
      </c>
      <c r="C27" s="181" t="s">
        <v>96</v>
      </c>
      <c r="D27" s="164"/>
      <c r="E27" s="165"/>
      <c r="F27" s="166"/>
      <c r="G27" s="167">
        <f>SUMIF(AG28:AG35,"&lt;&gt;NOR",G28:G35)</f>
        <v>0</v>
      </c>
      <c r="H27" s="161"/>
      <c r="I27" s="161">
        <f>SUM(I28:I35)</f>
        <v>0</v>
      </c>
      <c r="J27" s="161"/>
      <c r="K27" s="161">
        <f>SUM(K28:K35)</f>
        <v>0</v>
      </c>
      <c r="L27" s="161"/>
      <c r="M27" s="161">
        <f>SUM(M28:M35)</f>
        <v>0</v>
      </c>
      <c r="N27" s="160"/>
      <c r="O27" s="160">
        <f>SUM(O28:O35)</f>
        <v>0</v>
      </c>
      <c r="P27" s="160"/>
      <c r="Q27" s="160">
        <f>SUM(Q28:Q35)</f>
        <v>0</v>
      </c>
      <c r="R27" s="161"/>
      <c r="S27" s="161"/>
      <c r="T27" s="161"/>
      <c r="U27" s="161"/>
      <c r="V27" s="161">
        <f>SUM(V28:V35)</f>
        <v>0</v>
      </c>
      <c r="W27" s="161"/>
      <c r="X27" s="161"/>
      <c r="Y27" s="161"/>
      <c r="Z27" s="167"/>
      <c r="AG27" t="s">
        <v>303</v>
      </c>
    </row>
    <row r="28" spans="1:60" outlineLevel="1">
      <c r="A28" s="175">
        <v>15</v>
      </c>
      <c r="B28" s="176" t="s">
        <v>1311</v>
      </c>
      <c r="C28" s="182" t="s">
        <v>2421</v>
      </c>
      <c r="D28" s="177" t="s">
        <v>410</v>
      </c>
      <c r="E28" s="178">
        <v>50</v>
      </c>
      <c r="F28" s="179"/>
      <c r="G28" s="180">
        <f t="shared" ref="G28:G35" si="0">ROUND(E28*F28,2)</f>
        <v>0</v>
      </c>
      <c r="H28" s="159"/>
      <c r="I28" s="158">
        <f t="shared" ref="I28:I35" si="1">ROUND(E28*H28,2)</f>
        <v>0</v>
      </c>
      <c r="J28" s="159"/>
      <c r="K28" s="158">
        <f t="shared" ref="K28:K35" si="2">ROUND(E28*J28,2)</f>
        <v>0</v>
      </c>
      <c r="L28" s="158">
        <v>21</v>
      </c>
      <c r="M28" s="158">
        <f t="shared" ref="M28:M35" si="3">G28*(1+L28/100)</f>
        <v>0</v>
      </c>
      <c r="N28" s="157">
        <v>0</v>
      </c>
      <c r="O28" s="157">
        <f t="shared" ref="O28:O35" si="4">ROUND(E28*N28,2)</f>
        <v>0</v>
      </c>
      <c r="P28" s="157">
        <v>0</v>
      </c>
      <c r="Q28" s="157">
        <f t="shared" ref="Q28:Q35" si="5"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ref="V28:V35" si="6">ROUND(E28*U28,2)</f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>
      <c r="A29" s="175">
        <v>16</v>
      </c>
      <c r="B29" s="176" t="s">
        <v>1312</v>
      </c>
      <c r="C29" s="182" t="s">
        <v>1313</v>
      </c>
      <c r="D29" s="177" t="s">
        <v>356</v>
      </c>
      <c r="E29" s="178">
        <v>10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17</v>
      </c>
      <c r="B30" s="176" t="s">
        <v>1314</v>
      </c>
      <c r="C30" s="182" t="s">
        <v>1315</v>
      </c>
      <c r="D30" s="177" t="s">
        <v>410</v>
      </c>
      <c r="E30" s="178">
        <v>100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18</v>
      </c>
      <c r="B31" s="176" t="s">
        <v>1316</v>
      </c>
      <c r="C31" s="182" t="s">
        <v>1317</v>
      </c>
      <c r="D31" s="177" t="s">
        <v>410</v>
      </c>
      <c r="E31" s="178">
        <v>160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19</v>
      </c>
      <c r="B32" s="176" t="s">
        <v>1318</v>
      </c>
      <c r="C32" s="182" t="s">
        <v>1319</v>
      </c>
      <c r="D32" s="177" t="s">
        <v>410</v>
      </c>
      <c r="E32" s="178">
        <v>200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99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5">
        <v>20</v>
      </c>
      <c r="B33" s="176" t="s">
        <v>1320</v>
      </c>
      <c r="C33" s="182" t="s">
        <v>1321</v>
      </c>
      <c r="D33" s="177" t="s">
        <v>410</v>
      </c>
      <c r="E33" s="178">
        <v>100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503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504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21</v>
      </c>
      <c r="B34" s="176" t="s">
        <v>1322</v>
      </c>
      <c r="C34" s="182" t="s">
        <v>1323</v>
      </c>
      <c r="D34" s="177" t="s">
        <v>410</v>
      </c>
      <c r="E34" s="178">
        <v>60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309</v>
      </c>
      <c r="Y34" s="158" t="s">
        <v>310</v>
      </c>
      <c r="Z34" s="199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22</v>
      </c>
      <c r="B35" s="176" t="s">
        <v>1324</v>
      </c>
      <c r="C35" s="182" t="s">
        <v>1325</v>
      </c>
      <c r="D35" s="177" t="s">
        <v>410</v>
      </c>
      <c r="E35" s="178">
        <v>200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>
      <c r="A36" s="162" t="s">
        <v>302</v>
      </c>
      <c r="B36" s="163" t="s">
        <v>97</v>
      </c>
      <c r="C36" s="181" t="s">
        <v>98</v>
      </c>
      <c r="D36" s="164"/>
      <c r="E36" s="165"/>
      <c r="F36" s="166"/>
      <c r="G36" s="167">
        <f>SUMIF(AG37:AG44,"&lt;&gt;NOR",G37:G44)</f>
        <v>0</v>
      </c>
      <c r="H36" s="161"/>
      <c r="I36" s="161">
        <f>SUM(I37:I44)</f>
        <v>0</v>
      </c>
      <c r="J36" s="161"/>
      <c r="K36" s="161">
        <f>SUM(K37:K44)</f>
        <v>0</v>
      </c>
      <c r="L36" s="161"/>
      <c r="M36" s="161">
        <f>SUM(M37:M44)</f>
        <v>0</v>
      </c>
      <c r="N36" s="160"/>
      <c r="O36" s="160">
        <f>SUM(O37:O44)</f>
        <v>0</v>
      </c>
      <c r="P36" s="160"/>
      <c r="Q36" s="160">
        <f>SUM(Q37:Q44)</f>
        <v>0</v>
      </c>
      <c r="R36" s="161"/>
      <c r="S36" s="161"/>
      <c r="T36" s="161"/>
      <c r="U36" s="161"/>
      <c r="V36" s="161">
        <f>SUM(V37:V44)</f>
        <v>0</v>
      </c>
      <c r="W36" s="161"/>
      <c r="X36" s="161"/>
      <c r="Y36" s="161"/>
      <c r="Z36" s="167"/>
      <c r="AG36" t="s">
        <v>303</v>
      </c>
    </row>
    <row r="37" spans="1:60" outlineLevel="1">
      <c r="A37" s="175">
        <v>23</v>
      </c>
      <c r="B37" s="176" t="s">
        <v>1326</v>
      </c>
      <c r="C37" s="182" t="s">
        <v>1327</v>
      </c>
      <c r="D37" s="177" t="s">
        <v>356</v>
      </c>
      <c r="E37" s="178">
        <v>60</v>
      </c>
      <c r="F37" s="179"/>
      <c r="G37" s="180">
        <f t="shared" ref="G37:G44" si="7">ROUND(E37*F37,2)</f>
        <v>0</v>
      </c>
      <c r="H37" s="159"/>
      <c r="I37" s="158">
        <f t="shared" ref="I37:I44" si="8">ROUND(E37*H37,2)</f>
        <v>0</v>
      </c>
      <c r="J37" s="159"/>
      <c r="K37" s="158">
        <f t="shared" ref="K37:K44" si="9">ROUND(E37*J37,2)</f>
        <v>0</v>
      </c>
      <c r="L37" s="158">
        <v>21</v>
      </c>
      <c r="M37" s="158">
        <f t="shared" ref="M37:M44" si="10">G37*(1+L37/100)</f>
        <v>0</v>
      </c>
      <c r="N37" s="157">
        <v>0</v>
      </c>
      <c r="O37" s="157">
        <f t="shared" ref="O37:O44" si="11">ROUND(E37*N37,2)</f>
        <v>0</v>
      </c>
      <c r="P37" s="157">
        <v>0</v>
      </c>
      <c r="Q37" s="157">
        <f t="shared" ref="Q37:Q44" si="12"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ref="V37:V44" si="13">ROUND(E37*U37,2)</f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5">
        <v>24</v>
      </c>
      <c r="B38" s="176" t="s">
        <v>1328</v>
      </c>
      <c r="C38" s="182" t="s">
        <v>1329</v>
      </c>
      <c r="D38" s="177" t="s">
        <v>356</v>
      </c>
      <c r="E38" s="178">
        <v>12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5">
        <v>25</v>
      </c>
      <c r="B39" s="176" t="s">
        <v>1330</v>
      </c>
      <c r="C39" s="182" t="s">
        <v>1331</v>
      </c>
      <c r="D39" s="177" t="s">
        <v>356</v>
      </c>
      <c r="E39" s="178">
        <v>2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26</v>
      </c>
      <c r="B40" s="176" t="s">
        <v>1332</v>
      </c>
      <c r="C40" s="182" t="s">
        <v>1333</v>
      </c>
      <c r="D40" s="177" t="s">
        <v>356</v>
      </c>
      <c r="E40" s="178">
        <v>20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27</v>
      </c>
      <c r="B41" s="176" t="s">
        <v>1334</v>
      </c>
      <c r="C41" s="182" t="s">
        <v>1335</v>
      </c>
      <c r="D41" s="177" t="s">
        <v>356</v>
      </c>
      <c r="E41" s="178">
        <v>55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28</v>
      </c>
      <c r="B42" s="176" t="s">
        <v>1336</v>
      </c>
      <c r="C42" s="182" t="s">
        <v>1337</v>
      </c>
      <c r="D42" s="177" t="s">
        <v>356</v>
      </c>
      <c r="E42" s="178">
        <v>24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29</v>
      </c>
      <c r="B43" s="176" t="s">
        <v>1338</v>
      </c>
      <c r="C43" s="182" t="s">
        <v>1339</v>
      </c>
      <c r="D43" s="177" t="s">
        <v>356</v>
      </c>
      <c r="E43" s="178">
        <v>14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5">
        <v>30</v>
      </c>
      <c r="B44" s="176" t="s">
        <v>1340</v>
      </c>
      <c r="C44" s="182" t="s">
        <v>1341</v>
      </c>
      <c r="D44" s="177" t="s">
        <v>356</v>
      </c>
      <c r="E44" s="178">
        <v>4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99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>
      <c r="A45" s="162" t="s">
        <v>302</v>
      </c>
      <c r="B45" s="163" t="s">
        <v>99</v>
      </c>
      <c r="C45" s="181" t="s">
        <v>100</v>
      </c>
      <c r="D45" s="164"/>
      <c r="E45" s="165"/>
      <c r="F45" s="166"/>
      <c r="G45" s="167">
        <f>SUMIF(AG46:AG48,"&lt;&gt;NOR",G46:G48)</f>
        <v>0</v>
      </c>
      <c r="H45" s="161"/>
      <c r="I45" s="161">
        <f>SUM(I46:I48)</f>
        <v>0</v>
      </c>
      <c r="J45" s="161"/>
      <c r="K45" s="161">
        <f>SUM(K46:K48)</f>
        <v>0</v>
      </c>
      <c r="L45" s="161"/>
      <c r="M45" s="161">
        <f>SUM(M46:M48)</f>
        <v>0</v>
      </c>
      <c r="N45" s="160"/>
      <c r="O45" s="160">
        <f>SUM(O46:O48)</f>
        <v>0</v>
      </c>
      <c r="P45" s="160"/>
      <c r="Q45" s="160">
        <f>SUM(Q46:Q48)</f>
        <v>0</v>
      </c>
      <c r="R45" s="161"/>
      <c r="S45" s="161"/>
      <c r="T45" s="161"/>
      <c r="U45" s="161"/>
      <c r="V45" s="161">
        <f>SUM(V46:V48)</f>
        <v>0</v>
      </c>
      <c r="W45" s="161"/>
      <c r="X45" s="161"/>
      <c r="Y45" s="161"/>
      <c r="Z45" s="167"/>
      <c r="AG45" t="s">
        <v>303</v>
      </c>
    </row>
    <row r="46" spans="1:60" outlineLevel="1">
      <c r="A46" s="175">
        <v>31</v>
      </c>
      <c r="B46" s="176" t="s">
        <v>1342</v>
      </c>
      <c r="C46" s="182" t="s">
        <v>1343</v>
      </c>
      <c r="D46" s="177" t="s">
        <v>410</v>
      </c>
      <c r="E46" s="178">
        <v>250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307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199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5">
        <v>32</v>
      </c>
      <c r="B47" s="176" t="s">
        <v>1344</v>
      </c>
      <c r="C47" s="182" t="s">
        <v>1345</v>
      </c>
      <c r="D47" s="177" t="s">
        <v>410</v>
      </c>
      <c r="E47" s="178">
        <v>50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307</v>
      </c>
      <c r="T47" s="158" t="s">
        <v>308</v>
      </c>
      <c r="U47" s="158">
        <v>0</v>
      </c>
      <c r="V47" s="158">
        <f>ROUND(E47*U47,2)</f>
        <v>0</v>
      </c>
      <c r="W47" s="158"/>
      <c r="X47" s="158" t="s">
        <v>309</v>
      </c>
      <c r="Y47" s="158" t="s">
        <v>310</v>
      </c>
      <c r="Z47" s="199" t="s">
        <v>307</v>
      </c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33</v>
      </c>
      <c r="B48" s="176" t="s">
        <v>1346</v>
      </c>
      <c r="C48" s="182" t="s">
        <v>1347</v>
      </c>
      <c r="D48" s="177" t="s">
        <v>410</v>
      </c>
      <c r="E48" s="178">
        <v>100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99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>
      <c r="A49" s="162" t="s">
        <v>302</v>
      </c>
      <c r="B49" s="163" t="s">
        <v>101</v>
      </c>
      <c r="C49" s="181" t="s">
        <v>102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0"/>
      <c r="O49" s="160">
        <f>SUM(O50:O55)</f>
        <v>0</v>
      </c>
      <c r="P49" s="160"/>
      <c r="Q49" s="160">
        <f>SUM(Q50:Q55)</f>
        <v>0</v>
      </c>
      <c r="R49" s="161"/>
      <c r="S49" s="161"/>
      <c r="T49" s="161"/>
      <c r="U49" s="161"/>
      <c r="V49" s="161">
        <f>SUM(V50:V55)</f>
        <v>0</v>
      </c>
      <c r="W49" s="161"/>
      <c r="X49" s="161"/>
      <c r="Y49" s="161"/>
      <c r="Z49" s="167"/>
      <c r="AG49" t="s">
        <v>303</v>
      </c>
    </row>
    <row r="50" spans="1:60" outlineLevel="1">
      <c r="A50" s="175">
        <v>34</v>
      </c>
      <c r="B50" s="176" t="s">
        <v>1348</v>
      </c>
      <c r="C50" s="182" t="s">
        <v>1349</v>
      </c>
      <c r="D50" s="177"/>
      <c r="E50" s="178">
        <v>10</v>
      </c>
      <c r="F50" s="179"/>
      <c r="G50" s="180">
        <f t="shared" ref="G50:G55" si="14">ROUND(E50*F50,2)</f>
        <v>0</v>
      </c>
      <c r="H50" s="159"/>
      <c r="I50" s="158">
        <f t="shared" ref="I50:I55" si="15">ROUND(E50*H50,2)</f>
        <v>0</v>
      </c>
      <c r="J50" s="159"/>
      <c r="K50" s="158">
        <f t="shared" ref="K50:K55" si="16">ROUND(E50*J50,2)</f>
        <v>0</v>
      </c>
      <c r="L50" s="158">
        <v>21</v>
      </c>
      <c r="M50" s="158">
        <f t="shared" ref="M50:M55" si="17">G50*(1+L50/100)</f>
        <v>0</v>
      </c>
      <c r="N50" s="157">
        <v>0</v>
      </c>
      <c r="O50" s="157">
        <f t="shared" ref="O50:O55" si="18">ROUND(E50*N50,2)</f>
        <v>0</v>
      </c>
      <c r="P50" s="157">
        <v>0</v>
      </c>
      <c r="Q50" s="157">
        <f t="shared" ref="Q50:Q55" si="19"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ref="V50:V55" si="20">ROUND(E50*U50,2)</f>
        <v>0</v>
      </c>
      <c r="W50" s="158"/>
      <c r="X50" s="158" t="s">
        <v>309</v>
      </c>
      <c r="Y50" s="158" t="s">
        <v>310</v>
      </c>
      <c r="Z50" s="199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35</v>
      </c>
      <c r="B51" s="176" t="s">
        <v>1350</v>
      </c>
      <c r="C51" s="182" t="s">
        <v>1351</v>
      </c>
      <c r="D51" s="177" t="s">
        <v>356</v>
      </c>
      <c r="E51" s="178">
        <v>27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99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5">
        <v>36</v>
      </c>
      <c r="B52" s="176" t="s">
        <v>1352</v>
      </c>
      <c r="C52" s="182" t="s">
        <v>1353</v>
      </c>
      <c r="D52" s="177" t="s">
        <v>356</v>
      </c>
      <c r="E52" s="178">
        <v>2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99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37</v>
      </c>
      <c r="B53" s="176" t="s">
        <v>1354</v>
      </c>
      <c r="C53" s="182" t="s">
        <v>1355</v>
      </c>
      <c r="D53" s="177"/>
      <c r="E53" s="178">
        <v>1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99" t="s">
        <v>307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5">
        <v>38</v>
      </c>
      <c r="B54" s="176" t="s">
        <v>1356</v>
      </c>
      <c r="C54" s="182" t="s">
        <v>1357</v>
      </c>
      <c r="D54" s="177" t="s">
        <v>356</v>
      </c>
      <c r="E54" s="178">
        <v>36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309</v>
      </c>
      <c r="Y54" s="158" t="s">
        <v>310</v>
      </c>
      <c r="Z54" s="199" t="s">
        <v>307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39</v>
      </c>
      <c r="B55" s="176" t="s">
        <v>1358</v>
      </c>
      <c r="C55" s="182" t="s">
        <v>1359</v>
      </c>
      <c r="D55" s="177" t="s">
        <v>356</v>
      </c>
      <c r="E55" s="178">
        <v>1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99" t="s">
        <v>307</v>
      </c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2" t="s">
        <v>302</v>
      </c>
      <c r="B56" s="163" t="s">
        <v>103</v>
      </c>
      <c r="C56" s="181" t="s">
        <v>104</v>
      </c>
      <c r="D56" s="164"/>
      <c r="E56" s="165"/>
      <c r="F56" s="166"/>
      <c r="G56" s="167">
        <f>SUMIF(AG57:AG59,"&lt;&gt;NOR",G57:G59)</f>
        <v>0</v>
      </c>
      <c r="H56" s="161"/>
      <c r="I56" s="161">
        <f>SUM(I57:I59)</f>
        <v>0</v>
      </c>
      <c r="J56" s="161"/>
      <c r="K56" s="161">
        <f>SUM(K57:K59)</f>
        <v>0</v>
      </c>
      <c r="L56" s="161"/>
      <c r="M56" s="161">
        <f>SUM(M57:M59)</f>
        <v>0</v>
      </c>
      <c r="N56" s="160"/>
      <c r="O56" s="160">
        <f>SUM(O57:O59)</f>
        <v>0</v>
      </c>
      <c r="P56" s="160"/>
      <c r="Q56" s="160">
        <f>SUM(Q57:Q59)</f>
        <v>0</v>
      </c>
      <c r="R56" s="161"/>
      <c r="S56" s="161"/>
      <c r="T56" s="161"/>
      <c r="U56" s="161"/>
      <c r="V56" s="161">
        <f>SUM(V57:V59)</f>
        <v>0</v>
      </c>
      <c r="W56" s="161"/>
      <c r="X56" s="161"/>
      <c r="Y56" s="161"/>
      <c r="Z56" s="167"/>
      <c r="AG56" t="s">
        <v>303</v>
      </c>
    </row>
    <row r="57" spans="1:60" outlineLevel="1">
      <c r="A57" s="175">
        <v>40</v>
      </c>
      <c r="B57" s="176" t="s">
        <v>1360</v>
      </c>
      <c r="C57" s="182" t="s">
        <v>1361</v>
      </c>
      <c r="D57" s="177" t="s">
        <v>356</v>
      </c>
      <c r="E57" s="178">
        <v>20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>ROUND(E57*U57,2)</f>
        <v>0</v>
      </c>
      <c r="W57" s="158"/>
      <c r="X57" s="158" t="s">
        <v>503</v>
      </c>
      <c r="Y57" s="158" t="s">
        <v>310</v>
      </c>
      <c r="Z57" s="199" t="s">
        <v>307</v>
      </c>
      <c r="AA57" s="147"/>
      <c r="AB57" s="147"/>
      <c r="AC57" s="147"/>
      <c r="AD57" s="147"/>
      <c r="AE57" s="147"/>
      <c r="AF57" s="147"/>
      <c r="AG57" s="147" t="s">
        <v>504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>
      <c r="A58" s="175">
        <v>41</v>
      </c>
      <c r="B58" s="176" t="s">
        <v>1362</v>
      </c>
      <c r="C58" s="182" t="s">
        <v>1363</v>
      </c>
      <c r="D58" s="177" t="s">
        <v>356</v>
      </c>
      <c r="E58" s="178">
        <v>16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307</v>
      </c>
      <c r="T58" s="158" t="s">
        <v>308</v>
      </c>
      <c r="U58" s="158">
        <v>0</v>
      </c>
      <c r="V58" s="158">
        <f>ROUND(E58*U58,2)</f>
        <v>0</v>
      </c>
      <c r="W58" s="158"/>
      <c r="X58" s="158" t="s">
        <v>309</v>
      </c>
      <c r="Y58" s="158" t="s">
        <v>310</v>
      </c>
      <c r="Z58" s="199" t="s">
        <v>307</v>
      </c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42</v>
      </c>
      <c r="B59" s="176" t="s">
        <v>1364</v>
      </c>
      <c r="C59" s="182" t="s">
        <v>1365</v>
      </c>
      <c r="D59" s="177" t="s">
        <v>356</v>
      </c>
      <c r="E59" s="178">
        <v>130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99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>
      <c r="A60" s="162" t="s">
        <v>302</v>
      </c>
      <c r="B60" s="163" t="s">
        <v>105</v>
      </c>
      <c r="C60" s="181" t="s">
        <v>106</v>
      </c>
      <c r="D60" s="164"/>
      <c r="E60" s="165"/>
      <c r="F60" s="166"/>
      <c r="G60" s="167">
        <f>SUMIF(AG61:AG78,"&lt;&gt;NOR",G61:G78)</f>
        <v>0</v>
      </c>
      <c r="H60" s="161"/>
      <c r="I60" s="161">
        <f>SUM(I61:I78)</f>
        <v>0</v>
      </c>
      <c r="J60" s="161"/>
      <c r="K60" s="161">
        <f>SUM(K61:K78)</f>
        <v>0</v>
      </c>
      <c r="L60" s="161"/>
      <c r="M60" s="161">
        <f>SUM(M61:M78)</f>
        <v>0</v>
      </c>
      <c r="N60" s="160"/>
      <c r="O60" s="160">
        <f>SUM(O61:O78)</f>
        <v>0</v>
      </c>
      <c r="P60" s="160"/>
      <c r="Q60" s="160">
        <f>SUM(Q61:Q78)</f>
        <v>0</v>
      </c>
      <c r="R60" s="161"/>
      <c r="S60" s="161"/>
      <c r="T60" s="161"/>
      <c r="U60" s="161"/>
      <c r="V60" s="161">
        <f>SUM(V61:V78)</f>
        <v>0</v>
      </c>
      <c r="W60" s="161"/>
      <c r="X60" s="161"/>
      <c r="Y60" s="161"/>
      <c r="Z60" s="167"/>
      <c r="AG60" t="s">
        <v>303</v>
      </c>
    </row>
    <row r="61" spans="1:60" outlineLevel="1">
      <c r="A61" s="175">
        <v>43</v>
      </c>
      <c r="B61" s="176" t="s">
        <v>1366</v>
      </c>
      <c r="C61" s="182" t="s">
        <v>1367</v>
      </c>
      <c r="D61" s="177" t="s">
        <v>410</v>
      </c>
      <c r="E61" s="178">
        <v>150</v>
      </c>
      <c r="F61" s="179"/>
      <c r="G61" s="180">
        <f t="shared" ref="G61:G78" si="21">ROUND(E61*F61,2)</f>
        <v>0</v>
      </c>
      <c r="H61" s="159"/>
      <c r="I61" s="158">
        <f t="shared" ref="I61:I78" si="22">ROUND(E61*H61,2)</f>
        <v>0</v>
      </c>
      <c r="J61" s="159"/>
      <c r="K61" s="158">
        <f t="shared" ref="K61:K78" si="23">ROUND(E61*J61,2)</f>
        <v>0</v>
      </c>
      <c r="L61" s="158">
        <v>21</v>
      </c>
      <c r="M61" s="158">
        <f t="shared" ref="M61:M78" si="24">G61*(1+L61/100)</f>
        <v>0</v>
      </c>
      <c r="N61" s="157">
        <v>0</v>
      </c>
      <c r="O61" s="157">
        <f t="shared" ref="O61:O78" si="25">ROUND(E61*N61,2)</f>
        <v>0</v>
      </c>
      <c r="P61" s="157">
        <v>0</v>
      </c>
      <c r="Q61" s="157">
        <f t="shared" ref="Q61:Q78" si="26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:V78" si="27">ROUND(E61*U61,2)</f>
        <v>0</v>
      </c>
      <c r="W61" s="158"/>
      <c r="X61" s="158" t="s">
        <v>309</v>
      </c>
      <c r="Y61" s="158" t="s">
        <v>310</v>
      </c>
      <c r="Z61" s="199" t="s">
        <v>307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5">
        <v>44</v>
      </c>
      <c r="B62" s="176" t="s">
        <v>1368</v>
      </c>
      <c r="C62" s="182" t="s">
        <v>1369</v>
      </c>
      <c r="D62" s="177" t="s">
        <v>410</v>
      </c>
      <c r="E62" s="178">
        <v>28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99" t="s">
        <v>307</v>
      </c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45</v>
      </c>
      <c r="B63" s="176" t="s">
        <v>1370</v>
      </c>
      <c r="C63" s="182" t="s">
        <v>1371</v>
      </c>
      <c r="D63" s="177" t="s">
        <v>356</v>
      </c>
      <c r="E63" s="178">
        <v>80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99" t="s">
        <v>307</v>
      </c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5">
        <v>46</v>
      </c>
      <c r="B64" s="176" t="s">
        <v>1372</v>
      </c>
      <c r="C64" s="182" t="s">
        <v>1373</v>
      </c>
      <c r="D64" s="177" t="s">
        <v>356</v>
      </c>
      <c r="E64" s="178">
        <v>40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99" t="s">
        <v>307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5">
        <v>47</v>
      </c>
      <c r="B65" s="176" t="s">
        <v>1374</v>
      </c>
      <c r="C65" s="182" t="s">
        <v>1375</v>
      </c>
      <c r="D65" s="177" t="s">
        <v>356</v>
      </c>
      <c r="E65" s="178">
        <v>13</v>
      </c>
      <c r="F65" s="179"/>
      <c r="G65" s="180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99" t="s">
        <v>307</v>
      </c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5">
        <v>48</v>
      </c>
      <c r="B66" s="176" t="s">
        <v>1376</v>
      </c>
      <c r="C66" s="182" t="s">
        <v>1377</v>
      </c>
      <c r="D66" s="177" t="s">
        <v>356</v>
      </c>
      <c r="E66" s="178">
        <v>60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99" t="s">
        <v>307</v>
      </c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49</v>
      </c>
      <c r="B67" s="176" t="s">
        <v>1378</v>
      </c>
      <c r="C67" s="182" t="s">
        <v>1379</v>
      </c>
      <c r="D67" s="177" t="s">
        <v>356</v>
      </c>
      <c r="E67" s="178">
        <v>11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99" t="s">
        <v>307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5">
        <v>50</v>
      </c>
      <c r="B68" s="176" t="s">
        <v>1380</v>
      </c>
      <c r="C68" s="182" t="s">
        <v>1381</v>
      </c>
      <c r="D68" s="177" t="s">
        <v>435</v>
      </c>
      <c r="E68" s="178">
        <v>10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503</v>
      </c>
      <c r="Y68" s="158" t="s">
        <v>310</v>
      </c>
      <c r="Z68" s="199" t="s">
        <v>307</v>
      </c>
      <c r="AA68" s="147"/>
      <c r="AB68" s="147"/>
      <c r="AC68" s="147"/>
      <c r="AD68" s="147"/>
      <c r="AE68" s="147"/>
      <c r="AF68" s="147"/>
      <c r="AG68" s="147" t="s">
        <v>504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75">
        <v>51</v>
      </c>
      <c r="B69" s="176" t="s">
        <v>1382</v>
      </c>
      <c r="C69" s="182" t="s">
        <v>1383</v>
      </c>
      <c r="D69" s="177" t="s">
        <v>356</v>
      </c>
      <c r="E69" s="178">
        <v>12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99" t="s">
        <v>307</v>
      </c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5">
        <v>52</v>
      </c>
      <c r="B70" s="176" t="s">
        <v>1384</v>
      </c>
      <c r="C70" s="182" t="s">
        <v>1383</v>
      </c>
      <c r="D70" s="177" t="s">
        <v>356</v>
      </c>
      <c r="E70" s="178">
        <v>2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99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5">
        <v>53</v>
      </c>
      <c r="B71" s="176" t="s">
        <v>1385</v>
      </c>
      <c r="C71" s="182" t="s">
        <v>1386</v>
      </c>
      <c r="D71" s="177" t="s">
        <v>410</v>
      </c>
      <c r="E71" s="178">
        <v>250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99" t="s">
        <v>307</v>
      </c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54</v>
      </c>
      <c r="B72" s="176" t="s">
        <v>1387</v>
      </c>
      <c r="C72" s="182" t="s">
        <v>1388</v>
      </c>
      <c r="D72" s="177" t="s">
        <v>356</v>
      </c>
      <c r="E72" s="178">
        <v>150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99" t="s">
        <v>307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5">
        <v>55</v>
      </c>
      <c r="B73" s="176" t="s">
        <v>1389</v>
      </c>
      <c r="C73" s="182" t="s">
        <v>1390</v>
      </c>
      <c r="D73" s="177" t="s">
        <v>356</v>
      </c>
      <c r="E73" s="178">
        <v>280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309</v>
      </c>
      <c r="Y73" s="158" t="s">
        <v>310</v>
      </c>
      <c r="Z73" s="199" t="s">
        <v>307</v>
      </c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5">
        <v>56</v>
      </c>
      <c r="B74" s="176" t="s">
        <v>1391</v>
      </c>
      <c r="C74" s="182" t="s">
        <v>1392</v>
      </c>
      <c r="D74" s="177" t="s">
        <v>356</v>
      </c>
      <c r="E74" s="178">
        <v>39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99" t="s">
        <v>307</v>
      </c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5">
        <v>57</v>
      </c>
      <c r="B75" s="176" t="s">
        <v>1393</v>
      </c>
      <c r="C75" s="182" t="s">
        <v>1394</v>
      </c>
      <c r="D75" s="177" t="s">
        <v>356</v>
      </c>
      <c r="E75" s="178">
        <v>14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309</v>
      </c>
      <c r="Y75" s="158" t="s">
        <v>310</v>
      </c>
      <c r="Z75" s="199" t="s">
        <v>307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5">
        <v>58</v>
      </c>
      <c r="B76" s="176" t="s">
        <v>1395</v>
      </c>
      <c r="C76" s="182" t="s">
        <v>1396</v>
      </c>
      <c r="D76" s="177" t="s">
        <v>1397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309</v>
      </c>
      <c r="Y76" s="158" t="s">
        <v>310</v>
      </c>
      <c r="Z76" s="199" t="s">
        <v>307</v>
      </c>
      <c r="AA76" s="147"/>
      <c r="AB76" s="147"/>
      <c r="AC76" s="147"/>
      <c r="AD76" s="147"/>
      <c r="AE76" s="147"/>
      <c r="AF76" s="147"/>
      <c r="AG76" s="147" t="s">
        <v>311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5">
        <v>59</v>
      </c>
      <c r="B77" s="176" t="s">
        <v>1398</v>
      </c>
      <c r="C77" s="182" t="s">
        <v>1399</v>
      </c>
      <c r="D77" s="177" t="s">
        <v>356</v>
      </c>
      <c r="E77" s="178">
        <v>11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309</v>
      </c>
      <c r="Y77" s="158" t="s">
        <v>310</v>
      </c>
      <c r="Z77" s="199" t="s">
        <v>307</v>
      </c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5">
        <v>60</v>
      </c>
      <c r="B78" s="176" t="s">
        <v>1400</v>
      </c>
      <c r="C78" s="182" t="s">
        <v>1401</v>
      </c>
      <c r="D78" s="177" t="s">
        <v>410</v>
      </c>
      <c r="E78" s="178">
        <v>280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503</v>
      </c>
      <c r="Y78" s="158" t="s">
        <v>310</v>
      </c>
      <c r="Z78" s="199" t="s">
        <v>307</v>
      </c>
      <c r="AA78" s="147"/>
      <c r="AB78" s="147"/>
      <c r="AC78" s="147"/>
      <c r="AD78" s="147"/>
      <c r="AE78" s="147"/>
      <c r="AF78" s="147"/>
      <c r="AG78" s="147" t="s">
        <v>504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>
      <c r="A79" s="162" t="s">
        <v>302</v>
      </c>
      <c r="B79" s="163" t="s">
        <v>107</v>
      </c>
      <c r="C79" s="181" t="s">
        <v>108</v>
      </c>
      <c r="D79" s="164"/>
      <c r="E79" s="165"/>
      <c r="F79" s="166"/>
      <c r="G79" s="167">
        <f>SUMIF(AG80:AG90,"&lt;&gt;NOR",G80:G90)</f>
        <v>0</v>
      </c>
      <c r="H79" s="161"/>
      <c r="I79" s="161">
        <f>SUM(I80:I90)</f>
        <v>0</v>
      </c>
      <c r="J79" s="161"/>
      <c r="K79" s="161">
        <f>SUM(K80:K90)</f>
        <v>0</v>
      </c>
      <c r="L79" s="161"/>
      <c r="M79" s="161">
        <f>SUM(M80:M90)</f>
        <v>0</v>
      </c>
      <c r="N79" s="160"/>
      <c r="O79" s="160">
        <f>SUM(O80:O90)</f>
        <v>0</v>
      </c>
      <c r="P79" s="160"/>
      <c r="Q79" s="160">
        <f>SUM(Q80:Q90)</f>
        <v>0</v>
      </c>
      <c r="R79" s="161"/>
      <c r="S79" s="161"/>
      <c r="T79" s="161"/>
      <c r="U79" s="161"/>
      <c r="V79" s="161">
        <f>SUM(V80:V90)</f>
        <v>0</v>
      </c>
      <c r="W79" s="161"/>
      <c r="X79" s="161"/>
      <c r="Y79" s="161"/>
      <c r="Z79" s="167"/>
      <c r="AG79" t="s">
        <v>303</v>
      </c>
    </row>
    <row r="80" spans="1:60" outlineLevel="1">
      <c r="A80" s="175">
        <v>61</v>
      </c>
      <c r="B80" s="176" t="s">
        <v>1402</v>
      </c>
      <c r="C80" s="182" t="s">
        <v>1403</v>
      </c>
      <c r="D80" s="177" t="s">
        <v>850</v>
      </c>
      <c r="E80" s="178">
        <v>20</v>
      </c>
      <c r="F80" s="179"/>
      <c r="G80" s="180">
        <f t="shared" ref="G80:G90" si="28">ROUND(E80*F80,2)</f>
        <v>0</v>
      </c>
      <c r="H80" s="159"/>
      <c r="I80" s="158">
        <f t="shared" ref="I80:I90" si="29">ROUND(E80*H80,2)</f>
        <v>0</v>
      </c>
      <c r="J80" s="159"/>
      <c r="K80" s="158">
        <f t="shared" ref="K80:K90" si="30">ROUND(E80*J80,2)</f>
        <v>0</v>
      </c>
      <c r="L80" s="158">
        <v>21</v>
      </c>
      <c r="M80" s="158">
        <f t="shared" ref="M80:M90" si="31">G80*(1+L80/100)</f>
        <v>0</v>
      </c>
      <c r="N80" s="157">
        <v>0</v>
      </c>
      <c r="O80" s="157">
        <f t="shared" ref="O80:O90" si="32">ROUND(E80*N80,2)</f>
        <v>0</v>
      </c>
      <c r="P80" s="157">
        <v>0</v>
      </c>
      <c r="Q80" s="157">
        <f t="shared" ref="Q80:Q90" si="33">ROUND(E80*P80,2)</f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ref="V80:V90" si="34">ROUND(E80*U80,2)</f>
        <v>0</v>
      </c>
      <c r="W80" s="158"/>
      <c r="X80" s="158" t="s">
        <v>309</v>
      </c>
      <c r="Y80" s="158" t="s">
        <v>310</v>
      </c>
      <c r="Z80" s="199" t="s">
        <v>307</v>
      </c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5">
        <v>62</v>
      </c>
      <c r="B81" s="176" t="s">
        <v>1404</v>
      </c>
      <c r="C81" s="182" t="s">
        <v>1405</v>
      </c>
      <c r="D81" s="177" t="s">
        <v>850</v>
      </c>
      <c r="E81" s="178">
        <v>50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99" t="s">
        <v>307</v>
      </c>
      <c r="AA81" s="147"/>
      <c r="AB81" s="147"/>
      <c r="AC81" s="147"/>
      <c r="AD81" s="147"/>
      <c r="AE81" s="147"/>
      <c r="AF81" s="147"/>
      <c r="AG81" s="147" t="s">
        <v>311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5">
        <v>63</v>
      </c>
      <c r="B82" s="176" t="s">
        <v>1406</v>
      </c>
      <c r="C82" s="182" t="s">
        <v>1407</v>
      </c>
      <c r="D82" s="177" t="s">
        <v>850</v>
      </c>
      <c r="E82" s="178">
        <v>20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99" t="s">
        <v>307</v>
      </c>
      <c r="AA82" s="147"/>
      <c r="AB82" s="147"/>
      <c r="AC82" s="147"/>
      <c r="AD82" s="147"/>
      <c r="AE82" s="147"/>
      <c r="AF82" s="147"/>
      <c r="AG82" s="147" t="s">
        <v>311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5">
        <v>64</v>
      </c>
      <c r="B83" s="176" t="s">
        <v>1408</v>
      </c>
      <c r="C83" s="182" t="s">
        <v>1409</v>
      </c>
      <c r="D83" s="177" t="s">
        <v>850</v>
      </c>
      <c r="E83" s="178">
        <v>80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99" t="s">
        <v>307</v>
      </c>
      <c r="AA83" s="147"/>
      <c r="AB83" s="147"/>
      <c r="AC83" s="147"/>
      <c r="AD83" s="147"/>
      <c r="AE83" s="147"/>
      <c r="AF83" s="147"/>
      <c r="AG83" s="147" t="s">
        <v>311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65</v>
      </c>
      <c r="B84" s="176" t="s">
        <v>1410</v>
      </c>
      <c r="C84" s="182" t="s">
        <v>1411</v>
      </c>
      <c r="D84" s="177" t="s">
        <v>850</v>
      </c>
      <c r="E84" s="178">
        <v>120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99" t="s">
        <v>307</v>
      </c>
      <c r="AA84" s="147"/>
      <c r="AB84" s="147"/>
      <c r="AC84" s="147"/>
      <c r="AD84" s="147"/>
      <c r="AE84" s="147"/>
      <c r="AF84" s="147"/>
      <c r="AG84" s="147" t="s">
        <v>311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66</v>
      </c>
      <c r="B85" s="176" t="s">
        <v>1412</v>
      </c>
      <c r="C85" s="182" t="s">
        <v>1413</v>
      </c>
      <c r="D85" s="177" t="s">
        <v>850</v>
      </c>
      <c r="E85" s="178">
        <v>30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99" t="s">
        <v>307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5">
        <v>67</v>
      </c>
      <c r="B86" s="176" t="s">
        <v>1414</v>
      </c>
      <c r="C86" s="182" t="s">
        <v>1415</v>
      </c>
      <c r="D86" s="177" t="s">
        <v>850</v>
      </c>
      <c r="E86" s="178">
        <v>40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99" t="s">
        <v>307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>
      <c r="A87" s="175">
        <v>68</v>
      </c>
      <c r="B87" s="176" t="s">
        <v>1416</v>
      </c>
      <c r="C87" s="182" t="s">
        <v>1417</v>
      </c>
      <c r="D87" s="177" t="s">
        <v>850</v>
      </c>
      <c r="E87" s="178">
        <v>12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99" t="s">
        <v>307</v>
      </c>
      <c r="AA87" s="147"/>
      <c r="AB87" s="147"/>
      <c r="AC87" s="147"/>
      <c r="AD87" s="147"/>
      <c r="AE87" s="147"/>
      <c r="AF87" s="147"/>
      <c r="AG87" s="147" t="s">
        <v>311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5">
        <v>69</v>
      </c>
      <c r="B88" s="176" t="s">
        <v>1418</v>
      </c>
      <c r="C88" s="182" t="s">
        <v>1419</v>
      </c>
      <c r="D88" s="177" t="s">
        <v>850</v>
      </c>
      <c r="E88" s="178">
        <v>40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99" t="s">
        <v>307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5">
        <v>70</v>
      </c>
      <c r="B89" s="176" t="s">
        <v>1420</v>
      </c>
      <c r="C89" s="182" t="s">
        <v>1421</v>
      </c>
      <c r="D89" s="177" t="s">
        <v>850</v>
      </c>
      <c r="E89" s="178">
        <v>25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99" t="s">
        <v>307</v>
      </c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5">
        <v>71</v>
      </c>
      <c r="B90" s="176" t="s">
        <v>1422</v>
      </c>
      <c r="C90" s="182" t="s">
        <v>1423</v>
      </c>
      <c r="D90" s="177" t="s">
        <v>850</v>
      </c>
      <c r="E90" s="178">
        <v>20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99" t="s">
        <v>307</v>
      </c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>
      <c r="A91" s="162" t="s">
        <v>302</v>
      </c>
      <c r="B91" s="163" t="s">
        <v>109</v>
      </c>
      <c r="C91" s="181" t="s">
        <v>110</v>
      </c>
      <c r="D91" s="164"/>
      <c r="E91" s="165"/>
      <c r="F91" s="166"/>
      <c r="G91" s="167">
        <f>SUMIF(AG92:AG97,"&lt;&gt;NOR",G92:G97)</f>
        <v>0</v>
      </c>
      <c r="H91" s="161"/>
      <c r="I91" s="161">
        <f>SUM(I92:I97)</f>
        <v>0</v>
      </c>
      <c r="J91" s="161"/>
      <c r="K91" s="161">
        <f>SUM(K92:K97)</f>
        <v>0</v>
      </c>
      <c r="L91" s="161"/>
      <c r="M91" s="161">
        <f>SUM(M92:M97)</f>
        <v>0</v>
      </c>
      <c r="N91" s="160"/>
      <c r="O91" s="160">
        <f>SUM(O92:O97)</f>
        <v>0</v>
      </c>
      <c r="P91" s="160"/>
      <c r="Q91" s="160">
        <f>SUM(Q92:Q97)</f>
        <v>0</v>
      </c>
      <c r="R91" s="161"/>
      <c r="S91" s="161"/>
      <c r="T91" s="161"/>
      <c r="U91" s="161"/>
      <c r="V91" s="161">
        <f>SUM(V92:V97)</f>
        <v>0</v>
      </c>
      <c r="W91" s="161"/>
      <c r="X91" s="161"/>
      <c r="Y91" s="161"/>
      <c r="Z91" s="167"/>
      <c r="AG91" t="s">
        <v>303</v>
      </c>
    </row>
    <row r="92" spans="1:60" outlineLevel="1">
      <c r="A92" s="175">
        <v>72</v>
      </c>
      <c r="B92" s="176" t="s">
        <v>1424</v>
      </c>
      <c r="C92" s="182" t="s">
        <v>1425</v>
      </c>
      <c r="D92" s="177" t="s">
        <v>356</v>
      </c>
      <c r="E92" s="178">
        <v>80</v>
      </c>
      <c r="F92" s="179"/>
      <c r="G92" s="180">
        <f t="shared" ref="G92:G97" si="35">ROUND(E92*F92,2)</f>
        <v>0</v>
      </c>
      <c r="H92" s="159"/>
      <c r="I92" s="158">
        <f t="shared" ref="I92:I97" si="36">ROUND(E92*H92,2)</f>
        <v>0</v>
      </c>
      <c r="J92" s="159"/>
      <c r="K92" s="158">
        <f t="shared" ref="K92:K97" si="37">ROUND(E92*J92,2)</f>
        <v>0</v>
      </c>
      <c r="L92" s="158">
        <v>21</v>
      </c>
      <c r="M92" s="158">
        <f t="shared" ref="M92:M97" si="38">G92*(1+L92/100)</f>
        <v>0</v>
      </c>
      <c r="N92" s="157">
        <v>0</v>
      </c>
      <c r="O92" s="157">
        <f t="shared" ref="O92:O97" si="39">ROUND(E92*N92,2)</f>
        <v>0</v>
      </c>
      <c r="P92" s="157">
        <v>0</v>
      </c>
      <c r="Q92" s="157">
        <f t="shared" ref="Q92:Q97" si="40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97" si="41">ROUND(E92*U92,2)</f>
        <v>0</v>
      </c>
      <c r="W92" s="158"/>
      <c r="X92" s="158" t="s">
        <v>309</v>
      </c>
      <c r="Y92" s="158" t="s">
        <v>310</v>
      </c>
      <c r="Z92" s="199" t="s">
        <v>2461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5">
        <v>73</v>
      </c>
      <c r="B93" s="176" t="s">
        <v>1424</v>
      </c>
      <c r="C93" s="182" t="s">
        <v>1426</v>
      </c>
      <c r="D93" s="177" t="s">
        <v>356</v>
      </c>
      <c r="E93" s="178">
        <v>124</v>
      </c>
      <c r="F93" s="179"/>
      <c r="G93" s="180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1"/>
        <v>0</v>
      </c>
      <c r="W93" s="158"/>
      <c r="X93" s="158" t="s">
        <v>809</v>
      </c>
      <c r="Y93" s="158" t="s">
        <v>310</v>
      </c>
      <c r="Z93" s="199" t="s">
        <v>2461</v>
      </c>
      <c r="AA93" s="147"/>
      <c r="AB93" s="147"/>
      <c r="AC93" s="147"/>
      <c r="AD93" s="147"/>
      <c r="AE93" s="147"/>
      <c r="AF93" s="147"/>
      <c r="AG93" s="147" t="s">
        <v>810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74</v>
      </c>
      <c r="B94" s="176" t="s">
        <v>1427</v>
      </c>
      <c r="C94" s="182" t="s">
        <v>1428</v>
      </c>
      <c r="D94" s="177" t="s">
        <v>410</v>
      </c>
      <c r="E94" s="178">
        <v>458</v>
      </c>
      <c r="F94" s="179"/>
      <c r="G94" s="180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1"/>
        <v>0</v>
      </c>
      <c r="W94" s="158"/>
      <c r="X94" s="158" t="s">
        <v>309</v>
      </c>
      <c r="Y94" s="158" t="s">
        <v>310</v>
      </c>
      <c r="Z94" s="199" t="s">
        <v>2461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.399999999999999" outlineLevel="1">
      <c r="A95" s="175">
        <v>75</v>
      </c>
      <c r="B95" s="176" t="s">
        <v>1429</v>
      </c>
      <c r="C95" s="182" t="s">
        <v>1430</v>
      </c>
      <c r="D95" s="177" t="s">
        <v>410</v>
      </c>
      <c r="E95" s="178">
        <v>250</v>
      </c>
      <c r="F95" s="179"/>
      <c r="G95" s="180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1"/>
        <v>0</v>
      </c>
      <c r="W95" s="158"/>
      <c r="X95" s="158" t="s">
        <v>309</v>
      </c>
      <c r="Y95" s="158" t="s">
        <v>310</v>
      </c>
      <c r="Z95" s="199" t="s">
        <v>2461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>
      <c r="A96" s="175">
        <v>76</v>
      </c>
      <c r="B96" s="176" t="s">
        <v>1431</v>
      </c>
      <c r="C96" s="182" t="s">
        <v>1432</v>
      </c>
      <c r="D96" s="177" t="s">
        <v>410</v>
      </c>
      <c r="E96" s="178">
        <v>458</v>
      </c>
      <c r="F96" s="179"/>
      <c r="G96" s="180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1"/>
        <v>0</v>
      </c>
      <c r="W96" s="158"/>
      <c r="X96" s="158" t="s">
        <v>309</v>
      </c>
      <c r="Y96" s="158" t="s">
        <v>310</v>
      </c>
      <c r="Z96" s="199" t="s">
        <v>2461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77</v>
      </c>
      <c r="B97" s="176" t="s">
        <v>1433</v>
      </c>
      <c r="C97" s="182" t="s">
        <v>1434</v>
      </c>
      <c r="D97" s="177" t="s">
        <v>356</v>
      </c>
      <c r="E97" s="178">
        <v>14</v>
      </c>
      <c r="F97" s="179"/>
      <c r="G97" s="180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1"/>
        <v>0</v>
      </c>
      <c r="W97" s="158"/>
      <c r="X97" s="158" t="s">
        <v>309</v>
      </c>
      <c r="Y97" s="158" t="s">
        <v>310</v>
      </c>
      <c r="Z97" s="199" t="s">
        <v>2461</v>
      </c>
      <c r="AA97" s="147"/>
      <c r="AB97" s="147"/>
      <c r="AC97" s="147"/>
      <c r="AD97" s="147"/>
      <c r="AE97" s="147"/>
      <c r="AF97" s="147"/>
      <c r="AG97" s="147" t="s">
        <v>311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>
      <c r="A98" s="162" t="s">
        <v>302</v>
      </c>
      <c r="B98" s="163" t="s">
        <v>111</v>
      </c>
      <c r="C98" s="181" t="s">
        <v>112</v>
      </c>
      <c r="D98" s="164"/>
      <c r="E98" s="165"/>
      <c r="F98" s="166"/>
      <c r="G98" s="167">
        <f>SUMIF(AG99:AG129,"&lt;&gt;NOR",G99:G129)</f>
        <v>0</v>
      </c>
      <c r="H98" s="161"/>
      <c r="I98" s="161">
        <f>SUM(I99:I129)</f>
        <v>0</v>
      </c>
      <c r="J98" s="161"/>
      <c r="K98" s="161">
        <f>SUM(K99:K129)</f>
        <v>0</v>
      </c>
      <c r="L98" s="161"/>
      <c r="M98" s="161">
        <f>SUM(M99:M129)</f>
        <v>0</v>
      </c>
      <c r="N98" s="160"/>
      <c r="O98" s="160">
        <f>SUM(O99:O129)</f>
        <v>0</v>
      </c>
      <c r="P98" s="160"/>
      <c r="Q98" s="160">
        <f>SUM(Q99:Q129)</f>
        <v>0</v>
      </c>
      <c r="R98" s="161"/>
      <c r="S98" s="161"/>
      <c r="T98" s="161"/>
      <c r="U98" s="161"/>
      <c r="V98" s="161">
        <f>SUM(V99:V129)</f>
        <v>0</v>
      </c>
      <c r="W98" s="161"/>
      <c r="X98" s="161"/>
      <c r="Y98" s="161"/>
      <c r="Z98" s="167"/>
      <c r="AG98" t="s">
        <v>303</v>
      </c>
    </row>
    <row r="99" spans="1:60" outlineLevel="1">
      <c r="A99" s="175">
        <v>78</v>
      </c>
      <c r="B99" s="176" t="s">
        <v>1435</v>
      </c>
      <c r="C99" s="182" t="s">
        <v>1436</v>
      </c>
      <c r="D99" s="177" t="s">
        <v>356</v>
      </c>
      <c r="E99" s="178">
        <v>11</v>
      </c>
      <c r="F99" s="179"/>
      <c r="G99" s="180">
        <f t="shared" ref="G99:G129" si="42">ROUND(E99*F99,2)</f>
        <v>0</v>
      </c>
      <c r="H99" s="159"/>
      <c r="I99" s="158">
        <f t="shared" ref="I99:I129" si="43">ROUND(E99*H99,2)</f>
        <v>0</v>
      </c>
      <c r="J99" s="159"/>
      <c r="K99" s="158">
        <f t="shared" ref="K99:K129" si="44">ROUND(E99*J99,2)</f>
        <v>0</v>
      </c>
      <c r="L99" s="158">
        <v>21</v>
      </c>
      <c r="M99" s="158">
        <f t="shared" ref="M99:M129" si="45">G99*(1+L99/100)</f>
        <v>0</v>
      </c>
      <c r="N99" s="157">
        <v>0</v>
      </c>
      <c r="O99" s="157">
        <f t="shared" ref="O99:O129" si="46">ROUND(E99*N99,2)</f>
        <v>0</v>
      </c>
      <c r="P99" s="157">
        <v>0</v>
      </c>
      <c r="Q99" s="157">
        <f t="shared" ref="Q99:Q129" si="47">ROUND(E99*P99,2)</f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ref="V99:V129" si="48">ROUND(E99*U99,2)</f>
        <v>0</v>
      </c>
      <c r="W99" s="158"/>
      <c r="X99" s="158" t="s">
        <v>309</v>
      </c>
      <c r="Y99" s="158" t="s">
        <v>310</v>
      </c>
      <c r="Z99" s="199" t="s">
        <v>2461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5">
        <v>79</v>
      </c>
      <c r="B100" s="176" t="s">
        <v>1437</v>
      </c>
      <c r="C100" s="182" t="s">
        <v>1438</v>
      </c>
      <c r="D100" s="177" t="s">
        <v>356</v>
      </c>
      <c r="E100" s="178">
        <v>18</v>
      </c>
      <c r="F100" s="179"/>
      <c r="G100" s="180">
        <f t="shared" si="42"/>
        <v>0</v>
      </c>
      <c r="H100" s="159"/>
      <c r="I100" s="158">
        <f t="shared" si="43"/>
        <v>0</v>
      </c>
      <c r="J100" s="159"/>
      <c r="K100" s="158">
        <f t="shared" si="44"/>
        <v>0</v>
      </c>
      <c r="L100" s="158">
        <v>21</v>
      </c>
      <c r="M100" s="158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8"/>
        <v>0</v>
      </c>
      <c r="W100" s="158"/>
      <c r="X100" s="158" t="s">
        <v>309</v>
      </c>
      <c r="Y100" s="158" t="s">
        <v>310</v>
      </c>
      <c r="Z100" s="199" t="s">
        <v>2461</v>
      </c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80</v>
      </c>
      <c r="B101" s="176" t="s">
        <v>1439</v>
      </c>
      <c r="C101" s="182" t="s">
        <v>1440</v>
      </c>
      <c r="D101" s="177" t="s">
        <v>356</v>
      </c>
      <c r="E101" s="178">
        <v>37</v>
      </c>
      <c r="F101" s="179"/>
      <c r="G101" s="180">
        <f t="shared" si="42"/>
        <v>0</v>
      </c>
      <c r="H101" s="159"/>
      <c r="I101" s="158">
        <f t="shared" si="43"/>
        <v>0</v>
      </c>
      <c r="J101" s="159"/>
      <c r="K101" s="158">
        <f t="shared" si="44"/>
        <v>0</v>
      </c>
      <c r="L101" s="158">
        <v>21</v>
      </c>
      <c r="M101" s="158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8"/>
        <v>0</v>
      </c>
      <c r="W101" s="158"/>
      <c r="X101" s="158" t="s">
        <v>309</v>
      </c>
      <c r="Y101" s="158" t="s">
        <v>310</v>
      </c>
      <c r="Z101" s="199" t="s">
        <v>307</v>
      </c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81</v>
      </c>
      <c r="B102" s="176" t="s">
        <v>1441</v>
      </c>
      <c r="C102" s="182" t="s">
        <v>1442</v>
      </c>
      <c r="D102" s="177" t="s">
        <v>356</v>
      </c>
      <c r="E102" s="178">
        <v>2</v>
      </c>
      <c r="F102" s="179"/>
      <c r="G102" s="180">
        <f t="shared" si="42"/>
        <v>0</v>
      </c>
      <c r="H102" s="159"/>
      <c r="I102" s="158">
        <f t="shared" si="43"/>
        <v>0</v>
      </c>
      <c r="J102" s="159"/>
      <c r="K102" s="158">
        <f t="shared" si="44"/>
        <v>0</v>
      </c>
      <c r="L102" s="158">
        <v>21</v>
      </c>
      <c r="M102" s="158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8"/>
        <v>0</v>
      </c>
      <c r="W102" s="158"/>
      <c r="X102" s="158" t="s">
        <v>309</v>
      </c>
      <c r="Y102" s="158" t="s">
        <v>310</v>
      </c>
      <c r="Z102" s="199" t="s">
        <v>307</v>
      </c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82</v>
      </c>
      <c r="B103" s="176" t="s">
        <v>1443</v>
      </c>
      <c r="C103" s="182" t="s">
        <v>1444</v>
      </c>
      <c r="D103" s="177" t="s">
        <v>410</v>
      </c>
      <c r="E103" s="178">
        <v>200</v>
      </c>
      <c r="F103" s="179"/>
      <c r="G103" s="180">
        <f t="shared" si="42"/>
        <v>0</v>
      </c>
      <c r="H103" s="159"/>
      <c r="I103" s="158">
        <f t="shared" si="43"/>
        <v>0</v>
      </c>
      <c r="J103" s="159"/>
      <c r="K103" s="158">
        <f t="shared" si="44"/>
        <v>0</v>
      </c>
      <c r="L103" s="158">
        <v>21</v>
      </c>
      <c r="M103" s="158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8"/>
        <v>0</v>
      </c>
      <c r="W103" s="158"/>
      <c r="X103" s="158" t="s">
        <v>309</v>
      </c>
      <c r="Y103" s="158" t="s">
        <v>310</v>
      </c>
      <c r="Z103" s="199" t="s">
        <v>2461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5">
        <v>83</v>
      </c>
      <c r="B104" s="176" t="s">
        <v>1445</v>
      </c>
      <c r="C104" s="182" t="s">
        <v>1446</v>
      </c>
      <c r="D104" s="177" t="s">
        <v>410</v>
      </c>
      <c r="E104" s="178">
        <v>200</v>
      </c>
      <c r="F104" s="179"/>
      <c r="G104" s="180">
        <f t="shared" si="42"/>
        <v>0</v>
      </c>
      <c r="H104" s="159"/>
      <c r="I104" s="158">
        <f t="shared" si="43"/>
        <v>0</v>
      </c>
      <c r="J104" s="159"/>
      <c r="K104" s="158">
        <f t="shared" si="44"/>
        <v>0</v>
      </c>
      <c r="L104" s="158">
        <v>21</v>
      </c>
      <c r="M104" s="158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8"/>
        <v>0</v>
      </c>
      <c r="W104" s="158"/>
      <c r="X104" s="158" t="s">
        <v>309</v>
      </c>
      <c r="Y104" s="158" t="s">
        <v>310</v>
      </c>
      <c r="Z104" s="199" t="s">
        <v>2461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>
      <c r="A105" s="175">
        <v>84</v>
      </c>
      <c r="B105" s="176" t="s">
        <v>1447</v>
      </c>
      <c r="C105" s="182" t="s">
        <v>2422</v>
      </c>
      <c r="D105" s="177" t="s">
        <v>410</v>
      </c>
      <c r="E105" s="178">
        <v>160</v>
      </c>
      <c r="F105" s="179"/>
      <c r="G105" s="180">
        <f t="shared" si="42"/>
        <v>0</v>
      </c>
      <c r="H105" s="159"/>
      <c r="I105" s="158">
        <f t="shared" si="43"/>
        <v>0</v>
      </c>
      <c r="J105" s="159"/>
      <c r="K105" s="158">
        <f t="shared" si="44"/>
        <v>0</v>
      </c>
      <c r="L105" s="158">
        <v>21</v>
      </c>
      <c r="M105" s="158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8"/>
        <v>0</v>
      </c>
      <c r="W105" s="158"/>
      <c r="X105" s="158" t="s">
        <v>309</v>
      </c>
      <c r="Y105" s="158" t="s">
        <v>310</v>
      </c>
      <c r="Z105" s="199" t="s">
        <v>2461</v>
      </c>
      <c r="AA105" s="147"/>
      <c r="AB105" s="147"/>
      <c r="AC105" s="147"/>
      <c r="AD105" s="147"/>
      <c r="AE105" s="147"/>
      <c r="AF105" s="147"/>
      <c r="AG105" s="147" t="s">
        <v>311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5">
        <v>85</v>
      </c>
      <c r="B106" s="176" t="s">
        <v>1448</v>
      </c>
      <c r="C106" s="182" t="s">
        <v>1449</v>
      </c>
      <c r="D106" s="177" t="s">
        <v>356</v>
      </c>
      <c r="E106" s="178">
        <v>27</v>
      </c>
      <c r="F106" s="179"/>
      <c r="G106" s="180">
        <f t="shared" si="42"/>
        <v>0</v>
      </c>
      <c r="H106" s="159"/>
      <c r="I106" s="158">
        <f t="shared" si="43"/>
        <v>0</v>
      </c>
      <c r="J106" s="159"/>
      <c r="K106" s="158">
        <f t="shared" si="44"/>
        <v>0</v>
      </c>
      <c r="L106" s="158">
        <v>21</v>
      </c>
      <c r="M106" s="158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8"/>
        <v>0</v>
      </c>
      <c r="W106" s="158"/>
      <c r="X106" s="158" t="s">
        <v>309</v>
      </c>
      <c r="Y106" s="158" t="s">
        <v>310</v>
      </c>
      <c r="Z106" s="199" t="s">
        <v>2461</v>
      </c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5">
        <v>86</v>
      </c>
      <c r="B107" s="176" t="s">
        <v>1450</v>
      </c>
      <c r="C107" s="182" t="s">
        <v>1451</v>
      </c>
      <c r="D107" s="177" t="s">
        <v>356</v>
      </c>
      <c r="E107" s="178">
        <v>100</v>
      </c>
      <c r="F107" s="179"/>
      <c r="G107" s="180">
        <f t="shared" si="42"/>
        <v>0</v>
      </c>
      <c r="H107" s="159"/>
      <c r="I107" s="158">
        <f t="shared" si="43"/>
        <v>0</v>
      </c>
      <c r="J107" s="159"/>
      <c r="K107" s="158">
        <f t="shared" si="44"/>
        <v>0</v>
      </c>
      <c r="L107" s="158">
        <v>21</v>
      </c>
      <c r="M107" s="158">
        <f t="shared" si="45"/>
        <v>0</v>
      </c>
      <c r="N107" s="157">
        <v>0</v>
      </c>
      <c r="O107" s="157">
        <f t="shared" si="46"/>
        <v>0</v>
      </c>
      <c r="P107" s="157">
        <v>0</v>
      </c>
      <c r="Q107" s="157">
        <f t="shared" si="47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8"/>
        <v>0</v>
      </c>
      <c r="W107" s="158"/>
      <c r="X107" s="158" t="s">
        <v>309</v>
      </c>
      <c r="Y107" s="158" t="s">
        <v>310</v>
      </c>
      <c r="Z107" s="199" t="s">
        <v>2461</v>
      </c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87</v>
      </c>
      <c r="B108" s="176" t="s">
        <v>1452</v>
      </c>
      <c r="C108" s="182" t="s">
        <v>1453</v>
      </c>
      <c r="D108" s="177" t="s">
        <v>356</v>
      </c>
      <c r="E108" s="178">
        <v>16</v>
      </c>
      <c r="F108" s="179"/>
      <c r="G108" s="180">
        <f t="shared" si="42"/>
        <v>0</v>
      </c>
      <c r="H108" s="159"/>
      <c r="I108" s="158">
        <f t="shared" si="43"/>
        <v>0</v>
      </c>
      <c r="J108" s="159"/>
      <c r="K108" s="158">
        <f t="shared" si="44"/>
        <v>0</v>
      </c>
      <c r="L108" s="158">
        <v>21</v>
      </c>
      <c r="M108" s="158">
        <f t="shared" si="45"/>
        <v>0</v>
      </c>
      <c r="N108" s="157">
        <v>0</v>
      </c>
      <c r="O108" s="157">
        <f t="shared" si="46"/>
        <v>0</v>
      </c>
      <c r="P108" s="157">
        <v>0</v>
      </c>
      <c r="Q108" s="157">
        <f t="shared" si="47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8"/>
        <v>0</v>
      </c>
      <c r="W108" s="158"/>
      <c r="X108" s="158" t="s">
        <v>309</v>
      </c>
      <c r="Y108" s="158" t="s">
        <v>310</v>
      </c>
      <c r="Z108" s="199" t="s">
        <v>307</v>
      </c>
      <c r="AA108" s="147"/>
      <c r="AB108" s="147"/>
      <c r="AC108" s="147"/>
      <c r="AD108" s="147"/>
      <c r="AE108" s="147"/>
      <c r="AF108" s="147"/>
      <c r="AG108" s="147" t="s">
        <v>311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5">
        <v>88</v>
      </c>
      <c r="B109" s="176" t="s">
        <v>1454</v>
      </c>
      <c r="C109" s="182" t="s">
        <v>1455</v>
      </c>
      <c r="D109" s="177" t="s">
        <v>356</v>
      </c>
      <c r="E109" s="178">
        <v>166</v>
      </c>
      <c r="F109" s="179"/>
      <c r="G109" s="180">
        <f t="shared" si="42"/>
        <v>0</v>
      </c>
      <c r="H109" s="159"/>
      <c r="I109" s="158">
        <f t="shared" si="43"/>
        <v>0</v>
      </c>
      <c r="J109" s="159"/>
      <c r="K109" s="158">
        <f t="shared" si="44"/>
        <v>0</v>
      </c>
      <c r="L109" s="158">
        <v>21</v>
      </c>
      <c r="M109" s="158">
        <f t="shared" si="45"/>
        <v>0</v>
      </c>
      <c r="N109" s="157">
        <v>0</v>
      </c>
      <c r="O109" s="157">
        <f t="shared" si="46"/>
        <v>0</v>
      </c>
      <c r="P109" s="157">
        <v>0</v>
      </c>
      <c r="Q109" s="157">
        <f t="shared" si="47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8"/>
        <v>0</v>
      </c>
      <c r="W109" s="158"/>
      <c r="X109" s="158" t="s">
        <v>309</v>
      </c>
      <c r="Y109" s="158" t="s">
        <v>310</v>
      </c>
      <c r="Z109" s="199" t="s">
        <v>2461</v>
      </c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5">
        <v>89</v>
      </c>
      <c r="B110" s="176" t="s">
        <v>1456</v>
      </c>
      <c r="C110" s="182" t="s">
        <v>1457</v>
      </c>
      <c r="D110" s="177" t="s">
        <v>356</v>
      </c>
      <c r="E110" s="178">
        <v>4</v>
      </c>
      <c r="F110" s="179"/>
      <c r="G110" s="180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7">
        <v>0</v>
      </c>
      <c r="O110" s="157">
        <f t="shared" si="46"/>
        <v>0</v>
      </c>
      <c r="P110" s="157">
        <v>0</v>
      </c>
      <c r="Q110" s="157">
        <f t="shared" si="47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8"/>
        <v>0</v>
      </c>
      <c r="W110" s="158"/>
      <c r="X110" s="158" t="s">
        <v>309</v>
      </c>
      <c r="Y110" s="158" t="s">
        <v>310</v>
      </c>
      <c r="Z110" s="199" t="s">
        <v>307</v>
      </c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90</v>
      </c>
      <c r="B111" s="176" t="s">
        <v>1458</v>
      </c>
      <c r="C111" s="182" t="s">
        <v>1459</v>
      </c>
      <c r="D111" s="177" t="s">
        <v>356</v>
      </c>
      <c r="E111" s="178">
        <v>24</v>
      </c>
      <c r="F111" s="179"/>
      <c r="G111" s="180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7">
        <v>0</v>
      </c>
      <c r="O111" s="157">
        <f t="shared" si="46"/>
        <v>0</v>
      </c>
      <c r="P111" s="157">
        <v>0</v>
      </c>
      <c r="Q111" s="157">
        <f t="shared" si="47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8"/>
        <v>0</v>
      </c>
      <c r="W111" s="158"/>
      <c r="X111" s="158" t="s">
        <v>309</v>
      </c>
      <c r="Y111" s="158" t="s">
        <v>310</v>
      </c>
      <c r="Z111" s="199" t="s">
        <v>2461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5">
        <v>91</v>
      </c>
      <c r="B112" s="176" t="s">
        <v>1460</v>
      </c>
      <c r="C112" s="182" t="s">
        <v>1461</v>
      </c>
      <c r="D112" s="177" t="s">
        <v>356</v>
      </c>
      <c r="E112" s="178">
        <v>55</v>
      </c>
      <c r="F112" s="179"/>
      <c r="G112" s="180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7">
        <v>0</v>
      </c>
      <c r="O112" s="157">
        <f t="shared" si="46"/>
        <v>0</v>
      </c>
      <c r="P112" s="157">
        <v>0</v>
      </c>
      <c r="Q112" s="157">
        <f t="shared" si="47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8"/>
        <v>0</v>
      </c>
      <c r="W112" s="158"/>
      <c r="X112" s="158" t="s">
        <v>309</v>
      </c>
      <c r="Y112" s="158" t="s">
        <v>310</v>
      </c>
      <c r="Z112" s="199" t="s">
        <v>2461</v>
      </c>
      <c r="AA112" s="147"/>
      <c r="AB112" s="147"/>
      <c r="AC112" s="147"/>
      <c r="AD112" s="147"/>
      <c r="AE112" s="147"/>
      <c r="AF112" s="147"/>
      <c r="AG112" s="147" t="s">
        <v>311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5">
        <v>92</v>
      </c>
      <c r="B113" s="176" t="s">
        <v>1462</v>
      </c>
      <c r="C113" s="182" t="s">
        <v>1463</v>
      </c>
      <c r="D113" s="177" t="s">
        <v>356</v>
      </c>
      <c r="E113" s="178">
        <v>94</v>
      </c>
      <c r="F113" s="179"/>
      <c r="G113" s="180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7">
        <v>0</v>
      </c>
      <c r="O113" s="157">
        <f t="shared" si="46"/>
        <v>0</v>
      </c>
      <c r="P113" s="157">
        <v>0</v>
      </c>
      <c r="Q113" s="157">
        <f t="shared" si="47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8"/>
        <v>0</v>
      </c>
      <c r="W113" s="158"/>
      <c r="X113" s="158" t="s">
        <v>309</v>
      </c>
      <c r="Y113" s="158" t="s">
        <v>310</v>
      </c>
      <c r="Z113" s="199" t="s">
        <v>2461</v>
      </c>
      <c r="AA113" s="147"/>
      <c r="AB113" s="147"/>
      <c r="AC113" s="147"/>
      <c r="AD113" s="147"/>
      <c r="AE113" s="147"/>
      <c r="AF113" s="147"/>
      <c r="AG113" s="147" t="s">
        <v>311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5">
        <v>93</v>
      </c>
      <c r="B114" s="176" t="s">
        <v>1464</v>
      </c>
      <c r="C114" s="182" t="s">
        <v>1465</v>
      </c>
      <c r="D114" s="177" t="s">
        <v>410</v>
      </c>
      <c r="E114" s="178">
        <v>100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309</v>
      </c>
      <c r="Y114" s="158" t="s">
        <v>310</v>
      </c>
      <c r="Z114" s="199" t="s">
        <v>2461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5">
        <v>94</v>
      </c>
      <c r="B115" s="176" t="s">
        <v>1466</v>
      </c>
      <c r="C115" s="182" t="s">
        <v>1467</v>
      </c>
      <c r="D115" s="177" t="s">
        <v>356</v>
      </c>
      <c r="E115" s="178">
        <v>10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99" t="s">
        <v>307</v>
      </c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5">
        <v>95</v>
      </c>
      <c r="B116" s="176" t="s">
        <v>1468</v>
      </c>
      <c r="C116" s="182" t="s">
        <v>1469</v>
      </c>
      <c r="D116" s="177" t="s">
        <v>410</v>
      </c>
      <c r="E116" s="178">
        <v>2650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309</v>
      </c>
      <c r="Y116" s="158" t="s">
        <v>310</v>
      </c>
      <c r="Z116" s="199" t="s">
        <v>2461</v>
      </c>
      <c r="AA116" s="147"/>
      <c r="AB116" s="147"/>
      <c r="AC116" s="147"/>
      <c r="AD116" s="147"/>
      <c r="AE116" s="147"/>
      <c r="AF116" s="147"/>
      <c r="AG116" s="147" t="s">
        <v>311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5">
        <v>96</v>
      </c>
      <c r="B117" s="176" t="s">
        <v>1470</v>
      </c>
      <c r="C117" s="182" t="s">
        <v>1471</v>
      </c>
      <c r="D117" s="177" t="s">
        <v>356</v>
      </c>
      <c r="E117" s="178">
        <v>50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99" t="s">
        <v>307</v>
      </c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5">
        <v>97</v>
      </c>
      <c r="B118" s="176" t="s">
        <v>1472</v>
      </c>
      <c r="C118" s="182" t="s">
        <v>1473</v>
      </c>
      <c r="D118" s="177" t="s">
        <v>356</v>
      </c>
      <c r="E118" s="178">
        <v>191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99" t="s">
        <v>307</v>
      </c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5">
        <v>98</v>
      </c>
      <c r="B119" s="176" t="s">
        <v>1474</v>
      </c>
      <c r="C119" s="182" t="s">
        <v>1475</v>
      </c>
      <c r="D119" s="177" t="s">
        <v>356</v>
      </c>
      <c r="E119" s="178">
        <v>209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99" t="s">
        <v>307</v>
      </c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5">
        <v>99</v>
      </c>
      <c r="B120" s="176" t="s">
        <v>1476</v>
      </c>
      <c r="C120" s="182" t="s">
        <v>1477</v>
      </c>
      <c r="D120" s="177" t="s">
        <v>356</v>
      </c>
      <c r="E120" s="178">
        <v>1</v>
      </c>
      <c r="F120" s="179"/>
      <c r="G120" s="180">
        <f t="shared" si="42"/>
        <v>0</v>
      </c>
      <c r="H120" s="159"/>
      <c r="I120" s="158">
        <f t="shared" si="43"/>
        <v>0</v>
      </c>
      <c r="J120" s="159"/>
      <c r="K120" s="158">
        <f t="shared" si="44"/>
        <v>0</v>
      </c>
      <c r="L120" s="158">
        <v>21</v>
      </c>
      <c r="M120" s="158">
        <f t="shared" si="45"/>
        <v>0</v>
      </c>
      <c r="N120" s="157">
        <v>0</v>
      </c>
      <c r="O120" s="157">
        <f t="shared" si="46"/>
        <v>0</v>
      </c>
      <c r="P120" s="157">
        <v>0</v>
      </c>
      <c r="Q120" s="157">
        <f t="shared" si="47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8"/>
        <v>0</v>
      </c>
      <c r="W120" s="158"/>
      <c r="X120" s="158" t="s">
        <v>309</v>
      </c>
      <c r="Y120" s="158" t="s">
        <v>310</v>
      </c>
      <c r="Z120" s="199" t="s">
        <v>307</v>
      </c>
      <c r="AA120" s="147"/>
      <c r="AB120" s="147"/>
      <c r="AC120" s="147"/>
      <c r="AD120" s="147"/>
      <c r="AE120" s="147"/>
      <c r="AF120" s="147"/>
      <c r="AG120" s="147" t="s">
        <v>311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5">
        <v>100</v>
      </c>
      <c r="B121" s="176" t="s">
        <v>1478</v>
      </c>
      <c r="C121" s="182" t="s">
        <v>1479</v>
      </c>
      <c r="D121" s="177" t="s">
        <v>362</v>
      </c>
      <c r="E121" s="178">
        <v>800</v>
      </c>
      <c r="F121" s="179"/>
      <c r="G121" s="180">
        <f t="shared" si="42"/>
        <v>0</v>
      </c>
      <c r="H121" s="159"/>
      <c r="I121" s="158">
        <f t="shared" si="43"/>
        <v>0</v>
      </c>
      <c r="J121" s="159"/>
      <c r="K121" s="158">
        <f t="shared" si="44"/>
        <v>0</v>
      </c>
      <c r="L121" s="158">
        <v>21</v>
      </c>
      <c r="M121" s="158">
        <f t="shared" si="45"/>
        <v>0</v>
      </c>
      <c r="N121" s="157">
        <v>0</v>
      </c>
      <c r="O121" s="157">
        <f t="shared" si="46"/>
        <v>0</v>
      </c>
      <c r="P121" s="157">
        <v>0</v>
      </c>
      <c r="Q121" s="157">
        <f t="shared" si="47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8"/>
        <v>0</v>
      </c>
      <c r="W121" s="158"/>
      <c r="X121" s="158" t="s">
        <v>309</v>
      </c>
      <c r="Y121" s="158" t="s">
        <v>310</v>
      </c>
      <c r="Z121" s="199" t="s">
        <v>307</v>
      </c>
      <c r="AA121" s="147"/>
      <c r="AB121" s="147"/>
      <c r="AC121" s="147"/>
      <c r="AD121" s="147"/>
      <c r="AE121" s="147"/>
      <c r="AF121" s="147"/>
      <c r="AG121" s="147" t="s">
        <v>311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5">
        <v>101</v>
      </c>
      <c r="B122" s="176" t="s">
        <v>1480</v>
      </c>
      <c r="C122" s="182" t="s">
        <v>1481</v>
      </c>
      <c r="D122" s="177" t="s">
        <v>356</v>
      </c>
      <c r="E122" s="178">
        <v>230</v>
      </c>
      <c r="F122" s="179"/>
      <c r="G122" s="180">
        <f t="shared" si="42"/>
        <v>0</v>
      </c>
      <c r="H122" s="159"/>
      <c r="I122" s="158">
        <f t="shared" si="43"/>
        <v>0</v>
      </c>
      <c r="J122" s="159"/>
      <c r="K122" s="158">
        <f t="shared" si="44"/>
        <v>0</v>
      </c>
      <c r="L122" s="158">
        <v>21</v>
      </c>
      <c r="M122" s="158">
        <f t="shared" si="45"/>
        <v>0</v>
      </c>
      <c r="N122" s="157">
        <v>0</v>
      </c>
      <c r="O122" s="157">
        <f t="shared" si="46"/>
        <v>0</v>
      </c>
      <c r="P122" s="157">
        <v>0</v>
      </c>
      <c r="Q122" s="157">
        <f t="shared" si="47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8"/>
        <v>0</v>
      </c>
      <c r="W122" s="158"/>
      <c r="X122" s="158" t="s">
        <v>309</v>
      </c>
      <c r="Y122" s="158" t="s">
        <v>310</v>
      </c>
      <c r="Z122" s="199" t="s">
        <v>2461</v>
      </c>
      <c r="AA122" s="147"/>
      <c r="AB122" s="147"/>
      <c r="AC122" s="147"/>
      <c r="AD122" s="147"/>
      <c r="AE122" s="147"/>
      <c r="AF122" s="147"/>
      <c r="AG122" s="147" t="s">
        <v>311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5">
        <v>102</v>
      </c>
      <c r="B123" s="176" t="s">
        <v>1482</v>
      </c>
      <c r="C123" s="182" t="s">
        <v>1483</v>
      </c>
      <c r="D123" s="177" t="s">
        <v>356</v>
      </c>
      <c r="E123" s="178">
        <v>60</v>
      </c>
      <c r="F123" s="179"/>
      <c r="G123" s="180">
        <f t="shared" si="42"/>
        <v>0</v>
      </c>
      <c r="H123" s="159"/>
      <c r="I123" s="158">
        <f t="shared" si="43"/>
        <v>0</v>
      </c>
      <c r="J123" s="159"/>
      <c r="K123" s="158">
        <f t="shared" si="44"/>
        <v>0</v>
      </c>
      <c r="L123" s="158">
        <v>21</v>
      </c>
      <c r="M123" s="158">
        <f t="shared" si="45"/>
        <v>0</v>
      </c>
      <c r="N123" s="157">
        <v>0</v>
      </c>
      <c r="O123" s="157">
        <f t="shared" si="46"/>
        <v>0</v>
      </c>
      <c r="P123" s="157">
        <v>0</v>
      </c>
      <c r="Q123" s="157">
        <f t="shared" si="47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8"/>
        <v>0</v>
      </c>
      <c r="W123" s="158"/>
      <c r="X123" s="158" t="s">
        <v>309</v>
      </c>
      <c r="Y123" s="158" t="s">
        <v>310</v>
      </c>
      <c r="Z123" s="199" t="s">
        <v>2461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5">
        <v>103</v>
      </c>
      <c r="B124" s="176" t="s">
        <v>1484</v>
      </c>
      <c r="C124" s="182" t="s">
        <v>1485</v>
      </c>
      <c r="D124" s="177" t="s">
        <v>356</v>
      </c>
      <c r="E124" s="178">
        <v>60</v>
      </c>
      <c r="F124" s="179"/>
      <c r="G124" s="180">
        <f t="shared" si="42"/>
        <v>0</v>
      </c>
      <c r="H124" s="159"/>
      <c r="I124" s="158">
        <f t="shared" si="43"/>
        <v>0</v>
      </c>
      <c r="J124" s="159"/>
      <c r="K124" s="158">
        <f t="shared" si="44"/>
        <v>0</v>
      </c>
      <c r="L124" s="158">
        <v>21</v>
      </c>
      <c r="M124" s="158">
        <f t="shared" si="45"/>
        <v>0</v>
      </c>
      <c r="N124" s="157">
        <v>0</v>
      </c>
      <c r="O124" s="157">
        <f t="shared" si="46"/>
        <v>0</v>
      </c>
      <c r="P124" s="157">
        <v>0</v>
      </c>
      <c r="Q124" s="157">
        <f t="shared" si="47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8"/>
        <v>0</v>
      </c>
      <c r="W124" s="158"/>
      <c r="X124" s="158" t="s">
        <v>309</v>
      </c>
      <c r="Y124" s="158" t="s">
        <v>310</v>
      </c>
      <c r="Z124" s="199" t="s">
        <v>2461</v>
      </c>
      <c r="AA124" s="147"/>
      <c r="AB124" s="147"/>
      <c r="AC124" s="147"/>
      <c r="AD124" s="147"/>
      <c r="AE124" s="147"/>
      <c r="AF124" s="147"/>
      <c r="AG124" s="147" t="s">
        <v>311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5">
        <v>104</v>
      </c>
      <c r="B125" s="176" t="s">
        <v>1486</v>
      </c>
      <c r="C125" s="182" t="s">
        <v>1487</v>
      </c>
      <c r="D125" s="177" t="s">
        <v>356</v>
      </c>
      <c r="E125" s="178">
        <v>1</v>
      </c>
      <c r="F125" s="179"/>
      <c r="G125" s="180">
        <f t="shared" si="42"/>
        <v>0</v>
      </c>
      <c r="H125" s="159"/>
      <c r="I125" s="158">
        <f t="shared" si="43"/>
        <v>0</v>
      </c>
      <c r="J125" s="159"/>
      <c r="K125" s="158">
        <f t="shared" si="44"/>
        <v>0</v>
      </c>
      <c r="L125" s="158">
        <v>21</v>
      </c>
      <c r="M125" s="158">
        <f t="shared" si="45"/>
        <v>0</v>
      </c>
      <c r="N125" s="157">
        <v>0</v>
      </c>
      <c r="O125" s="157">
        <f t="shared" si="46"/>
        <v>0</v>
      </c>
      <c r="P125" s="157">
        <v>0</v>
      </c>
      <c r="Q125" s="157">
        <f t="shared" si="47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8"/>
        <v>0</v>
      </c>
      <c r="W125" s="158"/>
      <c r="X125" s="158" t="s">
        <v>309</v>
      </c>
      <c r="Y125" s="158" t="s">
        <v>310</v>
      </c>
      <c r="Z125" s="199" t="s">
        <v>2461</v>
      </c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>
      <c r="A126" s="175">
        <v>105</v>
      </c>
      <c r="B126" s="176" t="s">
        <v>1488</v>
      </c>
      <c r="C126" s="182" t="s">
        <v>1489</v>
      </c>
      <c r="D126" s="177" t="s">
        <v>356</v>
      </c>
      <c r="E126" s="178">
        <v>2</v>
      </c>
      <c r="F126" s="179"/>
      <c r="G126" s="180">
        <f t="shared" si="42"/>
        <v>0</v>
      </c>
      <c r="H126" s="159"/>
      <c r="I126" s="158">
        <f t="shared" si="43"/>
        <v>0</v>
      </c>
      <c r="J126" s="159"/>
      <c r="K126" s="158">
        <f t="shared" si="44"/>
        <v>0</v>
      </c>
      <c r="L126" s="158">
        <v>21</v>
      </c>
      <c r="M126" s="158">
        <f t="shared" si="45"/>
        <v>0</v>
      </c>
      <c r="N126" s="157">
        <v>0</v>
      </c>
      <c r="O126" s="157">
        <f t="shared" si="46"/>
        <v>0</v>
      </c>
      <c r="P126" s="157">
        <v>0</v>
      </c>
      <c r="Q126" s="157">
        <f t="shared" si="47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8"/>
        <v>0</v>
      </c>
      <c r="W126" s="158"/>
      <c r="X126" s="158" t="s">
        <v>309</v>
      </c>
      <c r="Y126" s="158" t="s">
        <v>310</v>
      </c>
      <c r="Z126" s="199" t="s">
        <v>2461</v>
      </c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5">
        <v>106</v>
      </c>
      <c r="B127" s="176" t="s">
        <v>1490</v>
      </c>
      <c r="C127" s="182" t="s">
        <v>1491</v>
      </c>
      <c r="D127" s="177" t="s">
        <v>356</v>
      </c>
      <c r="E127" s="178">
        <v>1</v>
      </c>
      <c r="F127" s="179"/>
      <c r="G127" s="180">
        <f t="shared" si="42"/>
        <v>0</v>
      </c>
      <c r="H127" s="159"/>
      <c r="I127" s="158">
        <f t="shared" si="43"/>
        <v>0</v>
      </c>
      <c r="J127" s="159"/>
      <c r="K127" s="158">
        <f t="shared" si="44"/>
        <v>0</v>
      </c>
      <c r="L127" s="158">
        <v>21</v>
      </c>
      <c r="M127" s="158">
        <f t="shared" si="45"/>
        <v>0</v>
      </c>
      <c r="N127" s="157">
        <v>0</v>
      </c>
      <c r="O127" s="157">
        <f t="shared" si="46"/>
        <v>0</v>
      </c>
      <c r="P127" s="157">
        <v>0</v>
      </c>
      <c r="Q127" s="157">
        <f t="shared" si="47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8"/>
        <v>0</v>
      </c>
      <c r="W127" s="158"/>
      <c r="X127" s="158" t="s">
        <v>309</v>
      </c>
      <c r="Y127" s="158" t="s">
        <v>310</v>
      </c>
      <c r="Z127" s="199" t="s">
        <v>307</v>
      </c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5">
        <v>107</v>
      </c>
      <c r="B128" s="176" t="s">
        <v>1492</v>
      </c>
      <c r="C128" s="182" t="s">
        <v>1493</v>
      </c>
      <c r="D128" s="177" t="s">
        <v>356</v>
      </c>
      <c r="E128" s="178">
        <v>36</v>
      </c>
      <c r="F128" s="179"/>
      <c r="G128" s="180">
        <f t="shared" si="42"/>
        <v>0</v>
      </c>
      <c r="H128" s="159"/>
      <c r="I128" s="158">
        <f t="shared" si="43"/>
        <v>0</v>
      </c>
      <c r="J128" s="159"/>
      <c r="K128" s="158">
        <f t="shared" si="44"/>
        <v>0</v>
      </c>
      <c r="L128" s="158">
        <v>21</v>
      </c>
      <c r="M128" s="158">
        <f t="shared" si="45"/>
        <v>0</v>
      </c>
      <c r="N128" s="157">
        <v>0</v>
      </c>
      <c r="O128" s="157">
        <f t="shared" si="46"/>
        <v>0</v>
      </c>
      <c r="P128" s="157">
        <v>0</v>
      </c>
      <c r="Q128" s="157">
        <f t="shared" si="47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8"/>
        <v>0</v>
      </c>
      <c r="W128" s="158"/>
      <c r="X128" s="158" t="s">
        <v>309</v>
      </c>
      <c r="Y128" s="158" t="s">
        <v>310</v>
      </c>
      <c r="Z128" s="199" t="s">
        <v>307</v>
      </c>
      <c r="AA128" s="147"/>
      <c r="AB128" s="147"/>
      <c r="AC128" s="147"/>
      <c r="AD128" s="147"/>
      <c r="AE128" s="147"/>
      <c r="AF128" s="147"/>
      <c r="AG128" s="147" t="s">
        <v>311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5">
        <v>108</v>
      </c>
      <c r="B129" s="176" t="s">
        <v>1494</v>
      </c>
      <c r="C129" s="182" t="s">
        <v>1495</v>
      </c>
      <c r="D129" s="177" t="s">
        <v>356</v>
      </c>
      <c r="E129" s="178">
        <v>150</v>
      </c>
      <c r="F129" s="179"/>
      <c r="G129" s="180">
        <f t="shared" si="42"/>
        <v>0</v>
      </c>
      <c r="H129" s="159"/>
      <c r="I129" s="158">
        <f t="shared" si="43"/>
        <v>0</v>
      </c>
      <c r="J129" s="159"/>
      <c r="K129" s="158">
        <f t="shared" si="44"/>
        <v>0</v>
      </c>
      <c r="L129" s="158">
        <v>21</v>
      </c>
      <c r="M129" s="158">
        <f t="shared" si="45"/>
        <v>0</v>
      </c>
      <c r="N129" s="157">
        <v>0</v>
      </c>
      <c r="O129" s="157">
        <f t="shared" si="46"/>
        <v>0</v>
      </c>
      <c r="P129" s="157">
        <v>0</v>
      </c>
      <c r="Q129" s="157">
        <f t="shared" si="47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8"/>
        <v>0</v>
      </c>
      <c r="W129" s="158"/>
      <c r="X129" s="158" t="s">
        <v>309</v>
      </c>
      <c r="Y129" s="158" t="s">
        <v>310</v>
      </c>
      <c r="Z129" s="199" t="s">
        <v>2461</v>
      </c>
      <c r="AA129" s="147"/>
      <c r="AB129" s="147"/>
      <c r="AC129" s="147"/>
      <c r="AD129" s="147"/>
      <c r="AE129" s="147"/>
      <c r="AF129" s="147"/>
      <c r="AG129" s="147" t="s">
        <v>311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>
      <c r="A130" s="162" t="s">
        <v>302</v>
      </c>
      <c r="B130" s="163" t="s">
        <v>113</v>
      </c>
      <c r="C130" s="181" t="s">
        <v>114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0"/>
      <c r="O130" s="160">
        <f>SUM(O131:O139)</f>
        <v>0</v>
      </c>
      <c r="P130" s="160"/>
      <c r="Q130" s="160">
        <f>SUM(Q131:Q139)</f>
        <v>0</v>
      </c>
      <c r="R130" s="161"/>
      <c r="S130" s="161"/>
      <c r="T130" s="161"/>
      <c r="U130" s="161"/>
      <c r="V130" s="161">
        <f>SUM(V131:V139)</f>
        <v>0</v>
      </c>
      <c r="W130" s="161"/>
      <c r="X130" s="161"/>
      <c r="Y130" s="161"/>
      <c r="Z130" s="167"/>
      <c r="AG130" t="s">
        <v>303</v>
      </c>
    </row>
    <row r="131" spans="1:60" outlineLevel="1">
      <c r="A131" s="175">
        <v>109</v>
      </c>
      <c r="B131" s="176" t="s">
        <v>1496</v>
      </c>
      <c r="C131" s="182" t="s">
        <v>1497</v>
      </c>
      <c r="D131" s="177" t="s">
        <v>410</v>
      </c>
      <c r="E131" s="178">
        <v>200</v>
      </c>
      <c r="F131" s="179"/>
      <c r="G131" s="180">
        <f t="shared" ref="G131:G139" si="49">ROUND(E131*F131,2)</f>
        <v>0</v>
      </c>
      <c r="H131" s="159"/>
      <c r="I131" s="158">
        <f t="shared" ref="I131:I139" si="50">ROUND(E131*H131,2)</f>
        <v>0</v>
      </c>
      <c r="J131" s="159"/>
      <c r="K131" s="158">
        <f t="shared" ref="K131:K139" si="51">ROUND(E131*J131,2)</f>
        <v>0</v>
      </c>
      <c r="L131" s="158">
        <v>21</v>
      </c>
      <c r="M131" s="158">
        <f t="shared" ref="M131:M139" si="52">G131*(1+L131/100)</f>
        <v>0</v>
      </c>
      <c r="N131" s="157">
        <v>0</v>
      </c>
      <c r="O131" s="157">
        <f t="shared" ref="O131:O139" si="53">ROUND(E131*N131,2)</f>
        <v>0</v>
      </c>
      <c r="P131" s="157">
        <v>0</v>
      </c>
      <c r="Q131" s="157">
        <f t="shared" ref="Q131:Q139" si="54">ROUND(E131*P131,2)</f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ref="V131:V139" si="55">ROUND(E131*U131,2)</f>
        <v>0</v>
      </c>
      <c r="W131" s="158"/>
      <c r="X131" s="158" t="s">
        <v>503</v>
      </c>
      <c r="Y131" s="158" t="s">
        <v>310</v>
      </c>
      <c r="Z131" s="199" t="s">
        <v>2461</v>
      </c>
      <c r="AA131" s="147"/>
      <c r="AB131" s="147"/>
      <c r="AC131" s="147"/>
      <c r="AD131" s="147"/>
      <c r="AE131" s="147"/>
      <c r="AF131" s="147"/>
      <c r="AG131" s="147" t="s">
        <v>504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5">
        <v>110</v>
      </c>
      <c r="B132" s="176" t="s">
        <v>1498</v>
      </c>
      <c r="C132" s="182" t="s">
        <v>1499</v>
      </c>
      <c r="D132" s="177" t="s">
        <v>850</v>
      </c>
      <c r="E132" s="178">
        <v>140</v>
      </c>
      <c r="F132" s="179"/>
      <c r="G132" s="180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7">
        <v>0</v>
      </c>
      <c r="O132" s="157">
        <f t="shared" si="53"/>
        <v>0</v>
      </c>
      <c r="P132" s="157">
        <v>0</v>
      </c>
      <c r="Q132" s="157">
        <f t="shared" si="54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5"/>
        <v>0</v>
      </c>
      <c r="W132" s="158"/>
      <c r="X132" s="158" t="s">
        <v>309</v>
      </c>
      <c r="Y132" s="158" t="s">
        <v>310</v>
      </c>
      <c r="Z132" s="199" t="s">
        <v>307</v>
      </c>
      <c r="AA132" s="147"/>
      <c r="AB132" s="147"/>
      <c r="AC132" s="147"/>
      <c r="AD132" s="147"/>
      <c r="AE132" s="147"/>
      <c r="AF132" s="147"/>
      <c r="AG132" s="147" t="s">
        <v>311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>
      <c r="A133" s="175">
        <v>111</v>
      </c>
      <c r="B133" s="176" t="s">
        <v>1500</v>
      </c>
      <c r="C133" s="182" t="s">
        <v>1501</v>
      </c>
      <c r="D133" s="177" t="s">
        <v>356</v>
      </c>
      <c r="E133" s="178">
        <v>20</v>
      </c>
      <c r="F133" s="179"/>
      <c r="G133" s="180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7">
        <v>0</v>
      </c>
      <c r="O133" s="157">
        <f t="shared" si="53"/>
        <v>0</v>
      </c>
      <c r="P133" s="157">
        <v>0</v>
      </c>
      <c r="Q133" s="157">
        <f t="shared" si="54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5"/>
        <v>0</v>
      </c>
      <c r="W133" s="158"/>
      <c r="X133" s="158" t="s">
        <v>309</v>
      </c>
      <c r="Y133" s="158" t="s">
        <v>310</v>
      </c>
      <c r="Z133" s="199" t="s">
        <v>307</v>
      </c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5">
        <v>112</v>
      </c>
      <c r="B134" s="176" t="s">
        <v>1502</v>
      </c>
      <c r="C134" s="182" t="s">
        <v>1503</v>
      </c>
      <c r="D134" s="177" t="s">
        <v>356</v>
      </c>
      <c r="E134" s="178">
        <v>130</v>
      </c>
      <c r="F134" s="179"/>
      <c r="G134" s="180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7">
        <v>0</v>
      </c>
      <c r="O134" s="157">
        <f t="shared" si="53"/>
        <v>0</v>
      </c>
      <c r="P134" s="157">
        <v>0</v>
      </c>
      <c r="Q134" s="157">
        <f t="shared" si="54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5"/>
        <v>0</v>
      </c>
      <c r="W134" s="158"/>
      <c r="X134" s="158" t="s">
        <v>309</v>
      </c>
      <c r="Y134" s="158" t="s">
        <v>310</v>
      </c>
      <c r="Z134" s="199" t="s">
        <v>307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113</v>
      </c>
      <c r="B135" s="176" t="s">
        <v>1504</v>
      </c>
      <c r="C135" s="182" t="s">
        <v>1503</v>
      </c>
      <c r="D135" s="177" t="s">
        <v>356</v>
      </c>
      <c r="E135" s="178">
        <v>63</v>
      </c>
      <c r="F135" s="179"/>
      <c r="G135" s="180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7">
        <v>0</v>
      </c>
      <c r="O135" s="157">
        <f t="shared" si="53"/>
        <v>0</v>
      </c>
      <c r="P135" s="157">
        <v>0</v>
      </c>
      <c r="Q135" s="157">
        <f t="shared" si="54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5"/>
        <v>0</v>
      </c>
      <c r="W135" s="158"/>
      <c r="X135" s="158" t="s">
        <v>309</v>
      </c>
      <c r="Y135" s="158" t="s">
        <v>310</v>
      </c>
      <c r="Z135" s="199" t="s">
        <v>2461</v>
      </c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75">
        <v>114</v>
      </c>
      <c r="B136" s="176" t="s">
        <v>1505</v>
      </c>
      <c r="C136" s="182" t="s">
        <v>1506</v>
      </c>
      <c r="D136" s="177" t="s">
        <v>356</v>
      </c>
      <c r="E136" s="178">
        <v>2</v>
      </c>
      <c r="F136" s="179"/>
      <c r="G136" s="180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7">
        <v>0</v>
      </c>
      <c r="O136" s="157">
        <f t="shared" si="53"/>
        <v>0</v>
      </c>
      <c r="P136" s="157">
        <v>0</v>
      </c>
      <c r="Q136" s="157">
        <f t="shared" si="54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5"/>
        <v>0</v>
      </c>
      <c r="W136" s="158"/>
      <c r="X136" s="158" t="s">
        <v>309</v>
      </c>
      <c r="Y136" s="158" t="s">
        <v>310</v>
      </c>
      <c r="Z136" s="199" t="s">
        <v>2461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>
      <c r="A137" s="175">
        <v>115</v>
      </c>
      <c r="B137" s="176" t="s">
        <v>1507</v>
      </c>
      <c r="C137" s="182" t="s">
        <v>1508</v>
      </c>
      <c r="D137" s="177" t="s">
        <v>356</v>
      </c>
      <c r="E137" s="178">
        <v>11</v>
      </c>
      <c r="F137" s="179"/>
      <c r="G137" s="180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7">
        <v>0</v>
      </c>
      <c r="O137" s="157">
        <f t="shared" si="53"/>
        <v>0</v>
      </c>
      <c r="P137" s="157">
        <v>0</v>
      </c>
      <c r="Q137" s="157">
        <f t="shared" si="54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5"/>
        <v>0</v>
      </c>
      <c r="W137" s="158"/>
      <c r="X137" s="158" t="s">
        <v>309</v>
      </c>
      <c r="Y137" s="158" t="s">
        <v>310</v>
      </c>
      <c r="Z137" s="199" t="s">
        <v>2461</v>
      </c>
      <c r="AA137" s="147"/>
      <c r="AB137" s="147"/>
      <c r="AC137" s="147"/>
      <c r="AD137" s="147"/>
      <c r="AE137" s="147"/>
      <c r="AF137" s="147"/>
      <c r="AG137" s="147" t="s">
        <v>311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5">
        <v>116</v>
      </c>
      <c r="B138" s="176" t="s">
        <v>1509</v>
      </c>
      <c r="C138" s="182" t="s">
        <v>1510</v>
      </c>
      <c r="D138" s="177" t="s">
        <v>356</v>
      </c>
      <c r="E138" s="178">
        <v>15</v>
      </c>
      <c r="F138" s="179"/>
      <c r="G138" s="180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7">
        <v>0</v>
      </c>
      <c r="O138" s="157">
        <f t="shared" si="53"/>
        <v>0</v>
      </c>
      <c r="P138" s="157">
        <v>0</v>
      </c>
      <c r="Q138" s="157">
        <f t="shared" si="54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5"/>
        <v>0</v>
      </c>
      <c r="W138" s="158"/>
      <c r="X138" s="158" t="s">
        <v>309</v>
      </c>
      <c r="Y138" s="158" t="s">
        <v>310</v>
      </c>
      <c r="Z138" s="199" t="s">
        <v>307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69">
        <v>117</v>
      </c>
      <c r="B139" s="170" t="s">
        <v>1511</v>
      </c>
      <c r="C139" s="183" t="s">
        <v>1512</v>
      </c>
      <c r="D139" s="171" t="s">
        <v>410</v>
      </c>
      <c r="E139" s="172">
        <v>100</v>
      </c>
      <c r="F139" s="173"/>
      <c r="G139" s="174">
        <f t="shared" si="49"/>
        <v>0</v>
      </c>
      <c r="H139" s="159"/>
      <c r="I139" s="158">
        <f t="shared" si="50"/>
        <v>0</v>
      </c>
      <c r="J139" s="159"/>
      <c r="K139" s="158">
        <f t="shared" si="51"/>
        <v>0</v>
      </c>
      <c r="L139" s="158">
        <v>21</v>
      </c>
      <c r="M139" s="158">
        <f t="shared" si="52"/>
        <v>0</v>
      </c>
      <c r="N139" s="157">
        <v>0</v>
      </c>
      <c r="O139" s="157">
        <f t="shared" si="53"/>
        <v>0</v>
      </c>
      <c r="P139" s="157">
        <v>0</v>
      </c>
      <c r="Q139" s="157">
        <f t="shared" si="54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5"/>
        <v>0</v>
      </c>
      <c r="W139" s="158"/>
      <c r="X139" s="158" t="s">
        <v>309</v>
      </c>
      <c r="Y139" s="158" t="s">
        <v>310</v>
      </c>
      <c r="Z139" s="200" t="s">
        <v>2461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>
      <c r="A140" s="3"/>
      <c r="B140" s="4"/>
      <c r="C140" s="18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288</v>
      </c>
    </row>
    <row r="141" spans="1:60">
      <c r="A141" s="150"/>
      <c r="B141" s="151" t="s">
        <v>31</v>
      </c>
      <c r="C141" s="185"/>
      <c r="D141" s="152"/>
      <c r="E141" s="153"/>
      <c r="F141" s="153"/>
      <c r="G141" s="168">
        <f>G8+G14+G16+G18+G23+G27+G36+G45+G49+G56+G60+G79+G91+G98+G130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351</v>
      </c>
    </row>
    <row r="142" spans="1:60">
      <c r="A142" s="3"/>
      <c r="B142" s="4"/>
      <c r="C142" s="18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>
      <c r="A144" s="292" t="s">
        <v>352</v>
      </c>
      <c r="B144" s="292"/>
      <c r="C144" s="29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>
      <c r="A145" s="273"/>
      <c r="B145" s="274"/>
      <c r="C145" s="275"/>
      <c r="D145" s="274"/>
      <c r="E145" s="274"/>
      <c r="F145" s="274"/>
      <c r="G145" s="27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353</v>
      </c>
    </row>
    <row r="146" spans="1:33">
      <c r="A146" s="277"/>
      <c r="B146" s="278"/>
      <c r="C146" s="279"/>
      <c r="D146" s="278"/>
      <c r="E146" s="278"/>
      <c r="F146" s="278"/>
      <c r="G146" s="28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>
      <c r="A147" s="277"/>
      <c r="B147" s="278"/>
      <c r="C147" s="279"/>
      <c r="D147" s="278"/>
      <c r="E147" s="278"/>
      <c r="F147" s="278"/>
      <c r="G147" s="28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>
      <c r="A148" s="277"/>
      <c r="B148" s="278"/>
      <c r="C148" s="279"/>
      <c r="D148" s="278"/>
      <c r="E148" s="278"/>
      <c r="F148" s="278"/>
      <c r="G148" s="28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>
      <c r="A149" s="281"/>
      <c r="B149" s="282"/>
      <c r="C149" s="283"/>
      <c r="D149" s="282"/>
      <c r="E149" s="282"/>
      <c r="F149" s="282"/>
      <c r="G149" s="28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>
      <c r="A150" s="3"/>
      <c r="B150" s="4"/>
      <c r="C150" s="184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>
      <c r="C151" s="186"/>
      <c r="D151" s="10"/>
      <c r="AG151" t="s">
        <v>354</v>
      </c>
    </row>
    <row r="152" spans="1:33">
      <c r="D152" s="10"/>
    </row>
    <row r="153" spans="1:33">
      <c r="D153" s="10"/>
    </row>
    <row r="154" spans="1:33">
      <c r="D154" s="10"/>
    </row>
    <row r="155" spans="1:33">
      <c r="D155" s="10"/>
    </row>
    <row r="156" spans="1:33">
      <c r="D156" s="10"/>
    </row>
    <row r="157" spans="1:33">
      <c r="D157" s="10"/>
    </row>
    <row r="158" spans="1:33">
      <c r="D158" s="10"/>
    </row>
    <row r="159" spans="1:33">
      <c r="D159" s="10"/>
    </row>
    <row r="160" spans="1:33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145:G149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A6" sqref="AA6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63</v>
      </c>
      <c r="C4" s="289" t="s">
        <v>64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115</v>
      </c>
      <c r="C8" s="181" t="s">
        <v>116</v>
      </c>
      <c r="D8" s="164"/>
      <c r="E8" s="165"/>
      <c r="F8" s="166"/>
      <c r="G8" s="167">
        <f>SUMIF(AG9:AG31,"&lt;&gt;NOR",G9:G31)</f>
        <v>0</v>
      </c>
      <c r="H8" s="161"/>
      <c r="I8" s="161">
        <f>SUM(I9:I31)</f>
        <v>0</v>
      </c>
      <c r="J8" s="161"/>
      <c r="K8" s="161">
        <f>SUM(K9:K31)</f>
        <v>0</v>
      </c>
      <c r="L8" s="161"/>
      <c r="M8" s="161">
        <f>SUM(M9:M31)</f>
        <v>0</v>
      </c>
      <c r="N8" s="160"/>
      <c r="O8" s="160">
        <f>SUM(O9:O31)</f>
        <v>0</v>
      </c>
      <c r="P8" s="160"/>
      <c r="Q8" s="160">
        <f>SUM(Q9:Q31)</f>
        <v>0</v>
      </c>
      <c r="R8" s="161"/>
      <c r="S8" s="161"/>
      <c r="T8" s="161"/>
      <c r="U8" s="161"/>
      <c r="V8" s="161">
        <f>SUM(V9:V31)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1285</v>
      </c>
      <c r="C9" s="182" t="s">
        <v>1513</v>
      </c>
      <c r="D9" s="177" t="s">
        <v>356</v>
      </c>
      <c r="E9" s="178">
        <v>1</v>
      </c>
      <c r="F9" s="179"/>
      <c r="G9" s="180">
        <f t="shared" ref="G9:G31" si="0">ROUND(E9*F9,2)</f>
        <v>0</v>
      </c>
      <c r="H9" s="159"/>
      <c r="I9" s="158">
        <f t="shared" ref="I9:I31" si="1">ROUND(E9*H9,2)</f>
        <v>0</v>
      </c>
      <c r="J9" s="159"/>
      <c r="K9" s="158">
        <f t="shared" ref="K9:K31" si="2">ROUND(E9*J9,2)</f>
        <v>0</v>
      </c>
      <c r="L9" s="158">
        <v>21</v>
      </c>
      <c r="M9" s="158">
        <f t="shared" ref="M9:M31" si="3">G9*(1+L9/100)</f>
        <v>0</v>
      </c>
      <c r="N9" s="157">
        <v>0</v>
      </c>
      <c r="O9" s="157">
        <f t="shared" ref="O9:O31" si="4">ROUND(E9*N9,2)</f>
        <v>0</v>
      </c>
      <c r="P9" s="157">
        <v>0</v>
      </c>
      <c r="Q9" s="157">
        <f t="shared" ref="Q9:Q3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1" si="6">ROUND(E9*U9,2)</f>
        <v>0</v>
      </c>
      <c r="W9" s="158"/>
      <c r="X9" s="158" t="s">
        <v>309</v>
      </c>
      <c r="Y9" s="158" t="s">
        <v>310</v>
      </c>
      <c r="Z9" s="199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1514</v>
      </c>
      <c r="C10" s="182" t="s">
        <v>1515</v>
      </c>
      <c r="D10" s="177" t="s">
        <v>356</v>
      </c>
      <c r="E10" s="178">
        <v>3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503</v>
      </c>
      <c r="Y10" s="158" t="s">
        <v>310</v>
      </c>
      <c r="Z10" s="199" t="s">
        <v>307</v>
      </c>
      <c r="AA10" s="147"/>
      <c r="AB10" s="147"/>
      <c r="AC10" s="147"/>
      <c r="AD10" s="147"/>
      <c r="AE10" s="147"/>
      <c r="AF10" s="147"/>
      <c r="AG10" s="147" t="s">
        <v>504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1290</v>
      </c>
      <c r="C11" s="182" t="s">
        <v>1516</v>
      </c>
      <c r="D11" s="177" t="s">
        <v>356</v>
      </c>
      <c r="E11" s="178">
        <v>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99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1517</v>
      </c>
      <c r="C12" s="182" t="s">
        <v>1518</v>
      </c>
      <c r="D12" s="177" t="s">
        <v>356</v>
      </c>
      <c r="E12" s="178">
        <v>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503</v>
      </c>
      <c r="Y12" s="158" t="s">
        <v>310</v>
      </c>
      <c r="Z12" s="199" t="s">
        <v>307</v>
      </c>
      <c r="AA12" s="147"/>
      <c r="AB12" s="147"/>
      <c r="AC12" s="147"/>
      <c r="AD12" s="147"/>
      <c r="AE12" s="147"/>
      <c r="AF12" s="147"/>
      <c r="AG12" s="147" t="s">
        <v>504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1519</v>
      </c>
      <c r="C13" s="182" t="s">
        <v>1520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99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1295</v>
      </c>
      <c r="C14" s="182" t="s">
        <v>1521</v>
      </c>
      <c r="D14" s="177" t="s">
        <v>356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99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1522</v>
      </c>
      <c r="C15" s="182" t="s">
        <v>1523</v>
      </c>
      <c r="D15" s="177" t="s">
        <v>356</v>
      </c>
      <c r="E15" s="178">
        <v>25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99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1300</v>
      </c>
      <c r="C16" s="182" t="s">
        <v>1524</v>
      </c>
      <c r="D16" s="177" t="s">
        <v>356</v>
      </c>
      <c r="E16" s="178">
        <v>26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99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1301</v>
      </c>
      <c r="C17" s="182" t="s">
        <v>1525</v>
      </c>
      <c r="D17" s="177" t="s">
        <v>356</v>
      </c>
      <c r="E17" s="178">
        <v>6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99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1303</v>
      </c>
      <c r="C18" s="182" t="s">
        <v>1526</v>
      </c>
      <c r="D18" s="177" t="s">
        <v>356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99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1305</v>
      </c>
      <c r="C19" s="182" t="s">
        <v>1527</v>
      </c>
      <c r="D19" s="177" t="s">
        <v>356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99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12</v>
      </c>
      <c r="B20" s="176" t="s">
        <v>1306</v>
      </c>
      <c r="C20" s="182" t="s">
        <v>1528</v>
      </c>
      <c r="D20" s="177" t="s">
        <v>356</v>
      </c>
      <c r="E20" s="178">
        <v>6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99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13</v>
      </c>
      <c r="B21" s="176" t="s">
        <v>1308</v>
      </c>
      <c r="C21" s="182" t="s">
        <v>1529</v>
      </c>
      <c r="D21" s="177" t="s">
        <v>356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99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14</v>
      </c>
      <c r="B22" s="176" t="s">
        <v>1309</v>
      </c>
      <c r="C22" s="182" t="s">
        <v>1530</v>
      </c>
      <c r="D22" s="177" t="s">
        <v>356</v>
      </c>
      <c r="E22" s="178">
        <v>30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99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1311</v>
      </c>
      <c r="C23" s="182" t="s">
        <v>1531</v>
      </c>
      <c r="D23" s="177" t="s">
        <v>356</v>
      </c>
      <c r="E23" s="178">
        <v>100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99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1312</v>
      </c>
      <c r="C24" s="182" t="s">
        <v>1532</v>
      </c>
      <c r="D24" s="177" t="s">
        <v>356</v>
      </c>
      <c r="E24" s="178">
        <v>3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99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17</v>
      </c>
      <c r="B25" s="176" t="s">
        <v>1314</v>
      </c>
      <c r="C25" s="182" t="s">
        <v>1533</v>
      </c>
      <c r="D25" s="177" t="s">
        <v>356</v>
      </c>
      <c r="E25" s="178">
        <v>7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99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18</v>
      </c>
      <c r="B26" s="176" t="s">
        <v>1534</v>
      </c>
      <c r="C26" s="182" t="s">
        <v>1535</v>
      </c>
      <c r="D26" s="177" t="s">
        <v>356</v>
      </c>
      <c r="E26" s="178">
        <v>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503</v>
      </c>
      <c r="Y26" s="158" t="s">
        <v>310</v>
      </c>
      <c r="Z26" s="199" t="s">
        <v>307</v>
      </c>
      <c r="AA26" s="147"/>
      <c r="AB26" s="147"/>
      <c r="AC26" s="147"/>
      <c r="AD26" s="147"/>
      <c r="AE26" s="147"/>
      <c r="AF26" s="147"/>
      <c r="AG26" s="147" t="s">
        <v>504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19</v>
      </c>
      <c r="B27" s="176" t="s">
        <v>1318</v>
      </c>
      <c r="C27" s="182" t="s">
        <v>1536</v>
      </c>
      <c r="D27" s="177" t="s">
        <v>356</v>
      </c>
      <c r="E27" s="178">
        <v>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99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20</v>
      </c>
      <c r="B28" s="176" t="s">
        <v>1320</v>
      </c>
      <c r="C28" s="182" t="s">
        <v>1537</v>
      </c>
      <c r="D28" s="177" t="s">
        <v>1397</v>
      </c>
      <c r="E28" s="178">
        <v>1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99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21</v>
      </c>
      <c r="B29" s="176" t="s">
        <v>1538</v>
      </c>
      <c r="C29" s="182" t="s">
        <v>1539</v>
      </c>
      <c r="D29" s="177" t="s">
        <v>356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503</v>
      </c>
      <c r="Y29" s="158" t="s">
        <v>310</v>
      </c>
      <c r="Z29" s="199" t="s">
        <v>307</v>
      </c>
      <c r="AA29" s="147"/>
      <c r="AB29" s="147"/>
      <c r="AC29" s="147"/>
      <c r="AD29" s="147"/>
      <c r="AE29" s="147"/>
      <c r="AF29" s="147"/>
      <c r="AG29" s="147" t="s">
        <v>504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22</v>
      </c>
      <c r="B30" s="176" t="s">
        <v>1324</v>
      </c>
      <c r="C30" s="182" t="s">
        <v>1540</v>
      </c>
      <c r="D30" s="177" t="s">
        <v>356</v>
      </c>
      <c r="E30" s="178">
        <v>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99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23</v>
      </c>
      <c r="B31" s="176" t="s">
        <v>1326</v>
      </c>
      <c r="C31" s="182" t="s">
        <v>1541</v>
      </c>
      <c r="D31" s="177" t="s">
        <v>356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99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2" t="s">
        <v>302</v>
      </c>
      <c r="B32" s="163" t="s">
        <v>117</v>
      </c>
      <c r="C32" s="181" t="s">
        <v>118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1"/>
      <c r="S32" s="161"/>
      <c r="T32" s="161"/>
      <c r="U32" s="161"/>
      <c r="V32" s="161">
        <f>SUM(V33:V33)</f>
        <v>0</v>
      </c>
      <c r="W32" s="161"/>
      <c r="X32" s="161"/>
      <c r="Y32" s="161"/>
      <c r="Z32" s="167"/>
      <c r="AG32" t="s">
        <v>303</v>
      </c>
    </row>
    <row r="33" spans="1:60" ht="20.399999999999999" outlineLevel="1">
      <c r="A33" s="175">
        <v>24</v>
      </c>
      <c r="B33" s="176" t="s">
        <v>1328</v>
      </c>
      <c r="C33" s="182" t="s">
        <v>1542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99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>
      <c r="A34" s="162" t="s">
        <v>302</v>
      </c>
      <c r="B34" s="163" t="s">
        <v>119</v>
      </c>
      <c r="C34" s="181" t="s">
        <v>120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0"/>
      <c r="O34" s="160">
        <f>SUM(O35:O43)</f>
        <v>0</v>
      </c>
      <c r="P34" s="160"/>
      <c r="Q34" s="160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Y34" s="161"/>
      <c r="Z34" s="167"/>
      <c r="AG34" t="s">
        <v>303</v>
      </c>
    </row>
    <row r="35" spans="1:60" outlineLevel="1">
      <c r="A35" s="175">
        <v>25</v>
      </c>
      <c r="B35" s="176" t="s">
        <v>1330</v>
      </c>
      <c r="C35" s="182" t="s">
        <v>1543</v>
      </c>
      <c r="D35" s="177" t="s">
        <v>356</v>
      </c>
      <c r="E35" s="178">
        <v>58</v>
      </c>
      <c r="F35" s="179"/>
      <c r="G35" s="180">
        <f t="shared" ref="G35:G43" si="7">ROUND(E35*F35,2)</f>
        <v>0</v>
      </c>
      <c r="H35" s="159"/>
      <c r="I35" s="158">
        <f t="shared" ref="I35:I43" si="8">ROUND(E35*H35,2)</f>
        <v>0</v>
      </c>
      <c r="J35" s="159"/>
      <c r="K35" s="158">
        <f t="shared" ref="K35:K43" si="9">ROUND(E35*J35,2)</f>
        <v>0</v>
      </c>
      <c r="L35" s="158">
        <v>21</v>
      </c>
      <c r="M35" s="158">
        <f t="shared" ref="M35:M43" si="10">G35*(1+L35/100)</f>
        <v>0</v>
      </c>
      <c r="N35" s="157">
        <v>0</v>
      </c>
      <c r="O35" s="157">
        <f t="shared" ref="O35:O43" si="11">ROUND(E35*N35,2)</f>
        <v>0</v>
      </c>
      <c r="P35" s="157">
        <v>0</v>
      </c>
      <c r="Q35" s="157">
        <f t="shared" ref="Q35:Q43" si="12"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ref="V35:V43" si="13">ROUND(E35*U35,2)</f>
        <v>0</v>
      </c>
      <c r="W35" s="158"/>
      <c r="X35" s="158" t="s">
        <v>309</v>
      </c>
      <c r="Y35" s="158" t="s">
        <v>310</v>
      </c>
      <c r="Z35" s="199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26</v>
      </c>
      <c r="B36" s="176" t="s">
        <v>1332</v>
      </c>
      <c r="C36" s="182" t="s">
        <v>1544</v>
      </c>
      <c r="D36" s="177" t="s">
        <v>356</v>
      </c>
      <c r="E36" s="178">
        <v>8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99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27</v>
      </c>
      <c r="B37" s="176" t="s">
        <v>1334</v>
      </c>
      <c r="C37" s="182" t="s">
        <v>1545</v>
      </c>
      <c r="D37" s="177" t="s">
        <v>356</v>
      </c>
      <c r="E37" s="178">
        <v>10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99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5">
        <v>28</v>
      </c>
      <c r="B38" s="176" t="s">
        <v>1336</v>
      </c>
      <c r="C38" s="182" t="s">
        <v>1546</v>
      </c>
      <c r="D38" s="177" t="s">
        <v>356</v>
      </c>
      <c r="E38" s="178">
        <v>1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99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5">
        <v>29</v>
      </c>
      <c r="B39" s="176" t="s">
        <v>1338</v>
      </c>
      <c r="C39" s="182" t="s">
        <v>1547</v>
      </c>
      <c r="D39" s="177" t="s">
        <v>356</v>
      </c>
      <c r="E39" s="178">
        <v>1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99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30</v>
      </c>
      <c r="B40" s="176" t="s">
        <v>1340</v>
      </c>
      <c r="C40" s="182" t="s">
        <v>1548</v>
      </c>
      <c r="D40" s="177" t="s">
        <v>356</v>
      </c>
      <c r="E40" s="178">
        <v>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99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31</v>
      </c>
      <c r="B41" s="176" t="s">
        <v>1342</v>
      </c>
      <c r="C41" s="182" t="s">
        <v>1549</v>
      </c>
      <c r="D41" s="177" t="s">
        <v>356</v>
      </c>
      <c r="E41" s="178">
        <v>3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99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32</v>
      </c>
      <c r="B42" s="176" t="s">
        <v>1344</v>
      </c>
      <c r="C42" s="182" t="s">
        <v>1550</v>
      </c>
      <c r="D42" s="177" t="s">
        <v>850</v>
      </c>
      <c r="E42" s="178">
        <v>1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99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9">
        <v>33</v>
      </c>
      <c r="B43" s="170" t="s">
        <v>1346</v>
      </c>
      <c r="C43" s="183" t="s">
        <v>1551</v>
      </c>
      <c r="D43" s="171" t="s">
        <v>356</v>
      </c>
      <c r="E43" s="172">
        <v>4</v>
      </c>
      <c r="F43" s="173"/>
      <c r="G43" s="174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99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288</v>
      </c>
    </row>
    <row r="45" spans="1:60">
      <c r="A45" s="150"/>
      <c r="B45" s="151" t="s">
        <v>31</v>
      </c>
      <c r="C45" s="185"/>
      <c r="D45" s="152"/>
      <c r="E45" s="153"/>
      <c r="F45" s="153"/>
      <c r="G45" s="168">
        <f>G8+G32+G34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351</v>
      </c>
    </row>
    <row r="46" spans="1:60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292" t="s">
        <v>352</v>
      </c>
      <c r="B48" s="292"/>
      <c r="C48" s="29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273"/>
      <c r="B49" s="274"/>
      <c r="C49" s="275"/>
      <c r="D49" s="274"/>
      <c r="E49" s="274"/>
      <c r="F49" s="274"/>
      <c r="G49" s="27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353</v>
      </c>
    </row>
    <row r="50" spans="1:33">
      <c r="A50" s="277"/>
      <c r="B50" s="278"/>
      <c r="C50" s="279"/>
      <c r="D50" s="278"/>
      <c r="E50" s="278"/>
      <c r="F50" s="278"/>
      <c r="G50" s="28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>
      <c r="A51" s="277"/>
      <c r="B51" s="278"/>
      <c r="C51" s="279"/>
      <c r="D51" s="278"/>
      <c r="E51" s="278"/>
      <c r="F51" s="278"/>
      <c r="G51" s="28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>
      <c r="A52" s="277"/>
      <c r="B52" s="278"/>
      <c r="C52" s="279"/>
      <c r="D52" s="278"/>
      <c r="E52" s="278"/>
      <c r="F52" s="278"/>
      <c r="G52" s="28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>
      <c r="A53" s="281"/>
      <c r="B53" s="282"/>
      <c r="C53" s="283"/>
      <c r="D53" s="282"/>
      <c r="E53" s="282"/>
      <c r="F53" s="282"/>
      <c r="G53" s="28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>
      <c r="C55" s="186"/>
      <c r="D55" s="10"/>
      <c r="AG55" t="s">
        <v>354</v>
      </c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49:G53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AB5" sqref="AB5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65</v>
      </c>
      <c r="C4" s="289" t="s">
        <v>66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121</v>
      </c>
      <c r="C8" s="181" t="s">
        <v>116</v>
      </c>
      <c r="D8" s="164"/>
      <c r="E8" s="165"/>
      <c r="F8" s="166"/>
      <c r="G8" s="167">
        <f>SUMIF(AG9:AG27,"&lt;&gt;NOR",G9:G27)</f>
        <v>0</v>
      </c>
      <c r="H8" s="161"/>
      <c r="I8" s="161">
        <f>SUM(I9:I27)</f>
        <v>0</v>
      </c>
      <c r="J8" s="161"/>
      <c r="K8" s="161">
        <f>SUM(K9:K27)</f>
        <v>0</v>
      </c>
      <c r="L8" s="161"/>
      <c r="M8" s="161">
        <f>SUM(M9:M27)</f>
        <v>0</v>
      </c>
      <c r="N8" s="160"/>
      <c r="O8" s="160">
        <f>SUM(O9:O27)</f>
        <v>0</v>
      </c>
      <c r="P8" s="160"/>
      <c r="Q8" s="160">
        <f>SUM(Q9:Q27)</f>
        <v>0</v>
      </c>
      <c r="R8" s="161"/>
      <c r="S8" s="161"/>
      <c r="T8" s="161"/>
      <c r="U8" s="161"/>
      <c r="V8" s="161">
        <f>SUM(V9:V27)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1514</v>
      </c>
      <c r="C9" s="182" t="s">
        <v>1515</v>
      </c>
      <c r="D9" s="177" t="s">
        <v>356</v>
      </c>
      <c r="E9" s="178">
        <v>3</v>
      </c>
      <c r="F9" s="179"/>
      <c r="G9" s="180">
        <f t="shared" ref="G9:G27" si="0">ROUND(E9*F9,2)</f>
        <v>0</v>
      </c>
      <c r="H9" s="159"/>
      <c r="I9" s="158">
        <f t="shared" ref="I9:I27" si="1">ROUND(E9*H9,2)</f>
        <v>0</v>
      </c>
      <c r="J9" s="159"/>
      <c r="K9" s="158">
        <f t="shared" ref="K9:K27" si="2">ROUND(E9*J9,2)</f>
        <v>0</v>
      </c>
      <c r="L9" s="158">
        <v>21</v>
      </c>
      <c r="M9" s="158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7" si="6">ROUND(E9*U9,2)</f>
        <v>0</v>
      </c>
      <c r="W9" s="158"/>
      <c r="X9" s="158" t="s">
        <v>503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1288</v>
      </c>
      <c r="C10" s="182" t="s">
        <v>1516</v>
      </c>
      <c r="D10" s="177" t="s">
        <v>356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1517</v>
      </c>
      <c r="C11" s="182" t="s">
        <v>1518</v>
      </c>
      <c r="D11" s="177" t="s">
        <v>356</v>
      </c>
      <c r="E11" s="178">
        <v>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503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1292</v>
      </c>
      <c r="C12" s="182" t="s">
        <v>1521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1293</v>
      </c>
      <c r="C13" s="182" t="s">
        <v>1523</v>
      </c>
      <c r="D13" s="177" t="s">
        <v>356</v>
      </c>
      <c r="E13" s="178">
        <v>25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1295</v>
      </c>
      <c r="C14" s="182" t="s">
        <v>1524</v>
      </c>
      <c r="D14" s="177" t="s">
        <v>356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1522</v>
      </c>
      <c r="C15" s="182" t="s">
        <v>1525</v>
      </c>
      <c r="D15" s="177" t="s">
        <v>356</v>
      </c>
      <c r="E15" s="178">
        <v>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1300</v>
      </c>
      <c r="C16" s="182" t="s">
        <v>1552</v>
      </c>
      <c r="D16" s="177" t="s">
        <v>356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1301</v>
      </c>
      <c r="C17" s="182" t="s">
        <v>1527</v>
      </c>
      <c r="D17" s="177" t="s">
        <v>356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1303</v>
      </c>
      <c r="C18" s="182" t="s">
        <v>1528</v>
      </c>
      <c r="D18" s="177" t="s">
        <v>356</v>
      </c>
      <c r="E18" s="178">
        <v>3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11</v>
      </c>
      <c r="B19" s="176" t="s">
        <v>1305</v>
      </c>
      <c r="C19" s="182" t="s">
        <v>1530</v>
      </c>
      <c r="D19" s="177" t="s">
        <v>356</v>
      </c>
      <c r="E19" s="178">
        <v>10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12</v>
      </c>
      <c r="B20" s="176" t="s">
        <v>1306</v>
      </c>
      <c r="C20" s="182" t="s">
        <v>1531</v>
      </c>
      <c r="D20" s="177" t="s">
        <v>356</v>
      </c>
      <c r="E20" s="178">
        <v>100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13</v>
      </c>
      <c r="B21" s="176" t="s">
        <v>1308</v>
      </c>
      <c r="C21" s="182" t="s">
        <v>1532</v>
      </c>
      <c r="D21" s="177" t="s">
        <v>356</v>
      </c>
      <c r="E21" s="178">
        <v>3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14</v>
      </c>
      <c r="B22" s="176" t="s">
        <v>1309</v>
      </c>
      <c r="C22" s="182" t="s">
        <v>1533</v>
      </c>
      <c r="D22" s="177" t="s">
        <v>356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1534</v>
      </c>
      <c r="C23" s="182" t="s">
        <v>1535</v>
      </c>
      <c r="D23" s="177" t="s">
        <v>356</v>
      </c>
      <c r="E23" s="178">
        <v>4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503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1312</v>
      </c>
      <c r="C24" s="182" t="s">
        <v>1537</v>
      </c>
      <c r="D24" s="177" t="s">
        <v>1397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17</v>
      </c>
      <c r="B25" s="176" t="s">
        <v>1519</v>
      </c>
      <c r="C25" s="182" t="s">
        <v>1553</v>
      </c>
      <c r="D25" s="177" t="s">
        <v>356</v>
      </c>
      <c r="E25" s="178">
        <v>1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18</v>
      </c>
      <c r="B26" s="176" t="s">
        <v>1316</v>
      </c>
      <c r="C26" s="182" t="s">
        <v>1540</v>
      </c>
      <c r="D26" s="177" t="s">
        <v>356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19</v>
      </c>
      <c r="B27" s="176" t="s">
        <v>1318</v>
      </c>
      <c r="C27" s="182" t="s">
        <v>1541</v>
      </c>
      <c r="D27" s="177" t="s">
        <v>356</v>
      </c>
      <c r="E27" s="178">
        <v>1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2" t="s">
        <v>302</v>
      </c>
      <c r="B28" s="163" t="s">
        <v>122</v>
      </c>
      <c r="C28" s="181" t="s">
        <v>118</v>
      </c>
      <c r="D28" s="164"/>
      <c r="E28" s="165"/>
      <c r="F28" s="166"/>
      <c r="G28" s="167">
        <f>SUMIF(AG29:AG29,"&lt;&gt;NOR",G29:G29)</f>
        <v>0</v>
      </c>
      <c r="H28" s="161"/>
      <c r="I28" s="161">
        <f>SUM(I29:I29)</f>
        <v>0</v>
      </c>
      <c r="J28" s="161"/>
      <c r="K28" s="161">
        <f>SUM(K29:K29)</f>
        <v>0</v>
      </c>
      <c r="L28" s="161"/>
      <c r="M28" s="161">
        <f>SUM(M29:M29)</f>
        <v>0</v>
      </c>
      <c r="N28" s="160"/>
      <c r="O28" s="160">
        <f>SUM(O29:O29)</f>
        <v>0</v>
      </c>
      <c r="P28" s="160"/>
      <c r="Q28" s="160">
        <f>SUM(Q29:Q29)</f>
        <v>0</v>
      </c>
      <c r="R28" s="161"/>
      <c r="S28" s="161"/>
      <c r="T28" s="161"/>
      <c r="U28" s="161"/>
      <c r="V28" s="161">
        <f>SUM(V29:V29)</f>
        <v>0</v>
      </c>
      <c r="W28" s="161"/>
      <c r="X28" s="161"/>
      <c r="Y28" s="161"/>
      <c r="Z28" s="167"/>
      <c r="AG28" t="s">
        <v>303</v>
      </c>
    </row>
    <row r="29" spans="1:60" ht="20.399999999999999" outlineLevel="1">
      <c r="A29" s="175">
        <v>20</v>
      </c>
      <c r="B29" s="176" t="s">
        <v>1320</v>
      </c>
      <c r="C29" s="182" t="s">
        <v>1542</v>
      </c>
      <c r="D29" s="177" t="s">
        <v>356</v>
      </c>
      <c r="E29" s="178">
        <v>1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>
      <c r="A30" s="162" t="s">
        <v>302</v>
      </c>
      <c r="B30" s="163" t="s">
        <v>123</v>
      </c>
      <c r="C30" s="181" t="s">
        <v>120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0</v>
      </c>
      <c r="W30" s="161"/>
      <c r="X30" s="161"/>
      <c r="Y30" s="161"/>
      <c r="Z30" s="167"/>
      <c r="AG30" t="s">
        <v>303</v>
      </c>
    </row>
    <row r="31" spans="1:60" outlineLevel="1">
      <c r="A31" s="175">
        <v>21</v>
      </c>
      <c r="B31" s="176" t="s">
        <v>1322</v>
      </c>
      <c r="C31" s="182" t="s">
        <v>1543</v>
      </c>
      <c r="D31" s="177" t="s">
        <v>356</v>
      </c>
      <c r="E31" s="178">
        <v>55</v>
      </c>
      <c r="F31" s="179"/>
      <c r="G31" s="180">
        <f t="shared" ref="G31:G38" si="7">ROUND(E31*F31,2)</f>
        <v>0</v>
      </c>
      <c r="H31" s="159"/>
      <c r="I31" s="158">
        <f t="shared" ref="I31:I38" si="8">ROUND(E31*H31,2)</f>
        <v>0</v>
      </c>
      <c r="J31" s="159"/>
      <c r="K31" s="158">
        <f t="shared" ref="K31:K38" si="9">ROUND(E31*J31,2)</f>
        <v>0</v>
      </c>
      <c r="L31" s="158">
        <v>21</v>
      </c>
      <c r="M31" s="158">
        <f t="shared" ref="M31:M38" si="10">G31*(1+L31/100)</f>
        <v>0</v>
      </c>
      <c r="N31" s="157">
        <v>0</v>
      </c>
      <c r="O31" s="157">
        <f t="shared" ref="O31:O38" si="11">ROUND(E31*N31,2)</f>
        <v>0</v>
      </c>
      <c r="P31" s="157">
        <v>0</v>
      </c>
      <c r="Q31" s="157">
        <f t="shared" ref="Q31:Q38" si="12"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ref="V31:V38" si="13">ROUND(E31*U31,2)</f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22</v>
      </c>
      <c r="B32" s="176" t="s">
        <v>1324</v>
      </c>
      <c r="C32" s="182" t="s">
        <v>1544</v>
      </c>
      <c r="D32" s="177" t="s">
        <v>356</v>
      </c>
      <c r="E32" s="178">
        <v>6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5">
        <v>23</v>
      </c>
      <c r="B33" s="176" t="s">
        <v>1326</v>
      </c>
      <c r="C33" s="182" t="s">
        <v>1545</v>
      </c>
      <c r="D33" s="177" t="s">
        <v>356</v>
      </c>
      <c r="E33" s="178">
        <v>4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24</v>
      </c>
      <c r="B34" s="176" t="s">
        <v>1328</v>
      </c>
      <c r="C34" s="182" t="s">
        <v>1546</v>
      </c>
      <c r="D34" s="177" t="s">
        <v>356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25</v>
      </c>
      <c r="B35" s="176" t="s">
        <v>1330</v>
      </c>
      <c r="C35" s="182" t="s">
        <v>1547</v>
      </c>
      <c r="D35" s="177" t="s">
        <v>356</v>
      </c>
      <c r="E35" s="178">
        <v>1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26</v>
      </c>
      <c r="B36" s="176" t="s">
        <v>1332</v>
      </c>
      <c r="C36" s="182" t="s">
        <v>1548</v>
      </c>
      <c r="D36" s="177" t="s">
        <v>356</v>
      </c>
      <c r="E36" s="178">
        <v>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27</v>
      </c>
      <c r="B37" s="176" t="s">
        <v>1334</v>
      </c>
      <c r="C37" s="182" t="s">
        <v>1549</v>
      </c>
      <c r="D37" s="177" t="s">
        <v>356</v>
      </c>
      <c r="E37" s="178">
        <v>3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69">
        <v>28</v>
      </c>
      <c r="B38" s="170" t="s">
        <v>1336</v>
      </c>
      <c r="C38" s="183" t="s">
        <v>1551</v>
      </c>
      <c r="D38" s="171" t="s">
        <v>356</v>
      </c>
      <c r="E38" s="172">
        <v>4</v>
      </c>
      <c r="F38" s="173"/>
      <c r="G38" s="174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201" t="s">
        <v>307</v>
      </c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288</v>
      </c>
    </row>
    <row r="40" spans="1:60">
      <c r="A40" s="150"/>
      <c r="B40" s="151" t="s">
        <v>31</v>
      </c>
      <c r="C40" s="185"/>
      <c r="D40" s="152"/>
      <c r="E40" s="153"/>
      <c r="F40" s="153"/>
      <c r="G40" s="168">
        <f>G8+G28+G30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351</v>
      </c>
    </row>
    <row r="41" spans="1:60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92" t="s">
        <v>352</v>
      </c>
      <c r="B43" s="292"/>
      <c r="C43" s="29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>
      <c r="A44" s="273"/>
      <c r="B44" s="274"/>
      <c r="C44" s="275"/>
      <c r="D44" s="274"/>
      <c r="E44" s="274"/>
      <c r="F44" s="274"/>
      <c r="G44" s="27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353</v>
      </c>
    </row>
    <row r="45" spans="1:60">
      <c r="A45" s="277"/>
      <c r="B45" s="278"/>
      <c r="C45" s="279"/>
      <c r="D45" s="278"/>
      <c r="E45" s="278"/>
      <c r="F45" s="278"/>
      <c r="G45" s="28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77"/>
      <c r="B46" s="278"/>
      <c r="C46" s="279"/>
      <c r="D46" s="278"/>
      <c r="E46" s="278"/>
      <c r="F46" s="278"/>
      <c r="G46" s="2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77"/>
      <c r="B47" s="278"/>
      <c r="C47" s="279"/>
      <c r="D47" s="278"/>
      <c r="E47" s="278"/>
      <c r="F47" s="278"/>
      <c r="G47" s="28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281"/>
      <c r="B48" s="282"/>
      <c r="C48" s="283"/>
      <c r="D48" s="282"/>
      <c r="E48" s="282"/>
      <c r="F48" s="282"/>
      <c r="G48" s="28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>
      <c r="C50" s="186"/>
      <c r="D50" s="10"/>
      <c r="AG50" t="s">
        <v>354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G6" sqref="G6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67</v>
      </c>
      <c r="C4" s="289" t="s">
        <v>68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124</v>
      </c>
      <c r="C8" s="181" t="s">
        <v>116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1285</v>
      </c>
      <c r="C9" s="182" t="s">
        <v>1525</v>
      </c>
      <c r="D9" s="177" t="s">
        <v>356</v>
      </c>
      <c r="E9" s="178">
        <v>7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1288</v>
      </c>
      <c r="C10" s="182" t="s">
        <v>1554</v>
      </c>
      <c r="D10" s="177" t="s">
        <v>356</v>
      </c>
      <c r="E10" s="178">
        <v>2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1290</v>
      </c>
      <c r="C11" s="182" t="s">
        <v>1531</v>
      </c>
      <c r="D11" s="177" t="s">
        <v>356</v>
      </c>
      <c r="E11" s="178">
        <v>25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1292</v>
      </c>
      <c r="C12" s="182" t="s">
        <v>1555</v>
      </c>
      <c r="D12" s="177" t="s">
        <v>356</v>
      </c>
      <c r="E12" s="178">
        <v>5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1534</v>
      </c>
      <c r="C13" s="182" t="s">
        <v>1535</v>
      </c>
      <c r="D13" s="177" t="s">
        <v>356</v>
      </c>
      <c r="E13" s="178">
        <v>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503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504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1295</v>
      </c>
      <c r="C14" s="182" t="s">
        <v>1537</v>
      </c>
      <c r="D14" s="177" t="s">
        <v>1397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162" t="s">
        <v>302</v>
      </c>
      <c r="B15" s="163" t="s">
        <v>125</v>
      </c>
      <c r="C15" s="181" t="s">
        <v>118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Z15" s="167"/>
      <c r="AG15" t="s">
        <v>303</v>
      </c>
    </row>
    <row r="16" spans="1:60" outlineLevel="1">
      <c r="A16" s="175">
        <v>7</v>
      </c>
      <c r="B16" s="176" t="s">
        <v>1522</v>
      </c>
      <c r="C16" s="182" t="s">
        <v>1556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>
      <c r="A17" s="162" t="s">
        <v>302</v>
      </c>
      <c r="B17" s="163" t="s">
        <v>126</v>
      </c>
      <c r="C17" s="181" t="s">
        <v>108</v>
      </c>
      <c r="D17" s="164"/>
      <c r="E17" s="165"/>
      <c r="F17" s="166"/>
      <c r="G17" s="167">
        <f>SUMIF(AG18:AG19,"&lt;&gt;NOR",G18:G19)</f>
        <v>0</v>
      </c>
      <c r="H17" s="161"/>
      <c r="I17" s="161">
        <f>SUM(I18:I19)</f>
        <v>0</v>
      </c>
      <c r="J17" s="161"/>
      <c r="K17" s="161">
        <f>SUM(K18:K19)</f>
        <v>0</v>
      </c>
      <c r="L17" s="161"/>
      <c r="M17" s="161">
        <f>SUM(M18:M19)</f>
        <v>0</v>
      </c>
      <c r="N17" s="160"/>
      <c r="O17" s="160">
        <f>SUM(O18:O19)</f>
        <v>0</v>
      </c>
      <c r="P17" s="160"/>
      <c r="Q17" s="160">
        <f>SUM(Q18:Q19)</f>
        <v>0</v>
      </c>
      <c r="R17" s="161"/>
      <c r="S17" s="161"/>
      <c r="T17" s="161"/>
      <c r="U17" s="161"/>
      <c r="V17" s="161">
        <f>SUM(V18:V19)</f>
        <v>0</v>
      </c>
      <c r="W17" s="161"/>
      <c r="X17" s="161"/>
      <c r="Y17" s="161"/>
      <c r="Z17" s="167"/>
      <c r="AG17" t="s">
        <v>303</v>
      </c>
    </row>
    <row r="18" spans="1:60" outlineLevel="1">
      <c r="A18" s="175">
        <v>8</v>
      </c>
      <c r="B18" s="176" t="s">
        <v>1300</v>
      </c>
      <c r="C18" s="182" t="s">
        <v>1547</v>
      </c>
      <c r="D18" s="177" t="s">
        <v>850</v>
      </c>
      <c r="E18" s="178">
        <v>10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9</v>
      </c>
      <c r="B19" s="176" t="s">
        <v>1301</v>
      </c>
      <c r="C19" s="182" t="s">
        <v>1557</v>
      </c>
      <c r="D19" s="177" t="s">
        <v>850</v>
      </c>
      <c r="E19" s="178">
        <v>2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2" t="s">
        <v>302</v>
      </c>
      <c r="B20" s="163" t="s">
        <v>127</v>
      </c>
      <c r="C20" s="181" t="s">
        <v>120</v>
      </c>
      <c r="D20" s="164"/>
      <c r="E20" s="165"/>
      <c r="F20" s="166"/>
      <c r="G20" s="167">
        <f>SUMIF(AG21:AG23,"&lt;&gt;NOR",G21:G23)</f>
        <v>0</v>
      </c>
      <c r="H20" s="161"/>
      <c r="I20" s="161">
        <f>SUM(I21:I23)</f>
        <v>0</v>
      </c>
      <c r="J20" s="161"/>
      <c r="K20" s="161">
        <f>SUM(K21:K23)</f>
        <v>0</v>
      </c>
      <c r="L20" s="161"/>
      <c r="M20" s="161">
        <f>SUM(M21:M23)</f>
        <v>0</v>
      </c>
      <c r="N20" s="160"/>
      <c r="O20" s="160">
        <f>SUM(O21:O23)</f>
        <v>0</v>
      </c>
      <c r="P20" s="160"/>
      <c r="Q20" s="160">
        <f>SUM(Q21:Q23)</f>
        <v>0</v>
      </c>
      <c r="R20" s="161"/>
      <c r="S20" s="161"/>
      <c r="T20" s="161"/>
      <c r="U20" s="161"/>
      <c r="V20" s="161">
        <f>SUM(V21:V23)</f>
        <v>0</v>
      </c>
      <c r="W20" s="161"/>
      <c r="X20" s="161"/>
      <c r="Y20" s="161"/>
      <c r="Z20" s="167"/>
      <c r="AG20" t="s">
        <v>303</v>
      </c>
    </row>
    <row r="21" spans="1:60" outlineLevel="1">
      <c r="A21" s="175">
        <v>10</v>
      </c>
      <c r="B21" s="176" t="s">
        <v>1303</v>
      </c>
      <c r="C21" s="182" t="s">
        <v>1543</v>
      </c>
      <c r="D21" s="177" t="s">
        <v>356</v>
      </c>
      <c r="E21" s="178">
        <v>7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11</v>
      </c>
      <c r="B22" s="176" t="s">
        <v>1305</v>
      </c>
      <c r="C22" s="182" t="s">
        <v>1546</v>
      </c>
      <c r="D22" s="177" t="s">
        <v>356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9">
        <v>12</v>
      </c>
      <c r="B23" s="170" t="s">
        <v>1306</v>
      </c>
      <c r="C23" s="183" t="s">
        <v>1551</v>
      </c>
      <c r="D23" s="171" t="s">
        <v>356</v>
      </c>
      <c r="E23" s="172">
        <v>4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310</v>
      </c>
      <c r="Z23" s="201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288</v>
      </c>
    </row>
    <row r="25" spans="1:60">
      <c r="A25" s="150"/>
      <c r="B25" s="151" t="s">
        <v>31</v>
      </c>
      <c r="C25" s="185"/>
      <c r="D25" s="152"/>
      <c r="E25" s="153"/>
      <c r="F25" s="153"/>
      <c r="G25" s="168">
        <f>G8+G15+G17+G20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351</v>
      </c>
    </row>
    <row r="26" spans="1:60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>
      <c r="A28" s="292" t="s">
        <v>352</v>
      </c>
      <c r="B28" s="292"/>
      <c r="C28" s="29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>
      <c r="A29" s="273"/>
      <c r="B29" s="274"/>
      <c r="C29" s="275"/>
      <c r="D29" s="274"/>
      <c r="E29" s="274"/>
      <c r="F29" s="274"/>
      <c r="G29" s="27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353</v>
      </c>
    </row>
    <row r="30" spans="1:60">
      <c r="A30" s="277"/>
      <c r="B30" s="278"/>
      <c r="C30" s="279"/>
      <c r="D30" s="278"/>
      <c r="E30" s="278"/>
      <c r="F30" s="278"/>
      <c r="G30" s="28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>
      <c r="A31" s="277"/>
      <c r="B31" s="278"/>
      <c r="C31" s="279"/>
      <c r="D31" s="278"/>
      <c r="E31" s="278"/>
      <c r="F31" s="278"/>
      <c r="G31" s="28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277"/>
      <c r="B32" s="278"/>
      <c r="C32" s="279"/>
      <c r="D32" s="278"/>
      <c r="E32" s="278"/>
      <c r="F32" s="278"/>
      <c r="G32" s="28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>
      <c r="A33" s="281"/>
      <c r="B33" s="282"/>
      <c r="C33" s="283"/>
      <c r="D33" s="282"/>
      <c r="E33" s="282"/>
      <c r="F33" s="282"/>
      <c r="G33" s="28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>
      <c r="C35" s="186"/>
      <c r="D35" s="10"/>
      <c r="AG35" t="s">
        <v>354</v>
      </c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  <outlinePr summaryBelow="0"/>
  </sheetPr>
  <dimension ref="A1:BH5000"/>
  <sheetViews>
    <sheetView zoomScale="80" zoomScaleNormal="80" workbookViewId="0">
      <pane ySplit="7" topLeftCell="A8" activePane="bottomLeft" state="frozen"/>
      <selection sqref="A1:G1"/>
      <selection pane="bottomLeft" activeCell="Z8" sqref="Z8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69</v>
      </c>
      <c r="C4" s="289" t="s">
        <v>70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128</v>
      </c>
      <c r="C8" s="181" t="s">
        <v>116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1558</v>
      </c>
      <c r="C9" s="182" t="s">
        <v>1559</v>
      </c>
      <c r="D9" s="177" t="s">
        <v>356</v>
      </c>
      <c r="E9" s="178">
        <v>1</v>
      </c>
      <c r="F9" s="179"/>
      <c r="G9" s="180">
        <f t="shared" ref="G9:G17" si="0">ROUND(E9*F9,2)</f>
        <v>0</v>
      </c>
      <c r="H9" s="159"/>
      <c r="I9" s="158">
        <f t="shared" ref="I9:I17" si="1">ROUND(E9*H9,2)</f>
        <v>0</v>
      </c>
      <c r="J9" s="159"/>
      <c r="K9" s="158">
        <f t="shared" ref="K9:K17" si="2">ROUND(E9*J9,2)</f>
        <v>0</v>
      </c>
      <c r="L9" s="158">
        <v>21</v>
      </c>
      <c r="M9" s="158">
        <f t="shared" ref="M9:M17" si="3">G9*(1+L9/100)</f>
        <v>0</v>
      </c>
      <c r="N9" s="157">
        <v>0</v>
      </c>
      <c r="O9" s="157">
        <f t="shared" ref="O9:O17" si="4">ROUND(E9*N9,2)</f>
        <v>0</v>
      </c>
      <c r="P9" s="157">
        <v>0</v>
      </c>
      <c r="Q9" s="157">
        <f t="shared" ref="Q9:Q1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7" si="6">ROUND(E9*U9,2)</f>
        <v>0</v>
      </c>
      <c r="W9" s="158"/>
      <c r="X9" s="158" t="s">
        <v>503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504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1288</v>
      </c>
      <c r="C10" s="182" t="s">
        <v>1525</v>
      </c>
      <c r="D10" s="177" t="s">
        <v>356</v>
      </c>
      <c r="E10" s="178">
        <v>10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1290</v>
      </c>
      <c r="C11" s="182" t="s">
        <v>1560</v>
      </c>
      <c r="D11" s="177" t="s">
        <v>356</v>
      </c>
      <c r="E11" s="178">
        <v>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1292</v>
      </c>
      <c r="C12" s="182" t="s">
        <v>1527</v>
      </c>
      <c r="D12" s="177" t="s">
        <v>356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1293</v>
      </c>
      <c r="C13" s="182" t="s">
        <v>1554</v>
      </c>
      <c r="D13" s="177" t="s">
        <v>356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1295</v>
      </c>
      <c r="C14" s="182" t="s">
        <v>1531</v>
      </c>
      <c r="D14" s="177" t="s">
        <v>356</v>
      </c>
      <c r="E14" s="178">
        <v>20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1522</v>
      </c>
      <c r="C15" s="182" t="s">
        <v>1555</v>
      </c>
      <c r="D15" s="177" t="s">
        <v>356</v>
      </c>
      <c r="E15" s="178">
        <v>10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80" t="s">
        <v>307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1534</v>
      </c>
      <c r="C16" s="182" t="s">
        <v>1535</v>
      </c>
      <c r="D16" s="177" t="s">
        <v>356</v>
      </c>
      <c r="E16" s="178">
        <v>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503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9</v>
      </c>
      <c r="B17" s="176" t="s">
        <v>1301</v>
      </c>
      <c r="C17" s="182" t="s">
        <v>1537</v>
      </c>
      <c r="D17" s="177" t="s">
        <v>1397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162" t="s">
        <v>302</v>
      </c>
      <c r="B18" s="163" t="s">
        <v>129</v>
      </c>
      <c r="C18" s="181" t="s">
        <v>118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0</v>
      </c>
      <c r="L18" s="161"/>
      <c r="M18" s="161">
        <f>SUM(M19:M19)</f>
        <v>0</v>
      </c>
      <c r="N18" s="160"/>
      <c r="O18" s="160">
        <f>SUM(O19:O19)</f>
        <v>0</v>
      </c>
      <c r="P18" s="160"/>
      <c r="Q18" s="160">
        <f>SUM(Q19:Q19)</f>
        <v>0</v>
      </c>
      <c r="R18" s="161"/>
      <c r="S18" s="161"/>
      <c r="T18" s="161"/>
      <c r="U18" s="161"/>
      <c r="V18" s="161">
        <f>SUM(V19:V19)</f>
        <v>0</v>
      </c>
      <c r="W18" s="161"/>
      <c r="X18" s="161"/>
      <c r="Y18" s="161"/>
      <c r="Z18" s="167"/>
      <c r="AG18" t="s">
        <v>303</v>
      </c>
    </row>
    <row r="19" spans="1:60" outlineLevel="1">
      <c r="A19" s="175">
        <v>10</v>
      </c>
      <c r="B19" s="176" t="s">
        <v>1303</v>
      </c>
      <c r="C19" s="182" t="s">
        <v>1556</v>
      </c>
      <c r="D19" s="177" t="s">
        <v>356</v>
      </c>
      <c r="E19" s="178">
        <v>1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2" t="s">
        <v>302</v>
      </c>
      <c r="B20" s="163" t="s">
        <v>130</v>
      </c>
      <c r="C20" s="181" t="s">
        <v>108</v>
      </c>
      <c r="D20" s="164"/>
      <c r="E20" s="165"/>
      <c r="F20" s="166"/>
      <c r="G20" s="167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0"/>
      <c r="O20" s="160">
        <f>SUM(O21:O22)</f>
        <v>0</v>
      </c>
      <c r="P20" s="160"/>
      <c r="Q20" s="160">
        <f>SUM(Q21:Q22)</f>
        <v>0</v>
      </c>
      <c r="R20" s="161"/>
      <c r="S20" s="161"/>
      <c r="T20" s="161"/>
      <c r="U20" s="161"/>
      <c r="V20" s="161">
        <f>SUM(V21:V22)</f>
        <v>0</v>
      </c>
      <c r="W20" s="161"/>
      <c r="X20" s="161"/>
      <c r="Y20" s="161"/>
      <c r="Z20" s="167"/>
      <c r="AG20" t="s">
        <v>303</v>
      </c>
    </row>
    <row r="21" spans="1:60" outlineLevel="1">
      <c r="A21" s="175">
        <v>11</v>
      </c>
      <c r="B21" s="176" t="s">
        <v>1305</v>
      </c>
      <c r="C21" s="182" t="s">
        <v>1547</v>
      </c>
      <c r="D21" s="177" t="s">
        <v>850</v>
      </c>
      <c r="E21" s="178">
        <v>10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12</v>
      </c>
      <c r="B22" s="176" t="s">
        <v>1306</v>
      </c>
      <c r="C22" s="182" t="s">
        <v>1557</v>
      </c>
      <c r="D22" s="177" t="s">
        <v>850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>
      <c r="A23" s="162" t="s">
        <v>302</v>
      </c>
      <c r="B23" s="163" t="s">
        <v>131</v>
      </c>
      <c r="C23" s="181" t="s">
        <v>120</v>
      </c>
      <c r="D23" s="164"/>
      <c r="E23" s="165"/>
      <c r="F23" s="166"/>
      <c r="G23" s="167">
        <f>SUMIF(AG24:AG28,"&lt;&gt;NOR",G24:G28)</f>
        <v>0</v>
      </c>
      <c r="H23" s="161"/>
      <c r="I23" s="161">
        <f>SUM(I24:I28)</f>
        <v>0</v>
      </c>
      <c r="J23" s="161"/>
      <c r="K23" s="161">
        <f>SUM(K24:K28)</f>
        <v>0</v>
      </c>
      <c r="L23" s="161"/>
      <c r="M23" s="161">
        <f>SUM(M24:M28)</f>
        <v>0</v>
      </c>
      <c r="N23" s="160"/>
      <c r="O23" s="160">
        <f>SUM(O24:O28)</f>
        <v>0</v>
      </c>
      <c r="P23" s="160"/>
      <c r="Q23" s="160">
        <f>SUM(Q24:Q28)</f>
        <v>0</v>
      </c>
      <c r="R23" s="161"/>
      <c r="S23" s="161"/>
      <c r="T23" s="161"/>
      <c r="U23" s="161"/>
      <c r="V23" s="161">
        <f>SUM(V24:V28)</f>
        <v>0</v>
      </c>
      <c r="W23" s="161"/>
      <c r="X23" s="161"/>
      <c r="Y23" s="161"/>
      <c r="Z23" s="167"/>
      <c r="AG23" t="s">
        <v>303</v>
      </c>
    </row>
    <row r="24" spans="1:60" outlineLevel="1">
      <c r="A24" s="175">
        <v>13</v>
      </c>
      <c r="B24" s="176" t="s">
        <v>1308</v>
      </c>
      <c r="C24" s="182" t="s">
        <v>1543</v>
      </c>
      <c r="D24" s="177" t="s">
        <v>356</v>
      </c>
      <c r="E24" s="178">
        <v>10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14</v>
      </c>
      <c r="B25" s="176" t="s">
        <v>1309</v>
      </c>
      <c r="C25" s="182" t="s">
        <v>1544</v>
      </c>
      <c r="D25" s="177" t="s">
        <v>356</v>
      </c>
      <c r="E25" s="178">
        <v>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15</v>
      </c>
      <c r="B26" s="176" t="s">
        <v>1311</v>
      </c>
      <c r="C26" s="182" t="s">
        <v>1546</v>
      </c>
      <c r="D26" s="177" t="s">
        <v>356</v>
      </c>
      <c r="E26" s="178">
        <v>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16</v>
      </c>
      <c r="B27" s="176" t="s">
        <v>1312</v>
      </c>
      <c r="C27" s="182" t="s">
        <v>1549</v>
      </c>
      <c r="D27" s="177" t="s">
        <v>356</v>
      </c>
      <c r="E27" s="178">
        <v>1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>ROUND(E27*U27,2)</f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69">
        <v>17</v>
      </c>
      <c r="B28" s="170" t="s">
        <v>1314</v>
      </c>
      <c r="C28" s="183" t="s">
        <v>1551</v>
      </c>
      <c r="D28" s="171" t="s">
        <v>356</v>
      </c>
      <c r="E28" s="172">
        <v>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288</v>
      </c>
    </row>
    <row r="30" spans="1:60">
      <c r="A30" s="150"/>
      <c r="B30" s="151" t="s">
        <v>31</v>
      </c>
      <c r="C30" s="185"/>
      <c r="D30" s="152"/>
      <c r="E30" s="153"/>
      <c r="F30" s="153"/>
      <c r="G30" s="168">
        <f>G8+G18+G20+G23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351</v>
      </c>
    </row>
    <row r="31" spans="1:60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>
      <c r="A33" s="292" t="s">
        <v>352</v>
      </c>
      <c r="B33" s="292"/>
      <c r="C33" s="29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>
      <c r="A34" s="273"/>
      <c r="B34" s="274"/>
      <c r="C34" s="275"/>
      <c r="D34" s="274"/>
      <c r="E34" s="274"/>
      <c r="F34" s="274"/>
      <c r="G34" s="27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353</v>
      </c>
    </row>
    <row r="35" spans="1:33">
      <c r="A35" s="277"/>
      <c r="B35" s="278"/>
      <c r="C35" s="279"/>
      <c r="D35" s="278"/>
      <c r="E35" s="278"/>
      <c r="F35" s="278"/>
      <c r="G35" s="28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>
      <c r="A36" s="277"/>
      <c r="B36" s="278"/>
      <c r="C36" s="279"/>
      <c r="D36" s="278"/>
      <c r="E36" s="278"/>
      <c r="F36" s="278"/>
      <c r="G36" s="28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>
      <c r="A37" s="277"/>
      <c r="B37" s="278"/>
      <c r="C37" s="279"/>
      <c r="D37" s="278"/>
      <c r="E37" s="278"/>
      <c r="F37" s="278"/>
      <c r="G37" s="28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>
      <c r="A38" s="281"/>
      <c r="B38" s="282"/>
      <c r="C38" s="283"/>
      <c r="D38" s="282"/>
      <c r="E38" s="282"/>
      <c r="F38" s="282"/>
      <c r="G38" s="28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>
      <c r="C40" s="186"/>
      <c r="D40" s="10"/>
      <c r="AG40" t="s">
        <v>354</v>
      </c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C14" sqref="C14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71</v>
      </c>
      <c r="C4" s="289" t="s">
        <v>72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136</v>
      </c>
      <c r="C8" s="181" t="s">
        <v>137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Z8" s="167"/>
      <c r="AG8" t="s">
        <v>303</v>
      </c>
    </row>
    <row r="9" spans="1:60" outlineLevel="1">
      <c r="A9" s="175">
        <v>1</v>
      </c>
      <c r="B9" s="176" t="s">
        <v>1285</v>
      </c>
      <c r="C9" s="182" t="s">
        <v>1561</v>
      </c>
      <c r="D9" s="177" t="s">
        <v>356</v>
      </c>
      <c r="E9" s="178">
        <v>1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201" t="s">
        <v>307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5">
        <v>2</v>
      </c>
      <c r="B10" s="176" t="s">
        <v>1288</v>
      </c>
      <c r="C10" s="182" t="s">
        <v>1562</v>
      </c>
      <c r="D10" s="177" t="s">
        <v>356</v>
      </c>
      <c r="E10" s="178">
        <v>16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1290</v>
      </c>
      <c r="C11" s="182" t="s">
        <v>1563</v>
      </c>
      <c r="D11" s="177" t="s">
        <v>356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1292</v>
      </c>
      <c r="C12" s="182" t="s">
        <v>1564</v>
      </c>
      <c r="D12" s="177" t="s">
        <v>366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5</v>
      </c>
      <c r="B13" s="176" t="s">
        <v>1293</v>
      </c>
      <c r="C13" s="182" t="s">
        <v>1565</v>
      </c>
      <c r="D13" s="177" t="s">
        <v>366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80" t="s">
        <v>307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1295</v>
      </c>
      <c r="C14" s="182" t="s">
        <v>323</v>
      </c>
      <c r="D14" s="177" t="s">
        <v>366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162" t="s">
        <v>302</v>
      </c>
      <c r="B15" s="163" t="s">
        <v>138</v>
      </c>
      <c r="C15" s="181" t="s">
        <v>139</v>
      </c>
      <c r="D15" s="164"/>
      <c r="E15" s="165"/>
      <c r="F15" s="166"/>
      <c r="G15" s="167">
        <f>SUMIF(AG16:AG20,"&lt;&gt;NOR",G16:G20)</f>
        <v>0</v>
      </c>
      <c r="H15" s="161"/>
      <c r="I15" s="161">
        <f>SUM(I16:I20)</f>
        <v>0</v>
      </c>
      <c r="J15" s="161"/>
      <c r="K15" s="161">
        <f>SUM(K16:K20)</f>
        <v>0</v>
      </c>
      <c r="L15" s="161"/>
      <c r="M15" s="161">
        <f>SUM(M16:M20)</f>
        <v>0</v>
      </c>
      <c r="N15" s="160"/>
      <c r="O15" s="160">
        <f>SUM(O16:O20)</f>
        <v>0</v>
      </c>
      <c r="P15" s="160"/>
      <c r="Q15" s="160">
        <f>SUM(Q16:Q20)</f>
        <v>0</v>
      </c>
      <c r="R15" s="161"/>
      <c r="S15" s="161"/>
      <c r="T15" s="161"/>
      <c r="U15" s="161"/>
      <c r="V15" s="161">
        <f>SUM(V16:V20)</f>
        <v>0</v>
      </c>
      <c r="W15" s="161"/>
      <c r="X15" s="161"/>
      <c r="Y15" s="161"/>
      <c r="Z15" s="167"/>
      <c r="AG15" t="s">
        <v>303</v>
      </c>
    </row>
    <row r="16" spans="1:60" outlineLevel="1">
      <c r="A16" s="175">
        <v>7</v>
      </c>
      <c r="B16" s="176" t="s">
        <v>1522</v>
      </c>
      <c r="C16" s="182" t="s">
        <v>1566</v>
      </c>
      <c r="D16" s="177" t="s">
        <v>356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5">
        <v>8</v>
      </c>
      <c r="B17" s="176" t="s">
        <v>1300</v>
      </c>
      <c r="C17" s="182" t="s">
        <v>1567</v>
      </c>
      <c r="D17" s="177" t="s">
        <v>356</v>
      </c>
      <c r="E17" s="178">
        <v>16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180" t="s">
        <v>307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9</v>
      </c>
      <c r="B18" s="176" t="s">
        <v>1301</v>
      </c>
      <c r="C18" s="182" t="s">
        <v>1568</v>
      </c>
      <c r="D18" s="177" t="s">
        <v>366</v>
      </c>
      <c r="E18" s="178">
        <v>1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5">
        <v>10</v>
      </c>
      <c r="B19" s="176" t="s">
        <v>1303</v>
      </c>
      <c r="C19" s="182" t="s">
        <v>1569</v>
      </c>
      <c r="D19" s="177" t="s">
        <v>850</v>
      </c>
      <c r="E19" s="178">
        <v>16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80" t="s">
        <v>307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11</v>
      </c>
      <c r="B20" s="176" t="s">
        <v>1305</v>
      </c>
      <c r="C20" s="182" t="s">
        <v>1570</v>
      </c>
      <c r="D20" s="177" t="s">
        <v>366</v>
      </c>
      <c r="E20" s="178">
        <v>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2" t="s">
        <v>302</v>
      </c>
      <c r="B21" s="163" t="s">
        <v>140</v>
      </c>
      <c r="C21" s="181" t="s">
        <v>141</v>
      </c>
      <c r="D21" s="164"/>
      <c r="E21" s="165"/>
      <c r="F21" s="166"/>
      <c r="G21" s="167">
        <f>SUMIF(AG22:AG31,"&lt;&gt;NOR",G22:G31)</f>
        <v>0</v>
      </c>
      <c r="H21" s="161"/>
      <c r="I21" s="161">
        <f>SUM(I22:I31)</f>
        <v>0</v>
      </c>
      <c r="J21" s="161"/>
      <c r="K21" s="161">
        <f>SUM(K22:K31)</f>
        <v>0</v>
      </c>
      <c r="L21" s="161"/>
      <c r="M21" s="161">
        <f>SUM(M22:M31)</f>
        <v>0</v>
      </c>
      <c r="N21" s="160"/>
      <c r="O21" s="160">
        <f>SUM(O22:O31)</f>
        <v>0</v>
      </c>
      <c r="P21" s="160"/>
      <c r="Q21" s="160">
        <f>SUM(Q22:Q31)</f>
        <v>0</v>
      </c>
      <c r="R21" s="161"/>
      <c r="S21" s="161"/>
      <c r="T21" s="161"/>
      <c r="U21" s="161"/>
      <c r="V21" s="161">
        <f>SUM(V22:V31)</f>
        <v>0</v>
      </c>
      <c r="W21" s="161"/>
      <c r="X21" s="161"/>
      <c r="Y21" s="161"/>
      <c r="Z21" s="167"/>
      <c r="AG21" t="s">
        <v>303</v>
      </c>
    </row>
    <row r="22" spans="1:60" outlineLevel="1">
      <c r="A22" s="175">
        <v>12</v>
      </c>
      <c r="B22" s="176" t="s">
        <v>1306</v>
      </c>
      <c r="C22" s="182" t="s">
        <v>1571</v>
      </c>
      <c r="D22" s="177" t="s">
        <v>366</v>
      </c>
      <c r="E22" s="178">
        <v>1</v>
      </c>
      <c r="F22" s="179"/>
      <c r="G22" s="180">
        <f t="shared" ref="G22:G31" si="7">ROUND(E22*F22,2)</f>
        <v>0</v>
      </c>
      <c r="H22" s="159"/>
      <c r="I22" s="158">
        <f t="shared" ref="I22:I31" si="8">ROUND(E22*H22,2)</f>
        <v>0</v>
      </c>
      <c r="J22" s="159"/>
      <c r="K22" s="158">
        <f t="shared" ref="K22:K31" si="9">ROUND(E22*J22,2)</f>
        <v>0</v>
      </c>
      <c r="L22" s="158">
        <v>21</v>
      </c>
      <c r="M22" s="158">
        <f t="shared" ref="M22:M31" si="10">G22*(1+L22/100)</f>
        <v>0</v>
      </c>
      <c r="N22" s="157">
        <v>0</v>
      </c>
      <c r="O22" s="157">
        <f t="shared" ref="O22:O31" si="11">ROUND(E22*N22,2)</f>
        <v>0</v>
      </c>
      <c r="P22" s="157">
        <v>0</v>
      </c>
      <c r="Q22" s="157">
        <f t="shared" ref="Q22:Q31" si="12"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ref="V22:V31" si="13">ROUND(E22*U22,2)</f>
        <v>0</v>
      </c>
      <c r="W22" s="158"/>
      <c r="X22" s="158" t="s">
        <v>309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13</v>
      </c>
      <c r="B23" s="176" t="s">
        <v>1308</v>
      </c>
      <c r="C23" s="182" t="s">
        <v>2423</v>
      </c>
      <c r="D23" s="177" t="s">
        <v>410</v>
      </c>
      <c r="E23" s="178">
        <v>20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14</v>
      </c>
      <c r="B24" s="176" t="s">
        <v>1309</v>
      </c>
      <c r="C24" s="182" t="s">
        <v>1572</v>
      </c>
      <c r="D24" s="177" t="s">
        <v>356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15</v>
      </c>
      <c r="B25" s="176" t="s">
        <v>1311</v>
      </c>
      <c r="C25" s="182" t="s">
        <v>1573</v>
      </c>
      <c r="D25" s="177" t="s">
        <v>356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80" t="s">
        <v>307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5">
        <v>16</v>
      </c>
      <c r="B26" s="176" t="s">
        <v>1312</v>
      </c>
      <c r="C26" s="182" t="s">
        <v>1574</v>
      </c>
      <c r="D26" s="177" t="s">
        <v>356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80" t="s">
        <v>307</v>
      </c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5">
        <v>17</v>
      </c>
      <c r="B27" s="176" t="s">
        <v>1314</v>
      </c>
      <c r="C27" s="182" t="s">
        <v>1575</v>
      </c>
      <c r="D27" s="177" t="s">
        <v>356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80" t="s">
        <v>307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18</v>
      </c>
      <c r="B28" s="176" t="s">
        <v>1316</v>
      </c>
      <c r="C28" s="182" t="s">
        <v>1576</v>
      </c>
      <c r="D28" s="177" t="s">
        <v>410</v>
      </c>
      <c r="E28" s="178">
        <v>15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19</v>
      </c>
      <c r="B29" s="176" t="s">
        <v>1318</v>
      </c>
      <c r="C29" s="182" t="s">
        <v>1564</v>
      </c>
      <c r="D29" s="177" t="s">
        <v>366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20</v>
      </c>
      <c r="B30" s="176" t="s">
        <v>1320</v>
      </c>
      <c r="C30" s="182" t="s">
        <v>1565</v>
      </c>
      <c r="D30" s="177" t="s">
        <v>366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309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21</v>
      </c>
      <c r="B31" s="176" t="s">
        <v>1322</v>
      </c>
      <c r="C31" s="182" t="s">
        <v>323</v>
      </c>
      <c r="D31" s="177" t="s">
        <v>366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80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2" t="s">
        <v>302</v>
      </c>
      <c r="B32" s="163" t="s">
        <v>142</v>
      </c>
      <c r="C32" s="181" t="s">
        <v>143</v>
      </c>
      <c r="D32" s="164"/>
      <c r="E32" s="165"/>
      <c r="F32" s="166"/>
      <c r="G32" s="167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0"/>
      <c r="O32" s="160">
        <f>SUM(O33:O37)</f>
        <v>0</v>
      </c>
      <c r="P32" s="160"/>
      <c r="Q32" s="160">
        <f>SUM(Q33:Q37)</f>
        <v>0</v>
      </c>
      <c r="R32" s="161"/>
      <c r="S32" s="161"/>
      <c r="T32" s="161"/>
      <c r="U32" s="161"/>
      <c r="V32" s="161">
        <f>SUM(V33:V37)</f>
        <v>0</v>
      </c>
      <c r="W32" s="161"/>
      <c r="X32" s="161"/>
      <c r="Y32" s="161"/>
      <c r="Z32" s="167"/>
      <c r="AG32" t="s">
        <v>303</v>
      </c>
    </row>
    <row r="33" spans="1:60" outlineLevel="1">
      <c r="A33" s="175">
        <v>22</v>
      </c>
      <c r="B33" s="176" t="s">
        <v>1324</v>
      </c>
      <c r="C33" s="182" t="s">
        <v>1577</v>
      </c>
      <c r="D33" s="177" t="s">
        <v>356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23</v>
      </c>
      <c r="B34" s="176" t="s">
        <v>1326</v>
      </c>
      <c r="C34" s="182" t="s">
        <v>1578</v>
      </c>
      <c r="D34" s="177" t="s">
        <v>356</v>
      </c>
      <c r="E34" s="178">
        <v>1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>
      <c r="A35" s="175">
        <v>24</v>
      </c>
      <c r="B35" s="176" t="s">
        <v>1328</v>
      </c>
      <c r="C35" s="182" t="s">
        <v>1579</v>
      </c>
      <c r="D35" s="177" t="s">
        <v>356</v>
      </c>
      <c r="E35" s="178">
        <v>1</v>
      </c>
      <c r="F35" s="179"/>
      <c r="G35" s="180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310</v>
      </c>
      <c r="Z35" s="180" t="s">
        <v>307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5">
        <v>25</v>
      </c>
      <c r="B36" s="176" t="s">
        <v>1330</v>
      </c>
      <c r="C36" s="182" t="s">
        <v>1569</v>
      </c>
      <c r="D36" s="177" t="s">
        <v>850</v>
      </c>
      <c r="E36" s="178">
        <v>10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307</v>
      </c>
      <c r="T36" s="158" t="s">
        <v>308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5">
        <v>26</v>
      </c>
      <c r="B37" s="176" t="s">
        <v>1332</v>
      </c>
      <c r="C37" s="182" t="s">
        <v>1570</v>
      </c>
      <c r="D37" s="177" t="s">
        <v>366</v>
      </c>
      <c r="E37" s="178">
        <v>1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>ROUND(E37*U37,2)</f>
        <v>0</v>
      </c>
      <c r="W37" s="158"/>
      <c r="X37" s="158" t="s">
        <v>309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>
      <c r="A38" s="162" t="s">
        <v>302</v>
      </c>
      <c r="B38" s="163" t="s">
        <v>144</v>
      </c>
      <c r="C38" s="181" t="s">
        <v>145</v>
      </c>
      <c r="D38" s="164"/>
      <c r="E38" s="165"/>
      <c r="F38" s="166"/>
      <c r="G38" s="167">
        <f>SUMIF(AG39:AG46,"&lt;&gt;NOR",G39:G46)</f>
        <v>0</v>
      </c>
      <c r="H38" s="161"/>
      <c r="I38" s="161">
        <f>SUM(I39:I46)</f>
        <v>0</v>
      </c>
      <c r="J38" s="161"/>
      <c r="K38" s="161">
        <f>SUM(K39:K46)</f>
        <v>0</v>
      </c>
      <c r="L38" s="161"/>
      <c r="M38" s="161">
        <f>SUM(M39:M46)</f>
        <v>0</v>
      </c>
      <c r="N38" s="160"/>
      <c r="O38" s="160">
        <f>SUM(O39:O46)</f>
        <v>0</v>
      </c>
      <c r="P38" s="160"/>
      <c r="Q38" s="160">
        <f>SUM(Q39:Q46)</f>
        <v>0</v>
      </c>
      <c r="R38" s="161"/>
      <c r="S38" s="161"/>
      <c r="T38" s="161"/>
      <c r="U38" s="161"/>
      <c r="V38" s="161">
        <f>SUM(V39:V46)</f>
        <v>0</v>
      </c>
      <c r="W38" s="161"/>
      <c r="X38" s="161"/>
      <c r="Y38" s="161"/>
      <c r="Z38" s="167"/>
      <c r="AG38" t="s">
        <v>303</v>
      </c>
    </row>
    <row r="39" spans="1:60" outlineLevel="1">
      <c r="A39" s="175">
        <v>27</v>
      </c>
      <c r="B39" s="176" t="s">
        <v>1334</v>
      </c>
      <c r="C39" s="182" t="s">
        <v>1580</v>
      </c>
      <c r="D39" s="177" t="s">
        <v>1397</v>
      </c>
      <c r="E39" s="178">
        <v>4</v>
      </c>
      <c r="F39" s="179"/>
      <c r="G39" s="180">
        <f t="shared" ref="G39:G46" si="14">ROUND(E39*F39,2)</f>
        <v>0</v>
      </c>
      <c r="H39" s="159"/>
      <c r="I39" s="158">
        <f t="shared" ref="I39:I46" si="15">ROUND(E39*H39,2)</f>
        <v>0</v>
      </c>
      <c r="J39" s="159"/>
      <c r="K39" s="158">
        <f t="shared" ref="K39:K46" si="16">ROUND(E39*J39,2)</f>
        <v>0</v>
      </c>
      <c r="L39" s="158">
        <v>21</v>
      </c>
      <c r="M39" s="158">
        <f t="shared" ref="M39:M46" si="17">G39*(1+L39/100)</f>
        <v>0</v>
      </c>
      <c r="N39" s="157">
        <v>0</v>
      </c>
      <c r="O39" s="157">
        <f t="shared" ref="O39:O46" si="18">ROUND(E39*N39,2)</f>
        <v>0</v>
      </c>
      <c r="P39" s="157">
        <v>0</v>
      </c>
      <c r="Q39" s="157">
        <f t="shared" ref="Q39:Q46" si="19">ROUND(E39*P39,2)</f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ref="V39:V46" si="20">ROUND(E39*U39,2)</f>
        <v>0</v>
      </c>
      <c r="W39" s="158"/>
      <c r="X39" s="158" t="s">
        <v>309</v>
      </c>
      <c r="Y39" s="158" t="s">
        <v>310</v>
      </c>
      <c r="Z39" s="180" t="s">
        <v>307</v>
      </c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28</v>
      </c>
      <c r="B40" s="176" t="s">
        <v>1336</v>
      </c>
      <c r="C40" s="182" t="s">
        <v>1581</v>
      </c>
      <c r="D40" s="177" t="s">
        <v>410</v>
      </c>
      <c r="E40" s="178">
        <v>20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309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5">
        <v>29</v>
      </c>
      <c r="B41" s="176" t="s">
        <v>1338</v>
      </c>
      <c r="C41" s="182" t="s">
        <v>1582</v>
      </c>
      <c r="D41" s="177" t="s">
        <v>410</v>
      </c>
      <c r="E41" s="178">
        <v>20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80" t="s">
        <v>307</v>
      </c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>
      <c r="A42" s="175">
        <v>30</v>
      </c>
      <c r="B42" s="176" t="s">
        <v>1340</v>
      </c>
      <c r="C42" s="182" t="s">
        <v>1583</v>
      </c>
      <c r="D42" s="177" t="s">
        <v>356</v>
      </c>
      <c r="E42" s="178">
        <v>4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31</v>
      </c>
      <c r="B43" s="176" t="s">
        <v>1342</v>
      </c>
      <c r="C43" s="182" t="s">
        <v>2424</v>
      </c>
      <c r="D43" s="177" t="s">
        <v>356</v>
      </c>
      <c r="E43" s="178">
        <v>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.399999999999999" outlineLevel="1">
      <c r="A44" s="175">
        <v>32</v>
      </c>
      <c r="B44" s="176" t="s">
        <v>1344</v>
      </c>
      <c r="C44" s="182" t="s">
        <v>1584</v>
      </c>
      <c r="D44" s="177" t="s">
        <v>366</v>
      </c>
      <c r="E44" s="178">
        <v>1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33</v>
      </c>
      <c r="B45" s="176" t="s">
        <v>1346</v>
      </c>
      <c r="C45" s="182" t="s">
        <v>1565</v>
      </c>
      <c r="D45" s="177" t="s">
        <v>366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34</v>
      </c>
      <c r="B46" s="176" t="s">
        <v>1348</v>
      </c>
      <c r="C46" s="182" t="s">
        <v>323</v>
      </c>
      <c r="D46" s="177" t="s">
        <v>366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>
      <c r="A47" s="162" t="s">
        <v>302</v>
      </c>
      <c r="B47" s="163" t="s">
        <v>146</v>
      </c>
      <c r="C47" s="181" t="s">
        <v>147</v>
      </c>
      <c r="D47" s="164"/>
      <c r="E47" s="165"/>
      <c r="F47" s="166"/>
      <c r="G47" s="167">
        <f>SUMIF(AG48:AG52,"&lt;&gt;NOR",G48:G52)</f>
        <v>0</v>
      </c>
      <c r="H47" s="161"/>
      <c r="I47" s="161">
        <f>SUM(I48:I52)</f>
        <v>0</v>
      </c>
      <c r="J47" s="161"/>
      <c r="K47" s="161">
        <f>SUM(K48:K52)</f>
        <v>0</v>
      </c>
      <c r="L47" s="161"/>
      <c r="M47" s="161">
        <f>SUM(M48:M52)</f>
        <v>0</v>
      </c>
      <c r="N47" s="160"/>
      <c r="O47" s="160">
        <f>SUM(O48:O52)</f>
        <v>0</v>
      </c>
      <c r="P47" s="160"/>
      <c r="Q47" s="160">
        <f>SUM(Q48:Q52)</f>
        <v>0</v>
      </c>
      <c r="R47" s="161"/>
      <c r="S47" s="161"/>
      <c r="T47" s="161"/>
      <c r="U47" s="161"/>
      <c r="V47" s="161">
        <f>SUM(V48:V52)</f>
        <v>0</v>
      </c>
      <c r="W47" s="161"/>
      <c r="X47" s="161"/>
      <c r="Y47" s="161"/>
      <c r="Z47" s="167"/>
      <c r="AG47" t="s">
        <v>303</v>
      </c>
    </row>
    <row r="48" spans="1:60" outlineLevel="1">
      <c r="A48" s="175">
        <v>35</v>
      </c>
      <c r="B48" s="176" t="s">
        <v>1350</v>
      </c>
      <c r="C48" s="182" t="s">
        <v>1585</v>
      </c>
      <c r="D48" s="177" t="s">
        <v>410</v>
      </c>
      <c r="E48" s="178">
        <v>40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80" t="s">
        <v>307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>
      <c r="A49" s="175">
        <v>36</v>
      </c>
      <c r="B49" s="176" t="s">
        <v>1352</v>
      </c>
      <c r="C49" s="182" t="s">
        <v>1586</v>
      </c>
      <c r="D49" s="177" t="s">
        <v>356</v>
      </c>
      <c r="E49" s="178">
        <v>4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307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80" t="s">
        <v>307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5">
        <v>37</v>
      </c>
      <c r="B50" s="176" t="s">
        <v>1354</v>
      </c>
      <c r="C50" s="182" t="s">
        <v>1587</v>
      </c>
      <c r="D50" s="177" t="s">
        <v>356</v>
      </c>
      <c r="E50" s="178">
        <v>2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>ROUND(E50*U50,2)</f>
        <v>0</v>
      </c>
      <c r="W50" s="158"/>
      <c r="X50" s="158" t="s">
        <v>309</v>
      </c>
      <c r="Y50" s="158" t="s">
        <v>310</v>
      </c>
      <c r="Z50" s="180" t="s">
        <v>307</v>
      </c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5">
        <v>38</v>
      </c>
      <c r="B51" s="176" t="s">
        <v>1356</v>
      </c>
      <c r="C51" s="182" t="s">
        <v>1569</v>
      </c>
      <c r="D51" s="177" t="s">
        <v>850</v>
      </c>
      <c r="E51" s="178">
        <v>10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180" t="s">
        <v>307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69">
        <v>39</v>
      </c>
      <c r="B52" s="170" t="s">
        <v>1358</v>
      </c>
      <c r="C52" s="183" t="s">
        <v>1570</v>
      </c>
      <c r="D52" s="171" t="s">
        <v>366</v>
      </c>
      <c r="E52" s="172">
        <v>1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310</v>
      </c>
      <c r="Z52" s="201" t="s">
        <v>307</v>
      </c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288</v>
      </c>
    </row>
    <row r="54" spans="1:60">
      <c r="A54" s="150"/>
      <c r="B54" s="151" t="s">
        <v>31</v>
      </c>
      <c r="C54" s="185"/>
      <c r="D54" s="152"/>
      <c r="E54" s="153"/>
      <c r="F54" s="153"/>
      <c r="G54" s="168">
        <f>G8+G15+G21+G32+G38+G47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351</v>
      </c>
    </row>
    <row r="55" spans="1:60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>
      <c r="A57" s="292" t="s">
        <v>352</v>
      </c>
      <c r="B57" s="292"/>
      <c r="C57" s="29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>
      <c r="A58" s="273"/>
      <c r="B58" s="274"/>
      <c r="C58" s="275"/>
      <c r="D58" s="274"/>
      <c r="E58" s="274"/>
      <c r="F58" s="274"/>
      <c r="G58" s="27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353</v>
      </c>
    </row>
    <row r="59" spans="1:60">
      <c r="A59" s="277"/>
      <c r="B59" s="278"/>
      <c r="C59" s="279"/>
      <c r="D59" s="278"/>
      <c r="E59" s="278"/>
      <c r="F59" s="278"/>
      <c r="G59" s="28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>
      <c r="A60" s="277"/>
      <c r="B60" s="278"/>
      <c r="C60" s="279"/>
      <c r="D60" s="278"/>
      <c r="E60" s="278"/>
      <c r="F60" s="278"/>
      <c r="G60" s="28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>
      <c r="A61" s="277"/>
      <c r="B61" s="278"/>
      <c r="C61" s="279"/>
      <c r="D61" s="278"/>
      <c r="E61" s="278"/>
      <c r="F61" s="278"/>
      <c r="G61" s="28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>
      <c r="A62" s="281"/>
      <c r="B62" s="282"/>
      <c r="C62" s="283"/>
      <c r="D62" s="282"/>
      <c r="E62" s="282"/>
      <c r="F62" s="282"/>
      <c r="G62" s="28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>
      <c r="C64" s="186"/>
      <c r="D64" s="10"/>
      <c r="AG64" t="s">
        <v>354</v>
      </c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39997558519241921"/>
    <outlinePr summaryBelow="0"/>
  </sheetPr>
  <dimension ref="A1:BH5000"/>
  <sheetViews>
    <sheetView zoomScale="80" zoomScaleNormal="80" workbookViewId="0">
      <pane ySplit="7" topLeftCell="A8" activePane="bottomLeft" state="frozen"/>
      <selection pane="bottomLeft" activeCell="C9" sqref="C9"/>
    </sheetView>
  </sheetViews>
  <sheetFormatPr defaultRowHeight="13.2" outlineLevelRow="1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51</v>
      </c>
      <c r="C3" s="286" t="s">
        <v>52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73</v>
      </c>
      <c r="C4" s="289" t="s">
        <v>74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229</v>
      </c>
      <c r="C8" s="181" t="s">
        <v>230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0</v>
      </c>
      <c r="W8" s="161"/>
      <c r="X8" s="161"/>
      <c r="Y8" s="161"/>
      <c r="Z8" s="167"/>
      <c r="AG8" t="s">
        <v>303</v>
      </c>
    </row>
    <row r="9" spans="1:60" ht="20.399999999999999" outlineLevel="1">
      <c r="A9" s="175">
        <v>1</v>
      </c>
      <c r="B9" s="176" t="s">
        <v>1588</v>
      </c>
      <c r="C9" s="182" t="s">
        <v>1589</v>
      </c>
      <c r="D9" s="177" t="s">
        <v>410</v>
      </c>
      <c r="E9" s="178">
        <v>130</v>
      </c>
      <c r="F9" s="179"/>
      <c r="G9" s="180">
        <f t="shared" ref="G9:G25" si="0">ROUND(E9*F9,2)</f>
        <v>0</v>
      </c>
      <c r="H9" s="159"/>
      <c r="I9" s="158">
        <f t="shared" ref="I9:I25" si="1">ROUND(E9*H9,2)</f>
        <v>0</v>
      </c>
      <c r="J9" s="159"/>
      <c r="K9" s="158">
        <f t="shared" ref="K9:K25" si="2">ROUND(E9*J9,2)</f>
        <v>0</v>
      </c>
      <c r="L9" s="158">
        <v>21</v>
      </c>
      <c r="M9" s="158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5" si="6">ROUND(E9*U9,2)</f>
        <v>0</v>
      </c>
      <c r="W9" s="158"/>
      <c r="X9" s="158" t="s">
        <v>309</v>
      </c>
      <c r="Y9" s="158" t="s">
        <v>310</v>
      </c>
      <c r="Z9" s="201" t="s">
        <v>2462</v>
      </c>
      <c r="AA9" s="147"/>
      <c r="AB9" s="147"/>
      <c r="AC9" s="147"/>
      <c r="AD9" s="147"/>
      <c r="AE9" s="147"/>
      <c r="AF9" s="147"/>
      <c r="AG9" s="147" t="s">
        <v>595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>
      <c r="A10" s="175">
        <v>2</v>
      </c>
      <c r="B10" s="176" t="s">
        <v>1590</v>
      </c>
      <c r="C10" s="182" t="s">
        <v>2425</v>
      </c>
      <c r="D10" s="177" t="s">
        <v>410</v>
      </c>
      <c r="E10" s="178">
        <v>130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503</v>
      </c>
      <c r="Y10" s="158" t="s">
        <v>310</v>
      </c>
      <c r="Z10" s="180" t="s">
        <v>307</v>
      </c>
      <c r="AA10" s="147"/>
      <c r="AB10" s="147"/>
      <c r="AC10" s="147"/>
      <c r="AD10" s="147"/>
      <c r="AE10" s="147"/>
      <c r="AF10" s="147"/>
      <c r="AG10" s="147" t="s">
        <v>504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5">
        <v>3</v>
      </c>
      <c r="B11" s="176" t="s">
        <v>1591</v>
      </c>
      <c r="C11" s="182" t="s">
        <v>1592</v>
      </c>
      <c r="D11" s="177" t="s">
        <v>521</v>
      </c>
      <c r="E11" s="178">
        <v>24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80" t="s">
        <v>307</v>
      </c>
      <c r="AA11" s="147"/>
      <c r="AB11" s="147"/>
      <c r="AC11" s="147"/>
      <c r="AD11" s="147"/>
      <c r="AE11" s="147"/>
      <c r="AF11" s="147"/>
      <c r="AG11" s="147" t="s">
        <v>595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5">
        <v>4</v>
      </c>
      <c r="B12" s="176" t="s">
        <v>1593</v>
      </c>
      <c r="C12" s="182" t="s">
        <v>1594</v>
      </c>
      <c r="D12" s="177" t="s">
        <v>521</v>
      </c>
      <c r="E12" s="178">
        <v>24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503</v>
      </c>
      <c r="Y12" s="158" t="s">
        <v>310</v>
      </c>
      <c r="Z12" s="180" t="s">
        <v>307</v>
      </c>
      <c r="AA12" s="147"/>
      <c r="AB12" s="147"/>
      <c r="AC12" s="147"/>
      <c r="AD12" s="147"/>
      <c r="AE12" s="147"/>
      <c r="AF12" s="147"/>
      <c r="AG12" s="147" t="s">
        <v>504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>
      <c r="A13" s="175">
        <v>5</v>
      </c>
      <c r="B13" s="176" t="s">
        <v>1595</v>
      </c>
      <c r="C13" s="182" t="s">
        <v>1596</v>
      </c>
      <c r="D13" s="177" t="s">
        <v>521</v>
      </c>
      <c r="E13" s="178">
        <v>24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201" t="s">
        <v>2462</v>
      </c>
      <c r="AA13" s="147"/>
      <c r="AB13" s="147"/>
      <c r="AC13" s="147"/>
      <c r="AD13" s="147"/>
      <c r="AE13" s="147"/>
      <c r="AF13" s="147"/>
      <c r="AG13" s="147" t="s">
        <v>595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5">
        <v>6</v>
      </c>
      <c r="B14" s="176" t="s">
        <v>1597</v>
      </c>
      <c r="C14" s="182" t="s">
        <v>1598</v>
      </c>
      <c r="D14" s="177" t="s">
        <v>521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503</v>
      </c>
      <c r="Y14" s="158" t="s">
        <v>310</v>
      </c>
      <c r="Z14" s="180" t="s">
        <v>307</v>
      </c>
      <c r="AA14" s="147"/>
      <c r="AB14" s="147"/>
      <c r="AC14" s="147"/>
      <c r="AD14" s="147"/>
      <c r="AE14" s="147"/>
      <c r="AF14" s="147"/>
      <c r="AG14" s="147" t="s">
        <v>504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5">
        <v>7</v>
      </c>
      <c r="B15" s="176" t="s">
        <v>1599</v>
      </c>
      <c r="C15" s="182" t="s">
        <v>1600</v>
      </c>
      <c r="D15" s="177" t="s">
        <v>521</v>
      </c>
      <c r="E15" s="178">
        <v>24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201" t="s">
        <v>2462</v>
      </c>
      <c r="AA15" s="147"/>
      <c r="AB15" s="147"/>
      <c r="AC15" s="147"/>
      <c r="AD15" s="147"/>
      <c r="AE15" s="147"/>
      <c r="AF15" s="147"/>
      <c r="AG15" s="147" t="s">
        <v>595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8</v>
      </c>
      <c r="B16" s="176" t="s">
        <v>1601</v>
      </c>
      <c r="C16" s="182" t="s">
        <v>1602</v>
      </c>
      <c r="D16" s="177" t="s">
        <v>521</v>
      </c>
      <c r="E16" s="178">
        <v>24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503</v>
      </c>
      <c r="Y16" s="158" t="s">
        <v>310</v>
      </c>
      <c r="Z16" s="180" t="s">
        <v>307</v>
      </c>
      <c r="AA16" s="147"/>
      <c r="AB16" s="147"/>
      <c r="AC16" s="147"/>
      <c r="AD16" s="147"/>
      <c r="AE16" s="147"/>
      <c r="AF16" s="147"/>
      <c r="AG16" s="147" t="s">
        <v>504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>
      <c r="A17" s="175">
        <v>9</v>
      </c>
      <c r="B17" s="176" t="s">
        <v>1603</v>
      </c>
      <c r="C17" s="182" t="s">
        <v>1604</v>
      </c>
      <c r="D17" s="177" t="s">
        <v>410</v>
      </c>
      <c r="E17" s="178">
        <v>10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201" t="s">
        <v>2462</v>
      </c>
      <c r="AA17" s="147"/>
      <c r="AB17" s="147"/>
      <c r="AC17" s="147"/>
      <c r="AD17" s="147"/>
      <c r="AE17" s="147"/>
      <c r="AF17" s="147"/>
      <c r="AG17" s="147" t="s">
        <v>595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5">
        <v>10</v>
      </c>
      <c r="B18" s="176" t="s">
        <v>1605</v>
      </c>
      <c r="C18" s="182" t="s">
        <v>1606</v>
      </c>
      <c r="D18" s="177" t="s">
        <v>410</v>
      </c>
      <c r="E18" s="178">
        <v>10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503</v>
      </c>
      <c r="Y18" s="158" t="s">
        <v>310</v>
      </c>
      <c r="Z18" s="180" t="s">
        <v>307</v>
      </c>
      <c r="AA18" s="147"/>
      <c r="AB18" s="147"/>
      <c r="AC18" s="147"/>
      <c r="AD18" s="147"/>
      <c r="AE18" s="147"/>
      <c r="AF18" s="147"/>
      <c r="AG18" s="147" t="s">
        <v>504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>
      <c r="A19" s="175">
        <v>11</v>
      </c>
      <c r="B19" s="176" t="s">
        <v>1607</v>
      </c>
      <c r="C19" s="182" t="s">
        <v>1608</v>
      </c>
      <c r="D19" s="177" t="s">
        <v>410</v>
      </c>
      <c r="E19" s="178">
        <v>70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201" t="s">
        <v>2462</v>
      </c>
      <c r="AA19" s="147"/>
      <c r="AB19" s="147"/>
      <c r="AC19" s="147"/>
      <c r="AD19" s="147"/>
      <c r="AE19" s="147"/>
      <c r="AF19" s="147"/>
      <c r="AG19" s="147" t="s">
        <v>595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5">
        <v>12</v>
      </c>
      <c r="B20" s="176" t="s">
        <v>1609</v>
      </c>
      <c r="C20" s="182" t="s">
        <v>1610</v>
      </c>
      <c r="D20" s="177" t="s">
        <v>410</v>
      </c>
      <c r="E20" s="178">
        <v>70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503</v>
      </c>
      <c r="Y20" s="158" t="s">
        <v>310</v>
      </c>
      <c r="Z20" s="180" t="s">
        <v>307</v>
      </c>
      <c r="AA20" s="147"/>
      <c r="AB20" s="147"/>
      <c r="AC20" s="147"/>
      <c r="AD20" s="147"/>
      <c r="AE20" s="147"/>
      <c r="AF20" s="147"/>
      <c r="AG20" s="147" t="s">
        <v>504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5">
        <v>13</v>
      </c>
      <c r="B21" s="176" t="s">
        <v>1611</v>
      </c>
      <c r="C21" s="182" t="s">
        <v>1612</v>
      </c>
      <c r="D21" s="177" t="s">
        <v>521</v>
      </c>
      <c r="E21" s="178">
        <v>35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80" t="s">
        <v>307</v>
      </c>
      <c r="AA21" s="147"/>
      <c r="AB21" s="147"/>
      <c r="AC21" s="147"/>
      <c r="AD21" s="147"/>
      <c r="AE21" s="147"/>
      <c r="AF21" s="147"/>
      <c r="AG21" s="147" t="s">
        <v>595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5">
        <v>14</v>
      </c>
      <c r="B22" s="176" t="s">
        <v>1613</v>
      </c>
      <c r="C22" s="182" t="s">
        <v>1614</v>
      </c>
      <c r="D22" s="177" t="s">
        <v>521</v>
      </c>
      <c r="E22" s="178">
        <v>35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503</v>
      </c>
      <c r="Y22" s="158" t="s">
        <v>310</v>
      </c>
      <c r="Z22" s="180" t="s">
        <v>307</v>
      </c>
      <c r="AA22" s="147"/>
      <c r="AB22" s="147"/>
      <c r="AC22" s="147"/>
      <c r="AD22" s="147"/>
      <c r="AE22" s="147"/>
      <c r="AF22" s="147"/>
      <c r="AG22" s="147" t="s">
        <v>504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5">
        <v>15</v>
      </c>
      <c r="B23" s="176" t="s">
        <v>1615</v>
      </c>
      <c r="C23" s="182" t="s">
        <v>1616</v>
      </c>
      <c r="D23" s="177" t="s">
        <v>521</v>
      </c>
      <c r="E23" s="178">
        <v>140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80" t="s">
        <v>307</v>
      </c>
      <c r="AA23" s="147"/>
      <c r="AB23" s="147"/>
      <c r="AC23" s="147"/>
      <c r="AD23" s="147"/>
      <c r="AE23" s="147"/>
      <c r="AF23" s="147"/>
      <c r="AG23" s="147" t="s">
        <v>595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16</v>
      </c>
      <c r="B24" s="176" t="s">
        <v>1617</v>
      </c>
      <c r="C24" s="182" t="s">
        <v>1618</v>
      </c>
      <c r="D24" s="177" t="s">
        <v>521</v>
      </c>
      <c r="E24" s="178">
        <v>140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503</v>
      </c>
      <c r="Y24" s="158" t="s">
        <v>310</v>
      </c>
      <c r="Z24" s="180" t="s">
        <v>307</v>
      </c>
      <c r="AA24" s="147"/>
      <c r="AB24" s="147"/>
      <c r="AC24" s="147"/>
      <c r="AD24" s="147"/>
      <c r="AE24" s="147"/>
      <c r="AF24" s="147"/>
      <c r="AG24" s="147" t="s">
        <v>504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5">
        <v>17</v>
      </c>
      <c r="B25" s="176" t="s">
        <v>1619</v>
      </c>
      <c r="C25" s="182" t="s">
        <v>1620</v>
      </c>
      <c r="D25" s="177" t="s">
        <v>521</v>
      </c>
      <c r="E25" s="178">
        <v>12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201" t="s">
        <v>2462</v>
      </c>
      <c r="AA25" s="147"/>
      <c r="AB25" s="147"/>
      <c r="AC25" s="147"/>
      <c r="AD25" s="147"/>
      <c r="AE25" s="147"/>
      <c r="AF25" s="147"/>
      <c r="AG25" s="147" t="s">
        <v>595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>
      <c r="A26" s="162" t="s">
        <v>302</v>
      </c>
      <c r="B26" s="163" t="s">
        <v>231</v>
      </c>
      <c r="C26" s="181" t="s">
        <v>232</v>
      </c>
      <c r="D26" s="164"/>
      <c r="E26" s="165"/>
      <c r="F26" s="166"/>
      <c r="G26" s="167">
        <f>SUMIF(AG27:AG49,"&lt;&gt;NOR",G27:G49)</f>
        <v>0</v>
      </c>
      <c r="H26" s="161"/>
      <c r="I26" s="161">
        <f>SUM(I27:I49)</f>
        <v>0</v>
      </c>
      <c r="J26" s="161"/>
      <c r="K26" s="161">
        <f>SUM(K27:K49)</f>
        <v>0</v>
      </c>
      <c r="L26" s="161"/>
      <c r="M26" s="161">
        <f>SUM(M27:M49)</f>
        <v>0</v>
      </c>
      <c r="N26" s="160"/>
      <c r="O26" s="160">
        <f>SUM(O27:O49)</f>
        <v>0</v>
      </c>
      <c r="P26" s="160"/>
      <c r="Q26" s="160">
        <f>SUM(Q27:Q49)</f>
        <v>0</v>
      </c>
      <c r="R26" s="161"/>
      <c r="S26" s="161"/>
      <c r="T26" s="161"/>
      <c r="U26" s="161"/>
      <c r="V26" s="161">
        <f>SUM(V27:V49)</f>
        <v>0</v>
      </c>
      <c r="W26" s="161"/>
      <c r="X26" s="161"/>
      <c r="Y26" s="161"/>
      <c r="Z26" s="167"/>
      <c r="AG26" t="s">
        <v>303</v>
      </c>
    </row>
    <row r="27" spans="1:60" ht="20.399999999999999" outlineLevel="1">
      <c r="A27" s="175">
        <v>18</v>
      </c>
      <c r="B27" s="176" t="s">
        <v>1621</v>
      </c>
      <c r="C27" s="182" t="s">
        <v>1622</v>
      </c>
      <c r="D27" s="177" t="s">
        <v>410</v>
      </c>
      <c r="E27" s="178">
        <v>3890</v>
      </c>
      <c r="F27" s="179"/>
      <c r="G27" s="180">
        <f t="shared" ref="G27:G49" si="7">ROUND(E27*F27,2)</f>
        <v>0</v>
      </c>
      <c r="H27" s="159"/>
      <c r="I27" s="158">
        <f t="shared" ref="I27:I49" si="8">ROUND(E27*H27,2)</f>
        <v>0</v>
      </c>
      <c r="J27" s="159"/>
      <c r="K27" s="158">
        <f t="shared" ref="K27:K49" si="9">ROUND(E27*J27,2)</f>
        <v>0</v>
      </c>
      <c r="L27" s="158">
        <v>21</v>
      </c>
      <c r="M27" s="158">
        <f t="shared" ref="M27:M49" si="10">G27*(1+L27/100)</f>
        <v>0</v>
      </c>
      <c r="N27" s="157">
        <v>0</v>
      </c>
      <c r="O27" s="157">
        <f t="shared" ref="O27:O49" si="11">ROUND(E27*N27,2)</f>
        <v>0</v>
      </c>
      <c r="P27" s="157">
        <v>0</v>
      </c>
      <c r="Q27" s="157">
        <f t="shared" ref="Q27:Q49" si="12"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ref="V27:V49" si="13">ROUND(E27*U27,2)</f>
        <v>0</v>
      </c>
      <c r="W27" s="158"/>
      <c r="X27" s="158" t="s">
        <v>309</v>
      </c>
      <c r="Y27" s="158" t="s">
        <v>310</v>
      </c>
      <c r="Z27" s="201" t="s">
        <v>2462</v>
      </c>
      <c r="AA27" s="147"/>
      <c r="AB27" s="147"/>
      <c r="AC27" s="147"/>
      <c r="AD27" s="147"/>
      <c r="AE27" s="147"/>
      <c r="AF27" s="147"/>
      <c r="AG27" s="147" t="s">
        <v>595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5">
        <v>19</v>
      </c>
      <c r="B28" s="176" t="s">
        <v>1623</v>
      </c>
      <c r="C28" s="182" t="s">
        <v>1624</v>
      </c>
      <c r="D28" s="177" t="s">
        <v>410</v>
      </c>
      <c r="E28" s="178">
        <v>100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503</v>
      </c>
      <c r="Y28" s="158" t="s">
        <v>310</v>
      </c>
      <c r="Z28" s="180" t="s">
        <v>307</v>
      </c>
      <c r="AA28" s="147"/>
      <c r="AB28" s="147"/>
      <c r="AC28" s="147"/>
      <c r="AD28" s="147"/>
      <c r="AE28" s="147"/>
      <c r="AF28" s="147"/>
      <c r="AG28" s="147" t="s">
        <v>504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5">
        <v>20</v>
      </c>
      <c r="B29" s="176" t="s">
        <v>1625</v>
      </c>
      <c r="C29" s="182" t="s">
        <v>2426</v>
      </c>
      <c r="D29" s="177" t="s">
        <v>410</v>
      </c>
      <c r="E29" s="178">
        <v>3650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503</v>
      </c>
      <c r="Y29" s="158" t="s">
        <v>310</v>
      </c>
      <c r="Z29" s="180" t="s">
        <v>307</v>
      </c>
      <c r="AA29" s="147"/>
      <c r="AB29" s="147"/>
      <c r="AC29" s="147"/>
      <c r="AD29" s="147"/>
      <c r="AE29" s="147"/>
      <c r="AF29" s="147"/>
      <c r="AG29" s="147" t="s">
        <v>504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5">
        <v>21</v>
      </c>
      <c r="B30" s="176" t="s">
        <v>1626</v>
      </c>
      <c r="C30" s="182" t="s">
        <v>2427</v>
      </c>
      <c r="D30" s="177" t="s">
        <v>410</v>
      </c>
      <c r="E30" s="178">
        <v>140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503</v>
      </c>
      <c r="Y30" s="158" t="s">
        <v>310</v>
      </c>
      <c r="Z30" s="180" t="s">
        <v>307</v>
      </c>
      <c r="AA30" s="147"/>
      <c r="AB30" s="147"/>
      <c r="AC30" s="147"/>
      <c r="AD30" s="147"/>
      <c r="AE30" s="147"/>
      <c r="AF30" s="147"/>
      <c r="AG30" s="147" t="s">
        <v>504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>
      <c r="A31" s="175">
        <v>22</v>
      </c>
      <c r="B31" s="176" t="s">
        <v>1627</v>
      </c>
      <c r="C31" s="182" t="s">
        <v>1628</v>
      </c>
      <c r="D31" s="177" t="s">
        <v>521</v>
      </c>
      <c r="E31" s="178">
        <v>164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201" t="s">
        <v>2462</v>
      </c>
      <c r="AA31" s="147"/>
      <c r="AB31" s="147"/>
      <c r="AC31" s="147"/>
      <c r="AD31" s="147"/>
      <c r="AE31" s="147"/>
      <c r="AF31" s="147"/>
      <c r="AG31" s="147" t="s">
        <v>595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23</v>
      </c>
      <c r="B32" s="176" t="s">
        <v>1629</v>
      </c>
      <c r="C32" s="182" t="s">
        <v>1630</v>
      </c>
      <c r="D32" s="177" t="s">
        <v>521</v>
      </c>
      <c r="E32" s="178">
        <v>4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503</v>
      </c>
      <c r="Y32" s="158" t="s">
        <v>310</v>
      </c>
      <c r="Z32" s="180" t="s">
        <v>307</v>
      </c>
      <c r="AA32" s="147"/>
      <c r="AB32" s="147"/>
      <c r="AC32" s="147"/>
      <c r="AD32" s="147"/>
      <c r="AE32" s="147"/>
      <c r="AF32" s="147"/>
      <c r="AG32" s="147" t="s">
        <v>504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>
      <c r="A33" s="175">
        <v>24</v>
      </c>
      <c r="B33" s="176" t="s">
        <v>1631</v>
      </c>
      <c r="C33" s="182" t="s">
        <v>1632</v>
      </c>
      <c r="D33" s="177" t="s">
        <v>521</v>
      </c>
      <c r="E33" s="178">
        <v>10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503</v>
      </c>
      <c r="Y33" s="158" t="s">
        <v>310</v>
      </c>
      <c r="Z33" s="180" t="s">
        <v>307</v>
      </c>
      <c r="AA33" s="147"/>
      <c r="AB33" s="147"/>
      <c r="AC33" s="147"/>
      <c r="AD33" s="147"/>
      <c r="AE33" s="147"/>
      <c r="AF33" s="147"/>
      <c r="AG33" s="147" t="s">
        <v>504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5">
        <v>25</v>
      </c>
      <c r="B34" s="176" t="s">
        <v>1633</v>
      </c>
      <c r="C34" s="182" t="s">
        <v>1634</v>
      </c>
      <c r="D34" s="177" t="s">
        <v>521</v>
      </c>
      <c r="E34" s="178">
        <v>4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503</v>
      </c>
      <c r="Y34" s="158" t="s">
        <v>310</v>
      </c>
      <c r="Z34" s="180" t="s">
        <v>307</v>
      </c>
      <c r="AA34" s="147"/>
      <c r="AB34" s="147"/>
      <c r="AC34" s="147"/>
      <c r="AD34" s="147"/>
      <c r="AE34" s="147"/>
      <c r="AF34" s="147"/>
      <c r="AG34" s="147" t="s">
        <v>504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5">
        <v>26</v>
      </c>
      <c r="B35" s="176" t="s">
        <v>1635</v>
      </c>
      <c r="C35" s="182" t="s">
        <v>1636</v>
      </c>
      <c r="D35" s="177" t="s">
        <v>521</v>
      </c>
      <c r="E35" s="178">
        <v>38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201" t="s">
        <v>2462</v>
      </c>
      <c r="AA35" s="147"/>
      <c r="AB35" s="147"/>
      <c r="AC35" s="147"/>
      <c r="AD35" s="147"/>
      <c r="AE35" s="147"/>
      <c r="AF35" s="147"/>
      <c r="AG35" s="147" t="s">
        <v>595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1">
      <c r="A36" s="175">
        <v>27</v>
      </c>
      <c r="B36" s="176" t="s">
        <v>1637</v>
      </c>
      <c r="C36" s="182" t="s">
        <v>1638</v>
      </c>
      <c r="D36" s="177" t="s">
        <v>521</v>
      </c>
      <c r="E36" s="178">
        <v>17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503</v>
      </c>
      <c r="Y36" s="158" t="s">
        <v>310</v>
      </c>
      <c r="Z36" s="180" t="s">
        <v>307</v>
      </c>
      <c r="AA36" s="147"/>
      <c r="AB36" s="147"/>
      <c r="AC36" s="147"/>
      <c r="AD36" s="147"/>
      <c r="AE36" s="147"/>
      <c r="AF36" s="147"/>
      <c r="AG36" s="147" t="s">
        <v>504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5">
        <v>28</v>
      </c>
      <c r="B37" s="176" t="s">
        <v>1639</v>
      </c>
      <c r="C37" s="182" t="s">
        <v>1640</v>
      </c>
      <c r="D37" s="177" t="s">
        <v>521</v>
      </c>
      <c r="E37" s="178">
        <v>12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503</v>
      </c>
      <c r="Y37" s="158" t="s">
        <v>310</v>
      </c>
      <c r="Z37" s="180" t="s">
        <v>307</v>
      </c>
      <c r="AA37" s="147"/>
      <c r="AB37" s="147"/>
      <c r="AC37" s="147"/>
      <c r="AD37" s="147"/>
      <c r="AE37" s="147"/>
      <c r="AF37" s="147"/>
      <c r="AG37" s="147" t="s">
        <v>504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>
      <c r="A38" s="175">
        <v>29</v>
      </c>
      <c r="B38" s="176" t="s">
        <v>1641</v>
      </c>
      <c r="C38" s="182" t="s">
        <v>1642</v>
      </c>
      <c r="D38" s="177" t="s">
        <v>521</v>
      </c>
      <c r="E38" s="178">
        <v>9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503</v>
      </c>
      <c r="Y38" s="158" t="s">
        <v>310</v>
      </c>
      <c r="Z38" s="180" t="s">
        <v>307</v>
      </c>
      <c r="AA38" s="147"/>
      <c r="AB38" s="147"/>
      <c r="AC38" s="147"/>
      <c r="AD38" s="147"/>
      <c r="AE38" s="147"/>
      <c r="AF38" s="147"/>
      <c r="AG38" s="147" t="s">
        <v>504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>
      <c r="A39" s="175">
        <v>30</v>
      </c>
      <c r="B39" s="176" t="s">
        <v>1603</v>
      </c>
      <c r="C39" s="182" t="s">
        <v>1604</v>
      </c>
      <c r="D39" s="177" t="s">
        <v>410</v>
      </c>
      <c r="E39" s="178">
        <v>180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201" t="s">
        <v>2462</v>
      </c>
      <c r="AA39" s="147"/>
      <c r="AB39" s="147"/>
      <c r="AC39" s="147"/>
      <c r="AD39" s="147"/>
      <c r="AE39" s="147"/>
      <c r="AF39" s="147"/>
      <c r="AG39" s="147" t="s">
        <v>595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75">
        <v>31</v>
      </c>
      <c r="B40" s="176" t="s">
        <v>1605</v>
      </c>
      <c r="C40" s="182" t="s">
        <v>1606</v>
      </c>
      <c r="D40" s="177" t="s">
        <v>410</v>
      </c>
      <c r="E40" s="178">
        <v>180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503</v>
      </c>
      <c r="Y40" s="158" t="s">
        <v>310</v>
      </c>
      <c r="Z40" s="180" t="s">
        <v>307</v>
      </c>
      <c r="AA40" s="147"/>
      <c r="AB40" s="147"/>
      <c r="AC40" s="147"/>
      <c r="AD40" s="147"/>
      <c r="AE40" s="147"/>
      <c r="AF40" s="147"/>
      <c r="AG40" s="147" t="s">
        <v>504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>
      <c r="A41" s="175">
        <v>32</v>
      </c>
      <c r="B41" s="176" t="s">
        <v>1643</v>
      </c>
      <c r="C41" s="182" t="s">
        <v>1644</v>
      </c>
      <c r="D41" s="177" t="s">
        <v>410</v>
      </c>
      <c r="E41" s="178">
        <v>115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201" t="s">
        <v>2462</v>
      </c>
      <c r="AA41" s="147"/>
      <c r="AB41" s="147"/>
      <c r="AC41" s="147"/>
      <c r="AD41" s="147"/>
      <c r="AE41" s="147"/>
      <c r="AF41" s="147"/>
      <c r="AG41" s="147" t="s">
        <v>595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5">
        <v>33</v>
      </c>
      <c r="B42" s="176" t="s">
        <v>1609</v>
      </c>
      <c r="C42" s="182" t="s">
        <v>1610</v>
      </c>
      <c r="D42" s="177" t="s">
        <v>410</v>
      </c>
      <c r="E42" s="178">
        <v>115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503</v>
      </c>
      <c r="Y42" s="158" t="s">
        <v>310</v>
      </c>
      <c r="Z42" s="180" t="s">
        <v>307</v>
      </c>
      <c r="AA42" s="147"/>
      <c r="AB42" s="147"/>
      <c r="AC42" s="147"/>
      <c r="AD42" s="147"/>
      <c r="AE42" s="147"/>
      <c r="AF42" s="147"/>
      <c r="AG42" s="147" t="s">
        <v>504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5">
        <v>34</v>
      </c>
      <c r="B43" s="176" t="s">
        <v>1611</v>
      </c>
      <c r="C43" s="182" t="s">
        <v>1612</v>
      </c>
      <c r="D43" s="177" t="s">
        <v>521</v>
      </c>
      <c r="E43" s="178">
        <v>60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80" t="s">
        <v>307</v>
      </c>
      <c r="AA43" s="147"/>
      <c r="AB43" s="147"/>
      <c r="AC43" s="147"/>
      <c r="AD43" s="147"/>
      <c r="AE43" s="147"/>
      <c r="AF43" s="147"/>
      <c r="AG43" s="147" t="s">
        <v>595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5">
        <v>35</v>
      </c>
      <c r="B44" s="176" t="s">
        <v>1613</v>
      </c>
      <c r="C44" s="182" t="s">
        <v>1614</v>
      </c>
      <c r="D44" s="177" t="s">
        <v>521</v>
      </c>
      <c r="E44" s="178">
        <v>60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503</v>
      </c>
      <c r="Y44" s="158" t="s">
        <v>310</v>
      </c>
      <c r="Z44" s="180" t="s">
        <v>307</v>
      </c>
      <c r="AA44" s="147"/>
      <c r="AB44" s="147"/>
      <c r="AC44" s="147"/>
      <c r="AD44" s="147"/>
      <c r="AE44" s="147"/>
      <c r="AF44" s="147"/>
      <c r="AG44" s="147" t="s">
        <v>504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5">
        <v>36</v>
      </c>
      <c r="B45" s="176" t="s">
        <v>1615</v>
      </c>
      <c r="C45" s="182" t="s">
        <v>1616</v>
      </c>
      <c r="D45" s="177" t="s">
        <v>521</v>
      </c>
      <c r="E45" s="178">
        <v>230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80" t="s">
        <v>307</v>
      </c>
      <c r="AA45" s="147"/>
      <c r="AB45" s="147"/>
      <c r="AC45" s="147"/>
      <c r="AD45" s="147"/>
      <c r="AE45" s="147"/>
      <c r="AF45" s="147"/>
      <c r="AG45" s="147" t="s">
        <v>595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5">
        <v>37</v>
      </c>
      <c r="B46" s="176" t="s">
        <v>1617</v>
      </c>
      <c r="C46" s="182" t="s">
        <v>1618</v>
      </c>
      <c r="D46" s="177" t="s">
        <v>521</v>
      </c>
      <c r="E46" s="178">
        <v>230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503</v>
      </c>
      <c r="Y46" s="158" t="s">
        <v>310</v>
      </c>
      <c r="Z46" s="180" t="s">
        <v>307</v>
      </c>
      <c r="AA46" s="147"/>
      <c r="AB46" s="147"/>
      <c r="AC46" s="147"/>
      <c r="AD46" s="147"/>
      <c r="AE46" s="147"/>
      <c r="AF46" s="147"/>
      <c r="AG46" s="147" t="s">
        <v>504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5">
        <v>38</v>
      </c>
      <c r="B47" s="176" t="s">
        <v>1645</v>
      </c>
      <c r="C47" s="182" t="s">
        <v>1646</v>
      </c>
      <c r="D47" s="177" t="s">
        <v>521</v>
      </c>
      <c r="E47" s="178">
        <v>67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201" t="s">
        <v>2462</v>
      </c>
      <c r="AA47" s="147"/>
      <c r="AB47" s="147"/>
      <c r="AC47" s="147"/>
      <c r="AD47" s="147"/>
      <c r="AE47" s="147"/>
      <c r="AF47" s="147"/>
      <c r="AG47" s="147" t="s">
        <v>595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39</v>
      </c>
      <c r="B48" s="176" t="s">
        <v>1647</v>
      </c>
      <c r="C48" s="182" t="s">
        <v>1648</v>
      </c>
      <c r="D48" s="177" t="s">
        <v>521</v>
      </c>
      <c r="E48" s="178">
        <v>5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201" t="s">
        <v>2462</v>
      </c>
      <c r="AA48" s="147"/>
      <c r="AB48" s="147"/>
      <c r="AC48" s="147"/>
      <c r="AD48" s="147"/>
      <c r="AE48" s="147"/>
      <c r="AF48" s="147"/>
      <c r="AG48" s="147" t="s">
        <v>595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5">
        <v>40</v>
      </c>
      <c r="B49" s="176" t="s">
        <v>1649</v>
      </c>
      <c r="C49" s="182" t="s">
        <v>1650</v>
      </c>
      <c r="D49" s="177" t="s">
        <v>521</v>
      </c>
      <c r="E49" s="178">
        <v>82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201" t="s">
        <v>2462</v>
      </c>
      <c r="AA49" s="147"/>
      <c r="AB49" s="147"/>
      <c r="AC49" s="147"/>
      <c r="AD49" s="147"/>
      <c r="AE49" s="147"/>
      <c r="AF49" s="147"/>
      <c r="AG49" s="147" t="s">
        <v>595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>
      <c r="A50" s="162" t="s">
        <v>302</v>
      </c>
      <c r="B50" s="163" t="s">
        <v>233</v>
      </c>
      <c r="C50" s="181" t="s">
        <v>234</v>
      </c>
      <c r="D50" s="164"/>
      <c r="E50" s="165"/>
      <c r="F50" s="166"/>
      <c r="G50" s="167">
        <f>SUMIF(AG51:AG66,"&lt;&gt;NOR",G51:G66)</f>
        <v>0</v>
      </c>
      <c r="H50" s="161"/>
      <c r="I50" s="161">
        <f>SUM(I51:I66)</f>
        <v>0</v>
      </c>
      <c r="J50" s="161"/>
      <c r="K50" s="161">
        <f>SUM(K51:K66)</f>
        <v>0</v>
      </c>
      <c r="L50" s="161"/>
      <c r="M50" s="161">
        <f>SUM(M51:M66)</f>
        <v>0</v>
      </c>
      <c r="N50" s="160"/>
      <c r="O50" s="160">
        <f>SUM(O51:O66)</f>
        <v>0</v>
      </c>
      <c r="P50" s="160"/>
      <c r="Q50" s="160">
        <f>SUM(Q51:Q66)</f>
        <v>0</v>
      </c>
      <c r="R50" s="161"/>
      <c r="S50" s="161"/>
      <c r="T50" s="161"/>
      <c r="U50" s="161"/>
      <c r="V50" s="161">
        <f>SUM(V51:V66)</f>
        <v>0</v>
      </c>
      <c r="W50" s="161"/>
      <c r="X50" s="161"/>
      <c r="Y50" s="161"/>
      <c r="Z50" s="167"/>
      <c r="AG50" t="s">
        <v>303</v>
      </c>
    </row>
    <row r="51" spans="1:60" outlineLevel="1">
      <c r="A51" s="175">
        <v>41</v>
      </c>
      <c r="B51" s="176" t="s">
        <v>1651</v>
      </c>
      <c r="C51" s="182" t="s">
        <v>1652</v>
      </c>
      <c r="D51" s="177" t="s">
        <v>521</v>
      </c>
      <c r="E51" s="178">
        <v>1</v>
      </c>
      <c r="F51" s="179"/>
      <c r="G51" s="180">
        <f t="shared" ref="G51:G66" si="14">ROUND(E51*F51,2)</f>
        <v>0</v>
      </c>
      <c r="H51" s="159"/>
      <c r="I51" s="158">
        <f t="shared" ref="I51:I66" si="15">ROUND(E51*H51,2)</f>
        <v>0</v>
      </c>
      <c r="J51" s="159"/>
      <c r="K51" s="158">
        <f t="shared" ref="K51:K66" si="16">ROUND(E51*J51,2)</f>
        <v>0</v>
      </c>
      <c r="L51" s="158">
        <v>21</v>
      </c>
      <c r="M51" s="158">
        <f t="shared" ref="M51:M66" si="17">G51*(1+L51/100)</f>
        <v>0</v>
      </c>
      <c r="N51" s="157">
        <v>0</v>
      </c>
      <c r="O51" s="157">
        <f t="shared" ref="O51:O66" si="18">ROUND(E51*N51,2)</f>
        <v>0</v>
      </c>
      <c r="P51" s="157">
        <v>0</v>
      </c>
      <c r="Q51" s="157">
        <f t="shared" ref="Q51:Q66" si="19"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ref="V51:V66" si="20">ROUND(E51*U51,2)</f>
        <v>0</v>
      </c>
      <c r="W51" s="158"/>
      <c r="X51" s="158" t="s">
        <v>309</v>
      </c>
      <c r="Y51" s="158" t="s">
        <v>310</v>
      </c>
      <c r="Z51" s="201" t="s">
        <v>2462</v>
      </c>
      <c r="AA51" s="147"/>
      <c r="AB51" s="147"/>
      <c r="AC51" s="147"/>
      <c r="AD51" s="147"/>
      <c r="AE51" s="147"/>
      <c r="AF51" s="147"/>
      <c r="AG51" s="147" t="s">
        <v>595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0.799999999999997" outlineLevel="1">
      <c r="A52" s="175">
        <v>42</v>
      </c>
      <c r="B52" s="176" t="s">
        <v>1653</v>
      </c>
      <c r="C52" s="182" t="s">
        <v>1654</v>
      </c>
      <c r="D52" s="177" t="s">
        <v>521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503</v>
      </c>
      <c r="Y52" s="158" t="s">
        <v>310</v>
      </c>
      <c r="Z52" s="180" t="s">
        <v>307</v>
      </c>
      <c r="AA52" s="147"/>
      <c r="AB52" s="147"/>
      <c r="AC52" s="147"/>
      <c r="AD52" s="147"/>
      <c r="AE52" s="147"/>
      <c r="AF52" s="147"/>
      <c r="AG52" s="147" t="s">
        <v>504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43</v>
      </c>
      <c r="B53" s="176" t="s">
        <v>1655</v>
      </c>
      <c r="C53" s="182" t="s">
        <v>1656</v>
      </c>
      <c r="D53" s="177" t="s">
        <v>521</v>
      </c>
      <c r="E53" s="178">
        <v>2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201" t="s">
        <v>2462</v>
      </c>
      <c r="AA53" s="147"/>
      <c r="AB53" s="147"/>
      <c r="AC53" s="147"/>
      <c r="AD53" s="147"/>
      <c r="AE53" s="147"/>
      <c r="AF53" s="147"/>
      <c r="AG53" s="147" t="s">
        <v>595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>
      <c r="A54" s="175">
        <v>44</v>
      </c>
      <c r="B54" s="176" t="s">
        <v>1657</v>
      </c>
      <c r="C54" s="182" t="s">
        <v>2428</v>
      </c>
      <c r="D54" s="177" t="s">
        <v>521</v>
      </c>
      <c r="E54" s="178">
        <v>2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503</v>
      </c>
      <c r="Y54" s="158" t="s">
        <v>310</v>
      </c>
      <c r="Z54" s="180" t="s">
        <v>307</v>
      </c>
      <c r="AA54" s="147"/>
      <c r="AB54" s="147"/>
      <c r="AC54" s="147"/>
      <c r="AD54" s="147"/>
      <c r="AE54" s="147"/>
      <c r="AF54" s="147"/>
      <c r="AG54" s="147" t="s">
        <v>504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5">
        <v>45</v>
      </c>
      <c r="B55" s="176" t="s">
        <v>1658</v>
      </c>
      <c r="C55" s="182" t="s">
        <v>1659</v>
      </c>
      <c r="D55" s="177" t="s">
        <v>521</v>
      </c>
      <c r="E55" s="178">
        <v>2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80" t="s">
        <v>307</v>
      </c>
      <c r="AA55" s="147"/>
      <c r="AB55" s="147"/>
      <c r="AC55" s="147"/>
      <c r="AD55" s="147"/>
      <c r="AE55" s="147"/>
      <c r="AF55" s="147"/>
      <c r="AG55" s="147" t="s">
        <v>595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5">
        <v>46</v>
      </c>
      <c r="B56" s="176" t="s">
        <v>1660</v>
      </c>
      <c r="C56" s="182" t="s">
        <v>1661</v>
      </c>
      <c r="D56" s="177" t="s">
        <v>521</v>
      </c>
      <c r="E56" s="178">
        <v>2</v>
      </c>
      <c r="F56" s="179"/>
      <c r="G56" s="180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0"/>
        <v>0</v>
      </c>
      <c r="W56" s="158"/>
      <c r="X56" s="158" t="s">
        <v>503</v>
      </c>
      <c r="Y56" s="158" t="s">
        <v>310</v>
      </c>
      <c r="Z56" s="180" t="s">
        <v>307</v>
      </c>
      <c r="AA56" s="147"/>
      <c r="AB56" s="147"/>
      <c r="AC56" s="147"/>
      <c r="AD56" s="147"/>
      <c r="AE56" s="147"/>
      <c r="AF56" s="147"/>
      <c r="AG56" s="147" t="s">
        <v>504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5">
        <v>47</v>
      </c>
      <c r="B57" s="176" t="s">
        <v>1662</v>
      </c>
      <c r="C57" s="182" t="s">
        <v>1663</v>
      </c>
      <c r="D57" s="177" t="s">
        <v>521</v>
      </c>
      <c r="E57" s="178">
        <v>4</v>
      </c>
      <c r="F57" s="179"/>
      <c r="G57" s="180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0"/>
        <v>0</v>
      </c>
      <c r="W57" s="158"/>
      <c r="X57" s="158" t="s">
        <v>309</v>
      </c>
      <c r="Y57" s="158" t="s">
        <v>310</v>
      </c>
      <c r="Z57" s="201" t="s">
        <v>2462</v>
      </c>
      <c r="AA57" s="147"/>
      <c r="AB57" s="147"/>
      <c r="AC57" s="147"/>
      <c r="AD57" s="147"/>
      <c r="AE57" s="147"/>
      <c r="AF57" s="147"/>
      <c r="AG57" s="147" t="s">
        <v>595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>
      <c r="A58" s="175">
        <v>48</v>
      </c>
      <c r="B58" s="176" t="s">
        <v>1664</v>
      </c>
      <c r="C58" s="182" t="s">
        <v>1665</v>
      </c>
      <c r="D58" s="177" t="s">
        <v>521</v>
      </c>
      <c r="E58" s="178">
        <v>4</v>
      </c>
      <c r="F58" s="179"/>
      <c r="G58" s="180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0"/>
        <v>0</v>
      </c>
      <c r="W58" s="158"/>
      <c r="X58" s="158" t="s">
        <v>503</v>
      </c>
      <c r="Y58" s="158" t="s">
        <v>310</v>
      </c>
      <c r="Z58" s="180" t="s">
        <v>307</v>
      </c>
      <c r="AA58" s="147"/>
      <c r="AB58" s="147"/>
      <c r="AC58" s="147"/>
      <c r="AD58" s="147"/>
      <c r="AE58" s="147"/>
      <c r="AF58" s="147"/>
      <c r="AG58" s="147" t="s">
        <v>504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49</v>
      </c>
      <c r="B59" s="176" t="s">
        <v>1666</v>
      </c>
      <c r="C59" s="182" t="s">
        <v>1667</v>
      </c>
      <c r="D59" s="177" t="s">
        <v>521</v>
      </c>
      <c r="E59" s="178">
        <v>1</v>
      </c>
      <c r="F59" s="179"/>
      <c r="G59" s="180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0"/>
        <v>0</v>
      </c>
      <c r="W59" s="158"/>
      <c r="X59" s="158" t="s">
        <v>309</v>
      </c>
      <c r="Y59" s="158" t="s">
        <v>310</v>
      </c>
      <c r="Z59" s="201" t="s">
        <v>2462</v>
      </c>
      <c r="AA59" s="147"/>
      <c r="AB59" s="147"/>
      <c r="AC59" s="147"/>
      <c r="AD59" s="147"/>
      <c r="AE59" s="147"/>
      <c r="AF59" s="147"/>
      <c r="AG59" s="147" t="s">
        <v>595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>
      <c r="A60" s="175">
        <v>50</v>
      </c>
      <c r="B60" s="176" t="s">
        <v>1668</v>
      </c>
      <c r="C60" s="182" t="s">
        <v>1669</v>
      </c>
      <c r="D60" s="177" t="s">
        <v>521</v>
      </c>
      <c r="E60" s="178">
        <v>1</v>
      </c>
      <c r="F60" s="179"/>
      <c r="G60" s="180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0"/>
        <v>0</v>
      </c>
      <c r="W60" s="158"/>
      <c r="X60" s="158" t="s">
        <v>503</v>
      </c>
      <c r="Y60" s="158" t="s">
        <v>310</v>
      </c>
      <c r="Z60" s="180" t="s">
        <v>307</v>
      </c>
      <c r="AA60" s="147"/>
      <c r="AB60" s="147"/>
      <c r="AC60" s="147"/>
      <c r="AD60" s="147"/>
      <c r="AE60" s="147"/>
      <c r="AF60" s="147"/>
      <c r="AG60" s="147" t="s">
        <v>504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5">
        <v>51</v>
      </c>
      <c r="B61" s="176" t="s">
        <v>1670</v>
      </c>
      <c r="C61" s="182" t="s">
        <v>1671</v>
      </c>
      <c r="D61" s="177" t="s">
        <v>521</v>
      </c>
      <c r="E61" s="178">
        <v>5</v>
      </c>
      <c r="F61" s="179"/>
      <c r="G61" s="180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0"/>
        <v>0</v>
      </c>
      <c r="W61" s="158"/>
      <c r="X61" s="158" t="s">
        <v>309</v>
      </c>
      <c r="Y61" s="158" t="s">
        <v>310</v>
      </c>
      <c r="Z61" s="201" t="s">
        <v>2462</v>
      </c>
      <c r="AA61" s="147"/>
      <c r="AB61" s="147"/>
      <c r="AC61" s="147"/>
      <c r="AD61" s="147"/>
      <c r="AE61" s="147"/>
      <c r="AF61" s="147"/>
      <c r="AG61" s="147" t="s">
        <v>595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>
      <c r="A62" s="175">
        <v>52</v>
      </c>
      <c r="B62" s="176" t="s">
        <v>1672</v>
      </c>
      <c r="C62" s="182" t="s">
        <v>1673</v>
      </c>
      <c r="D62" s="177" t="s">
        <v>521</v>
      </c>
      <c r="E62" s="178">
        <v>5</v>
      </c>
      <c r="F62" s="179"/>
      <c r="G62" s="180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0"/>
        <v>0</v>
      </c>
      <c r="W62" s="158"/>
      <c r="X62" s="158" t="s">
        <v>503</v>
      </c>
      <c r="Y62" s="158" t="s">
        <v>310</v>
      </c>
      <c r="Z62" s="180" t="s">
        <v>307</v>
      </c>
      <c r="AA62" s="147"/>
      <c r="AB62" s="147"/>
      <c r="AC62" s="147"/>
      <c r="AD62" s="147"/>
      <c r="AE62" s="147"/>
      <c r="AF62" s="147"/>
      <c r="AG62" s="147" t="s">
        <v>504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5">
        <v>53</v>
      </c>
      <c r="B63" s="176" t="s">
        <v>1674</v>
      </c>
      <c r="C63" s="182" t="s">
        <v>1675</v>
      </c>
      <c r="D63" s="177" t="s">
        <v>521</v>
      </c>
      <c r="E63" s="178">
        <v>1</v>
      </c>
      <c r="F63" s="179"/>
      <c r="G63" s="180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0"/>
        <v>0</v>
      </c>
      <c r="W63" s="158"/>
      <c r="X63" s="158" t="s">
        <v>309</v>
      </c>
      <c r="Y63" s="158" t="s">
        <v>310</v>
      </c>
      <c r="Z63" s="180" t="s">
        <v>307</v>
      </c>
      <c r="AA63" s="147"/>
      <c r="AB63" s="147"/>
      <c r="AC63" s="147"/>
      <c r="AD63" s="147"/>
      <c r="AE63" s="147"/>
      <c r="AF63" s="147"/>
      <c r="AG63" s="147" t="s">
        <v>595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>
      <c r="A64" s="175">
        <v>54</v>
      </c>
      <c r="B64" s="176" t="s">
        <v>1676</v>
      </c>
      <c r="C64" s="182" t="s">
        <v>1677</v>
      </c>
      <c r="D64" s="177" t="s">
        <v>521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503</v>
      </c>
      <c r="Y64" s="158" t="s">
        <v>310</v>
      </c>
      <c r="Z64" s="180" t="s">
        <v>307</v>
      </c>
      <c r="AA64" s="147"/>
      <c r="AB64" s="147"/>
      <c r="AC64" s="147"/>
      <c r="AD64" s="147"/>
      <c r="AE64" s="147"/>
      <c r="AF64" s="147"/>
      <c r="AG64" s="147" t="s">
        <v>504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5">
        <v>55</v>
      </c>
      <c r="B65" s="176" t="s">
        <v>1678</v>
      </c>
      <c r="C65" s="182" t="s">
        <v>1679</v>
      </c>
      <c r="D65" s="177" t="s">
        <v>521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201" t="s">
        <v>2462</v>
      </c>
      <c r="AA65" s="147"/>
      <c r="AB65" s="147"/>
      <c r="AC65" s="147"/>
      <c r="AD65" s="147"/>
      <c r="AE65" s="147"/>
      <c r="AF65" s="147"/>
      <c r="AG65" s="147" t="s">
        <v>595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5">
        <v>56</v>
      </c>
      <c r="B66" s="176" t="s">
        <v>1680</v>
      </c>
      <c r="C66" s="182" t="s">
        <v>1681</v>
      </c>
      <c r="D66" s="177" t="s">
        <v>521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503</v>
      </c>
      <c r="Y66" s="158" t="s">
        <v>310</v>
      </c>
      <c r="Z66" s="180" t="s">
        <v>307</v>
      </c>
      <c r="AA66" s="147"/>
      <c r="AB66" s="147"/>
      <c r="AC66" s="147"/>
      <c r="AD66" s="147"/>
      <c r="AE66" s="147"/>
      <c r="AF66" s="147"/>
      <c r="AG66" s="147" t="s">
        <v>504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>
      <c r="A67" s="162" t="s">
        <v>302</v>
      </c>
      <c r="B67" s="163" t="s">
        <v>235</v>
      </c>
      <c r="C67" s="181" t="s">
        <v>236</v>
      </c>
      <c r="D67" s="164"/>
      <c r="E67" s="165"/>
      <c r="F67" s="166"/>
      <c r="G67" s="167">
        <f>SUMIF(AG68:AG76,"&lt;&gt;NOR",G68:G76)</f>
        <v>0</v>
      </c>
      <c r="H67" s="161"/>
      <c r="I67" s="161">
        <f>SUM(I68:I76)</f>
        <v>0</v>
      </c>
      <c r="J67" s="161"/>
      <c r="K67" s="161">
        <f>SUM(K68:K76)</f>
        <v>0</v>
      </c>
      <c r="L67" s="161"/>
      <c r="M67" s="161">
        <f>SUM(M68:M76)</f>
        <v>0</v>
      </c>
      <c r="N67" s="160"/>
      <c r="O67" s="160">
        <f>SUM(O68:O76)</f>
        <v>0</v>
      </c>
      <c r="P67" s="160"/>
      <c r="Q67" s="160">
        <f>SUM(Q68:Q76)</f>
        <v>0</v>
      </c>
      <c r="R67" s="161"/>
      <c r="S67" s="161"/>
      <c r="T67" s="161"/>
      <c r="U67" s="161"/>
      <c r="V67" s="161">
        <f>SUM(V68:V76)</f>
        <v>0</v>
      </c>
      <c r="W67" s="161"/>
      <c r="X67" s="161"/>
      <c r="Y67" s="161"/>
      <c r="Z67" s="167"/>
      <c r="AG67" t="s">
        <v>303</v>
      </c>
    </row>
    <row r="68" spans="1:60" outlineLevel="1">
      <c r="A68" s="175">
        <v>57</v>
      </c>
      <c r="B68" s="176" t="s">
        <v>1682</v>
      </c>
      <c r="C68" s="182" t="s">
        <v>1683</v>
      </c>
      <c r="D68" s="177" t="s">
        <v>521</v>
      </c>
      <c r="E68" s="178">
        <v>27</v>
      </c>
      <c r="F68" s="179"/>
      <c r="G68" s="180">
        <f t="shared" ref="G68:G76" si="21">ROUND(E68*F68,2)</f>
        <v>0</v>
      </c>
      <c r="H68" s="159"/>
      <c r="I68" s="158">
        <f t="shared" ref="I68:I76" si="22">ROUND(E68*H68,2)</f>
        <v>0</v>
      </c>
      <c r="J68" s="159"/>
      <c r="K68" s="158">
        <f t="shared" ref="K68:K76" si="23">ROUND(E68*J68,2)</f>
        <v>0</v>
      </c>
      <c r="L68" s="158">
        <v>21</v>
      </c>
      <c r="M68" s="158">
        <f t="shared" ref="M68:M76" si="24">G68*(1+L68/100)</f>
        <v>0</v>
      </c>
      <c r="N68" s="157">
        <v>0</v>
      </c>
      <c r="O68" s="157">
        <f t="shared" ref="O68:O76" si="25">ROUND(E68*N68,2)</f>
        <v>0</v>
      </c>
      <c r="P68" s="157">
        <v>0</v>
      </c>
      <c r="Q68" s="157">
        <f t="shared" ref="Q68:Q76" si="26">ROUND(E68*P68,2)</f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ref="V68:V76" si="27">ROUND(E68*U68,2)</f>
        <v>0</v>
      </c>
      <c r="W68" s="158"/>
      <c r="X68" s="158" t="s">
        <v>309</v>
      </c>
      <c r="Y68" s="158" t="s">
        <v>310</v>
      </c>
      <c r="Z68" s="180" t="s">
        <v>307</v>
      </c>
      <c r="AA68" s="147"/>
      <c r="AB68" s="147"/>
      <c r="AC68" s="147"/>
      <c r="AD68" s="147"/>
      <c r="AE68" s="147"/>
      <c r="AF68" s="147"/>
      <c r="AG68" s="147" t="s">
        <v>595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75">
        <v>58</v>
      </c>
      <c r="B69" s="176" t="s">
        <v>1684</v>
      </c>
      <c r="C69" s="182" t="s">
        <v>1685</v>
      </c>
      <c r="D69" s="177" t="s">
        <v>521</v>
      </c>
      <c r="E69" s="178">
        <v>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503</v>
      </c>
      <c r="Y69" s="158" t="s">
        <v>310</v>
      </c>
      <c r="Z69" s="180" t="s">
        <v>307</v>
      </c>
      <c r="AA69" s="147"/>
      <c r="AB69" s="147"/>
      <c r="AC69" s="147"/>
      <c r="AD69" s="147"/>
      <c r="AE69" s="147"/>
      <c r="AF69" s="147"/>
      <c r="AG69" s="147" t="s">
        <v>504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>
      <c r="A70" s="175">
        <v>59</v>
      </c>
      <c r="B70" s="176" t="s">
        <v>1686</v>
      </c>
      <c r="C70" s="182" t="s">
        <v>1687</v>
      </c>
      <c r="D70" s="177" t="s">
        <v>521</v>
      </c>
      <c r="E70" s="178">
        <v>9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503</v>
      </c>
      <c r="Y70" s="158" t="s">
        <v>310</v>
      </c>
      <c r="Z70" s="180" t="s">
        <v>307</v>
      </c>
      <c r="AA70" s="147"/>
      <c r="AB70" s="147"/>
      <c r="AC70" s="147"/>
      <c r="AD70" s="147"/>
      <c r="AE70" s="147"/>
      <c r="AF70" s="147"/>
      <c r="AG70" s="147" t="s">
        <v>504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5">
        <v>60</v>
      </c>
      <c r="B71" s="176" t="s">
        <v>1688</v>
      </c>
      <c r="C71" s="182" t="s">
        <v>1689</v>
      </c>
      <c r="D71" s="177" t="s">
        <v>521</v>
      </c>
      <c r="E71" s="178">
        <v>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503</v>
      </c>
      <c r="Y71" s="158" t="s">
        <v>310</v>
      </c>
      <c r="Z71" s="180" t="s">
        <v>307</v>
      </c>
      <c r="AA71" s="147"/>
      <c r="AB71" s="147"/>
      <c r="AC71" s="147"/>
      <c r="AD71" s="147"/>
      <c r="AE71" s="147"/>
      <c r="AF71" s="147"/>
      <c r="AG71" s="147" t="s">
        <v>504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>
      <c r="A72" s="175">
        <v>61</v>
      </c>
      <c r="B72" s="176" t="s">
        <v>1603</v>
      </c>
      <c r="C72" s="182" t="s">
        <v>1604</v>
      </c>
      <c r="D72" s="177" t="s">
        <v>410</v>
      </c>
      <c r="E72" s="178">
        <v>70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201" t="s">
        <v>2462</v>
      </c>
      <c r="AA72" s="147"/>
      <c r="AB72" s="147"/>
      <c r="AC72" s="147"/>
      <c r="AD72" s="147"/>
      <c r="AE72" s="147"/>
      <c r="AF72" s="147"/>
      <c r="AG72" s="147" t="s">
        <v>595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5">
        <v>62</v>
      </c>
      <c r="B73" s="176" t="s">
        <v>1690</v>
      </c>
      <c r="C73" s="182" t="s">
        <v>1691</v>
      </c>
      <c r="D73" s="177" t="s">
        <v>410</v>
      </c>
      <c r="E73" s="178">
        <v>70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503</v>
      </c>
      <c r="Y73" s="158" t="s">
        <v>310</v>
      </c>
      <c r="Z73" s="180" t="s">
        <v>307</v>
      </c>
      <c r="AA73" s="147"/>
      <c r="AB73" s="147"/>
      <c r="AC73" s="147"/>
      <c r="AD73" s="147"/>
      <c r="AE73" s="147"/>
      <c r="AF73" s="147"/>
      <c r="AG73" s="147" t="s">
        <v>504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5">
        <v>63</v>
      </c>
      <c r="B74" s="176" t="s">
        <v>1692</v>
      </c>
      <c r="C74" s="182" t="s">
        <v>1693</v>
      </c>
      <c r="D74" s="177" t="s">
        <v>521</v>
      </c>
      <c r="E74" s="178">
        <v>19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80" t="s">
        <v>307</v>
      </c>
      <c r="AA74" s="147"/>
      <c r="AB74" s="147"/>
      <c r="AC74" s="147"/>
      <c r="AD74" s="147"/>
      <c r="AE74" s="147"/>
      <c r="AF74" s="147"/>
      <c r="AG74" s="147" t="s">
        <v>595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>
      <c r="A75" s="175">
        <v>64</v>
      </c>
      <c r="B75" s="176" t="s">
        <v>1694</v>
      </c>
      <c r="C75" s="182" t="s">
        <v>1695</v>
      </c>
      <c r="D75" s="177" t="s">
        <v>521</v>
      </c>
      <c r="E75" s="178">
        <v>19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503</v>
      </c>
      <c r="Y75" s="158" t="s">
        <v>310</v>
      </c>
      <c r="Z75" s="180" t="s">
        <v>307</v>
      </c>
      <c r="AA75" s="147"/>
      <c r="AB75" s="147"/>
      <c r="AC75" s="147"/>
      <c r="AD75" s="147"/>
      <c r="AE75" s="147"/>
      <c r="AF75" s="147"/>
      <c r="AG75" s="147" t="s">
        <v>504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>
      <c r="A76" s="175">
        <v>65</v>
      </c>
      <c r="B76" s="176" t="s">
        <v>1696</v>
      </c>
      <c r="C76" s="182" t="s">
        <v>1697</v>
      </c>
      <c r="D76" s="177" t="s">
        <v>366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503</v>
      </c>
      <c r="Y76" s="158" t="s">
        <v>310</v>
      </c>
      <c r="Z76" s="180" t="s">
        <v>307</v>
      </c>
      <c r="AA76" s="147"/>
      <c r="AB76" s="147"/>
      <c r="AC76" s="147"/>
      <c r="AD76" s="147"/>
      <c r="AE76" s="147"/>
      <c r="AF76" s="147"/>
      <c r="AG76" s="147" t="s">
        <v>504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6.4">
      <c r="A77" s="162" t="s">
        <v>302</v>
      </c>
      <c r="B77" s="163" t="s">
        <v>237</v>
      </c>
      <c r="C77" s="181" t="s">
        <v>238</v>
      </c>
      <c r="D77" s="164"/>
      <c r="E77" s="165"/>
      <c r="F77" s="166"/>
      <c r="G77" s="167">
        <f>SUMIF(AG78:AG116,"&lt;&gt;NOR",G78:G116)</f>
        <v>0</v>
      </c>
      <c r="H77" s="161"/>
      <c r="I77" s="161">
        <f>SUM(I78:I116)</f>
        <v>0</v>
      </c>
      <c r="J77" s="161"/>
      <c r="K77" s="161">
        <f>SUM(K78:K116)</f>
        <v>0</v>
      </c>
      <c r="L77" s="161"/>
      <c r="M77" s="161">
        <f>SUM(M78:M116)</f>
        <v>0</v>
      </c>
      <c r="N77" s="160"/>
      <c r="O77" s="160">
        <f>SUM(O78:O116)</f>
        <v>0</v>
      </c>
      <c r="P77" s="160"/>
      <c r="Q77" s="160">
        <f>SUM(Q78:Q116)</f>
        <v>0</v>
      </c>
      <c r="R77" s="161"/>
      <c r="S77" s="161"/>
      <c r="T77" s="161"/>
      <c r="U77" s="161"/>
      <c r="V77" s="161">
        <f>SUM(V78:V116)</f>
        <v>0</v>
      </c>
      <c r="W77" s="161"/>
      <c r="X77" s="161"/>
      <c r="Y77" s="161"/>
      <c r="Z77" s="167"/>
      <c r="AG77" t="s">
        <v>303</v>
      </c>
    </row>
    <row r="78" spans="1:60" outlineLevel="1">
      <c r="A78" s="175">
        <v>66</v>
      </c>
      <c r="B78" s="176" t="s">
        <v>1698</v>
      </c>
      <c r="C78" s="182" t="s">
        <v>1699</v>
      </c>
      <c r="D78" s="177" t="s">
        <v>521</v>
      </c>
      <c r="E78" s="178">
        <v>26</v>
      </c>
      <c r="F78" s="179"/>
      <c r="G78" s="180">
        <f t="shared" ref="G78:G116" si="28">ROUND(E78*F78,2)</f>
        <v>0</v>
      </c>
      <c r="H78" s="159"/>
      <c r="I78" s="158">
        <f t="shared" ref="I78:I116" si="29">ROUND(E78*H78,2)</f>
        <v>0</v>
      </c>
      <c r="J78" s="159"/>
      <c r="K78" s="158">
        <f t="shared" ref="K78:K116" si="30">ROUND(E78*J78,2)</f>
        <v>0</v>
      </c>
      <c r="L78" s="158">
        <v>21</v>
      </c>
      <c r="M78" s="158">
        <f t="shared" ref="M78:M116" si="31">G78*(1+L78/100)</f>
        <v>0</v>
      </c>
      <c r="N78" s="157">
        <v>0</v>
      </c>
      <c r="O78" s="157">
        <f t="shared" ref="O78:O116" si="32">ROUND(E78*N78,2)</f>
        <v>0</v>
      </c>
      <c r="P78" s="157">
        <v>0</v>
      </c>
      <c r="Q78" s="157">
        <f t="shared" ref="Q78:Q116" si="33">ROUND(E78*P78,2)</f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ref="V78:V116" si="34">ROUND(E78*U78,2)</f>
        <v>0</v>
      </c>
      <c r="W78" s="158"/>
      <c r="X78" s="158" t="s">
        <v>309</v>
      </c>
      <c r="Y78" s="158" t="s">
        <v>310</v>
      </c>
      <c r="Z78" s="201" t="s">
        <v>2462</v>
      </c>
      <c r="AA78" s="147"/>
      <c r="AB78" s="147"/>
      <c r="AC78" s="147"/>
      <c r="AD78" s="147"/>
      <c r="AE78" s="147"/>
      <c r="AF78" s="147"/>
      <c r="AG78" s="147" t="s">
        <v>595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>
      <c r="A79" s="175">
        <v>67</v>
      </c>
      <c r="B79" s="176" t="s">
        <v>1700</v>
      </c>
      <c r="C79" s="182" t="s">
        <v>1701</v>
      </c>
      <c r="D79" s="177" t="s">
        <v>521</v>
      </c>
      <c r="E79" s="178">
        <v>17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503</v>
      </c>
      <c r="Y79" s="158" t="s">
        <v>310</v>
      </c>
      <c r="Z79" s="180" t="s">
        <v>307</v>
      </c>
      <c r="AA79" s="147"/>
      <c r="AB79" s="147"/>
      <c r="AC79" s="147"/>
      <c r="AD79" s="147"/>
      <c r="AE79" s="147"/>
      <c r="AF79" s="147"/>
      <c r="AG79" s="147" t="s">
        <v>504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>
      <c r="A80" s="175">
        <v>68</v>
      </c>
      <c r="B80" s="176" t="s">
        <v>1702</v>
      </c>
      <c r="C80" s="182" t="s">
        <v>1703</v>
      </c>
      <c r="D80" s="177" t="s">
        <v>521</v>
      </c>
      <c r="E80" s="178">
        <v>5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503</v>
      </c>
      <c r="Y80" s="158" t="s">
        <v>310</v>
      </c>
      <c r="Z80" s="180" t="s">
        <v>307</v>
      </c>
      <c r="AA80" s="147"/>
      <c r="AB80" s="147"/>
      <c r="AC80" s="147"/>
      <c r="AD80" s="147"/>
      <c r="AE80" s="147"/>
      <c r="AF80" s="147"/>
      <c r="AG80" s="147" t="s">
        <v>504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>
      <c r="A81" s="175">
        <v>69</v>
      </c>
      <c r="B81" s="176" t="s">
        <v>1704</v>
      </c>
      <c r="C81" s="182" t="s">
        <v>1705</v>
      </c>
      <c r="D81" s="177" t="s">
        <v>521</v>
      </c>
      <c r="E81" s="178">
        <v>2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503</v>
      </c>
      <c r="Y81" s="158" t="s">
        <v>310</v>
      </c>
      <c r="Z81" s="180" t="s">
        <v>307</v>
      </c>
      <c r="AA81" s="147"/>
      <c r="AB81" s="147"/>
      <c r="AC81" s="147"/>
      <c r="AD81" s="147"/>
      <c r="AE81" s="147"/>
      <c r="AF81" s="147"/>
      <c r="AG81" s="147" t="s">
        <v>504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5">
        <v>70</v>
      </c>
      <c r="B82" s="176" t="s">
        <v>1706</v>
      </c>
      <c r="C82" s="182" t="s">
        <v>1707</v>
      </c>
      <c r="D82" s="177" t="s">
        <v>521</v>
      </c>
      <c r="E82" s="178">
        <v>2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503</v>
      </c>
      <c r="Y82" s="158" t="s">
        <v>310</v>
      </c>
      <c r="Z82" s="180" t="s">
        <v>307</v>
      </c>
      <c r="AA82" s="147"/>
      <c r="AB82" s="147"/>
      <c r="AC82" s="147"/>
      <c r="AD82" s="147"/>
      <c r="AE82" s="147"/>
      <c r="AF82" s="147"/>
      <c r="AG82" s="147" t="s">
        <v>504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>
      <c r="A83" s="175">
        <v>71</v>
      </c>
      <c r="B83" s="176" t="s">
        <v>1708</v>
      </c>
      <c r="C83" s="182" t="s">
        <v>1709</v>
      </c>
      <c r="D83" s="177" t="s">
        <v>521</v>
      </c>
      <c r="E83" s="178">
        <v>19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201" t="s">
        <v>2462</v>
      </c>
      <c r="AA83" s="147"/>
      <c r="AB83" s="147"/>
      <c r="AC83" s="147"/>
      <c r="AD83" s="147"/>
      <c r="AE83" s="147"/>
      <c r="AF83" s="147"/>
      <c r="AG83" s="147" t="s">
        <v>595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5">
        <v>72</v>
      </c>
      <c r="B84" s="176" t="s">
        <v>1710</v>
      </c>
      <c r="C84" s="182" t="s">
        <v>1711</v>
      </c>
      <c r="D84" s="177" t="s">
        <v>521</v>
      </c>
      <c r="E84" s="178">
        <v>19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503</v>
      </c>
      <c r="Y84" s="158" t="s">
        <v>310</v>
      </c>
      <c r="Z84" s="180" t="s">
        <v>307</v>
      </c>
      <c r="AA84" s="147"/>
      <c r="AB84" s="147"/>
      <c r="AC84" s="147"/>
      <c r="AD84" s="147"/>
      <c r="AE84" s="147"/>
      <c r="AF84" s="147"/>
      <c r="AG84" s="147" t="s">
        <v>504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73</v>
      </c>
      <c r="B85" s="176" t="s">
        <v>1712</v>
      </c>
      <c r="C85" s="182" t="s">
        <v>1713</v>
      </c>
      <c r="D85" s="177" t="s">
        <v>521</v>
      </c>
      <c r="E85" s="178">
        <v>1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201" t="s">
        <v>2462</v>
      </c>
      <c r="AA85" s="147"/>
      <c r="AB85" s="147"/>
      <c r="AC85" s="147"/>
      <c r="AD85" s="147"/>
      <c r="AE85" s="147"/>
      <c r="AF85" s="147"/>
      <c r="AG85" s="147" t="s">
        <v>595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74</v>
      </c>
      <c r="B86" s="176" t="s">
        <v>1714</v>
      </c>
      <c r="C86" s="182" t="s">
        <v>1715</v>
      </c>
      <c r="D86" s="177" t="s">
        <v>521</v>
      </c>
      <c r="E86" s="178">
        <v>1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503</v>
      </c>
      <c r="Y86" s="158" t="s">
        <v>310</v>
      </c>
      <c r="Z86" s="180" t="s">
        <v>307</v>
      </c>
      <c r="AA86" s="147"/>
      <c r="AB86" s="147"/>
      <c r="AC86" s="147"/>
      <c r="AD86" s="147"/>
      <c r="AE86" s="147"/>
      <c r="AF86" s="147"/>
      <c r="AG86" s="147" t="s">
        <v>504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5">
        <v>75</v>
      </c>
      <c r="B87" s="176" t="s">
        <v>1716</v>
      </c>
      <c r="C87" s="182" t="s">
        <v>1717</v>
      </c>
      <c r="D87" s="177" t="s">
        <v>521</v>
      </c>
      <c r="E87" s="178">
        <v>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201" t="s">
        <v>2462</v>
      </c>
      <c r="AA87" s="147"/>
      <c r="AB87" s="147"/>
      <c r="AC87" s="147"/>
      <c r="AD87" s="147"/>
      <c r="AE87" s="147"/>
      <c r="AF87" s="147"/>
      <c r="AG87" s="147" t="s">
        <v>595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5">
        <v>76</v>
      </c>
      <c r="B88" s="176" t="s">
        <v>1718</v>
      </c>
      <c r="C88" s="182" t="s">
        <v>1719</v>
      </c>
      <c r="D88" s="177" t="s">
        <v>521</v>
      </c>
      <c r="E88" s="178">
        <v>2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503</v>
      </c>
      <c r="Y88" s="158" t="s">
        <v>310</v>
      </c>
      <c r="Z88" s="180" t="s">
        <v>307</v>
      </c>
      <c r="AA88" s="147"/>
      <c r="AB88" s="147"/>
      <c r="AC88" s="147"/>
      <c r="AD88" s="147"/>
      <c r="AE88" s="147"/>
      <c r="AF88" s="147"/>
      <c r="AG88" s="147" t="s">
        <v>504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>
      <c r="A89" s="175">
        <v>77</v>
      </c>
      <c r="B89" s="176" t="s">
        <v>1720</v>
      </c>
      <c r="C89" s="182" t="s">
        <v>1721</v>
      </c>
      <c r="D89" s="177" t="s">
        <v>521</v>
      </c>
      <c r="E89" s="178">
        <v>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201" t="s">
        <v>2462</v>
      </c>
      <c r="AA89" s="147"/>
      <c r="AB89" s="147"/>
      <c r="AC89" s="147"/>
      <c r="AD89" s="147"/>
      <c r="AE89" s="147"/>
      <c r="AF89" s="147"/>
      <c r="AG89" s="147" t="s">
        <v>595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>
      <c r="A90" s="175">
        <v>78</v>
      </c>
      <c r="B90" s="176" t="s">
        <v>1722</v>
      </c>
      <c r="C90" s="182" t="s">
        <v>1723</v>
      </c>
      <c r="D90" s="177" t="s">
        <v>521</v>
      </c>
      <c r="E90" s="178">
        <v>1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503</v>
      </c>
      <c r="Y90" s="158" t="s">
        <v>310</v>
      </c>
      <c r="Z90" s="180" t="s">
        <v>307</v>
      </c>
      <c r="AA90" s="147"/>
      <c r="AB90" s="147"/>
      <c r="AC90" s="147"/>
      <c r="AD90" s="147"/>
      <c r="AE90" s="147"/>
      <c r="AF90" s="147"/>
      <c r="AG90" s="147" t="s">
        <v>504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5">
        <v>79</v>
      </c>
      <c r="B91" s="176" t="s">
        <v>1724</v>
      </c>
      <c r="C91" s="182" t="s">
        <v>1725</v>
      </c>
      <c r="D91" s="177" t="s">
        <v>521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80" t="s">
        <v>307</v>
      </c>
      <c r="AA91" s="147"/>
      <c r="AB91" s="147"/>
      <c r="AC91" s="147"/>
      <c r="AD91" s="147"/>
      <c r="AE91" s="147"/>
      <c r="AF91" s="147"/>
      <c r="AG91" s="147" t="s">
        <v>595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5">
        <v>80</v>
      </c>
      <c r="B92" s="176" t="s">
        <v>1726</v>
      </c>
      <c r="C92" s="182" t="s">
        <v>1727</v>
      </c>
      <c r="D92" s="177" t="s">
        <v>521</v>
      </c>
      <c r="E92" s="178">
        <v>2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503</v>
      </c>
      <c r="Y92" s="158" t="s">
        <v>310</v>
      </c>
      <c r="Z92" s="180" t="s">
        <v>307</v>
      </c>
      <c r="AA92" s="147"/>
      <c r="AB92" s="147"/>
      <c r="AC92" s="147"/>
      <c r="AD92" s="147"/>
      <c r="AE92" s="147"/>
      <c r="AF92" s="147"/>
      <c r="AG92" s="147" t="s">
        <v>504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5">
        <v>81</v>
      </c>
      <c r="B93" s="176" t="s">
        <v>1728</v>
      </c>
      <c r="C93" s="182" t="s">
        <v>1729</v>
      </c>
      <c r="D93" s="177" t="s">
        <v>521</v>
      </c>
      <c r="E93" s="178">
        <v>2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80" t="s">
        <v>307</v>
      </c>
      <c r="AA93" s="147"/>
      <c r="AB93" s="147"/>
      <c r="AC93" s="147"/>
      <c r="AD93" s="147"/>
      <c r="AE93" s="147"/>
      <c r="AF93" s="147"/>
      <c r="AG93" s="147" t="s">
        <v>595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82</v>
      </c>
      <c r="B94" s="176" t="s">
        <v>1730</v>
      </c>
      <c r="C94" s="182" t="s">
        <v>1731</v>
      </c>
      <c r="D94" s="177" t="s">
        <v>521</v>
      </c>
      <c r="E94" s="178">
        <v>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503</v>
      </c>
      <c r="Y94" s="158" t="s">
        <v>310</v>
      </c>
      <c r="Z94" s="180" t="s">
        <v>307</v>
      </c>
      <c r="AA94" s="147"/>
      <c r="AB94" s="147"/>
      <c r="AC94" s="147"/>
      <c r="AD94" s="147"/>
      <c r="AE94" s="147"/>
      <c r="AF94" s="147"/>
      <c r="AG94" s="147" t="s">
        <v>504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83</v>
      </c>
      <c r="B95" s="176" t="s">
        <v>1732</v>
      </c>
      <c r="C95" s="182" t="s">
        <v>1733</v>
      </c>
      <c r="D95" s="177" t="s">
        <v>521</v>
      </c>
      <c r="E95" s="178">
        <v>2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80" t="s">
        <v>307</v>
      </c>
      <c r="AA95" s="147"/>
      <c r="AB95" s="147"/>
      <c r="AC95" s="147"/>
      <c r="AD95" s="147"/>
      <c r="AE95" s="147"/>
      <c r="AF95" s="147"/>
      <c r="AG95" s="147" t="s">
        <v>595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84</v>
      </c>
      <c r="B96" s="176" t="s">
        <v>1734</v>
      </c>
      <c r="C96" s="182" t="s">
        <v>1735</v>
      </c>
      <c r="D96" s="177" t="s">
        <v>521</v>
      </c>
      <c r="E96" s="178">
        <v>2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503</v>
      </c>
      <c r="Y96" s="158" t="s">
        <v>310</v>
      </c>
      <c r="Z96" s="180" t="s">
        <v>307</v>
      </c>
      <c r="AA96" s="147"/>
      <c r="AB96" s="147"/>
      <c r="AC96" s="147"/>
      <c r="AD96" s="147"/>
      <c r="AE96" s="147"/>
      <c r="AF96" s="147"/>
      <c r="AG96" s="147" t="s">
        <v>504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85</v>
      </c>
      <c r="B97" s="176" t="s">
        <v>1736</v>
      </c>
      <c r="C97" s="182" t="s">
        <v>1737</v>
      </c>
      <c r="D97" s="177" t="s">
        <v>410</v>
      </c>
      <c r="E97" s="178">
        <v>380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201" t="s">
        <v>2462</v>
      </c>
      <c r="AA97" s="147"/>
      <c r="AB97" s="147"/>
      <c r="AC97" s="147"/>
      <c r="AD97" s="147"/>
      <c r="AE97" s="147"/>
      <c r="AF97" s="147"/>
      <c r="AG97" s="147" t="s">
        <v>595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>
      <c r="A98" s="175">
        <v>86</v>
      </c>
      <c r="B98" s="176" t="s">
        <v>1738</v>
      </c>
      <c r="C98" s="182" t="s">
        <v>1739</v>
      </c>
      <c r="D98" s="177" t="s">
        <v>410</v>
      </c>
      <c r="E98" s="178">
        <v>310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503</v>
      </c>
      <c r="Y98" s="158" t="s">
        <v>310</v>
      </c>
      <c r="Z98" s="180" t="s">
        <v>307</v>
      </c>
      <c r="AA98" s="147"/>
      <c r="AB98" s="147"/>
      <c r="AC98" s="147"/>
      <c r="AD98" s="147"/>
      <c r="AE98" s="147"/>
      <c r="AF98" s="147"/>
      <c r="AG98" s="147" t="s">
        <v>504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5">
        <v>87</v>
      </c>
      <c r="B99" s="176" t="s">
        <v>1740</v>
      </c>
      <c r="C99" s="182" t="s">
        <v>1741</v>
      </c>
      <c r="D99" s="177" t="s">
        <v>410</v>
      </c>
      <c r="E99" s="178">
        <v>70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503</v>
      </c>
      <c r="Y99" s="158" t="s">
        <v>310</v>
      </c>
      <c r="Z99" s="180" t="s">
        <v>307</v>
      </c>
      <c r="AA99" s="147"/>
      <c r="AB99" s="147"/>
      <c r="AC99" s="147"/>
      <c r="AD99" s="147"/>
      <c r="AE99" s="147"/>
      <c r="AF99" s="147"/>
      <c r="AG99" s="147" t="s">
        <v>504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5">
        <v>88</v>
      </c>
      <c r="B100" s="176" t="s">
        <v>1742</v>
      </c>
      <c r="C100" s="182" t="s">
        <v>1743</v>
      </c>
      <c r="D100" s="177" t="s">
        <v>521</v>
      </c>
      <c r="E100" s="178">
        <v>3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80" t="s">
        <v>307</v>
      </c>
      <c r="AA100" s="147"/>
      <c r="AB100" s="147"/>
      <c r="AC100" s="147"/>
      <c r="AD100" s="147"/>
      <c r="AE100" s="147"/>
      <c r="AF100" s="147"/>
      <c r="AG100" s="147" t="s">
        <v>595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89</v>
      </c>
      <c r="B101" s="176" t="s">
        <v>1744</v>
      </c>
      <c r="C101" s="182" t="s">
        <v>1745</v>
      </c>
      <c r="D101" s="177" t="s">
        <v>521</v>
      </c>
      <c r="E101" s="178">
        <v>3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503</v>
      </c>
      <c r="Y101" s="158" t="s">
        <v>310</v>
      </c>
      <c r="Z101" s="180" t="s">
        <v>307</v>
      </c>
      <c r="AA101" s="147"/>
      <c r="AB101" s="147"/>
      <c r="AC101" s="147"/>
      <c r="AD101" s="147"/>
      <c r="AE101" s="147"/>
      <c r="AF101" s="147"/>
      <c r="AG101" s="147" t="s">
        <v>504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90</v>
      </c>
      <c r="B102" s="176" t="s">
        <v>1746</v>
      </c>
      <c r="C102" s="182" t="s">
        <v>1747</v>
      </c>
      <c r="D102" s="177" t="s">
        <v>521</v>
      </c>
      <c r="E102" s="178">
        <v>3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80" t="s">
        <v>307</v>
      </c>
      <c r="AA102" s="147"/>
      <c r="AB102" s="147"/>
      <c r="AC102" s="147"/>
      <c r="AD102" s="147"/>
      <c r="AE102" s="147"/>
      <c r="AF102" s="147"/>
      <c r="AG102" s="147" t="s">
        <v>595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91</v>
      </c>
      <c r="B103" s="176" t="s">
        <v>1748</v>
      </c>
      <c r="C103" s="182" t="s">
        <v>1749</v>
      </c>
      <c r="D103" s="177" t="s">
        <v>521</v>
      </c>
      <c r="E103" s="178">
        <v>3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503</v>
      </c>
      <c r="Y103" s="158" t="s">
        <v>310</v>
      </c>
      <c r="Z103" s="180" t="s">
        <v>307</v>
      </c>
      <c r="AA103" s="147"/>
      <c r="AB103" s="147"/>
      <c r="AC103" s="147"/>
      <c r="AD103" s="147"/>
      <c r="AE103" s="147"/>
      <c r="AF103" s="147"/>
      <c r="AG103" s="147" t="s">
        <v>504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>
      <c r="A104" s="175">
        <v>92</v>
      </c>
      <c r="B104" s="176" t="s">
        <v>1603</v>
      </c>
      <c r="C104" s="182" t="s">
        <v>1604</v>
      </c>
      <c r="D104" s="177" t="s">
        <v>410</v>
      </c>
      <c r="E104" s="178">
        <v>15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201" t="s">
        <v>2462</v>
      </c>
      <c r="AA104" s="147"/>
      <c r="AB104" s="147"/>
      <c r="AC104" s="147"/>
      <c r="AD104" s="147"/>
      <c r="AE104" s="147"/>
      <c r="AF104" s="147"/>
      <c r="AG104" s="147" t="s">
        <v>595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5">
        <v>93</v>
      </c>
      <c r="B105" s="176" t="s">
        <v>1605</v>
      </c>
      <c r="C105" s="182" t="s">
        <v>1606</v>
      </c>
      <c r="D105" s="177" t="s">
        <v>410</v>
      </c>
      <c r="E105" s="178">
        <v>15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503</v>
      </c>
      <c r="Y105" s="158" t="s">
        <v>310</v>
      </c>
      <c r="Z105" s="180" t="s">
        <v>307</v>
      </c>
      <c r="AA105" s="147"/>
      <c r="AB105" s="147"/>
      <c r="AC105" s="147"/>
      <c r="AD105" s="147"/>
      <c r="AE105" s="147"/>
      <c r="AF105" s="147"/>
      <c r="AG105" s="147" t="s">
        <v>504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>
      <c r="A106" s="175">
        <v>94</v>
      </c>
      <c r="B106" s="176" t="s">
        <v>1643</v>
      </c>
      <c r="C106" s="182" t="s">
        <v>1644</v>
      </c>
      <c r="D106" s="177" t="s">
        <v>410</v>
      </c>
      <c r="E106" s="178">
        <v>160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309</v>
      </c>
      <c r="Y106" s="158" t="s">
        <v>310</v>
      </c>
      <c r="Z106" s="201" t="s">
        <v>2462</v>
      </c>
      <c r="AA106" s="147"/>
      <c r="AB106" s="147"/>
      <c r="AC106" s="147"/>
      <c r="AD106" s="147"/>
      <c r="AE106" s="147"/>
      <c r="AF106" s="147"/>
      <c r="AG106" s="147" t="s">
        <v>595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5">
        <v>95</v>
      </c>
      <c r="B107" s="176" t="s">
        <v>1609</v>
      </c>
      <c r="C107" s="182" t="s">
        <v>1610</v>
      </c>
      <c r="D107" s="177" t="s">
        <v>410</v>
      </c>
      <c r="E107" s="178">
        <v>160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503</v>
      </c>
      <c r="Y107" s="158" t="s">
        <v>310</v>
      </c>
      <c r="Z107" s="180" t="s">
        <v>307</v>
      </c>
      <c r="AA107" s="147"/>
      <c r="AB107" s="147"/>
      <c r="AC107" s="147"/>
      <c r="AD107" s="147"/>
      <c r="AE107" s="147"/>
      <c r="AF107" s="147"/>
      <c r="AG107" s="147" t="s">
        <v>504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5">
        <v>96</v>
      </c>
      <c r="B108" s="176" t="s">
        <v>1611</v>
      </c>
      <c r="C108" s="182" t="s">
        <v>1612</v>
      </c>
      <c r="D108" s="177" t="s">
        <v>521</v>
      </c>
      <c r="E108" s="178">
        <v>80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309</v>
      </c>
      <c r="Y108" s="158" t="s">
        <v>310</v>
      </c>
      <c r="Z108" s="180" t="s">
        <v>307</v>
      </c>
      <c r="AA108" s="147"/>
      <c r="AB108" s="147"/>
      <c r="AC108" s="147"/>
      <c r="AD108" s="147"/>
      <c r="AE108" s="147"/>
      <c r="AF108" s="147"/>
      <c r="AG108" s="147" t="s">
        <v>595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5">
        <v>97</v>
      </c>
      <c r="B109" s="176" t="s">
        <v>1613</v>
      </c>
      <c r="C109" s="182" t="s">
        <v>1614</v>
      </c>
      <c r="D109" s="177" t="s">
        <v>521</v>
      </c>
      <c r="E109" s="178">
        <v>80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503</v>
      </c>
      <c r="Y109" s="158" t="s">
        <v>310</v>
      </c>
      <c r="Z109" s="180" t="s">
        <v>307</v>
      </c>
      <c r="AA109" s="147"/>
      <c r="AB109" s="147"/>
      <c r="AC109" s="147"/>
      <c r="AD109" s="147"/>
      <c r="AE109" s="147"/>
      <c r="AF109" s="147"/>
      <c r="AG109" s="147" t="s">
        <v>504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5">
        <v>98</v>
      </c>
      <c r="B110" s="176" t="s">
        <v>1615</v>
      </c>
      <c r="C110" s="182" t="s">
        <v>1616</v>
      </c>
      <c r="D110" s="177" t="s">
        <v>521</v>
      </c>
      <c r="E110" s="178">
        <v>320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309</v>
      </c>
      <c r="Y110" s="158" t="s">
        <v>310</v>
      </c>
      <c r="Z110" s="180" t="s">
        <v>307</v>
      </c>
      <c r="AA110" s="147"/>
      <c r="AB110" s="147"/>
      <c r="AC110" s="147"/>
      <c r="AD110" s="147"/>
      <c r="AE110" s="147"/>
      <c r="AF110" s="147"/>
      <c r="AG110" s="147" t="s">
        <v>595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99</v>
      </c>
      <c r="B111" s="176" t="s">
        <v>1617</v>
      </c>
      <c r="C111" s="182" t="s">
        <v>1618</v>
      </c>
      <c r="D111" s="177" t="s">
        <v>521</v>
      </c>
      <c r="E111" s="178">
        <v>320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503</v>
      </c>
      <c r="Y111" s="158" t="s">
        <v>310</v>
      </c>
      <c r="Z111" s="180" t="s">
        <v>307</v>
      </c>
      <c r="AA111" s="147"/>
      <c r="AB111" s="147"/>
      <c r="AC111" s="147"/>
      <c r="AD111" s="147"/>
      <c r="AE111" s="147"/>
      <c r="AF111" s="147"/>
      <c r="AG111" s="147" t="s">
        <v>504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>
      <c r="A112" s="175">
        <v>100</v>
      </c>
      <c r="B112" s="176" t="s">
        <v>1750</v>
      </c>
      <c r="C112" s="182" t="s">
        <v>1697</v>
      </c>
      <c r="D112" s="177" t="s">
        <v>366</v>
      </c>
      <c r="E112" s="178">
        <v>1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503</v>
      </c>
      <c r="Y112" s="158" t="s">
        <v>310</v>
      </c>
      <c r="Z112" s="180" t="s">
        <v>307</v>
      </c>
      <c r="AA112" s="147"/>
      <c r="AB112" s="147"/>
      <c r="AC112" s="147"/>
      <c r="AD112" s="147"/>
      <c r="AE112" s="147"/>
      <c r="AF112" s="147"/>
      <c r="AG112" s="147" t="s">
        <v>504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5">
        <v>101</v>
      </c>
      <c r="B113" s="176" t="s">
        <v>1751</v>
      </c>
      <c r="C113" s="182" t="s">
        <v>1752</v>
      </c>
      <c r="D113" s="177" t="s">
        <v>521</v>
      </c>
      <c r="E113" s="178">
        <v>1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201" t="s">
        <v>2462</v>
      </c>
      <c r="AA113" s="147"/>
      <c r="AB113" s="147"/>
      <c r="AC113" s="147"/>
      <c r="AD113" s="147"/>
      <c r="AE113" s="147"/>
      <c r="AF113" s="147"/>
      <c r="AG113" s="147" t="s">
        <v>595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5">
        <v>102</v>
      </c>
      <c r="B114" s="176" t="s">
        <v>1753</v>
      </c>
      <c r="C114" s="182" t="s">
        <v>1754</v>
      </c>
      <c r="D114" s="177" t="s">
        <v>521</v>
      </c>
      <c r="E114" s="178">
        <v>26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309</v>
      </c>
      <c r="Y114" s="158" t="s">
        <v>310</v>
      </c>
      <c r="Z114" s="201" t="s">
        <v>2462</v>
      </c>
      <c r="AA114" s="147"/>
      <c r="AB114" s="147"/>
      <c r="AC114" s="147"/>
      <c r="AD114" s="147"/>
      <c r="AE114" s="147"/>
      <c r="AF114" s="147"/>
      <c r="AG114" s="147" t="s">
        <v>595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5">
        <v>103</v>
      </c>
      <c r="B115" s="176" t="s">
        <v>1755</v>
      </c>
      <c r="C115" s="182" t="s">
        <v>1756</v>
      </c>
      <c r="D115" s="177" t="s">
        <v>521</v>
      </c>
      <c r="E115" s="178">
        <v>26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309</v>
      </c>
      <c r="Y115" s="158" t="s">
        <v>310</v>
      </c>
      <c r="Z115" s="201" t="s">
        <v>2462</v>
      </c>
      <c r="AA115" s="147"/>
      <c r="AB115" s="147"/>
      <c r="AC115" s="147"/>
      <c r="AD115" s="147"/>
      <c r="AE115" s="147"/>
      <c r="AF115" s="147"/>
      <c r="AG115" s="147" t="s">
        <v>595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5">
        <v>104</v>
      </c>
      <c r="B116" s="176" t="s">
        <v>1757</v>
      </c>
      <c r="C116" s="182" t="s">
        <v>1758</v>
      </c>
      <c r="D116" s="177" t="s">
        <v>521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309</v>
      </c>
      <c r="Y116" s="158" t="s">
        <v>310</v>
      </c>
      <c r="Z116" s="201" t="s">
        <v>2462</v>
      </c>
      <c r="AA116" s="147"/>
      <c r="AB116" s="147"/>
      <c r="AC116" s="147"/>
      <c r="AD116" s="147"/>
      <c r="AE116" s="147"/>
      <c r="AF116" s="147"/>
      <c r="AG116" s="147" t="s">
        <v>595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>
      <c r="A117" s="162" t="s">
        <v>302</v>
      </c>
      <c r="B117" s="163" t="s">
        <v>239</v>
      </c>
      <c r="C117" s="181" t="s">
        <v>240</v>
      </c>
      <c r="D117" s="164"/>
      <c r="E117" s="165"/>
      <c r="F117" s="166"/>
      <c r="G117" s="167">
        <f>SUMIF(AG118:AG120,"&lt;&gt;NOR",G118:G120)</f>
        <v>0</v>
      </c>
      <c r="H117" s="161"/>
      <c r="I117" s="161">
        <f>SUM(I118:I120)</f>
        <v>0</v>
      </c>
      <c r="J117" s="161"/>
      <c r="K117" s="161">
        <f>SUM(K118:K120)</f>
        <v>0</v>
      </c>
      <c r="L117" s="161"/>
      <c r="M117" s="161">
        <f>SUM(M118:M120)</f>
        <v>0</v>
      </c>
      <c r="N117" s="160"/>
      <c r="O117" s="160">
        <f>SUM(O118:O120)</f>
        <v>0</v>
      </c>
      <c r="P117" s="160"/>
      <c r="Q117" s="160">
        <f>SUM(Q118:Q120)</f>
        <v>0</v>
      </c>
      <c r="R117" s="161"/>
      <c r="S117" s="161"/>
      <c r="T117" s="161"/>
      <c r="U117" s="161"/>
      <c r="V117" s="161">
        <f>SUM(V118:V120)</f>
        <v>0</v>
      </c>
      <c r="W117" s="161"/>
      <c r="X117" s="161"/>
      <c r="Y117" s="161"/>
      <c r="Z117" s="167"/>
      <c r="AG117" t="s">
        <v>303</v>
      </c>
    </row>
    <row r="118" spans="1:60" outlineLevel="1">
      <c r="A118" s="175">
        <v>105</v>
      </c>
      <c r="B118" s="176" t="s">
        <v>1759</v>
      </c>
      <c r="C118" s="182" t="s">
        <v>1760</v>
      </c>
      <c r="D118" s="177" t="s">
        <v>521</v>
      </c>
      <c r="E118" s="178">
        <v>3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307</v>
      </c>
      <c r="T118" s="158" t="s">
        <v>308</v>
      </c>
      <c r="U118" s="158">
        <v>0</v>
      </c>
      <c r="V118" s="158">
        <f>ROUND(E118*U118,2)</f>
        <v>0</v>
      </c>
      <c r="W118" s="158"/>
      <c r="X118" s="158" t="s">
        <v>309</v>
      </c>
      <c r="Y118" s="158" t="s">
        <v>310</v>
      </c>
      <c r="Z118" s="201" t="s">
        <v>2462</v>
      </c>
      <c r="AA118" s="147"/>
      <c r="AB118" s="147"/>
      <c r="AC118" s="147"/>
      <c r="AD118" s="147"/>
      <c r="AE118" s="147"/>
      <c r="AF118" s="147"/>
      <c r="AG118" s="147" t="s">
        <v>595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>
      <c r="A119" s="175">
        <v>106</v>
      </c>
      <c r="B119" s="176" t="s">
        <v>1761</v>
      </c>
      <c r="C119" s="182" t="s">
        <v>1762</v>
      </c>
      <c r="D119" s="177" t="s">
        <v>521</v>
      </c>
      <c r="E119" s="178">
        <v>3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307</v>
      </c>
      <c r="T119" s="158" t="s">
        <v>308</v>
      </c>
      <c r="U119" s="158">
        <v>0</v>
      </c>
      <c r="V119" s="158">
        <f>ROUND(E119*U119,2)</f>
        <v>0</v>
      </c>
      <c r="W119" s="158"/>
      <c r="X119" s="158" t="s">
        <v>503</v>
      </c>
      <c r="Y119" s="158" t="s">
        <v>310</v>
      </c>
      <c r="Z119" s="180" t="s">
        <v>307</v>
      </c>
      <c r="AA119" s="147"/>
      <c r="AB119" s="147"/>
      <c r="AC119" s="147"/>
      <c r="AD119" s="147"/>
      <c r="AE119" s="147"/>
      <c r="AF119" s="147"/>
      <c r="AG119" s="147" t="s">
        <v>504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5">
        <v>107</v>
      </c>
      <c r="B120" s="176" t="s">
        <v>1763</v>
      </c>
      <c r="C120" s="182" t="s">
        <v>1764</v>
      </c>
      <c r="D120" s="177" t="s">
        <v>366</v>
      </c>
      <c r="E120" s="178">
        <v>1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307</v>
      </c>
      <c r="T120" s="158" t="s">
        <v>308</v>
      </c>
      <c r="U120" s="158">
        <v>0</v>
      </c>
      <c r="V120" s="158">
        <f>ROUND(E120*U120,2)</f>
        <v>0</v>
      </c>
      <c r="W120" s="158"/>
      <c r="X120" s="158" t="s">
        <v>309</v>
      </c>
      <c r="Y120" s="158" t="s">
        <v>310</v>
      </c>
      <c r="Z120" s="180" t="s">
        <v>307</v>
      </c>
      <c r="AA120" s="147"/>
      <c r="AB120" s="147"/>
      <c r="AC120" s="147"/>
      <c r="AD120" s="147"/>
      <c r="AE120" s="147"/>
      <c r="AF120" s="147"/>
      <c r="AG120" s="147" t="s">
        <v>595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62" t="s">
        <v>302</v>
      </c>
      <c r="B121" s="163" t="s">
        <v>241</v>
      </c>
      <c r="C121" s="181" t="s">
        <v>242</v>
      </c>
      <c r="D121" s="164"/>
      <c r="E121" s="165"/>
      <c r="F121" s="166"/>
      <c r="G121" s="167">
        <f>SUMIF(AG122:AG145,"&lt;&gt;NOR",G122:G145)</f>
        <v>0</v>
      </c>
      <c r="H121" s="161"/>
      <c r="I121" s="161">
        <f>SUM(I122:I145)</f>
        <v>0</v>
      </c>
      <c r="J121" s="161"/>
      <c r="K121" s="161">
        <f>SUM(K122:K145)</f>
        <v>0</v>
      </c>
      <c r="L121" s="161"/>
      <c r="M121" s="161">
        <f>SUM(M122:M145)</f>
        <v>0</v>
      </c>
      <c r="N121" s="160"/>
      <c r="O121" s="160">
        <f>SUM(O122:O145)</f>
        <v>0</v>
      </c>
      <c r="P121" s="160"/>
      <c r="Q121" s="160">
        <f>SUM(Q122:Q145)</f>
        <v>0</v>
      </c>
      <c r="R121" s="161"/>
      <c r="S121" s="161"/>
      <c r="T121" s="161"/>
      <c r="U121" s="161"/>
      <c r="V121" s="161">
        <f>SUM(V122:V145)</f>
        <v>0</v>
      </c>
      <c r="W121" s="161"/>
      <c r="X121" s="161"/>
      <c r="Y121" s="161"/>
      <c r="Z121" s="167"/>
      <c r="AG121" t="s">
        <v>303</v>
      </c>
    </row>
    <row r="122" spans="1:60" ht="20.399999999999999" outlineLevel="1">
      <c r="A122" s="175">
        <v>108</v>
      </c>
      <c r="B122" s="176" t="s">
        <v>1765</v>
      </c>
      <c r="C122" s="182" t="s">
        <v>1766</v>
      </c>
      <c r="D122" s="177" t="s">
        <v>521</v>
      </c>
      <c r="E122" s="178">
        <v>1</v>
      </c>
      <c r="F122" s="179"/>
      <c r="G122" s="180">
        <f t="shared" ref="G122:G145" si="35">ROUND(E122*F122,2)</f>
        <v>0</v>
      </c>
      <c r="H122" s="159"/>
      <c r="I122" s="158">
        <f t="shared" ref="I122:I145" si="36">ROUND(E122*H122,2)</f>
        <v>0</v>
      </c>
      <c r="J122" s="159"/>
      <c r="K122" s="158">
        <f t="shared" ref="K122:K145" si="37">ROUND(E122*J122,2)</f>
        <v>0</v>
      </c>
      <c r="L122" s="158">
        <v>21</v>
      </c>
      <c r="M122" s="158">
        <f t="shared" ref="M122:M145" si="38">G122*(1+L122/100)</f>
        <v>0</v>
      </c>
      <c r="N122" s="157">
        <v>0</v>
      </c>
      <c r="O122" s="157">
        <f t="shared" ref="O122:O145" si="39">ROUND(E122*N122,2)</f>
        <v>0</v>
      </c>
      <c r="P122" s="157">
        <v>0</v>
      </c>
      <c r="Q122" s="157">
        <f t="shared" ref="Q122:Q145" si="40">ROUND(E122*P122,2)</f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ref="V122:V145" si="41">ROUND(E122*U122,2)</f>
        <v>0</v>
      </c>
      <c r="W122" s="158"/>
      <c r="X122" s="158" t="s">
        <v>309</v>
      </c>
      <c r="Y122" s="158" t="s">
        <v>310</v>
      </c>
      <c r="Z122" s="201" t="s">
        <v>2462</v>
      </c>
      <c r="AA122" s="147"/>
      <c r="AB122" s="147"/>
      <c r="AC122" s="147"/>
      <c r="AD122" s="147"/>
      <c r="AE122" s="147"/>
      <c r="AF122" s="147"/>
      <c r="AG122" s="147" t="s">
        <v>595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0.6" outlineLevel="1">
      <c r="A123" s="175">
        <v>109</v>
      </c>
      <c r="B123" s="176" t="s">
        <v>1767</v>
      </c>
      <c r="C123" s="182" t="s">
        <v>1768</v>
      </c>
      <c r="D123" s="177" t="s">
        <v>521</v>
      </c>
      <c r="E123" s="178">
        <v>1</v>
      </c>
      <c r="F123" s="179"/>
      <c r="G123" s="180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1"/>
        <v>0</v>
      </c>
      <c r="W123" s="158"/>
      <c r="X123" s="158" t="s">
        <v>503</v>
      </c>
      <c r="Y123" s="158" t="s">
        <v>310</v>
      </c>
      <c r="Z123" s="180" t="s">
        <v>307</v>
      </c>
      <c r="AA123" s="147"/>
      <c r="AB123" s="147"/>
      <c r="AC123" s="147"/>
      <c r="AD123" s="147"/>
      <c r="AE123" s="147"/>
      <c r="AF123" s="147"/>
      <c r="AG123" s="147" t="s">
        <v>504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5">
        <v>110</v>
      </c>
      <c r="B124" s="176" t="s">
        <v>1769</v>
      </c>
      <c r="C124" s="182" t="s">
        <v>1770</v>
      </c>
      <c r="D124" s="177" t="s">
        <v>521</v>
      </c>
      <c r="E124" s="178">
        <v>1</v>
      </c>
      <c r="F124" s="179"/>
      <c r="G124" s="180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1"/>
        <v>0</v>
      </c>
      <c r="W124" s="158"/>
      <c r="X124" s="158" t="s">
        <v>309</v>
      </c>
      <c r="Y124" s="158" t="s">
        <v>310</v>
      </c>
      <c r="Z124" s="201" t="s">
        <v>2462</v>
      </c>
      <c r="AA124" s="147"/>
      <c r="AB124" s="147"/>
      <c r="AC124" s="147"/>
      <c r="AD124" s="147"/>
      <c r="AE124" s="147"/>
      <c r="AF124" s="147"/>
      <c r="AG124" s="147" t="s">
        <v>595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>
      <c r="A125" s="175">
        <v>111</v>
      </c>
      <c r="B125" s="176" t="s">
        <v>1771</v>
      </c>
      <c r="C125" s="182" t="s">
        <v>1772</v>
      </c>
      <c r="D125" s="177" t="s">
        <v>521</v>
      </c>
      <c r="E125" s="178">
        <v>1</v>
      </c>
      <c r="F125" s="179"/>
      <c r="G125" s="180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1"/>
        <v>0</v>
      </c>
      <c r="W125" s="158"/>
      <c r="X125" s="158" t="s">
        <v>309</v>
      </c>
      <c r="Y125" s="158" t="s">
        <v>310</v>
      </c>
      <c r="Z125" s="201" t="s">
        <v>2462</v>
      </c>
      <c r="AA125" s="147"/>
      <c r="AB125" s="147"/>
      <c r="AC125" s="147"/>
      <c r="AD125" s="147"/>
      <c r="AE125" s="147"/>
      <c r="AF125" s="147"/>
      <c r="AG125" s="147" t="s">
        <v>595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0.6" outlineLevel="1">
      <c r="A126" s="175">
        <v>112</v>
      </c>
      <c r="B126" s="176" t="s">
        <v>1773</v>
      </c>
      <c r="C126" s="182" t="s">
        <v>1774</v>
      </c>
      <c r="D126" s="177" t="s">
        <v>521</v>
      </c>
      <c r="E126" s="178">
        <v>1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503</v>
      </c>
      <c r="Y126" s="158" t="s">
        <v>310</v>
      </c>
      <c r="Z126" s="180" t="s">
        <v>307</v>
      </c>
      <c r="AA126" s="147"/>
      <c r="AB126" s="147"/>
      <c r="AC126" s="147"/>
      <c r="AD126" s="147"/>
      <c r="AE126" s="147"/>
      <c r="AF126" s="147"/>
      <c r="AG126" s="147" t="s">
        <v>504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5">
        <v>113</v>
      </c>
      <c r="B127" s="176" t="s">
        <v>1775</v>
      </c>
      <c r="C127" s="182" t="s">
        <v>1776</v>
      </c>
      <c r="D127" s="177" t="s">
        <v>521</v>
      </c>
      <c r="E127" s="178">
        <v>1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503</v>
      </c>
      <c r="Y127" s="158" t="s">
        <v>310</v>
      </c>
      <c r="Z127" s="180" t="s">
        <v>307</v>
      </c>
      <c r="AA127" s="147"/>
      <c r="AB127" s="147"/>
      <c r="AC127" s="147"/>
      <c r="AD127" s="147"/>
      <c r="AE127" s="147"/>
      <c r="AF127" s="147"/>
      <c r="AG127" s="147" t="s">
        <v>504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5">
        <v>114</v>
      </c>
      <c r="B128" s="176" t="s">
        <v>1777</v>
      </c>
      <c r="C128" s="182" t="s">
        <v>1778</v>
      </c>
      <c r="D128" s="177" t="s">
        <v>521</v>
      </c>
      <c r="E128" s="178">
        <v>1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503</v>
      </c>
      <c r="Y128" s="158" t="s">
        <v>310</v>
      </c>
      <c r="Z128" s="180" t="s">
        <v>307</v>
      </c>
      <c r="AA128" s="147"/>
      <c r="AB128" s="147"/>
      <c r="AC128" s="147"/>
      <c r="AD128" s="147"/>
      <c r="AE128" s="147"/>
      <c r="AF128" s="147"/>
      <c r="AG128" s="147" t="s">
        <v>504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5">
        <v>115</v>
      </c>
      <c r="B129" s="176" t="s">
        <v>1779</v>
      </c>
      <c r="C129" s="182" t="s">
        <v>1780</v>
      </c>
      <c r="D129" s="177" t="s">
        <v>521</v>
      </c>
      <c r="E129" s="178">
        <v>1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503</v>
      </c>
      <c r="Y129" s="158" t="s">
        <v>310</v>
      </c>
      <c r="Z129" s="180" t="s">
        <v>307</v>
      </c>
      <c r="AA129" s="147"/>
      <c r="AB129" s="147"/>
      <c r="AC129" s="147"/>
      <c r="AD129" s="147"/>
      <c r="AE129" s="147"/>
      <c r="AF129" s="147"/>
      <c r="AG129" s="147" t="s">
        <v>504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5">
        <v>116</v>
      </c>
      <c r="B130" s="176" t="s">
        <v>1781</v>
      </c>
      <c r="C130" s="182" t="s">
        <v>1782</v>
      </c>
      <c r="D130" s="177" t="s">
        <v>521</v>
      </c>
      <c r="E130" s="178">
        <v>1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201" t="s">
        <v>2462</v>
      </c>
      <c r="AA130" s="147"/>
      <c r="AB130" s="147"/>
      <c r="AC130" s="147"/>
      <c r="AD130" s="147"/>
      <c r="AE130" s="147"/>
      <c r="AF130" s="147"/>
      <c r="AG130" s="147" t="s">
        <v>595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399999999999999" outlineLevel="1">
      <c r="A131" s="175">
        <v>117</v>
      </c>
      <c r="B131" s="176" t="s">
        <v>1783</v>
      </c>
      <c r="C131" s="182" t="s">
        <v>1784</v>
      </c>
      <c r="D131" s="177" t="s">
        <v>521</v>
      </c>
      <c r="E131" s="178">
        <v>1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503</v>
      </c>
      <c r="Y131" s="158" t="s">
        <v>310</v>
      </c>
      <c r="Z131" s="180" t="s">
        <v>307</v>
      </c>
      <c r="AA131" s="147"/>
      <c r="AB131" s="147"/>
      <c r="AC131" s="147"/>
      <c r="AD131" s="147"/>
      <c r="AE131" s="147"/>
      <c r="AF131" s="147"/>
      <c r="AG131" s="147" t="s">
        <v>504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5">
        <v>118</v>
      </c>
      <c r="B132" s="176" t="s">
        <v>1785</v>
      </c>
      <c r="C132" s="182" t="s">
        <v>1786</v>
      </c>
      <c r="D132" s="177" t="s">
        <v>521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503</v>
      </c>
      <c r="Y132" s="158" t="s">
        <v>310</v>
      </c>
      <c r="Z132" s="180" t="s">
        <v>307</v>
      </c>
      <c r="AA132" s="147"/>
      <c r="AB132" s="147"/>
      <c r="AC132" s="147"/>
      <c r="AD132" s="147"/>
      <c r="AE132" s="147"/>
      <c r="AF132" s="147"/>
      <c r="AG132" s="147" t="s">
        <v>504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5">
        <v>119</v>
      </c>
      <c r="B133" s="176" t="s">
        <v>1736</v>
      </c>
      <c r="C133" s="182" t="s">
        <v>1737</v>
      </c>
      <c r="D133" s="177" t="s">
        <v>410</v>
      </c>
      <c r="E133" s="178">
        <v>60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201" t="s">
        <v>2462</v>
      </c>
      <c r="AA133" s="147"/>
      <c r="AB133" s="147"/>
      <c r="AC133" s="147"/>
      <c r="AD133" s="147"/>
      <c r="AE133" s="147"/>
      <c r="AF133" s="147"/>
      <c r="AG133" s="147" t="s">
        <v>595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5">
        <v>120</v>
      </c>
      <c r="B134" s="176" t="s">
        <v>1787</v>
      </c>
      <c r="C134" s="182" t="s">
        <v>2429</v>
      </c>
      <c r="D134" s="177" t="s">
        <v>410</v>
      </c>
      <c r="E134" s="178">
        <v>30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503</v>
      </c>
      <c r="Y134" s="158" t="s">
        <v>310</v>
      </c>
      <c r="Z134" s="180" t="s">
        <v>307</v>
      </c>
      <c r="AA134" s="147"/>
      <c r="AB134" s="147"/>
      <c r="AC134" s="147"/>
      <c r="AD134" s="147"/>
      <c r="AE134" s="147"/>
      <c r="AF134" s="147"/>
      <c r="AG134" s="147" t="s">
        <v>504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75">
        <v>121</v>
      </c>
      <c r="B135" s="176" t="s">
        <v>1788</v>
      </c>
      <c r="C135" s="182" t="s">
        <v>1789</v>
      </c>
      <c r="D135" s="177" t="s">
        <v>410</v>
      </c>
      <c r="E135" s="178">
        <v>30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503</v>
      </c>
      <c r="Y135" s="158" t="s">
        <v>310</v>
      </c>
      <c r="Z135" s="180" t="s">
        <v>307</v>
      </c>
      <c r="AA135" s="147"/>
      <c r="AB135" s="147"/>
      <c r="AC135" s="147"/>
      <c r="AD135" s="147"/>
      <c r="AE135" s="147"/>
      <c r="AF135" s="147"/>
      <c r="AG135" s="147" t="s">
        <v>504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>
      <c r="A136" s="175">
        <v>122</v>
      </c>
      <c r="B136" s="176" t="s">
        <v>1603</v>
      </c>
      <c r="C136" s="182" t="s">
        <v>1604</v>
      </c>
      <c r="D136" s="177" t="s">
        <v>410</v>
      </c>
      <c r="E136" s="178">
        <v>5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201" t="s">
        <v>2462</v>
      </c>
      <c r="AA136" s="147"/>
      <c r="AB136" s="147"/>
      <c r="AC136" s="147"/>
      <c r="AD136" s="147"/>
      <c r="AE136" s="147"/>
      <c r="AF136" s="147"/>
      <c r="AG136" s="147" t="s">
        <v>595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75">
        <v>123</v>
      </c>
      <c r="B137" s="176" t="s">
        <v>1605</v>
      </c>
      <c r="C137" s="182" t="s">
        <v>1606</v>
      </c>
      <c r="D137" s="177" t="s">
        <v>410</v>
      </c>
      <c r="E137" s="178">
        <v>5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503</v>
      </c>
      <c r="Y137" s="158" t="s">
        <v>310</v>
      </c>
      <c r="Z137" s="180" t="s">
        <v>307</v>
      </c>
      <c r="AA137" s="147"/>
      <c r="AB137" s="147"/>
      <c r="AC137" s="147"/>
      <c r="AD137" s="147"/>
      <c r="AE137" s="147"/>
      <c r="AF137" s="147"/>
      <c r="AG137" s="147" t="s">
        <v>504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>
      <c r="A138" s="175">
        <v>124</v>
      </c>
      <c r="B138" s="176" t="s">
        <v>1643</v>
      </c>
      <c r="C138" s="182" t="s">
        <v>1644</v>
      </c>
      <c r="D138" s="177" t="s">
        <v>410</v>
      </c>
      <c r="E138" s="178">
        <v>5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201" t="s">
        <v>2462</v>
      </c>
      <c r="AA138" s="147"/>
      <c r="AB138" s="147"/>
      <c r="AC138" s="147"/>
      <c r="AD138" s="147"/>
      <c r="AE138" s="147"/>
      <c r="AF138" s="147"/>
      <c r="AG138" s="147" t="s">
        <v>595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75">
        <v>125</v>
      </c>
      <c r="B139" s="176" t="s">
        <v>1609</v>
      </c>
      <c r="C139" s="182" t="s">
        <v>1610</v>
      </c>
      <c r="D139" s="177" t="s">
        <v>410</v>
      </c>
      <c r="E139" s="178">
        <v>5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503</v>
      </c>
      <c r="Y139" s="158" t="s">
        <v>310</v>
      </c>
      <c r="Z139" s="180" t="s">
        <v>307</v>
      </c>
      <c r="AA139" s="147"/>
      <c r="AB139" s="147"/>
      <c r="AC139" s="147"/>
      <c r="AD139" s="147"/>
      <c r="AE139" s="147"/>
      <c r="AF139" s="147"/>
      <c r="AG139" s="147" t="s">
        <v>504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75">
        <v>126</v>
      </c>
      <c r="B140" s="176" t="s">
        <v>1611</v>
      </c>
      <c r="C140" s="182" t="s">
        <v>1612</v>
      </c>
      <c r="D140" s="177" t="s">
        <v>521</v>
      </c>
      <c r="E140" s="178">
        <v>2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80" t="s">
        <v>307</v>
      </c>
      <c r="AA140" s="147"/>
      <c r="AB140" s="147"/>
      <c r="AC140" s="147"/>
      <c r="AD140" s="147"/>
      <c r="AE140" s="147"/>
      <c r="AF140" s="147"/>
      <c r="AG140" s="147" t="s">
        <v>595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75">
        <v>127</v>
      </c>
      <c r="B141" s="176" t="s">
        <v>1613</v>
      </c>
      <c r="C141" s="182" t="s">
        <v>1614</v>
      </c>
      <c r="D141" s="177" t="s">
        <v>521</v>
      </c>
      <c r="E141" s="178">
        <v>2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503</v>
      </c>
      <c r="Y141" s="158" t="s">
        <v>310</v>
      </c>
      <c r="Z141" s="180" t="s">
        <v>307</v>
      </c>
      <c r="AA141" s="147"/>
      <c r="AB141" s="147"/>
      <c r="AC141" s="147"/>
      <c r="AD141" s="147"/>
      <c r="AE141" s="147"/>
      <c r="AF141" s="147"/>
      <c r="AG141" s="147" t="s">
        <v>504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75">
        <v>128</v>
      </c>
      <c r="B142" s="176" t="s">
        <v>1615</v>
      </c>
      <c r="C142" s="182" t="s">
        <v>1616</v>
      </c>
      <c r="D142" s="177" t="s">
        <v>521</v>
      </c>
      <c r="E142" s="178">
        <v>10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309</v>
      </c>
      <c r="Y142" s="158" t="s">
        <v>310</v>
      </c>
      <c r="Z142" s="180" t="s">
        <v>307</v>
      </c>
      <c r="AA142" s="147"/>
      <c r="AB142" s="147"/>
      <c r="AC142" s="147"/>
      <c r="AD142" s="147"/>
      <c r="AE142" s="147"/>
      <c r="AF142" s="147"/>
      <c r="AG142" s="147" t="s">
        <v>595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75">
        <v>129</v>
      </c>
      <c r="B143" s="176" t="s">
        <v>1617</v>
      </c>
      <c r="C143" s="182" t="s">
        <v>1618</v>
      </c>
      <c r="D143" s="177" t="s">
        <v>521</v>
      </c>
      <c r="E143" s="178">
        <v>10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503</v>
      </c>
      <c r="Y143" s="158" t="s">
        <v>310</v>
      </c>
      <c r="Z143" s="180" t="s">
        <v>307</v>
      </c>
      <c r="AA143" s="147"/>
      <c r="AB143" s="147"/>
      <c r="AC143" s="147"/>
      <c r="AD143" s="147"/>
      <c r="AE143" s="147"/>
      <c r="AF143" s="147"/>
      <c r="AG143" s="147" t="s">
        <v>504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>
      <c r="A144" s="175">
        <v>130</v>
      </c>
      <c r="B144" s="176" t="s">
        <v>1750</v>
      </c>
      <c r="C144" s="182" t="s">
        <v>1697</v>
      </c>
      <c r="D144" s="177" t="s">
        <v>366</v>
      </c>
      <c r="E144" s="178">
        <v>1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503</v>
      </c>
      <c r="Y144" s="158" t="s">
        <v>310</v>
      </c>
      <c r="Z144" s="180" t="s">
        <v>307</v>
      </c>
      <c r="AA144" s="147"/>
      <c r="AB144" s="147"/>
      <c r="AC144" s="147"/>
      <c r="AD144" s="147"/>
      <c r="AE144" s="147"/>
      <c r="AF144" s="147"/>
      <c r="AG144" s="147" t="s">
        <v>504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75">
        <v>131</v>
      </c>
      <c r="B145" s="176" t="s">
        <v>1790</v>
      </c>
      <c r="C145" s="182" t="s">
        <v>1791</v>
      </c>
      <c r="D145" s="177" t="s">
        <v>366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0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309</v>
      </c>
      <c r="Y145" s="158" t="s">
        <v>310</v>
      </c>
      <c r="Z145" s="180" t="s">
        <v>307</v>
      </c>
      <c r="AA145" s="147"/>
      <c r="AB145" s="147"/>
      <c r="AC145" s="147"/>
      <c r="AD145" s="147"/>
      <c r="AE145" s="147"/>
      <c r="AF145" s="147"/>
      <c r="AG145" s="147" t="s">
        <v>595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>
      <c r="A146" s="162" t="s">
        <v>302</v>
      </c>
      <c r="B146" s="163" t="s">
        <v>243</v>
      </c>
      <c r="C146" s="181" t="s">
        <v>244</v>
      </c>
      <c r="D146" s="164"/>
      <c r="E146" s="165"/>
      <c r="F146" s="166"/>
      <c r="G146" s="167">
        <f>SUMIF(AG147:AG168,"&lt;&gt;NOR",G147:G168)</f>
        <v>0</v>
      </c>
      <c r="H146" s="161"/>
      <c r="I146" s="161">
        <f>SUM(I147:I168)</f>
        <v>0</v>
      </c>
      <c r="J146" s="161"/>
      <c r="K146" s="161">
        <f>SUM(K147:K168)</f>
        <v>0</v>
      </c>
      <c r="L146" s="161"/>
      <c r="M146" s="161">
        <f>SUM(M147:M168)</f>
        <v>0</v>
      </c>
      <c r="N146" s="160"/>
      <c r="O146" s="160">
        <f>SUM(O147:O168)</f>
        <v>0</v>
      </c>
      <c r="P146" s="160"/>
      <c r="Q146" s="160">
        <f>SUM(Q147:Q168)</f>
        <v>0</v>
      </c>
      <c r="R146" s="161"/>
      <c r="S146" s="161"/>
      <c r="T146" s="161"/>
      <c r="U146" s="161"/>
      <c r="V146" s="161">
        <f>SUM(V147:V168)</f>
        <v>0</v>
      </c>
      <c r="W146" s="161"/>
      <c r="X146" s="161"/>
      <c r="Y146" s="161"/>
      <c r="Z146" s="167"/>
      <c r="AG146" t="s">
        <v>303</v>
      </c>
    </row>
    <row r="147" spans="1:60" outlineLevel="1">
      <c r="A147" s="175">
        <v>132</v>
      </c>
      <c r="B147" s="176" t="s">
        <v>1792</v>
      </c>
      <c r="C147" s="182" t="s">
        <v>1793</v>
      </c>
      <c r="D147" s="177" t="s">
        <v>521</v>
      </c>
      <c r="E147" s="178">
        <v>1</v>
      </c>
      <c r="F147" s="179"/>
      <c r="G147" s="180">
        <f t="shared" ref="G147:G168" si="42">ROUND(E147*F147,2)</f>
        <v>0</v>
      </c>
      <c r="H147" s="159"/>
      <c r="I147" s="158">
        <f t="shared" ref="I147:I168" si="43">ROUND(E147*H147,2)</f>
        <v>0</v>
      </c>
      <c r="J147" s="159"/>
      <c r="K147" s="158">
        <f t="shared" ref="K147:K168" si="44">ROUND(E147*J147,2)</f>
        <v>0</v>
      </c>
      <c r="L147" s="158">
        <v>21</v>
      </c>
      <c r="M147" s="158">
        <f t="shared" ref="M147:M168" si="45">G147*(1+L147/100)</f>
        <v>0</v>
      </c>
      <c r="N147" s="157">
        <v>0</v>
      </c>
      <c r="O147" s="157">
        <f t="shared" ref="O147:O168" si="46">ROUND(E147*N147,2)</f>
        <v>0</v>
      </c>
      <c r="P147" s="157">
        <v>0</v>
      </c>
      <c r="Q147" s="157">
        <f t="shared" ref="Q147:Q168" si="47">ROUND(E147*P147,2)</f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ref="V147:V168" si="48">ROUND(E147*U147,2)</f>
        <v>0</v>
      </c>
      <c r="W147" s="158"/>
      <c r="X147" s="158" t="s">
        <v>309</v>
      </c>
      <c r="Y147" s="158" t="s">
        <v>310</v>
      </c>
      <c r="Z147" s="201" t="s">
        <v>2462</v>
      </c>
      <c r="AA147" s="147"/>
      <c r="AB147" s="147"/>
      <c r="AC147" s="147"/>
      <c r="AD147" s="147"/>
      <c r="AE147" s="147"/>
      <c r="AF147" s="147"/>
      <c r="AG147" s="147" t="s">
        <v>595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0.399999999999999" outlineLevel="1">
      <c r="A148" s="175">
        <v>133</v>
      </c>
      <c r="B148" s="176" t="s">
        <v>1794</v>
      </c>
      <c r="C148" s="182" t="s">
        <v>1795</v>
      </c>
      <c r="D148" s="177" t="s">
        <v>521</v>
      </c>
      <c r="E148" s="178">
        <v>1</v>
      </c>
      <c r="F148" s="179"/>
      <c r="G148" s="180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8"/>
        <v>0</v>
      </c>
      <c r="W148" s="158"/>
      <c r="X148" s="158" t="s">
        <v>503</v>
      </c>
      <c r="Y148" s="158" t="s">
        <v>310</v>
      </c>
      <c r="Z148" s="180" t="s">
        <v>307</v>
      </c>
      <c r="AA148" s="147"/>
      <c r="AB148" s="147"/>
      <c r="AC148" s="147"/>
      <c r="AD148" s="147"/>
      <c r="AE148" s="147"/>
      <c r="AF148" s="147"/>
      <c r="AG148" s="147" t="s">
        <v>504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75">
        <v>134</v>
      </c>
      <c r="B149" s="176" t="s">
        <v>1796</v>
      </c>
      <c r="C149" s="182" t="s">
        <v>1797</v>
      </c>
      <c r="D149" s="177" t="s">
        <v>521</v>
      </c>
      <c r="E149" s="178">
        <v>2</v>
      </c>
      <c r="F149" s="179"/>
      <c r="G149" s="180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8"/>
        <v>0</v>
      </c>
      <c r="W149" s="158"/>
      <c r="X149" s="158" t="s">
        <v>309</v>
      </c>
      <c r="Y149" s="158" t="s">
        <v>310</v>
      </c>
      <c r="Z149" s="180" t="s">
        <v>307</v>
      </c>
      <c r="AA149" s="147"/>
      <c r="AB149" s="147"/>
      <c r="AC149" s="147"/>
      <c r="AD149" s="147"/>
      <c r="AE149" s="147"/>
      <c r="AF149" s="147"/>
      <c r="AG149" s="147" t="s">
        <v>595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.399999999999999" outlineLevel="1">
      <c r="A150" s="175">
        <v>135</v>
      </c>
      <c r="B150" s="176" t="s">
        <v>1798</v>
      </c>
      <c r="C150" s="182" t="s">
        <v>1799</v>
      </c>
      <c r="D150" s="177" t="s">
        <v>521</v>
      </c>
      <c r="E150" s="178">
        <v>2</v>
      </c>
      <c r="F150" s="179"/>
      <c r="G150" s="180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8"/>
        <v>0</v>
      </c>
      <c r="W150" s="158"/>
      <c r="X150" s="158" t="s">
        <v>503</v>
      </c>
      <c r="Y150" s="158" t="s">
        <v>310</v>
      </c>
      <c r="Z150" s="180" t="s">
        <v>307</v>
      </c>
      <c r="AA150" s="147"/>
      <c r="AB150" s="147"/>
      <c r="AC150" s="147"/>
      <c r="AD150" s="147"/>
      <c r="AE150" s="147"/>
      <c r="AF150" s="147"/>
      <c r="AG150" s="147" t="s">
        <v>504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75">
        <v>136</v>
      </c>
      <c r="B151" s="176" t="s">
        <v>1800</v>
      </c>
      <c r="C151" s="182" t="s">
        <v>1801</v>
      </c>
      <c r="D151" s="177" t="s">
        <v>521</v>
      </c>
      <c r="E151" s="178">
        <v>6</v>
      </c>
      <c r="F151" s="179"/>
      <c r="G151" s="180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8"/>
        <v>0</v>
      </c>
      <c r="W151" s="158"/>
      <c r="X151" s="158" t="s">
        <v>309</v>
      </c>
      <c r="Y151" s="158" t="s">
        <v>310</v>
      </c>
      <c r="Z151" s="201" t="s">
        <v>2462</v>
      </c>
      <c r="AA151" s="147"/>
      <c r="AB151" s="147"/>
      <c r="AC151" s="147"/>
      <c r="AD151" s="147"/>
      <c r="AE151" s="147"/>
      <c r="AF151" s="147"/>
      <c r="AG151" s="147" t="s">
        <v>595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75">
        <v>137</v>
      </c>
      <c r="B152" s="176" t="s">
        <v>1802</v>
      </c>
      <c r="C152" s="182" t="s">
        <v>1803</v>
      </c>
      <c r="D152" s="177" t="s">
        <v>521</v>
      </c>
      <c r="E152" s="178">
        <v>6</v>
      </c>
      <c r="F152" s="179"/>
      <c r="G152" s="180">
        <f t="shared" si="42"/>
        <v>0</v>
      </c>
      <c r="H152" s="159"/>
      <c r="I152" s="158">
        <f t="shared" si="43"/>
        <v>0</v>
      </c>
      <c r="J152" s="159"/>
      <c r="K152" s="158">
        <f t="shared" si="44"/>
        <v>0</v>
      </c>
      <c r="L152" s="158">
        <v>21</v>
      </c>
      <c r="M152" s="158">
        <f t="shared" si="45"/>
        <v>0</v>
      </c>
      <c r="N152" s="157">
        <v>0</v>
      </c>
      <c r="O152" s="157">
        <f t="shared" si="46"/>
        <v>0</v>
      </c>
      <c r="P152" s="157">
        <v>0</v>
      </c>
      <c r="Q152" s="157">
        <f t="shared" si="47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8"/>
        <v>0</v>
      </c>
      <c r="W152" s="158"/>
      <c r="X152" s="158" t="s">
        <v>503</v>
      </c>
      <c r="Y152" s="158" t="s">
        <v>310</v>
      </c>
      <c r="Z152" s="180" t="s">
        <v>307</v>
      </c>
      <c r="AA152" s="147"/>
      <c r="AB152" s="147"/>
      <c r="AC152" s="147"/>
      <c r="AD152" s="147"/>
      <c r="AE152" s="147"/>
      <c r="AF152" s="147"/>
      <c r="AG152" s="147" t="s">
        <v>504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75">
        <v>138</v>
      </c>
      <c r="B153" s="176" t="s">
        <v>1804</v>
      </c>
      <c r="C153" s="182" t="s">
        <v>1805</v>
      </c>
      <c r="D153" s="177" t="s">
        <v>521</v>
      </c>
      <c r="E153" s="178">
        <v>24</v>
      </c>
      <c r="F153" s="179"/>
      <c r="G153" s="180">
        <f t="shared" si="42"/>
        <v>0</v>
      </c>
      <c r="H153" s="159"/>
      <c r="I153" s="158">
        <f t="shared" si="43"/>
        <v>0</v>
      </c>
      <c r="J153" s="159"/>
      <c r="K153" s="158">
        <f t="shared" si="44"/>
        <v>0</v>
      </c>
      <c r="L153" s="158">
        <v>21</v>
      </c>
      <c r="M153" s="158">
        <f t="shared" si="45"/>
        <v>0</v>
      </c>
      <c r="N153" s="157">
        <v>0</v>
      </c>
      <c r="O153" s="157">
        <f t="shared" si="46"/>
        <v>0</v>
      </c>
      <c r="P153" s="157">
        <v>0</v>
      </c>
      <c r="Q153" s="157">
        <f t="shared" si="47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8"/>
        <v>0</v>
      </c>
      <c r="W153" s="158"/>
      <c r="X153" s="158" t="s">
        <v>309</v>
      </c>
      <c r="Y153" s="158" t="s">
        <v>310</v>
      </c>
      <c r="Z153" s="201" t="s">
        <v>2462</v>
      </c>
      <c r="AA153" s="147"/>
      <c r="AB153" s="147"/>
      <c r="AC153" s="147"/>
      <c r="AD153" s="147"/>
      <c r="AE153" s="147"/>
      <c r="AF153" s="147"/>
      <c r="AG153" s="147" t="s">
        <v>595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>
      <c r="A154" s="175">
        <v>139</v>
      </c>
      <c r="B154" s="176" t="s">
        <v>1806</v>
      </c>
      <c r="C154" s="182" t="s">
        <v>1807</v>
      </c>
      <c r="D154" s="177" t="s">
        <v>521</v>
      </c>
      <c r="E154" s="178">
        <v>24</v>
      </c>
      <c r="F154" s="179"/>
      <c r="G154" s="180">
        <f t="shared" si="42"/>
        <v>0</v>
      </c>
      <c r="H154" s="159"/>
      <c r="I154" s="158">
        <f t="shared" si="43"/>
        <v>0</v>
      </c>
      <c r="J154" s="159"/>
      <c r="K154" s="158">
        <f t="shared" si="44"/>
        <v>0</v>
      </c>
      <c r="L154" s="158">
        <v>21</v>
      </c>
      <c r="M154" s="158">
        <f t="shared" si="45"/>
        <v>0</v>
      </c>
      <c r="N154" s="157">
        <v>0</v>
      </c>
      <c r="O154" s="157">
        <f t="shared" si="46"/>
        <v>0</v>
      </c>
      <c r="P154" s="157">
        <v>0</v>
      </c>
      <c r="Q154" s="157">
        <f t="shared" si="47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8"/>
        <v>0</v>
      </c>
      <c r="W154" s="158"/>
      <c r="X154" s="158" t="s">
        <v>503</v>
      </c>
      <c r="Y154" s="158" t="s">
        <v>310</v>
      </c>
      <c r="Z154" s="180" t="s">
        <v>307</v>
      </c>
      <c r="AA154" s="147"/>
      <c r="AB154" s="147"/>
      <c r="AC154" s="147"/>
      <c r="AD154" s="147"/>
      <c r="AE154" s="147"/>
      <c r="AF154" s="147"/>
      <c r="AG154" s="147" t="s">
        <v>504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>
      <c r="A155" s="175">
        <v>140</v>
      </c>
      <c r="B155" s="176" t="s">
        <v>1808</v>
      </c>
      <c r="C155" s="182" t="s">
        <v>1809</v>
      </c>
      <c r="D155" s="177" t="s">
        <v>410</v>
      </c>
      <c r="E155" s="178">
        <v>230</v>
      </c>
      <c r="F155" s="179"/>
      <c r="G155" s="180">
        <f t="shared" si="42"/>
        <v>0</v>
      </c>
      <c r="H155" s="159"/>
      <c r="I155" s="158">
        <f t="shared" si="43"/>
        <v>0</v>
      </c>
      <c r="J155" s="159"/>
      <c r="K155" s="158">
        <f t="shared" si="44"/>
        <v>0</v>
      </c>
      <c r="L155" s="158">
        <v>21</v>
      </c>
      <c r="M155" s="158">
        <f t="shared" si="45"/>
        <v>0</v>
      </c>
      <c r="N155" s="157">
        <v>0</v>
      </c>
      <c r="O155" s="157">
        <f t="shared" si="46"/>
        <v>0</v>
      </c>
      <c r="P155" s="157">
        <v>0</v>
      </c>
      <c r="Q155" s="157">
        <f t="shared" si="47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8"/>
        <v>0</v>
      </c>
      <c r="W155" s="158"/>
      <c r="X155" s="158" t="s">
        <v>309</v>
      </c>
      <c r="Y155" s="158" t="s">
        <v>310</v>
      </c>
      <c r="Z155" s="201" t="s">
        <v>2462</v>
      </c>
      <c r="AA155" s="147"/>
      <c r="AB155" s="147"/>
      <c r="AC155" s="147"/>
      <c r="AD155" s="147"/>
      <c r="AE155" s="147"/>
      <c r="AF155" s="147"/>
      <c r="AG155" s="147" t="s">
        <v>595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75">
        <v>141</v>
      </c>
      <c r="B156" s="176" t="s">
        <v>1810</v>
      </c>
      <c r="C156" s="182" t="s">
        <v>1811</v>
      </c>
      <c r="D156" s="177" t="s">
        <v>410</v>
      </c>
      <c r="E156" s="178">
        <v>230</v>
      </c>
      <c r="F156" s="179"/>
      <c r="G156" s="180">
        <f t="shared" si="42"/>
        <v>0</v>
      </c>
      <c r="H156" s="159"/>
      <c r="I156" s="158">
        <f t="shared" si="43"/>
        <v>0</v>
      </c>
      <c r="J156" s="159"/>
      <c r="K156" s="158">
        <f t="shared" si="44"/>
        <v>0</v>
      </c>
      <c r="L156" s="158">
        <v>21</v>
      </c>
      <c r="M156" s="158">
        <f t="shared" si="45"/>
        <v>0</v>
      </c>
      <c r="N156" s="157">
        <v>0</v>
      </c>
      <c r="O156" s="157">
        <f t="shared" si="46"/>
        <v>0</v>
      </c>
      <c r="P156" s="157">
        <v>0</v>
      </c>
      <c r="Q156" s="157">
        <f t="shared" si="47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8"/>
        <v>0</v>
      </c>
      <c r="W156" s="158"/>
      <c r="X156" s="158" t="s">
        <v>503</v>
      </c>
      <c r="Y156" s="158" t="s">
        <v>310</v>
      </c>
      <c r="Z156" s="180" t="s">
        <v>307</v>
      </c>
      <c r="AA156" s="147"/>
      <c r="AB156" s="147"/>
      <c r="AC156" s="147"/>
      <c r="AD156" s="147"/>
      <c r="AE156" s="147"/>
      <c r="AF156" s="147"/>
      <c r="AG156" s="147" t="s">
        <v>504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75">
        <v>142</v>
      </c>
      <c r="B157" s="176" t="s">
        <v>1736</v>
      </c>
      <c r="C157" s="182" t="s">
        <v>1737</v>
      </c>
      <c r="D157" s="177" t="s">
        <v>410</v>
      </c>
      <c r="E157" s="178">
        <v>25</v>
      </c>
      <c r="F157" s="179"/>
      <c r="G157" s="180">
        <f t="shared" si="42"/>
        <v>0</v>
      </c>
      <c r="H157" s="159"/>
      <c r="I157" s="158">
        <f t="shared" si="43"/>
        <v>0</v>
      </c>
      <c r="J157" s="159"/>
      <c r="K157" s="158">
        <f t="shared" si="44"/>
        <v>0</v>
      </c>
      <c r="L157" s="158">
        <v>21</v>
      </c>
      <c r="M157" s="158">
        <f t="shared" si="45"/>
        <v>0</v>
      </c>
      <c r="N157" s="157">
        <v>0</v>
      </c>
      <c r="O157" s="157">
        <f t="shared" si="46"/>
        <v>0</v>
      </c>
      <c r="P157" s="157">
        <v>0</v>
      </c>
      <c r="Q157" s="157">
        <f t="shared" si="47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8"/>
        <v>0</v>
      </c>
      <c r="W157" s="158"/>
      <c r="X157" s="158" t="s">
        <v>309</v>
      </c>
      <c r="Y157" s="158" t="s">
        <v>310</v>
      </c>
      <c r="Z157" s="201" t="s">
        <v>2462</v>
      </c>
      <c r="AA157" s="147"/>
      <c r="AB157" s="147"/>
      <c r="AC157" s="147"/>
      <c r="AD157" s="147"/>
      <c r="AE157" s="147"/>
      <c r="AF157" s="147"/>
      <c r="AG157" s="147" t="s">
        <v>595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75">
        <v>143</v>
      </c>
      <c r="B158" s="176" t="s">
        <v>1626</v>
      </c>
      <c r="C158" s="182" t="s">
        <v>2427</v>
      </c>
      <c r="D158" s="177" t="s">
        <v>410</v>
      </c>
      <c r="E158" s="178">
        <v>25</v>
      </c>
      <c r="F158" s="179"/>
      <c r="G158" s="180">
        <f t="shared" si="42"/>
        <v>0</v>
      </c>
      <c r="H158" s="159"/>
      <c r="I158" s="158">
        <f t="shared" si="43"/>
        <v>0</v>
      </c>
      <c r="J158" s="159"/>
      <c r="K158" s="158">
        <f t="shared" si="44"/>
        <v>0</v>
      </c>
      <c r="L158" s="158">
        <v>21</v>
      </c>
      <c r="M158" s="158">
        <f t="shared" si="45"/>
        <v>0</v>
      </c>
      <c r="N158" s="157">
        <v>0</v>
      </c>
      <c r="O158" s="157">
        <f t="shared" si="46"/>
        <v>0</v>
      </c>
      <c r="P158" s="157">
        <v>0</v>
      </c>
      <c r="Q158" s="157">
        <f t="shared" si="47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48"/>
        <v>0</v>
      </c>
      <c r="W158" s="158"/>
      <c r="X158" s="158" t="s">
        <v>503</v>
      </c>
      <c r="Y158" s="158" t="s">
        <v>310</v>
      </c>
      <c r="Z158" s="180" t="s">
        <v>307</v>
      </c>
      <c r="AA158" s="147"/>
      <c r="AB158" s="147"/>
      <c r="AC158" s="147"/>
      <c r="AD158" s="147"/>
      <c r="AE158" s="147"/>
      <c r="AF158" s="147"/>
      <c r="AG158" s="147" t="s">
        <v>504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>
      <c r="A159" s="175">
        <v>144</v>
      </c>
      <c r="B159" s="176" t="s">
        <v>1603</v>
      </c>
      <c r="C159" s="182" t="s">
        <v>1604</v>
      </c>
      <c r="D159" s="177" t="s">
        <v>410</v>
      </c>
      <c r="E159" s="178">
        <v>10</v>
      </c>
      <c r="F159" s="179"/>
      <c r="G159" s="180">
        <f t="shared" si="42"/>
        <v>0</v>
      </c>
      <c r="H159" s="159"/>
      <c r="I159" s="158">
        <f t="shared" si="43"/>
        <v>0</v>
      </c>
      <c r="J159" s="159"/>
      <c r="K159" s="158">
        <f t="shared" si="44"/>
        <v>0</v>
      </c>
      <c r="L159" s="158">
        <v>21</v>
      </c>
      <c r="M159" s="158">
        <f t="shared" si="45"/>
        <v>0</v>
      </c>
      <c r="N159" s="157">
        <v>0</v>
      </c>
      <c r="O159" s="157">
        <f t="shared" si="46"/>
        <v>0</v>
      </c>
      <c r="P159" s="157">
        <v>0</v>
      </c>
      <c r="Q159" s="157">
        <f t="shared" si="47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48"/>
        <v>0</v>
      </c>
      <c r="W159" s="158"/>
      <c r="X159" s="158" t="s">
        <v>309</v>
      </c>
      <c r="Y159" s="158" t="s">
        <v>310</v>
      </c>
      <c r="Z159" s="201" t="s">
        <v>2462</v>
      </c>
      <c r="AA159" s="147"/>
      <c r="AB159" s="147"/>
      <c r="AC159" s="147"/>
      <c r="AD159" s="147"/>
      <c r="AE159" s="147"/>
      <c r="AF159" s="147"/>
      <c r="AG159" s="147" t="s">
        <v>595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75">
        <v>145</v>
      </c>
      <c r="B160" s="176" t="s">
        <v>1605</v>
      </c>
      <c r="C160" s="182" t="s">
        <v>1606</v>
      </c>
      <c r="D160" s="177" t="s">
        <v>410</v>
      </c>
      <c r="E160" s="178">
        <v>10</v>
      </c>
      <c r="F160" s="179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0</v>
      </c>
      <c r="O160" s="157">
        <f t="shared" si="46"/>
        <v>0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503</v>
      </c>
      <c r="Y160" s="158" t="s">
        <v>310</v>
      </c>
      <c r="Z160" s="180" t="s">
        <v>307</v>
      </c>
      <c r="AA160" s="147"/>
      <c r="AB160" s="147"/>
      <c r="AC160" s="147"/>
      <c r="AD160" s="147"/>
      <c r="AE160" s="147"/>
      <c r="AF160" s="147"/>
      <c r="AG160" s="147" t="s">
        <v>504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0.399999999999999" outlineLevel="1">
      <c r="A161" s="175">
        <v>146</v>
      </c>
      <c r="B161" s="176" t="s">
        <v>1643</v>
      </c>
      <c r="C161" s="182" t="s">
        <v>1644</v>
      </c>
      <c r="D161" s="177" t="s">
        <v>410</v>
      </c>
      <c r="E161" s="178">
        <v>45</v>
      </c>
      <c r="F161" s="179"/>
      <c r="G161" s="180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0</v>
      </c>
      <c r="O161" s="157">
        <f t="shared" si="46"/>
        <v>0</v>
      </c>
      <c r="P161" s="157">
        <v>0</v>
      </c>
      <c r="Q161" s="157">
        <f t="shared" si="47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48"/>
        <v>0</v>
      </c>
      <c r="W161" s="158"/>
      <c r="X161" s="158" t="s">
        <v>309</v>
      </c>
      <c r="Y161" s="158" t="s">
        <v>310</v>
      </c>
      <c r="Z161" s="201" t="s">
        <v>2462</v>
      </c>
      <c r="AA161" s="147"/>
      <c r="AB161" s="147"/>
      <c r="AC161" s="147"/>
      <c r="AD161" s="147"/>
      <c r="AE161" s="147"/>
      <c r="AF161" s="147"/>
      <c r="AG161" s="147" t="s">
        <v>595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147</v>
      </c>
      <c r="B162" s="176" t="s">
        <v>1609</v>
      </c>
      <c r="C162" s="182" t="s">
        <v>1610</v>
      </c>
      <c r="D162" s="177" t="s">
        <v>410</v>
      </c>
      <c r="E162" s="178">
        <v>45</v>
      </c>
      <c r="F162" s="179"/>
      <c r="G162" s="180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0</v>
      </c>
      <c r="O162" s="157">
        <f t="shared" si="46"/>
        <v>0</v>
      </c>
      <c r="P162" s="157">
        <v>0</v>
      </c>
      <c r="Q162" s="157">
        <f t="shared" si="47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48"/>
        <v>0</v>
      </c>
      <c r="W162" s="158"/>
      <c r="X162" s="158" t="s">
        <v>503</v>
      </c>
      <c r="Y162" s="158" t="s">
        <v>310</v>
      </c>
      <c r="Z162" s="180" t="s">
        <v>307</v>
      </c>
      <c r="AA162" s="147"/>
      <c r="AB162" s="147"/>
      <c r="AC162" s="147"/>
      <c r="AD162" s="147"/>
      <c r="AE162" s="147"/>
      <c r="AF162" s="147"/>
      <c r="AG162" s="147" t="s">
        <v>504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75">
        <v>148</v>
      </c>
      <c r="B163" s="176" t="s">
        <v>1611</v>
      </c>
      <c r="C163" s="182" t="s">
        <v>1612</v>
      </c>
      <c r="D163" s="177" t="s">
        <v>521</v>
      </c>
      <c r="E163" s="178">
        <v>25</v>
      </c>
      <c r="F163" s="179"/>
      <c r="G163" s="180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0</v>
      </c>
      <c r="O163" s="157">
        <f t="shared" si="46"/>
        <v>0</v>
      </c>
      <c r="P163" s="157">
        <v>0</v>
      </c>
      <c r="Q163" s="157">
        <f t="shared" si="47"/>
        <v>0</v>
      </c>
      <c r="R163" s="158"/>
      <c r="S163" s="158" t="s">
        <v>307</v>
      </c>
      <c r="T163" s="158" t="s">
        <v>308</v>
      </c>
      <c r="U163" s="158">
        <v>0</v>
      </c>
      <c r="V163" s="158">
        <f t="shared" si="48"/>
        <v>0</v>
      </c>
      <c r="W163" s="158"/>
      <c r="X163" s="158" t="s">
        <v>309</v>
      </c>
      <c r="Y163" s="158" t="s">
        <v>310</v>
      </c>
      <c r="Z163" s="180" t="s">
        <v>307</v>
      </c>
      <c r="AA163" s="147"/>
      <c r="AB163" s="147"/>
      <c r="AC163" s="147"/>
      <c r="AD163" s="147"/>
      <c r="AE163" s="147"/>
      <c r="AF163" s="147"/>
      <c r="AG163" s="147" t="s">
        <v>595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75">
        <v>149</v>
      </c>
      <c r="B164" s="176" t="s">
        <v>1613</v>
      </c>
      <c r="C164" s="182" t="s">
        <v>1614</v>
      </c>
      <c r="D164" s="177" t="s">
        <v>521</v>
      </c>
      <c r="E164" s="178">
        <v>25</v>
      </c>
      <c r="F164" s="179"/>
      <c r="G164" s="180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0</v>
      </c>
      <c r="O164" s="157">
        <f t="shared" si="46"/>
        <v>0</v>
      </c>
      <c r="P164" s="157">
        <v>0</v>
      </c>
      <c r="Q164" s="157">
        <f t="shared" si="47"/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si="48"/>
        <v>0</v>
      </c>
      <c r="W164" s="158"/>
      <c r="X164" s="158" t="s">
        <v>503</v>
      </c>
      <c r="Y164" s="158" t="s">
        <v>310</v>
      </c>
      <c r="Z164" s="180" t="s">
        <v>307</v>
      </c>
      <c r="AA164" s="147"/>
      <c r="AB164" s="147"/>
      <c r="AC164" s="147"/>
      <c r="AD164" s="147"/>
      <c r="AE164" s="147"/>
      <c r="AF164" s="147"/>
      <c r="AG164" s="147" t="s">
        <v>504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75">
        <v>150</v>
      </c>
      <c r="B165" s="176" t="s">
        <v>1615</v>
      </c>
      <c r="C165" s="182" t="s">
        <v>1616</v>
      </c>
      <c r="D165" s="177" t="s">
        <v>521</v>
      </c>
      <c r="E165" s="178">
        <v>90</v>
      </c>
      <c r="F165" s="179"/>
      <c r="G165" s="180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0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48"/>
        <v>0</v>
      </c>
      <c r="W165" s="158"/>
      <c r="X165" s="158" t="s">
        <v>309</v>
      </c>
      <c r="Y165" s="158" t="s">
        <v>310</v>
      </c>
      <c r="Z165" s="180" t="s">
        <v>307</v>
      </c>
      <c r="AA165" s="147"/>
      <c r="AB165" s="147"/>
      <c r="AC165" s="147"/>
      <c r="AD165" s="147"/>
      <c r="AE165" s="147"/>
      <c r="AF165" s="147"/>
      <c r="AG165" s="147" t="s">
        <v>595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75">
        <v>151</v>
      </c>
      <c r="B166" s="176" t="s">
        <v>1617</v>
      </c>
      <c r="C166" s="182" t="s">
        <v>1618</v>
      </c>
      <c r="D166" s="177" t="s">
        <v>521</v>
      </c>
      <c r="E166" s="178">
        <v>90</v>
      </c>
      <c r="F166" s="179"/>
      <c r="G166" s="180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0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48"/>
        <v>0</v>
      </c>
      <c r="W166" s="158"/>
      <c r="X166" s="158" t="s">
        <v>503</v>
      </c>
      <c r="Y166" s="158" t="s">
        <v>310</v>
      </c>
      <c r="Z166" s="180" t="s">
        <v>307</v>
      </c>
      <c r="AA166" s="147"/>
      <c r="AB166" s="147"/>
      <c r="AC166" s="147"/>
      <c r="AD166" s="147"/>
      <c r="AE166" s="147"/>
      <c r="AF166" s="147"/>
      <c r="AG166" s="147" t="s">
        <v>504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0.399999999999999" outlineLevel="1">
      <c r="A167" s="175">
        <v>152</v>
      </c>
      <c r="B167" s="176" t="s">
        <v>1750</v>
      </c>
      <c r="C167" s="182" t="s">
        <v>1697</v>
      </c>
      <c r="D167" s="177" t="s">
        <v>366</v>
      </c>
      <c r="E167" s="178">
        <v>1</v>
      </c>
      <c r="F167" s="179"/>
      <c r="G167" s="180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0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48"/>
        <v>0</v>
      </c>
      <c r="W167" s="158"/>
      <c r="X167" s="158" t="s">
        <v>503</v>
      </c>
      <c r="Y167" s="158" t="s">
        <v>310</v>
      </c>
      <c r="Z167" s="180" t="s">
        <v>307</v>
      </c>
      <c r="AA167" s="147"/>
      <c r="AB167" s="147"/>
      <c r="AC167" s="147"/>
      <c r="AD167" s="147"/>
      <c r="AE167" s="147"/>
      <c r="AF167" s="147"/>
      <c r="AG167" s="147" t="s">
        <v>504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75">
        <v>153</v>
      </c>
      <c r="B168" s="176" t="s">
        <v>1812</v>
      </c>
      <c r="C168" s="182" t="s">
        <v>1813</v>
      </c>
      <c r="D168" s="177" t="s">
        <v>521</v>
      </c>
      <c r="E168" s="178">
        <v>1</v>
      </c>
      <c r="F168" s="179"/>
      <c r="G168" s="180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0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48"/>
        <v>0</v>
      </c>
      <c r="W168" s="158"/>
      <c r="X168" s="158" t="s">
        <v>309</v>
      </c>
      <c r="Y168" s="158" t="s">
        <v>310</v>
      </c>
      <c r="Z168" s="201" t="s">
        <v>2462</v>
      </c>
      <c r="AA168" s="147"/>
      <c r="AB168" s="147"/>
      <c r="AC168" s="147"/>
      <c r="AD168" s="147"/>
      <c r="AE168" s="147"/>
      <c r="AF168" s="147"/>
      <c r="AG168" s="147" t="s">
        <v>595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>
      <c r="A169" s="162" t="s">
        <v>302</v>
      </c>
      <c r="B169" s="163" t="s">
        <v>245</v>
      </c>
      <c r="C169" s="181" t="s">
        <v>246</v>
      </c>
      <c r="D169" s="164"/>
      <c r="E169" s="165"/>
      <c r="F169" s="166"/>
      <c r="G169" s="167">
        <f>SUMIF(AG170:AG174,"&lt;&gt;NOR",G170:G174)</f>
        <v>0</v>
      </c>
      <c r="H169" s="161"/>
      <c r="I169" s="161">
        <f>SUM(I170:I174)</f>
        <v>0</v>
      </c>
      <c r="J169" s="161"/>
      <c r="K169" s="161">
        <f>SUM(K170:K174)</f>
        <v>0</v>
      </c>
      <c r="L169" s="161"/>
      <c r="M169" s="161">
        <f>SUM(M170:M174)</f>
        <v>0</v>
      </c>
      <c r="N169" s="160"/>
      <c r="O169" s="160">
        <f>SUM(O170:O174)</f>
        <v>0</v>
      </c>
      <c r="P169" s="160"/>
      <c r="Q169" s="160">
        <f>SUM(Q170:Q174)</f>
        <v>0</v>
      </c>
      <c r="R169" s="161"/>
      <c r="S169" s="161"/>
      <c r="T169" s="161"/>
      <c r="U169" s="161"/>
      <c r="V169" s="161">
        <f>SUM(V170:V174)</f>
        <v>0</v>
      </c>
      <c r="W169" s="161"/>
      <c r="X169" s="161"/>
      <c r="Y169" s="161"/>
      <c r="Z169" s="167"/>
      <c r="AG169" t="s">
        <v>303</v>
      </c>
    </row>
    <row r="170" spans="1:60" ht="20.399999999999999" outlineLevel="1">
      <c r="A170" s="175">
        <v>154</v>
      </c>
      <c r="B170" s="176" t="s">
        <v>1814</v>
      </c>
      <c r="C170" s="182" t="s">
        <v>1815</v>
      </c>
      <c r="D170" s="177" t="s">
        <v>521</v>
      </c>
      <c r="E170" s="178">
        <v>2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307</v>
      </c>
      <c r="T170" s="158" t="s">
        <v>308</v>
      </c>
      <c r="U170" s="158">
        <v>0</v>
      </c>
      <c r="V170" s="158">
        <f>ROUND(E170*U170,2)</f>
        <v>0</v>
      </c>
      <c r="W170" s="158"/>
      <c r="X170" s="158" t="s">
        <v>309</v>
      </c>
      <c r="Y170" s="158" t="s">
        <v>310</v>
      </c>
      <c r="Z170" s="201" t="s">
        <v>2462</v>
      </c>
      <c r="AA170" s="147"/>
      <c r="AB170" s="147"/>
      <c r="AC170" s="147"/>
      <c r="AD170" s="147"/>
      <c r="AE170" s="147"/>
      <c r="AF170" s="147"/>
      <c r="AG170" s="147" t="s">
        <v>595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0.6" outlineLevel="1">
      <c r="A171" s="175">
        <v>155</v>
      </c>
      <c r="B171" s="176" t="s">
        <v>1816</v>
      </c>
      <c r="C171" s="182" t="s">
        <v>1817</v>
      </c>
      <c r="D171" s="177" t="s">
        <v>521</v>
      </c>
      <c r="E171" s="178">
        <v>1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307</v>
      </c>
      <c r="T171" s="158" t="s">
        <v>308</v>
      </c>
      <c r="U171" s="158">
        <v>0</v>
      </c>
      <c r="V171" s="158">
        <f>ROUND(E171*U171,2)</f>
        <v>0</v>
      </c>
      <c r="W171" s="158"/>
      <c r="X171" s="158" t="s">
        <v>503</v>
      </c>
      <c r="Y171" s="158" t="s">
        <v>310</v>
      </c>
      <c r="Z171" s="180" t="s">
        <v>307</v>
      </c>
      <c r="AA171" s="147"/>
      <c r="AB171" s="147"/>
      <c r="AC171" s="147"/>
      <c r="AD171" s="147"/>
      <c r="AE171" s="147"/>
      <c r="AF171" s="147"/>
      <c r="AG171" s="147" t="s">
        <v>504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>
      <c r="A172" s="175">
        <v>156</v>
      </c>
      <c r="B172" s="176" t="s">
        <v>1818</v>
      </c>
      <c r="C172" s="182" t="s">
        <v>1819</v>
      </c>
      <c r="D172" s="177" t="s">
        <v>521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307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503</v>
      </c>
      <c r="Y172" s="158" t="s">
        <v>310</v>
      </c>
      <c r="Z172" s="180" t="s">
        <v>307</v>
      </c>
      <c r="AA172" s="147"/>
      <c r="AB172" s="147"/>
      <c r="AC172" s="147"/>
      <c r="AD172" s="147"/>
      <c r="AE172" s="147"/>
      <c r="AF172" s="147"/>
      <c r="AG172" s="147" t="s">
        <v>504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75">
        <v>157</v>
      </c>
      <c r="B173" s="176" t="s">
        <v>1820</v>
      </c>
      <c r="C173" s="182" t="s">
        <v>1821</v>
      </c>
      <c r="D173" s="177" t="s">
        <v>521</v>
      </c>
      <c r="E173" s="178">
        <v>10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307</v>
      </c>
      <c r="T173" s="158" t="s">
        <v>308</v>
      </c>
      <c r="U173" s="158">
        <v>0</v>
      </c>
      <c r="V173" s="158">
        <f>ROUND(E173*U173,2)</f>
        <v>0</v>
      </c>
      <c r="W173" s="158"/>
      <c r="X173" s="158" t="s">
        <v>309</v>
      </c>
      <c r="Y173" s="158" t="s">
        <v>310</v>
      </c>
      <c r="Z173" s="180" t="s">
        <v>307</v>
      </c>
      <c r="AA173" s="147"/>
      <c r="AB173" s="147"/>
      <c r="AC173" s="147"/>
      <c r="AD173" s="147"/>
      <c r="AE173" s="147"/>
      <c r="AF173" s="147"/>
      <c r="AG173" s="147" t="s">
        <v>595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0.399999999999999" outlineLevel="1">
      <c r="A174" s="175">
        <v>158</v>
      </c>
      <c r="B174" s="176" t="s">
        <v>1822</v>
      </c>
      <c r="C174" s="182" t="s">
        <v>1823</v>
      </c>
      <c r="D174" s="177" t="s">
        <v>521</v>
      </c>
      <c r="E174" s="178">
        <v>10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307</v>
      </c>
      <c r="T174" s="158" t="s">
        <v>308</v>
      </c>
      <c r="U174" s="158">
        <v>0</v>
      </c>
      <c r="V174" s="158">
        <f>ROUND(E174*U174,2)</f>
        <v>0</v>
      </c>
      <c r="W174" s="158"/>
      <c r="X174" s="158" t="s">
        <v>503</v>
      </c>
      <c r="Y174" s="158" t="s">
        <v>310</v>
      </c>
      <c r="Z174" s="180" t="s">
        <v>307</v>
      </c>
      <c r="AA174" s="147"/>
      <c r="AB174" s="147"/>
      <c r="AC174" s="147"/>
      <c r="AD174" s="147"/>
      <c r="AE174" s="147"/>
      <c r="AF174" s="147"/>
      <c r="AG174" s="147" t="s">
        <v>504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>
      <c r="A175" s="162" t="s">
        <v>302</v>
      </c>
      <c r="B175" s="163" t="s">
        <v>247</v>
      </c>
      <c r="C175" s="181" t="s">
        <v>248</v>
      </c>
      <c r="D175" s="164"/>
      <c r="E175" s="165"/>
      <c r="F175" s="166"/>
      <c r="G175" s="167">
        <f>SUMIF(AG176:AG198,"&lt;&gt;NOR",G176:G198)</f>
        <v>0</v>
      </c>
      <c r="H175" s="161"/>
      <c r="I175" s="161">
        <f>SUM(I176:I198)</f>
        <v>0</v>
      </c>
      <c r="J175" s="161"/>
      <c r="K175" s="161">
        <f>SUM(K176:K198)</f>
        <v>0</v>
      </c>
      <c r="L175" s="161"/>
      <c r="M175" s="161">
        <f>SUM(M176:M198)</f>
        <v>0</v>
      </c>
      <c r="N175" s="160"/>
      <c r="O175" s="160">
        <f>SUM(O176:O198)</f>
        <v>0</v>
      </c>
      <c r="P175" s="160"/>
      <c r="Q175" s="160">
        <f>SUM(Q176:Q198)</f>
        <v>0</v>
      </c>
      <c r="R175" s="161"/>
      <c r="S175" s="161"/>
      <c r="T175" s="161"/>
      <c r="U175" s="161"/>
      <c r="V175" s="161">
        <f>SUM(V176:V198)</f>
        <v>0</v>
      </c>
      <c r="W175" s="161"/>
      <c r="X175" s="161"/>
      <c r="Y175" s="161"/>
      <c r="Z175" s="167"/>
      <c r="AG175" t="s">
        <v>303</v>
      </c>
    </row>
    <row r="176" spans="1:60" outlineLevel="1">
      <c r="A176" s="175">
        <v>159</v>
      </c>
      <c r="B176" s="176" t="s">
        <v>1824</v>
      </c>
      <c r="C176" s="182" t="s">
        <v>1825</v>
      </c>
      <c r="D176" s="177" t="s">
        <v>410</v>
      </c>
      <c r="E176" s="178">
        <v>80</v>
      </c>
      <c r="F176" s="179"/>
      <c r="G176" s="180">
        <f t="shared" ref="G176:G198" si="49">ROUND(E176*F176,2)</f>
        <v>0</v>
      </c>
      <c r="H176" s="159"/>
      <c r="I176" s="158">
        <f t="shared" ref="I176:I198" si="50">ROUND(E176*H176,2)</f>
        <v>0</v>
      </c>
      <c r="J176" s="159"/>
      <c r="K176" s="158">
        <f t="shared" ref="K176:K198" si="51">ROUND(E176*J176,2)</f>
        <v>0</v>
      </c>
      <c r="L176" s="158">
        <v>21</v>
      </c>
      <c r="M176" s="158">
        <f t="shared" ref="M176:M198" si="52">G176*(1+L176/100)</f>
        <v>0</v>
      </c>
      <c r="N176" s="157">
        <v>0</v>
      </c>
      <c r="O176" s="157">
        <f t="shared" ref="O176:O198" si="53">ROUND(E176*N176,2)</f>
        <v>0</v>
      </c>
      <c r="P176" s="157">
        <v>0</v>
      </c>
      <c r="Q176" s="157">
        <f t="shared" ref="Q176:Q198" si="54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98" si="55">ROUND(E176*U176,2)</f>
        <v>0</v>
      </c>
      <c r="W176" s="158"/>
      <c r="X176" s="158" t="s">
        <v>309</v>
      </c>
      <c r="Y176" s="158" t="s">
        <v>310</v>
      </c>
      <c r="Z176" s="180" t="s">
        <v>307</v>
      </c>
      <c r="AA176" s="147"/>
      <c r="AB176" s="147"/>
      <c r="AC176" s="147"/>
      <c r="AD176" s="147"/>
      <c r="AE176" s="147"/>
      <c r="AF176" s="147"/>
      <c r="AG176" s="147" t="s">
        <v>595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75">
        <v>160</v>
      </c>
      <c r="B177" s="176" t="s">
        <v>1826</v>
      </c>
      <c r="C177" s="182" t="s">
        <v>1827</v>
      </c>
      <c r="D177" s="177" t="s">
        <v>410</v>
      </c>
      <c r="E177" s="178">
        <v>80</v>
      </c>
      <c r="F177" s="179"/>
      <c r="G177" s="180">
        <f t="shared" si="49"/>
        <v>0</v>
      </c>
      <c r="H177" s="159"/>
      <c r="I177" s="158">
        <f t="shared" si="50"/>
        <v>0</v>
      </c>
      <c r="J177" s="159"/>
      <c r="K177" s="158">
        <f t="shared" si="51"/>
        <v>0</v>
      </c>
      <c r="L177" s="158">
        <v>21</v>
      </c>
      <c r="M177" s="158">
        <f t="shared" si="52"/>
        <v>0</v>
      </c>
      <c r="N177" s="157">
        <v>0</v>
      </c>
      <c r="O177" s="157">
        <f t="shared" si="53"/>
        <v>0</v>
      </c>
      <c r="P177" s="157">
        <v>0</v>
      </c>
      <c r="Q177" s="157">
        <f t="shared" si="54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55"/>
        <v>0</v>
      </c>
      <c r="W177" s="158"/>
      <c r="X177" s="158" t="s">
        <v>503</v>
      </c>
      <c r="Y177" s="158" t="s">
        <v>310</v>
      </c>
      <c r="Z177" s="180" t="s">
        <v>307</v>
      </c>
      <c r="AA177" s="147"/>
      <c r="AB177" s="147"/>
      <c r="AC177" s="147"/>
      <c r="AD177" s="147"/>
      <c r="AE177" s="147"/>
      <c r="AF177" s="147"/>
      <c r="AG177" s="147" t="s">
        <v>504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75">
        <v>161</v>
      </c>
      <c r="B178" s="176" t="s">
        <v>1828</v>
      </c>
      <c r="C178" s="182" t="s">
        <v>1829</v>
      </c>
      <c r="D178" s="177" t="s">
        <v>410</v>
      </c>
      <c r="E178" s="178">
        <v>4</v>
      </c>
      <c r="F178" s="179"/>
      <c r="G178" s="180">
        <f t="shared" si="49"/>
        <v>0</v>
      </c>
      <c r="H178" s="159"/>
      <c r="I178" s="158">
        <f t="shared" si="50"/>
        <v>0</v>
      </c>
      <c r="J178" s="159"/>
      <c r="K178" s="158">
        <f t="shared" si="51"/>
        <v>0</v>
      </c>
      <c r="L178" s="158">
        <v>21</v>
      </c>
      <c r="M178" s="158">
        <f t="shared" si="52"/>
        <v>0</v>
      </c>
      <c r="N178" s="157">
        <v>0</v>
      </c>
      <c r="O178" s="157">
        <f t="shared" si="53"/>
        <v>0</v>
      </c>
      <c r="P178" s="157">
        <v>0</v>
      </c>
      <c r="Q178" s="157">
        <f t="shared" si="54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55"/>
        <v>0</v>
      </c>
      <c r="W178" s="158"/>
      <c r="X178" s="158" t="s">
        <v>309</v>
      </c>
      <c r="Y178" s="158" t="s">
        <v>310</v>
      </c>
      <c r="Z178" s="180" t="s">
        <v>307</v>
      </c>
      <c r="AA178" s="147"/>
      <c r="AB178" s="147"/>
      <c r="AC178" s="147"/>
      <c r="AD178" s="147"/>
      <c r="AE178" s="147"/>
      <c r="AF178" s="147"/>
      <c r="AG178" s="147" t="s">
        <v>595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75">
        <v>162</v>
      </c>
      <c r="B179" s="176" t="s">
        <v>1830</v>
      </c>
      <c r="C179" s="182" t="s">
        <v>1831</v>
      </c>
      <c r="D179" s="177" t="s">
        <v>410</v>
      </c>
      <c r="E179" s="178">
        <v>4</v>
      </c>
      <c r="F179" s="179"/>
      <c r="G179" s="180">
        <f t="shared" si="49"/>
        <v>0</v>
      </c>
      <c r="H179" s="159"/>
      <c r="I179" s="158">
        <f t="shared" si="50"/>
        <v>0</v>
      </c>
      <c r="J179" s="159"/>
      <c r="K179" s="158">
        <f t="shared" si="51"/>
        <v>0</v>
      </c>
      <c r="L179" s="158">
        <v>21</v>
      </c>
      <c r="M179" s="158">
        <f t="shared" si="52"/>
        <v>0</v>
      </c>
      <c r="N179" s="157">
        <v>0</v>
      </c>
      <c r="O179" s="157">
        <f t="shared" si="53"/>
        <v>0</v>
      </c>
      <c r="P179" s="157">
        <v>0</v>
      </c>
      <c r="Q179" s="157">
        <f t="shared" si="54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55"/>
        <v>0</v>
      </c>
      <c r="W179" s="158"/>
      <c r="X179" s="158" t="s">
        <v>503</v>
      </c>
      <c r="Y179" s="158" t="s">
        <v>310</v>
      </c>
      <c r="Z179" s="180" t="s">
        <v>307</v>
      </c>
      <c r="AA179" s="147"/>
      <c r="AB179" s="147"/>
      <c r="AC179" s="147"/>
      <c r="AD179" s="147"/>
      <c r="AE179" s="147"/>
      <c r="AF179" s="147"/>
      <c r="AG179" s="147" t="s">
        <v>504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75">
        <v>163</v>
      </c>
      <c r="B180" s="176" t="s">
        <v>1832</v>
      </c>
      <c r="C180" s="182" t="s">
        <v>1833</v>
      </c>
      <c r="D180" s="177" t="s">
        <v>521</v>
      </c>
      <c r="E180" s="178">
        <v>126</v>
      </c>
      <c r="F180" s="179"/>
      <c r="G180" s="180">
        <f t="shared" si="49"/>
        <v>0</v>
      </c>
      <c r="H180" s="159"/>
      <c r="I180" s="158">
        <f t="shared" si="50"/>
        <v>0</v>
      </c>
      <c r="J180" s="159"/>
      <c r="K180" s="158">
        <f t="shared" si="51"/>
        <v>0</v>
      </c>
      <c r="L180" s="158">
        <v>21</v>
      </c>
      <c r="M180" s="158">
        <f t="shared" si="52"/>
        <v>0</v>
      </c>
      <c r="N180" s="157">
        <v>0</v>
      </c>
      <c r="O180" s="157">
        <f t="shared" si="53"/>
        <v>0</v>
      </c>
      <c r="P180" s="157">
        <v>0</v>
      </c>
      <c r="Q180" s="157">
        <f t="shared" si="54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55"/>
        <v>0</v>
      </c>
      <c r="W180" s="158"/>
      <c r="X180" s="158" t="s">
        <v>309</v>
      </c>
      <c r="Y180" s="158" t="s">
        <v>310</v>
      </c>
      <c r="Z180" s="180" t="s">
        <v>307</v>
      </c>
      <c r="AA180" s="147"/>
      <c r="AB180" s="147"/>
      <c r="AC180" s="147"/>
      <c r="AD180" s="147"/>
      <c r="AE180" s="147"/>
      <c r="AF180" s="147"/>
      <c r="AG180" s="147" t="s">
        <v>595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75">
        <v>164</v>
      </c>
      <c r="B181" s="176" t="s">
        <v>1834</v>
      </c>
      <c r="C181" s="182" t="s">
        <v>1835</v>
      </c>
      <c r="D181" s="177" t="s">
        <v>521</v>
      </c>
      <c r="E181" s="178">
        <v>126</v>
      </c>
      <c r="F181" s="179"/>
      <c r="G181" s="180">
        <f t="shared" si="49"/>
        <v>0</v>
      </c>
      <c r="H181" s="159"/>
      <c r="I181" s="158">
        <f t="shared" si="50"/>
        <v>0</v>
      </c>
      <c r="J181" s="159"/>
      <c r="K181" s="158">
        <f t="shared" si="51"/>
        <v>0</v>
      </c>
      <c r="L181" s="158">
        <v>21</v>
      </c>
      <c r="M181" s="158">
        <f t="shared" si="52"/>
        <v>0</v>
      </c>
      <c r="N181" s="157">
        <v>0</v>
      </c>
      <c r="O181" s="157">
        <f t="shared" si="53"/>
        <v>0</v>
      </c>
      <c r="P181" s="157">
        <v>0</v>
      </c>
      <c r="Q181" s="157">
        <f t="shared" si="54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55"/>
        <v>0</v>
      </c>
      <c r="W181" s="158"/>
      <c r="X181" s="158" t="s">
        <v>503</v>
      </c>
      <c r="Y181" s="158" t="s">
        <v>310</v>
      </c>
      <c r="Z181" s="180" t="s">
        <v>307</v>
      </c>
      <c r="AA181" s="147"/>
      <c r="AB181" s="147"/>
      <c r="AC181" s="147"/>
      <c r="AD181" s="147"/>
      <c r="AE181" s="147"/>
      <c r="AF181" s="147"/>
      <c r="AG181" s="147" t="s">
        <v>504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5">
        <v>165</v>
      </c>
      <c r="B182" s="176" t="s">
        <v>1836</v>
      </c>
      <c r="C182" s="182" t="s">
        <v>1837</v>
      </c>
      <c r="D182" s="177" t="s">
        <v>521</v>
      </c>
      <c r="E182" s="178">
        <v>108</v>
      </c>
      <c r="F182" s="179"/>
      <c r="G182" s="180">
        <f t="shared" si="49"/>
        <v>0</v>
      </c>
      <c r="H182" s="159"/>
      <c r="I182" s="158">
        <f t="shared" si="50"/>
        <v>0</v>
      </c>
      <c r="J182" s="159"/>
      <c r="K182" s="158">
        <f t="shared" si="51"/>
        <v>0</v>
      </c>
      <c r="L182" s="158">
        <v>21</v>
      </c>
      <c r="M182" s="158">
        <f t="shared" si="52"/>
        <v>0</v>
      </c>
      <c r="N182" s="157">
        <v>0</v>
      </c>
      <c r="O182" s="157">
        <f t="shared" si="53"/>
        <v>0</v>
      </c>
      <c r="P182" s="157">
        <v>0</v>
      </c>
      <c r="Q182" s="157">
        <f t="shared" si="54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55"/>
        <v>0</v>
      </c>
      <c r="W182" s="158"/>
      <c r="X182" s="158" t="s">
        <v>309</v>
      </c>
      <c r="Y182" s="158" t="s">
        <v>310</v>
      </c>
      <c r="Z182" s="180" t="s">
        <v>307</v>
      </c>
      <c r="AA182" s="147"/>
      <c r="AB182" s="147"/>
      <c r="AC182" s="147"/>
      <c r="AD182" s="147"/>
      <c r="AE182" s="147"/>
      <c r="AF182" s="147"/>
      <c r="AG182" s="147" t="s">
        <v>595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75">
        <v>166</v>
      </c>
      <c r="B183" s="176" t="s">
        <v>1838</v>
      </c>
      <c r="C183" s="182" t="s">
        <v>1839</v>
      </c>
      <c r="D183" s="177" t="s">
        <v>521</v>
      </c>
      <c r="E183" s="178">
        <v>108</v>
      </c>
      <c r="F183" s="179"/>
      <c r="G183" s="180">
        <f t="shared" si="49"/>
        <v>0</v>
      </c>
      <c r="H183" s="159"/>
      <c r="I183" s="158">
        <f t="shared" si="50"/>
        <v>0</v>
      </c>
      <c r="J183" s="159"/>
      <c r="K183" s="158">
        <f t="shared" si="51"/>
        <v>0</v>
      </c>
      <c r="L183" s="158">
        <v>21</v>
      </c>
      <c r="M183" s="158">
        <f t="shared" si="52"/>
        <v>0</v>
      </c>
      <c r="N183" s="157">
        <v>0</v>
      </c>
      <c r="O183" s="157">
        <f t="shared" si="53"/>
        <v>0</v>
      </c>
      <c r="P183" s="157">
        <v>0</v>
      </c>
      <c r="Q183" s="157">
        <f t="shared" si="54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55"/>
        <v>0</v>
      </c>
      <c r="W183" s="158"/>
      <c r="X183" s="158" t="s">
        <v>503</v>
      </c>
      <c r="Y183" s="158" t="s">
        <v>310</v>
      </c>
      <c r="Z183" s="180" t="s">
        <v>307</v>
      </c>
      <c r="AA183" s="147"/>
      <c r="AB183" s="147"/>
      <c r="AC183" s="147"/>
      <c r="AD183" s="147"/>
      <c r="AE183" s="147"/>
      <c r="AF183" s="147"/>
      <c r="AG183" s="147" t="s">
        <v>504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75">
        <v>167</v>
      </c>
      <c r="B184" s="176" t="s">
        <v>1840</v>
      </c>
      <c r="C184" s="182" t="s">
        <v>1841</v>
      </c>
      <c r="D184" s="177" t="s">
        <v>521</v>
      </c>
      <c r="E184" s="178">
        <v>108</v>
      </c>
      <c r="F184" s="179"/>
      <c r="G184" s="180">
        <f t="shared" si="49"/>
        <v>0</v>
      </c>
      <c r="H184" s="159"/>
      <c r="I184" s="158">
        <f t="shared" si="50"/>
        <v>0</v>
      </c>
      <c r="J184" s="159"/>
      <c r="K184" s="158">
        <f t="shared" si="51"/>
        <v>0</v>
      </c>
      <c r="L184" s="158">
        <v>21</v>
      </c>
      <c r="M184" s="158">
        <f t="shared" si="52"/>
        <v>0</v>
      </c>
      <c r="N184" s="157">
        <v>0</v>
      </c>
      <c r="O184" s="157">
        <f t="shared" si="53"/>
        <v>0</v>
      </c>
      <c r="P184" s="157">
        <v>0</v>
      </c>
      <c r="Q184" s="157">
        <f t="shared" si="54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55"/>
        <v>0</v>
      </c>
      <c r="W184" s="158"/>
      <c r="X184" s="158" t="s">
        <v>503</v>
      </c>
      <c r="Y184" s="158" t="s">
        <v>310</v>
      </c>
      <c r="Z184" s="180" t="s">
        <v>307</v>
      </c>
      <c r="AA184" s="147"/>
      <c r="AB184" s="147"/>
      <c r="AC184" s="147"/>
      <c r="AD184" s="147"/>
      <c r="AE184" s="147"/>
      <c r="AF184" s="147"/>
      <c r="AG184" s="147" t="s">
        <v>504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75">
        <v>168</v>
      </c>
      <c r="B185" s="176" t="s">
        <v>1842</v>
      </c>
      <c r="C185" s="182" t="s">
        <v>1843</v>
      </c>
      <c r="D185" s="177" t="s">
        <v>521</v>
      </c>
      <c r="E185" s="178">
        <v>54</v>
      </c>
      <c r="F185" s="179"/>
      <c r="G185" s="180">
        <f t="shared" si="49"/>
        <v>0</v>
      </c>
      <c r="H185" s="159"/>
      <c r="I185" s="158">
        <f t="shared" si="50"/>
        <v>0</v>
      </c>
      <c r="J185" s="159"/>
      <c r="K185" s="158">
        <f t="shared" si="51"/>
        <v>0</v>
      </c>
      <c r="L185" s="158">
        <v>21</v>
      </c>
      <c r="M185" s="158">
        <f t="shared" si="52"/>
        <v>0</v>
      </c>
      <c r="N185" s="157">
        <v>0</v>
      </c>
      <c r="O185" s="157">
        <f t="shared" si="53"/>
        <v>0</v>
      </c>
      <c r="P185" s="157">
        <v>0</v>
      </c>
      <c r="Q185" s="157">
        <f t="shared" si="54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55"/>
        <v>0</v>
      </c>
      <c r="W185" s="158"/>
      <c r="X185" s="158" t="s">
        <v>309</v>
      </c>
      <c r="Y185" s="158" t="s">
        <v>310</v>
      </c>
      <c r="Z185" s="180" t="s">
        <v>307</v>
      </c>
      <c r="AA185" s="147"/>
      <c r="AB185" s="147"/>
      <c r="AC185" s="147"/>
      <c r="AD185" s="147"/>
      <c r="AE185" s="147"/>
      <c r="AF185" s="147"/>
      <c r="AG185" s="147" t="s">
        <v>595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>
      <c r="A186" s="175">
        <v>169</v>
      </c>
      <c r="B186" s="176" t="s">
        <v>1844</v>
      </c>
      <c r="C186" s="182" t="s">
        <v>1845</v>
      </c>
      <c r="D186" s="177" t="s">
        <v>521</v>
      </c>
      <c r="E186" s="178">
        <v>51</v>
      </c>
      <c r="F186" s="179"/>
      <c r="G186" s="180">
        <f t="shared" si="49"/>
        <v>0</v>
      </c>
      <c r="H186" s="159"/>
      <c r="I186" s="158">
        <f t="shared" si="50"/>
        <v>0</v>
      </c>
      <c r="J186" s="159"/>
      <c r="K186" s="158">
        <f t="shared" si="51"/>
        <v>0</v>
      </c>
      <c r="L186" s="158">
        <v>21</v>
      </c>
      <c r="M186" s="158">
        <f t="shared" si="52"/>
        <v>0</v>
      </c>
      <c r="N186" s="157">
        <v>0</v>
      </c>
      <c r="O186" s="157">
        <f t="shared" si="53"/>
        <v>0</v>
      </c>
      <c r="P186" s="157">
        <v>0</v>
      </c>
      <c r="Q186" s="157">
        <f t="shared" si="54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55"/>
        <v>0</v>
      </c>
      <c r="W186" s="158"/>
      <c r="X186" s="158" t="s">
        <v>503</v>
      </c>
      <c r="Y186" s="158" t="s">
        <v>310</v>
      </c>
      <c r="Z186" s="180" t="s">
        <v>307</v>
      </c>
      <c r="AA186" s="147"/>
      <c r="AB186" s="147"/>
      <c r="AC186" s="147"/>
      <c r="AD186" s="147"/>
      <c r="AE186" s="147"/>
      <c r="AF186" s="147"/>
      <c r="AG186" s="147" t="s">
        <v>504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>
      <c r="A187" s="175">
        <v>170</v>
      </c>
      <c r="B187" s="176" t="s">
        <v>1846</v>
      </c>
      <c r="C187" s="182" t="s">
        <v>1847</v>
      </c>
      <c r="D187" s="177" t="s">
        <v>521</v>
      </c>
      <c r="E187" s="178">
        <v>3</v>
      </c>
      <c r="F187" s="179"/>
      <c r="G187" s="180">
        <f t="shared" si="49"/>
        <v>0</v>
      </c>
      <c r="H187" s="159"/>
      <c r="I187" s="158">
        <f t="shared" si="50"/>
        <v>0</v>
      </c>
      <c r="J187" s="159"/>
      <c r="K187" s="158">
        <f t="shared" si="51"/>
        <v>0</v>
      </c>
      <c r="L187" s="158">
        <v>21</v>
      </c>
      <c r="M187" s="158">
        <f t="shared" si="52"/>
        <v>0</v>
      </c>
      <c r="N187" s="157">
        <v>0</v>
      </c>
      <c r="O187" s="157">
        <f t="shared" si="53"/>
        <v>0</v>
      </c>
      <c r="P187" s="157">
        <v>0</v>
      </c>
      <c r="Q187" s="157">
        <f t="shared" si="54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55"/>
        <v>0</v>
      </c>
      <c r="W187" s="158"/>
      <c r="X187" s="158" t="s">
        <v>503</v>
      </c>
      <c r="Y187" s="158" t="s">
        <v>310</v>
      </c>
      <c r="Z187" s="180" t="s">
        <v>307</v>
      </c>
      <c r="AA187" s="147"/>
      <c r="AB187" s="147"/>
      <c r="AC187" s="147"/>
      <c r="AD187" s="147"/>
      <c r="AE187" s="147"/>
      <c r="AF187" s="147"/>
      <c r="AG187" s="147" t="s">
        <v>504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75">
        <v>171</v>
      </c>
      <c r="B188" s="176" t="s">
        <v>1848</v>
      </c>
      <c r="C188" s="182" t="s">
        <v>1849</v>
      </c>
      <c r="D188" s="177" t="s">
        <v>521</v>
      </c>
      <c r="E188" s="178">
        <v>240</v>
      </c>
      <c r="F188" s="179"/>
      <c r="G188" s="180">
        <f t="shared" si="49"/>
        <v>0</v>
      </c>
      <c r="H188" s="159"/>
      <c r="I188" s="158">
        <f t="shared" si="50"/>
        <v>0</v>
      </c>
      <c r="J188" s="159"/>
      <c r="K188" s="158">
        <f t="shared" si="51"/>
        <v>0</v>
      </c>
      <c r="L188" s="158">
        <v>21</v>
      </c>
      <c r="M188" s="158">
        <f t="shared" si="52"/>
        <v>0</v>
      </c>
      <c r="N188" s="157">
        <v>0</v>
      </c>
      <c r="O188" s="157">
        <f t="shared" si="53"/>
        <v>0</v>
      </c>
      <c r="P188" s="157">
        <v>0</v>
      </c>
      <c r="Q188" s="157">
        <f t="shared" si="54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55"/>
        <v>0</v>
      </c>
      <c r="W188" s="158"/>
      <c r="X188" s="158" t="s">
        <v>309</v>
      </c>
      <c r="Y188" s="158" t="s">
        <v>310</v>
      </c>
      <c r="Z188" s="180" t="s">
        <v>307</v>
      </c>
      <c r="AA188" s="147"/>
      <c r="AB188" s="147"/>
      <c r="AC188" s="147"/>
      <c r="AD188" s="147"/>
      <c r="AE188" s="147"/>
      <c r="AF188" s="147"/>
      <c r="AG188" s="147" t="s">
        <v>595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75">
        <v>172</v>
      </c>
      <c r="B189" s="176" t="s">
        <v>1850</v>
      </c>
      <c r="C189" s="182" t="s">
        <v>2430</v>
      </c>
      <c r="D189" s="177" t="s">
        <v>521</v>
      </c>
      <c r="E189" s="178">
        <v>240</v>
      </c>
      <c r="F189" s="179"/>
      <c r="G189" s="180">
        <f t="shared" si="49"/>
        <v>0</v>
      </c>
      <c r="H189" s="159"/>
      <c r="I189" s="158">
        <f t="shared" si="50"/>
        <v>0</v>
      </c>
      <c r="J189" s="159"/>
      <c r="K189" s="158">
        <f t="shared" si="51"/>
        <v>0</v>
      </c>
      <c r="L189" s="158">
        <v>21</v>
      </c>
      <c r="M189" s="158">
        <f t="shared" si="52"/>
        <v>0</v>
      </c>
      <c r="N189" s="157">
        <v>0</v>
      </c>
      <c r="O189" s="157">
        <f t="shared" si="53"/>
        <v>0</v>
      </c>
      <c r="P189" s="157">
        <v>0</v>
      </c>
      <c r="Q189" s="157">
        <f t="shared" si="54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55"/>
        <v>0</v>
      </c>
      <c r="W189" s="158"/>
      <c r="X189" s="158" t="s">
        <v>503</v>
      </c>
      <c r="Y189" s="158" t="s">
        <v>310</v>
      </c>
      <c r="Z189" s="180" t="s">
        <v>307</v>
      </c>
      <c r="AA189" s="147"/>
      <c r="AB189" s="147"/>
      <c r="AC189" s="147"/>
      <c r="AD189" s="147"/>
      <c r="AE189" s="147"/>
      <c r="AF189" s="147"/>
      <c r="AG189" s="147" t="s">
        <v>504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75">
        <v>173</v>
      </c>
      <c r="B190" s="176" t="s">
        <v>1738</v>
      </c>
      <c r="C190" s="182" t="s">
        <v>1851</v>
      </c>
      <c r="D190" s="177" t="s">
        <v>521</v>
      </c>
      <c r="E190" s="178">
        <v>3</v>
      </c>
      <c r="F190" s="179"/>
      <c r="G190" s="180">
        <f t="shared" si="49"/>
        <v>0</v>
      </c>
      <c r="H190" s="159"/>
      <c r="I190" s="158">
        <f t="shared" si="50"/>
        <v>0</v>
      </c>
      <c r="J190" s="159"/>
      <c r="K190" s="158">
        <f t="shared" si="51"/>
        <v>0</v>
      </c>
      <c r="L190" s="158">
        <v>21</v>
      </c>
      <c r="M190" s="158">
        <f t="shared" si="52"/>
        <v>0</v>
      </c>
      <c r="N190" s="157">
        <v>0</v>
      </c>
      <c r="O190" s="157">
        <f t="shared" si="53"/>
        <v>0</v>
      </c>
      <c r="P190" s="157">
        <v>0</v>
      </c>
      <c r="Q190" s="157">
        <f t="shared" si="54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55"/>
        <v>0</v>
      </c>
      <c r="W190" s="158"/>
      <c r="X190" s="158" t="s">
        <v>309</v>
      </c>
      <c r="Y190" s="158" t="s">
        <v>310</v>
      </c>
      <c r="Z190" s="180" t="s">
        <v>307</v>
      </c>
      <c r="AA190" s="147"/>
      <c r="AB190" s="147"/>
      <c r="AC190" s="147"/>
      <c r="AD190" s="147"/>
      <c r="AE190" s="147"/>
      <c r="AF190" s="147"/>
      <c r="AG190" s="147" t="s">
        <v>595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.399999999999999" outlineLevel="1">
      <c r="A191" s="175">
        <v>174</v>
      </c>
      <c r="B191" s="176" t="s">
        <v>1852</v>
      </c>
      <c r="C191" s="182" t="s">
        <v>1853</v>
      </c>
      <c r="D191" s="177" t="s">
        <v>521</v>
      </c>
      <c r="E191" s="178">
        <v>5</v>
      </c>
      <c r="F191" s="179"/>
      <c r="G191" s="180">
        <f t="shared" si="49"/>
        <v>0</v>
      </c>
      <c r="H191" s="159"/>
      <c r="I191" s="158">
        <f t="shared" si="50"/>
        <v>0</v>
      </c>
      <c r="J191" s="159"/>
      <c r="K191" s="158">
        <f t="shared" si="51"/>
        <v>0</v>
      </c>
      <c r="L191" s="158">
        <v>21</v>
      </c>
      <c r="M191" s="158">
        <f t="shared" si="52"/>
        <v>0</v>
      </c>
      <c r="N191" s="157">
        <v>0</v>
      </c>
      <c r="O191" s="157">
        <f t="shared" si="53"/>
        <v>0</v>
      </c>
      <c r="P191" s="157">
        <v>0</v>
      </c>
      <c r="Q191" s="157">
        <f t="shared" si="54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55"/>
        <v>0</v>
      </c>
      <c r="W191" s="158"/>
      <c r="X191" s="158" t="s">
        <v>309</v>
      </c>
      <c r="Y191" s="158" t="s">
        <v>310</v>
      </c>
      <c r="Z191" s="180" t="s">
        <v>307</v>
      </c>
      <c r="AA191" s="147"/>
      <c r="AB191" s="147"/>
      <c r="AC191" s="147"/>
      <c r="AD191" s="147"/>
      <c r="AE191" s="147"/>
      <c r="AF191" s="147"/>
      <c r="AG191" s="147" t="s">
        <v>595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.399999999999999" outlineLevel="1">
      <c r="A192" s="175">
        <v>175</v>
      </c>
      <c r="B192" s="176" t="s">
        <v>1854</v>
      </c>
      <c r="C192" s="182" t="s">
        <v>1855</v>
      </c>
      <c r="D192" s="177" t="s">
        <v>521</v>
      </c>
      <c r="E192" s="178">
        <v>3</v>
      </c>
      <c r="F192" s="179"/>
      <c r="G192" s="180">
        <f t="shared" si="49"/>
        <v>0</v>
      </c>
      <c r="H192" s="159"/>
      <c r="I192" s="158">
        <f t="shared" si="50"/>
        <v>0</v>
      </c>
      <c r="J192" s="159"/>
      <c r="K192" s="158">
        <f t="shared" si="51"/>
        <v>0</v>
      </c>
      <c r="L192" s="158">
        <v>21</v>
      </c>
      <c r="M192" s="158">
        <f t="shared" si="52"/>
        <v>0</v>
      </c>
      <c r="N192" s="157">
        <v>0</v>
      </c>
      <c r="O192" s="157">
        <f t="shared" si="53"/>
        <v>0</v>
      </c>
      <c r="P192" s="157">
        <v>0</v>
      </c>
      <c r="Q192" s="157">
        <f t="shared" si="54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55"/>
        <v>0</v>
      </c>
      <c r="W192" s="158"/>
      <c r="X192" s="158" t="s">
        <v>503</v>
      </c>
      <c r="Y192" s="158" t="s">
        <v>310</v>
      </c>
      <c r="Z192" s="180" t="s">
        <v>307</v>
      </c>
      <c r="AA192" s="147"/>
      <c r="AB192" s="147"/>
      <c r="AC192" s="147"/>
      <c r="AD192" s="147"/>
      <c r="AE192" s="147"/>
      <c r="AF192" s="147"/>
      <c r="AG192" s="147" t="s">
        <v>504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>
      <c r="A193" s="175">
        <v>176</v>
      </c>
      <c r="B193" s="176" t="s">
        <v>1856</v>
      </c>
      <c r="C193" s="182" t="s">
        <v>1857</v>
      </c>
      <c r="D193" s="177" t="s">
        <v>410</v>
      </c>
      <c r="E193" s="178">
        <v>13</v>
      </c>
      <c r="F193" s="179"/>
      <c r="G193" s="180">
        <f t="shared" si="49"/>
        <v>0</v>
      </c>
      <c r="H193" s="159"/>
      <c r="I193" s="158">
        <f t="shared" si="50"/>
        <v>0</v>
      </c>
      <c r="J193" s="159"/>
      <c r="K193" s="158">
        <f t="shared" si="51"/>
        <v>0</v>
      </c>
      <c r="L193" s="158">
        <v>21</v>
      </c>
      <c r="M193" s="158">
        <f t="shared" si="52"/>
        <v>0</v>
      </c>
      <c r="N193" s="157">
        <v>0</v>
      </c>
      <c r="O193" s="157">
        <f t="shared" si="53"/>
        <v>0</v>
      </c>
      <c r="P193" s="157">
        <v>0</v>
      </c>
      <c r="Q193" s="157">
        <f t="shared" si="54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55"/>
        <v>0</v>
      </c>
      <c r="W193" s="158"/>
      <c r="X193" s="158" t="s">
        <v>309</v>
      </c>
      <c r="Y193" s="158" t="s">
        <v>310</v>
      </c>
      <c r="Z193" s="180" t="s">
        <v>307</v>
      </c>
      <c r="AA193" s="147"/>
      <c r="AB193" s="147"/>
      <c r="AC193" s="147"/>
      <c r="AD193" s="147"/>
      <c r="AE193" s="147"/>
      <c r="AF193" s="147"/>
      <c r="AG193" s="147" t="s">
        <v>595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1">
      <c r="A194" s="175">
        <v>177</v>
      </c>
      <c r="B194" s="176" t="s">
        <v>1858</v>
      </c>
      <c r="C194" s="182" t="s">
        <v>1859</v>
      </c>
      <c r="D194" s="177" t="s">
        <v>410</v>
      </c>
      <c r="E194" s="178">
        <v>13</v>
      </c>
      <c r="F194" s="179"/>
      <c r="G194" s="180">
        <f t="shared" si="49"/>
        <v>0</v>
      </c>
      <c r="H194" s="159"/>
      <c r="I194" s="158">
        <f t="shared" si="50"/>
        <v>0</v>
      </c>
      <c r="J194" s="159"/>
      <c r="K194" s="158">
        <f t="shared" si="51"/>
        <v>0</v>
      </c>
      <c r="L194" s="158">
        <v>21</v>
      </c>
      <c r="M194" s="158">
        <f t="shared" si="52"/>
        <v>0</v>
      </c>
      <c r="N194" s="157">
        <v>0</v>
      </c>
      <c r="O194" s="157">
        <f t="shared" si="53"/>
        <v>0</v>
      </c>
      <c r="P194" s="157">
        <v>0</v>
      </c>
      <c r="Q194" s="157">
        <f t="shared" si="54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55"/>
        <v>0</v>
      </c>
      <c r="W194" s="158"/>
      <c r="X194" s="158" t="s">
        <v>503</v>
      </c>
      <c r="Y194" s="158" t="s">
        <v>310</v>
      </c>
      <c r="Z194" s="180" t="s">
        <v>307</v>
      </c>
      <c r="AA194" s="147"/>
      <c r="AB194" s="147"/>
      <c r="AC194" s="147"/>
      <c r="AD194" s="147"/>
      <c r="AE194" s="147"/>
      <c r="AF194" s="147"/>
      <c r="AG194" s="147" t="s">
        <v>504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75">
        <v>178</v>
      </c>
      <c r="B195" s="176" t="s">
        <v>1860</v>
      </c>
      <c r="C195" s="182" t="s">
        <v>1861</v>
      </c>
      <c r="D195" s="177" t="s">
        <v>410</v>
      </c>
      <c r="E195" s="178">
        <v>55</v>
      </c>
      <c r="F195" s="179"/>
      <c r="G195" s="180">
        <f t="shared" si="49"/>
        <v>0</v>
      </c>
      <c r="H195" s="159"/>
      <c r="I195" s="158">
        <f t="shared" si="50"/>
        <v>0</v>
      </c>
      <c r="J195" s="159"/>
      <c r="K195" s="158">
        <f t="shared" si="51"/>
        <v>0</v>
      </c>
      <c r="L195" s="158">
        <v>21</v>
      </c>
      <c r="M195" s="158">
        <f t="shared" si="52"/>
        <v>0</v>
      </c>
      <c r="N195" s="157">
        <v>0</v>
      </c>
      <c r="O195" s="157">
        <f t="shared" si="53"/>
        <v>0</v>
      </c>
      <c r="P195" s="157">
        <v>0</v>
      </c>
      <c r="Q195" s="157">
        <f t="shared" si="54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55"/>
        <v>0</v>
      </c>
      <c r="W195" s="158"/>
      <c r="X195" s="158" t="s">
        <v>309</v>
      </c>
      <c r="Y195" s="158" t="s">
        <v>310</v>
      </c>
      <c r="Z195" s="180" t="s">
        <v>307</v>
      </c>
      <c r="AA195" s="147"/>
      <c r="AB195" s="147"/>
      <c r="AC195" s="147"/>
      <c r="AD195" s="147"/>
      <c r="AE195" s="147"/>
      <c r="AF195" s="147"/>
      <c r="AG195" s="147" t="s">
        <v>595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30.6" outlineLevel="1">
      <c r="A196" s="175">
        <v>179</v>
      </c>
      <c r="B196" s="176" t="s">
        <v>1862</v>
      </c>
      <c r="C196" s="182" t="s">
        <v>1863</v>
      </c>
      <c r="D196" s="177" t="s">
        <v>410</v>
      </c>
      <c r="E196" s="178">
        <v>55</v>
      </c>
      <c r="F196" s="179"/>
      <c r="G196" s="180">
        <f t="shared" si="49"/>
        <v>0</v>
      </c>
      <c r="H196" s="159"/>
      <c r="I196" s="158">
        <f t="shared" si="50"/>
        <v>0</v>
      </c>
      <c r="J196" s="159"/>
      <c r="K196" s="158">
        <f t="shared" si="51"/>
        <v>0</v>
      </c>
      <c r="L196" s="158">
        <v>21</v>
      </c>
      <c r="M196" s="158">
        <f t="shared" si="52"/>
        <v>0</v>
      </c>
      <c r="N196" s="157">
        <v>0</v>
      </c>
      <c r="O196" s="157">
        <f t="shared" si="53"/>
        <v>0</v>
      </c>
      <c r="P196" s="157">
        <v>0</v>
      </c>
      <c r="Q196" s="157">
        <f t="shared" si="54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55"/>
        <v>0</v>
      </c>
      <c r="W196" s="158"/>
      <c r="X196" s="158" t="s">
        <v>503</v>
      </c>
      <c r="Y196" s="158" t="s">
        <v>310</v>
      </c>
      <c r="Z196" s="180" t="s">
        <v>307</v>
      </c>
      <c r="AA196" s="147"/>
      <c r="AB196" s="147"/>
      <c r="AC196" s="147"/>
      <c r="AD196" s="147"/>
      <c r="AE196" s="147"/>
      <c r="AF196" s="147"/>
      <c r="AG196" s="147" t="s">
        <v>504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5">
        <v>180</v>
      </c>
      <c r="B197" s="176" t="s">
        <v>1864</v>
      </c>
      <c r="C197" s="182" t="s">
        <v>1865</v>
      </c>
      <c r="D197" s="177" t="s">
        <v>410</v>
      </c>
      <c r="E197" s="178">
        <v>13</v>
      </c>
      <c r="F197" s="179"/>
      <c r="G197" s="180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0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55"/>
        <v>0</v>
      </c>
      <c r="W197" s="158"/>
      <c r="X197" s="158" t="s">
        <v>503</v>
      </c>
      <c r="Y197" s="158" t="s">
        <v>310</v>
      </c>
      <c r="Z197" s="180" t="s">
        <v>307</v>
      </c>
      <c r="AA197" s="147"/>
      <c r="AB197" s="147"/>
      <c r="AC197" s="147"/>
      <c r="AD197" s="147"/>
      <c r="AE197" s="147"/>
      <c r="AF197" s="147"/>
      <c r="AG197" s="147" t="s">
        <v>504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>
      <c r="A198" s="175">
        <v>181</v>
      </c>
      <c r="B198" s="176" t="s">
        <v>1866</v>
      </c>
      <c r="C198" s="182" t="s">
        <v>1867</v>
      </c>
      <c r="D198" s="177" t="s">
        <v>410</v>
      </c>
      <c r="E198" s="178">
        <v>13</v>
      </c>
      <c r="F198" s="179"/>
      <c r="G198" s="180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0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55"/>
        <v>0</v>
      </c>
      <c r="W198" s="158"/>
      <c r="X198" s="158" t="s">
        <v>309</v>
      </c>
      <c r="Y198" s="158" t="s">
        <v>310</v>
      </c>
      <c r="Z198" s="180" t="s">
        <v>307</v>
      </c>
      <c r="AA198" s="147"/>
      <c r="AB198" s="147"/>
      <c r="AC198" s="147"/>
      <c r="AD198" s="147"/>
      <c r="AE198" s="147"/>
      <c r="AF198" s="147"/>
      <c r="AG198" s="147" t="s">
        <v>595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>
      <c r="A199" s="162" t="s">
        <v>302</v>
      </c>
      <c r="B199" s="163" t="s">
        <v>249</v>
      </c>
      <c r="C199" s="181" t="s">
        <v>250</v>
      </c>
      <c r="D199" s="164"/>
      <c r="E199" s="165"/>
      <c r="F199" s="166"/>
      <c r="G199" s="167">
        <f>SUMIF(AG200:AG204,"&lt;&gt;NOR",G200:G204)</f>
        <v>0</v>
      </c>
      <c r="H199" s="161"/>
      <c r="I199" s="161">
        <f>SUM(I200:I204)</f>
        <v>0</v>
      </c>
      <c r="J199" s="161"/>
      <c r="K199" s="161">
        <f>SUM(K200:K204)</f>
        <v>0</v>
      </c>
      <c r="L199" s="161"/>
      <c r="M199" s="161">
        <f>SUM(M200:M204)</f>
        <v>0</v>
      </c>
      <c r="N199" s="160"/>
      <c r="O199" s="160">
        <f>SUM(O200:O204)</f>
        <v>0</v>
      </c>
      <c r="P199" s="160"/>
      <c r="Q199" s="160">
        <f>SUM(Q200:Q204)</f>
        <v>0</v>
      </c>
      <c r="R199" s="161"/>
      <c r="S199" s="161"/>
      <c r="T199" s="161"/>
      <c r="U199" s="161"/>
      <c r="V199" s="161">
        <f>SUM(V200:V204)</f>
        <v>0</v>
      </c>
      <c r="W199" s="161"/>
      <c r="X199" s="161"/>
      <c r="Y199" s="161"/>
      <c r="Z199" s="167"/>
      <c r="AG199" t="s">
        <v>303</v>
      </c>
    </row>
    <row r="200" spans="1:60" outlineLevel="1">
      <c r="A200" s="175">
        <v>182</v>
      </c>
      <c r="B200" s="176" t="s">
        <v>1868</v>
      </c>
      <c r="C200" s="182" t="s">
        <v>1869</v>
      </c>
      <c r="D200" s="177" t="s">
        <v>366</v>
      </c>
      <c r="E200" s="178">
        <v>1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307</v>
      </c>
      <c r="T200" s="158" t="s">
        <v>308</v>
      </c>
      <c r="U200" s="158">
        <v>0</v>
      </c>
      <c r="V200" s="158">
        <f>ROUND(E200*U200,2)</f>
        <v>0</v>
      </c>
      <c r="W200" s="158"/>
      <c r="X200" s="158" t="s">
        <v>309</v>
      </c>
      <c r="Y200" s="158" t="s">
        <v>310</v>
      </c>
      <c r="Z200" s="180" t="s">
        <v>307</v>
      </c>
      <c r="AA200" s="147"/>
      <c r="AB200" s="147"/>
      <c r="AC200" s="147"/>
      <c r="AD200" s="147"/>
      <c r="AE200" s="147"/>
      <c r="AF200" s="147"/>
      <c r="AG200" s="147" t="s">
        <v>595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0.6" outlineLevel="1">
      <c r="A201" s="175">
        <v>183</v>
      </c>
      <c r="B201" s="176" t="s">
        <v>1870</v>
      </c>
      <c r="C201" s="182" t="s">
        <v>1871</v>
      </c>
      <c r="D201" s="177" t="s">
        <v>366</v>
      </c>
      <c r="E201" s="178">
        <v>1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307</v>
      </c>
      <c r="T201" s="158" t="s">
        <v>308</v>
      </c>
      <c r="U201" s="158">
        <v>0</v>
      </c>
      <c r="V201" s="158">
        <f>ROUND(E201*U201,2)</f>
        <v>0</v>
      </c>
      <c r="W201" s="158"/>
      <c r="X201" s="158" t="s">
        <v>309</v>
      </c>
      <c r="Y201" s="158" t="s">
        <v>310</v>
      </c>
      <c r="Z201" s="180" t="s">
        <v>307</v>
      </c>
      <c r="AA201" s="147"/>
      <c r="AB201" s="147"/>
      <c r="AC201" s="147"/>
      <c r="AD201" s="147"/>
      <c r="AE201" s="147"/>
      <c r="AF201" s="147"/>
      <c r="AG201" s="147" t="s">
        <v>595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75">
        <v>184</v>
      </c>
      <c r="B202" s="176" t="s">
        <v>1872</v>
      </c>
      <c r="C202" s="182" t="s">
        <v>1873</v>
      </c>
      <c r="D202" s="177" t="s">
        <v>850</v>
      </c>
      <c r="E202" s="178">
        <v>8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307</v>
      </c>
      <c r="T202" s="158" t="s">
        <v>308</v>
      </c>
      <c r="U202" s="158">
        <v>0</v>
      </c>
      <c r="V202" s="158">
        <f>ROUND(E202*U202,2)</f>
        <v>0</v>
      </c>
      <c r="W202" s="158"/>
      <c r="X202" s="158" t="s">
        <v>309</v>
      </c>
      <c r="Y202" s="158" t="s">
        <v>310</v>
      </c>
      <c r="Z202" s="180" t="s">
        <v>307</v>
      </c>
      <c r="AA202" s="147"/>
      <c r="AB202" s="147"/>
      <c r="AC202" s="147"/>
      <c r="AD202" s="147"/>
      <c r="AE202" s="147"/>
      <c r="AF202" s="147"/>
      <c r="AG202" s="147" t="s">
        <v>595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75">
        <v>185</v>
      </c>
      <c r="B203" s="176" t="s">
        <v>1874</v>
      </c>
      <c r="C203" s="182" t="s">
        <v>1875</v>
      </c>
      <c r="D203" s="177" t="s">
        <v>366</v>
      </c>
      <c r="E203" s="178">
        <v>1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180" t="s">
        <v>307</v>
      </c>
      <c r="AA203" s="147"/>
      <c r="AB203" s="147"/>
      <c r="AC203" s="147"/>
      <c r="AD203" s="147"/>
      <c r="AE203" s="147"/>
      <c r="AF203" s="147"/>
      <c r="AG203" s="147" t="s">
        <v>595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69">
        <v>186</v>
      </c>
      <c r="B204" s="170" t="s">
        <v>1876</v>
      </c>
      <c r="C204" s="183" t="s">
        <v>1877</v>
      </c>
      <c r="D204" s="171" t="s">
        <v>366</v>
      </c>
      <c r="E204" s="172">
        <v>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307</v>
      </c>
      <c r="T204" s="158" t="s">
        <v>308</v>
      </c>
      <c r="U204" s="158">
        <v>0</v>
      </c>
      <c r="V204" s="158">
        <f>ROUND(E204*U204,2)</f>
        <v>0</v>
      </c>
      <c r="W204" s="158"/>
      <c r="X204" s="158" t="s">
        <v>309</v>
      </c>
      <c r="Y204" s="158" t="s">
        <v>310</v>
      </c>
      <c r="Z204" s="201" t="s">
        <v>307</v>
      </c>
      <c r="AA204" s="147"/>
      <c r="AB204" s="147"/>
      <c r="AC204" s="147"/>
      <c r="AD204" s="147"/>
      <c r="AE204" s="147"/>
      <c r="AF204" s="147"/>
      <c r="AG204" s="147" t="s">
        <v>595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>
      <c r="A205" s="3"/>
      <c r="B205" s="4"/>
      <c r="C205" s="184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288</v>
      </c>
    </row>
    <row r="206" spans="1:60">
      <c r="A206" s="150"/>
      <c r="B206" s="151" t="s">
        <v>31</v>
      </c>
      <c r="C206" s="185"/>
      <c r="D206" s="152"/>
      <c r="E206" s="153"/>
      <c r="F206" s="153"/>
      <c r="G206" s="168">
        <f>G8+G26+G50+G67+G77+G117+G121+G146+G169+G175+G199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351</v>
      </c>
    </row>
    <row r="207" spans="1:60">
      <c r="A207" s="3"/>
      <c r="B207" s="4"/>
      <c r="C207" s="184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>
      <c r="A208" s="3"/>
      <c r="B208" s="4"/>
      <c r="C208" s="184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>
      <c r="A209" s="292" t="s">
        <v>352</v>
      </c>
      <c r="B209" s="292"/>
      <c r="C209" s="29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>
      <c r="A210" s="273"/>
      <c r="B210" s="274"/>
      <c r="C210" s="275"/>
      <c r="D210" s="274"/>
      <c r="E210" s="274"/>
      <c r="F210" s="274"/>
      <c r="G210" s="27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353</v>
      </c>
    </row>
    <row r="211" spans="1:33">
      <c r="A211" s="277"/>
      <c r="B211" s="278"/>
      <c r="C211" s="279"/>
      <c r="D211" s="278"/>
      <c r="E211" s="278"/>
      <c r="F211" s="278"/>
      <c r="G211" s="28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>
      <c r="A212" s="277"/>
      <c r="B212" s="278"/>
      <c r="C212" s="279"/>
      <c r="D212" s="278"/>
      <c r="E212" s="278"/>
      <c r="F212" s="278"/>
      <c r="G212" s="28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>
      <c r="A213" s="277"/>
      <c r="B213" s="278"/>
      <c r="C213" s="279"/>
      <c r="D213" s="278"/>
      <c r="E213" s="278"/>
      <c r="F213" s="278"/>
      <c r="G213" s="28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>
      <c r="A214" s="281"/>
      <c r="B214" s="282"/>
      <c r="C214" s="283"/>
      <c r="D214" s="282"/>
      <c r="E214" s="282"/>
      <c r="F214" s="282"/>
      <c r="G214" s="28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>
      <c r="C216" s="186"/>
      <c r="D216" s="10"/>
      <c r="AG216" t="s">
        <v>354</v>
      </c>
    </row>
    <row r="217" spans="1:33">
      <c r="D217" s="10"/>
    </row>
    <row r="218" spans="1:33">
      <c r="D218" s="10"/>
    </row>
    <row r="219" spans="1:33">
      <c r="D219" s="10"/>
    </row>
    <row r="220" spans="1:33">
      <c r="D220" s="10"/>
    </row>
    <row r="221" spans="1:33">
      <c r="D221" s="10"/>
    </row>
    <row r="222" spans="1:33">
      <c r="D222" s="10"/>
    </row>
    <row r="223" spans="1:33">
      <c r="D223" s="10"/>
    </row>
    <row r="224" spans="1:33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A07" sheet="1" objects="1" scenarios="1" formatRows="0"/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9"/>
  <sheetViews>
    <sheetView zoomScale="80" zoomScaleNormal="80" workbookViewId="0">
      <pane ySplit="7" topLeftCell="A8" activePane="bottomLeft" state="frozen"/>
      <selection sqref="A1:G1"/>
      <selection pane="bottomLeft" activeCell="E15" sqref="E15"/>
    </sheetView>
  </sheetViews>
  <sheetFormatPr defaultRowHeight="13.2" outlineLevelRow="3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8.88671875" hidden="1" customWidth="1"/>
    <col min="28" max="28" width="0" hidden="1" customWidth="1"/>
    <col min="29" max="29" width="8.88671875" hidden="1" customWidth="1"/>
    <col min="30" max="30" width="0" hidden="1" customWidth="1"/>
    <col min="31" max="34" width="8.88671875" hidden="1" customWidth="1"/>
    <col min="35" max="41" width="8.88671875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75</v>
      </c>
      <c r="C3" s="286" t="s">
        <v>76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77</v>
      </c>
      <c r="C4" s="289" t="s">
        <v>78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SUMIF(AG9:AG86,"&lt;&gt;NOR",G9:G86)</f>
        <v>0</v>
      </c>
      <c r="H8" s="161"/>
      <c r="I8" s="161">
        <f>SUM(I9:I86)</f>
        <v>0</v>
      </c>
      <c r="J8" s="161"/>
      <c r="K8" s="161">
        <f>SUM(K9:K86)</f>
        <v>0</v>
      </c>
      <c r="L8" s="161"/>
      <c r="M8" s="161">
        <f>SUM(M9:M86)</f>
        <v>0</v>
      </c>
      <c r="N8" s="160"/>
      <c r="O8" s="160">
        <f>SUM(O9:O86)</f>
        <v>0</v>
      </c>
      <c r="P8" s="160"/>
      <c r="Q8" s="160">
        <f>SUM(Q9:Q86)</f>
        <v>63.570000000000007</v>
      </c>
      <c r="R8" s="161"/>
      <c r="S8" s="161"/>
      <c r="T8" s="161"/>
      <c r="U8" s="161"/>
      <c r="V8" s="161">
        <f>SUM(V9:V86)</f>
        <v>219.03</v>
      </c>
      <c r="W8" s="161"/>
      <c r="X8" s="161"/>
      <c r="Y8" s="161"/>
      <c r="Z8" s="167"/>
      <c r="AG8" t="s">
        <v>303</v>
      </c>
    </row>
    <row r="9" spans="1:60" outlineLevel="1">
      <c r="A9" s="169">
        <v>1</v>
      </c>
      <c r="B9" s="170" t="s">
        <v>1878</v>
      </c>
      <c r="C9" s="183" t="s">
        <v>1879</v>
      </c>
      <c r="D9" s="171" t="s">
        <v>479</v>
      </c>
      <c r="E9" s="172">
        <v>75.7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2461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193" t="s">
        <v>1880</v>
      </c>
      <c r="D10" s="189"/>
      <c r="E10" s="190">
        <v>75.7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1881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69">
        <v>2</v>
      </c>
      <c r="B11" s="170" t="s">
        <v>1882</v>
      </c>
      <c r="C11" s="183" t="s">
        <v>1883</v>
      </c>
      <c r="D11" s="171" t="s">
        <v>410</v>
      </c>
      <c r="E11" s="172">
        <v>43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328</v>
      </c>
      <c r="T11" s="158" t="s">
        <v>308</v>
      </c>
      <c r="U11" s="158">
        <v>5.5E-2</v>
      </c>
      <c r="V11" s="158">
        <f>ROUND(E11*U11,2)</f>
        <v>2.37</v>
      </c>
      <c r="W11" s="158"/>
      <c r="X11" s="158" t="s">
        <v>309</v>
      </c>
      <c r="Y11" s="158" t="s">
        <v>310</v>
      </c>
      <c r="Z11" s="201" t="s">
        <v>2461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193" t="s">
        <v>1884</v>
      </c>
      <c r="D12" s="189"/>
      <c r="E12" s="190">
        <v>43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1881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69">
        <v>3</v>
      </c>
      <c r="B13" s="170" t="s">
        <v>1885</v>
      </c>
      <c r="C13" s="183" t="s">
        <v>1886</v>
      </c>
      <c r="D13" s="171" t="s">
        <v>362</v>
      </c>
      <c r="E13" s="172">
        <v>55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0.33</v>
      </c>
      <c r="Q13" s="157">
        <f>ROUND(E13*P13,2)</f>
        <v>18.149999999999999</v>
      </c>
      <c r="R13" s="158"/>
      <c r="S13" s="158" t="s">
        <v>328</v>
      </c>
      <c r="T13" s="158" t="s">
        <v>308</v>
      </c>
      <c r="U13" s="158">
        <v>0.113</v>
      </c>
      <c r="V13" s="158">
        <f>ROUND(E13*U13,2)</f>
        <v>6.22</v>
      </c>
      <c r="W13" s="158"/>
      <c r="X13" s="158" t="s">
        <v>309</v>
      </c>
      <c r="Y13" s="158" t="s">
        <v>310</v>
      </c>
      <c r="Z13" s="201" t="s">
        <v>2461</v>
      </c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93" t="s">
        <v>1887</v>
      </c>
      <c r="D14" s="189"/>
      <c r="E14" s="190">
        <v>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47"/>
      <c r="AB14" s="147"/>
      <c r="AC14" s="147"/>
      <c r="AD14" s="147"/>
      <c r="AE14" s="147"/>
      <c r="AF14" s="147"/>
      <c r="AG14" s="147" t="s">
        <v>1881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9">
        <v>4</v>
      </c>
      <c r="B15" s="170" t="s">
        <v>1888</v>
      </c>
      <c r="C15" s="183" t="s">
        <v>1889</v>
      </c>
      <c r="D15" s="171" t="s">
        <v>410</v>
      </c>
      <c r="E15" s="172">
        <v>11.9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0.14499999999999999</v>
      </c>
      <c r="Q15" s="157">
        <f>ROUND(E15*P15,2)</f>
        <v>1.73</v>
      </c>
      <c r="R15" s="158"/>
      <c r="S15" s="158" t="s">
        <v>328</v>
      </c>
      <c r="T15" s="158" t="s">
        <v>308</v>
      </c>
      <c r="U15" s="158">
        <v>0.13300000000000001</v>
      </c>
      <c r="V15" s="158">
        <f>ROUND(E15*U15,2)</f>
        <v>1.58</v>
      </c>
      <c r="W15" s="158"/>
      <c r="X15" s="158" t="s">
        <v>309</v>
      </c>
      <c r="Y15" s="158" t="s">
        <v>310</v>
      </c>
      <c r="Z15" s="201" t="s">
        <v>2461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93" t="s">
        <v>1890</v>
      </c>
      <c r="D16" s="189"/>
      <c r="E16" s="190">
        <v>11.9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58"/>
      <c r="AA16" s="147"/>
      <c r="AB16" s="147"/>
      <c r="AC16" s="147"/>
      <c r="AD16" s="147"/>
      <c r="AE16" s="147"/>
      <c r="AF16" s="147"/>
      <c r="AG16" s="147" t="s">
        <v>1881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9">
        <v>5</v>
      </c>
      <c r="B17" s="170" t="s">
        <v>1891</v>
      </c>
      <c r="C17" s="183" t="s">
        <v>1892</v>
      </c>
      <c r="D17" s="171" t="s">
        <v>362</v>
      </c>
      <c r="E17" s="172">
        <v>55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0.33</v>
      </c>
      <c r="Q17" s="157">
        <f>ROUND(E17*P17,2)</f>
        <v>18.149999999999999</v>
      </c>
      <c r="R17" s="158"/>
      <c r="S17" s="158" t="s">
        <v>328</v>
      </c>
      <c r="T17" s="158" t="s">
        <v>308</v>
      </c>
      <c r="U17" s="158">
        <v>4.0500000000000001E-2</v>
      </c>
      <c r="V17" s="158">
        <f>ROUND(E17*U17,2)</f>
        <v>2.23</v>
      </c>
      <c r="W17" s="158"/>
      <c r="X17" s="158" t="s">
        <v>309</v>
      </c>
      <c r="Y17" s="158" t="s">
        <v>310</v>
      </c>
      <c r="Z17" s="201" t="s">
        <v>2461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93" t="s">
        <v>1887</v>
      </c>
      <c r="D18" s="189"/>
      <c r="E18" s="190">
        <v>55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1881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69">
        <v>6</v>
      </c>
      <c r="B19" s="170" t="s">
        <v>1893</v>
      </c>
      <c r="C19" s="183" t="s">
        <v>1894</v>
      </c>
      <c r="D19" s="171" t="s">
        <v>362</v>
      </c>
      <c r="E19" s="172">
        <v>55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0.44</v>
      </c>
      <c r="Q19" s="157">
        <f>ROUND(E19*P19,2)</f>
        <v>24.2</v>
      </c>
      <c r="R19" s="158"/>
      <c r="S19" s="158" t="s">
        <v>328</v>
      </c>
      <c r="T19" s="158" t="s">
        <v>308</v>
      </c>
      <c r="U19" s="158">
        <v>7.2999999999999995E-2</v>
      </c>
      <c r="V19" s="158">
        <f>ROUND(E19*U19,2)</f>
        <v>4.0199999999999996</v>
      </c>
      <c r="W19" s="158"/>
      <c r="X19" s="158" t="s">
        <v>309</v>
      </c>
      <c r="Y19" s="158" t="s">
        <v>310</v>
      </c>
      <c r="Z19" s="201" t="s">
        <v>2461</v>
      </c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193" t="s">
        <v>1887</v>
      </c>
      <c r="D20" s="189"/>
      <c r="E20" s="190">
        <v>55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1881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69">
        <v>7</v>
      </c>
      <c r="B21" s="170" t="s">
        <v>1895</v>
      </c>
      <c r="C21" s="183" t="s">
        <v>1896</v>
      </c>
      <c r="D21" s="171" t="s">
        <v>410</v>
      </c>
      <c r="E21" s="172">
        <v>19.2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7.0000000000000007E-2</v>
      </c>
      <c r="Q21" s="157">
        <f>ROUND(E21*P21,2)</f>
        <v>1.34</v>
      </c>
      <c r="R21" s="158"/>
      <c r="S21" s="158" t="s">
        <v>328</v>
      </c>
      <c r="T21" s="158" t="s">
        <v>308</v>
      </c>
      <c r="U21" s="158">
        <v>0.64</v>
      </c>
      <c r="V21" s="158">
        <f>ROUND(E21*U21,2)</f>
        <v>12.29</v>
      </c>
      <c r="W21" s="158"/>
      <c r="X21" s="158" t="s">
        <v>309</v>
      </c>
      <c r="Y21" s="158" t="s">
        <v>310</v>
      </c>
      <c r="Z21" s="201" t="s">
        <v>2461</v>
      </c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>
      <c r="A22" s="154"/>
      <c r="B22" s="155"/>
      <c r="C22" s="193" t="s">
        <v>1897</v>
      </c>
      <c r="D22" s="189"/>
      <c r="E22" s="190">
        <v>19.2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1881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9">
        <v>8</v>
      </c>
      <c r="B23" s="170" t="s">
        <v>1898</v>
      </c>
      <c r="C23" s="183" t="s">
        <v>1899</v>
      </c>
      <c r="D23" s="171" t="s">
        <v>479</v>
      </c>
      <c r="E23" s="172">
        <v>965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328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1900</v>
      </c>
      <c r="Z23" s="201" t="s">
        <v>2461</v>
      </c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2">
      <c r="A24" s="154"/>
      <c r="B24" s="155"/>
      <c r="C24" s="193" t="s">
        <v>1901</v>
      </c>
      <c r="D24" s="189"/>
      <c r="E24" s="190">
        <v>965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58"/>
      <c r="AA24" s="147"/>
      <c r="AB24" s="147"/>
      <c r="AC24" s="147"/>
      <c r="AD24" s="147"/>
      <c r="AE24" s="147"/>
      <c r="AF24" s="147"/>
      <c r="AG24" s="147" t="s">
        <v>1881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9">
        <v>9</v>
      </c>
      <c r="B25" s="170" t="s">
        <v>1902</v>
      </c>
      <c r="C25" s="183" t="s">
        <v>1903</v>
      </c>
      <c r="D25" s="171" t="s">
        <v>479</v>
      </c>
      <c r="E25" s="172">
        <v>482.5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328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201" t="s">
        <v>2461</v>
      </c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193" t="s">
        <v>1904</v>
      </c>
      <c r="D26" s="189"/>
      <c r="E26" s="190">
        <v>482.5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58"/>
      <c r="AA26" s="147"/>
      <c r="AB26" s="147"/>
      <c r="AC26" s="147"/>
      <c r="AD26" s="147"/>
      <c r="AE26" s="147"/>
      <c r="AF26" s="147"/>
      <c r="AG26" s="147" t="s">
        <v>1881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69">
        <v>10</v>
      </c>
      <c r="B27" s="170" t="s">
        <v>1905</v>
      </c>
      <c r="C27" s="183" t="s">
        <v>1906</v>
      </c>
      <c r="D27" s="171" t="s">
        <v>479</v>
      </c>
      <c r="E27" s="172">
        <v>180.35640000000001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328</v>
      </c>
      <c r="T27" s="158" t="s">
        <v>308</v>
      </c>
      <c r="U27" s="158">
        <v>0.16</v>
      </c>
      <c r="V27" s="158">
        <f>ROUND(E27*U27,2)</f>
        <v>28.86</v>
      </c>
      <c r="W27" s="158"/>
      <c r="X27" s="158" t="s">
        <v>309</v>
      </c>
      <c r="Y27" s="158" t="s">
        <v>1900</v>
      </c>
      <c r="Z27" s="201" t="s">
        <v>2461</v>
      </c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>
      <c r="A28" s="154"/>
      <c r="B28" s="155"/>
      <c r="C28" s="193" t="s">
        <v>1907</v>
      </c>
      <c r="D28" s="189"/>
      <c r="E28" s="19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58"/>
      <c r="AA28" s="147"/>
      <c r="AB28" s="147"/>
      <c r="AC28" s="147"/>
      <c r="AD28" s="147"/>
      <c r="AE28" s="147"/>
      <c r="AF28" s="147"/>
      <c r="AG28" s="147" t="s">
        <v>1881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3">
      <c r="A29" s="154"/>
      <c r="B29" s="155"/>
      <c r="C29" s="193" t="s">
        <v>1908</v>
      </c>
      <c r="D29" s="189"/>
      <c r="E29" s="190">
        <v>84.9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58"/>
      <c r="AA29" s="147"/>
      <c r="AB29" s="147"/>
      <c r="AC29" s="147"/>
      <c r="AD29" s="147"/>
      <c r="AE29" s="147"/>
      <c r="AF29" s="147"/>
      <c r="AG29" s="147" t="s">
        <v>1881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>
      <c r="A30" s="154"/>
      <c r="B30" s="155"/>
      <c r="C30" s="193" t="s">
        <v>1909</v>
      </c>
      <c r="D30" s="189"/>
      <c r="E30" s="190">
        <v>26.16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58"/>
      <c r="AA30" s="147"/>
      <c r="AB30" s="147"/>
      <c r="AC30" s="147"/>
      <c r="AD30" s="147"/>
      <c r="AE30" s="147"/>
      <c r="AF30" s="147"/>
      <c r="AG30" s="147" t="s">
        <v>1881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>
      <c r="A31" s="154"/>
      <c r="B31" s="155"/>
      <c r="C31" s="193" t="s">
        <v>1910</v>
      </c>
      <c r="D31" s="189"/>
      <c r="E31" s="190">
        <v>47.66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47"/>
      <c r="AB31" s="147"/>
      <c r="AC31" s="147"/>
      <c r="AD31" s="147"/>
      <c r="AE31" s="147"/>
      <c r="AF31" s="147"/>
      <c r="AG31" s="147" t="s">
        <v>1881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>
      <c r="A32" s="154"/>
      <c r="B32" s="155"/>
      <c r="C32" s="193" t="s">
        <v>1911</v>
      </c>
      <c r="D32" s="189"/>
      <c r="E32" s="190">
        <v>21.64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58"/>
      <c r="AA32" s="147"/>
      <c r="AB32" s="147"/>
      <c r="AC32" s="147"/>
      <c r="AD32" s="147"/>
      <c r="AE32" s="147"/>
      <c r="AF32" s="147"/>
      <c r="AG32" s="147" t="s">
        <v>1881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>
      <c r="A33" s="169">
        <v>11</v>
      </c>
      <c r="B33" s="170" t="s">
        <v>1912</v>
      </c>
      <c r="C33" s="183" t="s">
        <v>1913</v>
      </c>
      <c r="D33" s="171" t="s">
        <v>479</v>
      </c>
      <c r="E33" s="172">
        <v>90.178200000000004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308</v>
      </c>
      <c r="U33" s="158">
        <v>8.4000000000000005E-2</v>
      </c>
      <c r="V33" s="158">
        <f>ROUND(E33*U33,2)</f>
        <v>7.57</v>
      </c>
      <c r="W33" s="158"/>
      <c r="X33" s="158" t="s">
        <v>309</v>
      </c>
      <c r="Y33" s="158" t="s">
        <v>310</v>
      </c>
      <c r="Z33" s="201" t="s">
        <v>2461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>
      <c r="A34" s="154"/>
      <c r="B34" s="155"/>
      <c r="C34" s="193" t="s">
        <v>1914</v>
      </c>
      <c r="D34" s="189"/>
      <c r="E34" s="190">
        <v>90.18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1881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69">
        <v>12</v>
      </c>
      <c r="B35" s="170" t="s">
        <v>1915</v>
      </c>
      <c r="C35" s="183" t="s">
        <v>1916</v>
      </c>
      <c r="D35" s="171" t="s">
        <v>479</v>
      </c>
      <c r="E35" s="172">
        <v>95.5745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328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1900</v>
      </c>
      <c r="Z35" s="201" t="s">
        <v>2461</v>
      </c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>
      <c r="A36" s="154"/>
      <c r="B36" s="155"/>
      <c r="C36" s="193" t="s">
        <v>1917</v>
      </c>
      <c r="D36" s="189"/>
      <c r="E36" s="19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58"/>
      <c r="AA36" s="147"/>
      <c r="AB36" s="147"/>
      <c r="AC36" s="147"/>
      <c r="AD36" s="147"/>
      <c r="AE36" s="147"/>
      <c r="AF36" s="147"/>
      <c r="AG36" s="147" t="s">
        <v>1881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3">
      <c r="A37" s="154"/>
      <c r="B37" s="155"/>
      <c r="C37" s="193" t="s">
        <v>1918</v>
      </c>
      <c r="D37" s="189"/>
      <c r="E37" s="190">
        <v>42.89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1881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0.6" outlineLevel="3">
      <c r="A38" s="154"/>
      <c r="B38" s="155"/>
      <c r="C38" s="193" t="s">
        <v>1919</v>
      </c>
      <c r="D38" s="189"/>
      <c r="E38" s="190">
        <v>5.38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1881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0.6" outlineLevel="3">
      <c r="A39" s="154"/>
      <c r="B39" s="155"/>
      <c r="C39" s="193" t="s">
        <v>1920</v>
      </c>
      <c r="D39" s="189"/>
      <c r="E39" s="190">
        <v>47.3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1881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69">
        <v>13</v>
      </c>
      <c r="B40" s="170" t="s">
        <v>1921</v>
      </c>
      <c r="C40" s="183" t="s">
        <v>1922</v>
      </c>
      <c r="D40" s="171" t="s">
        <v>479</v>
      </c>
      <c r="E40" s="172">
        <v>47.787300000000002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308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2461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93" t="s">
        <v>1923</v>
      </c>
      <c r="D41" s="189"/>
      <c r="E41" s="190">
        <v>47.79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1881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69">
        <v>14</v>
      </c>
      <c r="B42" s="170" t="s">
        <v>1924</v>
      </c>
      <c r="C42" s="183" t="s">
        <v>1925</v>
      </c>
      <c r="D42" s="171" t="s">
        <v>479</v>
      </c>
      <c r="E42" s="172">
        <v>167.37819999999999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328</v>
      </c>
      <c r="T42" s="158" t="s">
        <v>308</v>
      </c>
      <c r="U42" s="158">
        <v>0.34499999999999997</v>
      </c>
      <c r="V42" s="158">
        <f>ROUND(E42*U42,2)</f>
        <v>57.75</v>
      </c>
      <c r="W42" s="158"/>
      <c r="X42" s="158" t="s">
        <v>309</v>
      </c>
      <c r="Y42" s="158" t="s">
        <v>310</v>
      </c>
      <c r="Z42" s="201" t="s">
        <v>2461</v>
      </c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>
      <c r="A43" s="154"/>
      <c r="B43" s="155"/>
      <c r="C43" s="193" t="s">
        <v>1926</v>
      </c>
      <c r="D43" s="189"/>
      <c r="E43" s="190">
        <v>77.2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1881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>
      <c r="A44" s="154"/>
      <c r="B44" s="155"/>
      <c r="C44" s="193" t="s">
        <v>1927</v>
      </c>
      <c r="D44" s="189"/>
      <c r="E44" s="190">
        <v>90.18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47"/>
      <c r="AB44" s="147"/>
      <c r="AC44" s="147"/>
      <c r="AD44" s="147"/>
      <c r="AE44" s="147"/>
      <c r="AF44" s="147"/>
      <c r="AG44" s="147" t="s">
        <v>1881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>
      <c r="A45" s="154"/>
      <c r="B45" s="155"/>
      <c r="C45" s="193" t="s">
        <v>1928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1881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69">
        <v>15</v>
      </c>
      <c r="B46" s="170" t="s">
        <v>1929</v>
      </c>
      <c r="C46" s="183" t="s">
        <v>1930</v>
      </c>
      <c r="D46" s="171" t="s">
        <v>479</v>
      </c>
      <c r="E46" s="172">
        <v>327.38560000000001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328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201" t="s">
        <v>2461</v>
      </c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>
      <c r="A47" s="154"/>
      <c r="B47" s="155"/>
      <c r="C47" s="193" t="s">
        <v>1931</v>
      </c>
      <c r="D47" s="189"/>
      <c r="E47" s="190">
        <v>251.69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1881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>
      <c r="A48" s="154"/>
      <c r="B48" s="155"/>
      <c r="C48" s="193" t="s">
        <v>1932</v>
      </c>
      <c r="D48" s="189"/>
      <c r="E48" s="190">
        <v>75.7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47"/>
      <c r="AB48" s="147"/>
      <c r="AC48" s="147"/>
      <c r="AD48" s="147"/>
      <c r="AE48" s="147"/>
      <c r="AF48" s="147"/>
      <c r="AG48" s="147" t="s">
        <v>1881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9">
        <v>16</v>
      </c>
      <c r="B49" s="170" t="s">
        <v>1933</v>
      </c>
      <c r="C49" s="183" t="s">
        <v>1934</v>
      </c>
      <c r="D49" s="171" t="s">
        <v>479</v>
      </c>
      <c r="E49" s="172">
        <v>1115.0586000000001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2461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93" t="s">
        <v>1935</v>
      </c>
      <c r="D50" s="189"/>
      <c r="E50" s="190">
        <v>965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1881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>
      <c r="A51" s="154"/>
      <c r="B51" s="155"/>
      <c r="C51" s="193" t="s">
        <v>1936</v>
      </c>
      <c r="D51" s="189"/>
      <c r="E51" s="190">
        <v>180.36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58"/>
      <c r="AA51" s="147"/>
      <c r="AB51" s="147"/>
      <c r="AC51" s="147"/>
      <c r="AD51" s="147"/>
      <c r="AE51" s="147"/>
      <c r="AF51" s="147"/>
      <c r="AG51" s="147" t="s">
        <v>1881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>
      <c r="A52" s="154"/>
      <c r="B52" s="155"/>
      <c r="C52" s="193" t="s">
        <v>1937</v>
      </c>
      <c r="D52" s="189"/>
      <c r="E52" s="190">
        <v>95.55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1881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>
      <c r="A53" s="154"/>
      <c r="B53" s="155"/>
      <c r="C53" s="193" t="s">
        <v>1938</v>
      </c>
      <c r="D53" s="189"/>
      <c r="E53" s="190">
        <v>-125.84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58"/>
      <c r="AA53" s="147"/>
      <c r="AB53" s="147"/>
      <c r="AC53" s="147"/>
      <c r="AD53" s="147"/>
      <c r="AE53" s="147"/>
      <c r="AF53" s="147"/>
      <c r="AG53" s="147" t="s">
        <v>1881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9">
        <v>17</v>
      </c>
      <c r="B54" s="170" t="s">
        <v>1939</v>
      </c>
      <c r="C54" s="183" t="s">
        <v>1940</v>
      </c>
      <c r="D54" s="171" t="s">
        <v>479</v>
      </c>
      <c r="E54" s="172">
        <v>20071.054800000002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308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2461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93" t="s">
        <v>1941</v>
      </c>
      <c r="D55" s="189"/>
      <c r="E55" s="190">
        <v>20071.05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1881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69">
        <v>18</v>
      </c>
      <c r="B56" s="170" t="s">
        <v>1942</v>
      </c>
      <c r="C56" s="183" t="s">
        <v>1943</v>
      </c>
      <c r="D56" s="171" t="s">
        <v>479</v>
      </c>
      <c r="E56" s="172">
        <v>201.5428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328</v>
      </c>
      <c r="T56" s="158" t="s">
        <v>308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310</v>
      </c>
      <c r="Z56" s="201" t="s">
        <v>2461</v>
      </c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>
      <c r="A57" s="154"/>
      <c r="B57" s="155"/>
      <c r="C57" s="193" t="s">
        <v>1944</v>
      </c>
      <c r="D57" s="189"/>
      <c r="E57" s="190">
        <v>125.84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1881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>
      <c r="A58" s="154"/>
      <c r="B58" s="155"/>
      <c r="C58" s="193" t="s">
        <v>1932</v>
      </c>
      <c r="D58" s="189"/>
      <c r="E58" s="190">
        <v>75.7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1881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19</v>
      </c>
      <c r="B59" s="176" t="s">
        <v>492</v>
      </c>
      <c r="C59" s="182" t="s">
        <v>1945</v>
      </c>
      <c r="D59" s="177" t="s">
        <v>479</v>
      </c>
      <c r="E59" s="178">
        <v>1115.0586000000001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328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2461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69">
        <v>20</v>
      </c>
      <c r="B60" s="170" t="s">
        <v>1946</v>
      </c>
      <c r="C60" s="183" t="s">
        <v>1947</v>
      </c>
      <c r="D60" s="171" t="s">
        <v>479</v>
      </c>
      <c r="E60" s="172">
        <v>125.8428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328</v>
      </c>
      <c r="T60" s="158" t="s">
        <v>308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310</v>
      </c>
      <c r="Z60" s="201" t="s">
        <v>2461</v>
      </c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>
      <c r="A61" s="154"/>
      <c r="B61" s="155"/>
      <c r="C61" s="193" t="s">
        <v>1917</v>
      </c>
      <c r="D61" s="189"/>
      <c r="E61" s="19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58"/>
      <c r="AA61" s="147"/>
      <c r="AB61" s="147"/>
      <c r="AC61" s="147"/>
      <c r="AD61" s="147"/>
      <c r="AE61" s="147"/>
      <c r="AF61" s="147"/>
      <c r="AG61" s="147" t="s">
        <v>1881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>
      <c r="A62" s="154"/>
      <c r="B62" s="155"/>
      <c r="C62" s="194" t="s">
        <v>1948</v>
      </c>
      <c r="D62" s="191"/>
      <c r="E62" s="192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1881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0.6" outlineLevel="3">
      <c r="A63" s="154"/>
      <c r="B63" s="155"/>
      <c r="C63" s="195" t="s">
        <v>1949</v>
      </c>
      <c r="D63" s="191"/>
      <c r="E63" s="192">
        <v>42.89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1881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0.6" outlineLevel="3">
      <c r="A64" s="154"/>
      <c r="B64" s="155"/>
      <c r="C64" s="195" t="s">
        <v>1950</v>
      </c>
      <c r="D64" s="191"/>
      <c r="E64" s="192">
        <v>5.38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58"/>
      <c r="AA64" s="147"/>
      <c r="AB64" s="147"/>
      <c r="AC64" s="147"/>
      <c r="AD64" s="147"/>
      <c r="AE64" s="147"/>
      <c r="AF64" s="147"/>
      <c r="AG64" s="147" t="s">
        <v>1881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0.6" outlineLevel="3">
      <c r="A65" s="154"/>
      <c r="B65" s="155"/>
      <c r="C65" s="195" t="s">
        <v>1951</v>
      </c>
      <c r="D65" s="191"/>
      <c r="E65" s="192">
        <v>47.3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1881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194" t="s">
        <v>1952</v>
      </c>
      <c r="D66" s="191"/>
      <c r="E66" s="192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1881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>
      <c r="A67" s="154"/>
      <c r="B67" s="155"/>
      <c r="C67" s="193" t="s">
        <v>1953</v>
      </c>
      <c r="D67" s="189"/>
      <c r="E67" s="19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58"/>
      <c r="AA67" s="147"/>
      <c r="AB67" s="147"/>
      <c r="AC67" s="147"/>
      <c r="AD67" s="147"/>
      <c r="AE67" s="147"/>
      <c r="AF67" s="147"/>
      <c r="AG67" s="147" t="s">
        <v>1881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>
      <c r="A68" s="154"/>
      <c r="B68" s="155"/>
      <c r="C68" s="194" t="s">
        <v>1948</v>
      </c>
      <c r="D68" s="191"/>
      <c r="E68" s="192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58"/>
      <c r="AA68" s="147"/>
      <c r="AB68" s="147"/>
      <c r="AC68" s="147"/>
      <c r="AD68" s="147"/>
      <c r="AE68" s="147"/>
      <c r="AF68" s="147"/>
      <c r="AG68" s="147" t="s">
        <v>1881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>
      <c r="A69" s="154"/>
      <c r="B69" s="155"/>
      <c r="C69" s="195" t="s">
        <v>1954</v>
      </c>
      <c r="D69" s="191"/>
      <c r="E69" s="192">
        <v>14.4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1881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>
      <c r="A70" s="154"/>
      <c r="B70" s="155"/>
      <c r="C70" s="195" t="s">
        <v>1955</v>
      </c>
      <c r="D70" s="191"/>
      <c r="E70" s="192">
        <v>2.2999999999999998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58"/>
      <c r="AA70" s="147"/>
      <c r="AB70" s="147"/>
      <c r="AC70" s="147"/>
      <c r="AD70" s="147"/>
      <c r="AE70" s="147"/>
      <c r="AF70" s="147"/>
      <c r="AG70" s="147" t="s">
        <v>1881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>
      <c r="A71" s="154"/>
      <c r="B71" s="155"/>
      <c r="C71" s="195" t="s">
        <v>1956</v>
      </c>
      <c r="D71" s="191"/>
      <c r="E71" s="192">
        <v>12.1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58"/>
      <c r="AA71" s="147"/>
      <c r="AB71" s="147"/>
      <c r="AC71" s="147"/>
      <c r="AD71" s="147"/>
      <c r="AE71" s="147"/>
      <c r="AF71" s="147"/>
      <c r="AG71" s="147" t="s">
        <v>1881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>
      <c r="A72" s="154"/>
      <c r="B72" s="155"/>
      <c r="C72" s="194" t="s">
        <v>1952</v>
      </c>
      <c r="D72" s="191"/>
      <c r="E72" s="192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58"/>
      <c r="AA72" s="147"/>
      <c r="AB72" s="147"/>
      <c r="AC72" s="147"/>
      <c r="AD72" s="147"/>
      <c r="AE72" s="147"/>
      <c r="AF72" s="147"/>
      <c r="AG72" s="147" t="s">
        <v>1881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>
      <c r="A73" s="154"/>
      <c r="B73" s="155"/>
      <c r="C73" s="193" t="s">
        <v>1957</v>
      </c>
      <c r="D73" s="189"/>
      <c r="E73" s="19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1881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>
      <c r="A74" s="154"/>
      <c r="B74" s="155"/>
      <c r="C74" s="194" t="s">
        <v>1948</v>
      </c>
      <c r="D74" s="191"/>
      <c r="E74" s="192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58"/>
      <c r="AA74" s="147"/>
      <c r="AB74" s="147"/>
      <c r="AC74" s="147"/>
      <c r="AD74" s="147"/>
      <c r="AE74" s="147"/>
      <c r="AF74" s="147"/>
      <c r="AG74" s="147" t="s">
        <v>1881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>
      <c r="A75" s="154"/>
      <c r="B75" s="155"/>
      <c r="C75" s="195" t="s">
        <v>1958</v>
      </c>
      <c r="D75" s="191"/>
      <c r="E75" s="192">
        <v>2.59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58"/>
      <c r="AA75" s="147"/>
      <c r="AB75" s="147"/>
      <c r="AC75" s="147"/>
      <c r="AD75" s="147"/>
      <c r="AE75" s="147"/>
      <c r="AF75" s="147"/>
      <c r="AG75" s="147" t="s">
        <v>1881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>
      <c r="A76" s="154"/>
      <c r="B76" s="155"/>
      <c r="C76" s="195" t="s">
        <v>1959</v>
      </c>
      <c r="D76" s="191"/>
      <c r="E76" s="192">
        <v>0.39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58"/>
      <c r="AA76" s="147"/>
      <c r="AB76" s="147"/>
      <c r="AC76" s="147"/>
      <c r="AD76" s="147"/>
      <c r="AE76" s="147"/>
      <c r="AF76" s="147"/>
      <c r="AG76" s="147" t="s">
        <v>1881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>
      <c r="A77" s="154"/>
      <c r="B77" s="155"/>
      <c r="C77" s="195" t="s">
        <v>1960</v>
      </c>
      <c r="D77" s="191"/>
      <c r="E77" s="192">
        <v>2.35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58"/>
      <c r="AA77" s="147"/>
      <c r="AB77" s="147"/>
      <c r="AC77" s="147"/>
      <c r="AD77" s="147"/>
      <c r="AE77" s="147"/>
      <c r="AF77" s="147"/>
      <c r="AG77" s="147" t="s">
        <v>1881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>
      <c r="A78" s="154"/>
      <c r="B78" s="155"/>
      <c r="C78" s="194" t="s">
        <v>1952</v>
      </c>
      <c r="D78" s="191"/>
      <c r="E78" s="192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58"/>
      <c r="AA78" s="147"/>
      <c r="AB78" s="147"/>
      <c r="AC78" s="147"/>
      <c r="AD78" s="147"/>
      <c r="AE78" s="147"/>
      <c r="AF78" s="147"/>
      <c r="AG78" s="147" t="s">
        <v>1881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>
      <c r="A79" s="154"/>
      <c r="B79" s="155"/>
      <c r="C79" s="193" t="s">
        <v>1961</v>
      </c>
      <c r="D79" s="189"/>
      <c r="E79" s="190">
        <v>61.44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58"/>
      <c r="AA79" s="147"/>
      <c r="AB79" s="147"/>
      <c r="AC79" s="147"/>
      <c r="AD79" s="147"/>
      <c r="AE79" s="147"/>
      <c r="AF79" s="147"/>
      <c r="AG79" s="147" t="s">
        <v>1881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>
      <c r="A80" s="154"/>
      <c r="B80" s="155"/>
      <c r="C80" s="193" t="s">
        <v>1962</v>
      </c>
      <c r="D80" s="189"/>
      <c r="E80" s="19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58"/>
      <c r="AA80" s="147"/>
      <c r="AB80" s="147"/>
      <c r="AC80" s="147"/>
      <c r="AD80" s="147"/>
      <c r="AE80" s="147"/>
      <c r="AF80" s="147"/>
      <c r="AG80" s="147" t="s">
        <v>1881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3">
      <c r="A81" s="154"/>
      <c r="B81" s="155"/>
      <c r="C81" s="193" t="s">
        <v>1963</v>
      </c>
      <c r="D81" s="189"/>
      <c r="E81" s="190">
        <v>27.84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58"/>
      <c r="AA81" s="147"/>
      <c r="AB81" s="147"/>
      <c r="AC81" s="147"/>
      <c r="AD81" s="147"/>
      <c r="AE81" s="147"/>
      <c r="AF81" s="147"/>
      <c r="AG81" s="147" t="s">
        <v>1881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>
      <c r="A82" s="154"/>
      <c r="B82" s="155"/>
      <c r="C82" s="193" t="s">
        <v>1964</v>
      </c>
      <c r="D82" s="189"/>
      <c r="E82" s="190">
        <v>8.3699999999999992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58"/>
      <c r="AA82" s="147"/>
      <c r="AB82" s="147"/>
      <c r="AC82" s="147"/>
      <c r="AD82" s="147"/>
      <c r="AE82" s="147"/>
      <c r="AF82" s="147"/>
      <c r="AG82" s="147" t="s">
        <v>1881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3">
      <c r="A83" s="154"/>
      <c r="B83" s="155"/>
      <c r="C83" s="193" t="s">
        <v>1965</v>
      </c>
      <c r="D83" s="189"/>
      <c r="E83" s="190">
        <v>8.64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58"/>
      <c r="AA83" s="147"/>
      <c r="AB83" s="147"/>
      <c r="AC83" s="147"/>
      <c r="AD83" s="147"/>
      <c r="AE83" s="147"/>
      <c r="AF83" s="147"/>
      <c r="AG83" s="147" t="s">
        <v>1881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3">
      <c r="A84" s="154"/>
      <c r="B84" s="155"/>
      <c r="C84" s="193" t="s">
        <v>1966</v>
      </c>
      <c r="D84" s="189"/>
      <c r="E84" s="190">
        <v>19.559999999999999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58"/>
      <c r="AA84" s="147"/>
      <c r="AB84" s="147"/>
      <c r="AC84" s="147"/>
      <c r="AD84" s="147"/>
      <c r="AE84" s="147"/>
      <c r="AF84" s="147"/>
      <c r="AG84" s="147" t="s">
        <v>1881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5">
        <v>21</v>
      </c>
      <c r="B85" s="176" t="s">
        <v>1967</v>
      </c>
      <c r="C85" s="182" t="s">
        <v>1968</v>
      </c>
      <c r="D85" s="177" t="s">
        <v>362</v>
      </c>
      <c r="E85" s="178">
        <v>378.5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328</v>
      </c>
      <c r="T85" s="158" t="s">
        <v>308</v>
      </c>
      <c r="U85" s="158">
        <v>0.254</v>
      </c>
      <c r="V85" s="158">
        <f>ROUND(E85*U85,2)</f>
        <v>96.14</v>
      </c>
      <c r="W85" s="158"/>
      <c r="X85" s="158" t="s">
        <v>309</v>
      </c>
      <c r="Y85" s="158" t="s">
        <v>310</v>
      </c>
      <c r="Z85" s="201" t="s">
        <v>2461</v>
      </c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>
      <c r="A86" s="175">
        <v>22</v>
      </c>
      <c r="B86" s="176" t="s">
        <v>1969</v>
      </c>
      <c r="C86" s="182" t="s">
        <v>1970</v>
      </c>
      <c r="D86" s="177" t="s">
        <v>479</v>
      </c>
      <c r="E86" s="178">
        <v>1115.0586000000001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328</v>
      </c>
      <c r="T86" s="158" t="s">
        <v>308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310</v>
      </c>
      <c r="Z86" s="201" t="s">
        <v>2461</v>
      </c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62" t="s">
        <v>302</v>
      </c>
      <c r="B87" s="163" t="s">
        <v>148</v>
      </c>
      <c r="C87" s="181" t="s">
        <v>149</v>
      </c>
      <c r="D87" s="164"/>
      <c r="E87" s="165"/>
      <c r="F87" s="166"/>
      <c r="G87" s="167">
        <f>SUMIF(AG88:AG112,"&lt;&gt;NOR",G88:G112)</f>
        <v>0</v>
      </c>
      <c r="H87" s="161"/>
      <c r="I87" s="161">
        <f>SUM(I88:I112)</f>
        <v>0</v>
      </c>
      <c r="J87" s="161"/>
      <c r="K87" s="161">
        <f>SUM(K88:K112)</f>
        <v>0</v>
      </c>
      <c r="L87" s="161"/>
      <c r="M87" s="161">
        <f>SUM(M88:M112)</f>
        <v>0</v>
      </c>
      <c r="N87" s="160"/>
      <c r="O87" s="160">
        <f>SUM(O88:O112)</f>
        <v>0.5</v>
      </c>
      <c r="P87" s="160"/>
      <c r="Q87" s="160">
        <f>SUM(Q88:Q112)</f>
        <v>0</v>
      </c>
      <c r="R87" s="161"/>
      <c r="S87" s="161"/>
      <c r="T87" s="161"/>
      <c r="U87" s="161"/>
      <c r="V87" s="161">
        <f>SUM(V88:V112)</f>
        <v>34.83</v>
      </c>
      <c r="W87" s="161"/>
      <c r="X87" s="161"/>
      <c r="Y87" s="161"/>
      <c r="Z87" s="167"/>
      <c r="AG87" t="s">
        <v>303</v>
      </c>
    </row>
    <row r="88" spans="1:60" outlineLevel="1">
      <c r="A88" s="169">
        <v>23</v>
      </c>
      <c r="B88" s="170" t="s">
        <v>1971</v>
      </c>
      <c r="C88" s="183" t="s">
        <v>1972</v>
      </c>
      <c r="D88" s="171" t="s">
        <v>362</v>
      </c>
      <c r="E88" s="172">
        <v>378.5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328</v>
      </c>
      <c r="T88" s="158" t="s">
        <v>308</v>
      </c>
      <c r="U88" s="158">
        <v>0</v>
      </c>
      <c r="V88" s="158">
        <f>ROUND(E88*U88,2)</f>
        <v>0</v>
      </c>
      <c r="W88" s="158"/>
      <c r="X88" s="158" t="s">
        <v>309</v>
      </c>
      <c r="Y88" s="158" t="s">
        <v>310</v>
      </c>
      <c r="Z88" s="201" t="s">
        <v>2461</v>
      </c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>
      <c r="A89" s="154"/>
      <c r="B89" s="155"/>
      <c r="C89" s="193" t="s">
        <v>1973</v>
      </c>
      <c r="D89" s="189"/>
      <c r="E89" s="190">
        <v>378.5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58"/>
      <c r="AA89" s="147"/>
      <c r="AB89" s="147"/>
      <c r="AC89" s="147"/>
      <c r="AD89" s="147"/>
      <c r="AE89" s="147"/>
      <c r="AF89" s="147"/>
      <c r="AG89" s="147" t="s">
        <v>1881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69">
        <v>24</v>
      </c>
      <c r="B90" s="170" t="s">
        <v>1974</v>
      </c>
      <c r="C90" s="183" t="s">
        <v>1975</v>
      </c>
      <c r="D90" s="171" t="s">
        <v>435</v>
      </c>
      <c r="E90" s="172">
        <v>11.355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1E-3</v>
      </c>
      <c r="O90" s="157">
        <f>ROUND(E90*N90,2)</f>
        <v>0.01</v>
      </c>
      <c r="P90" s="157">
        <v>0</v>
      </c>
      <c r="Q90" s="157">
        <f>ROUND(E90*P90,2)</f>
        <v>0</v>
      </c>
      <c r="R90" s="158" t="s">
        <v>1976</v>
      </c>
      <c r="S90" s="158" t="s">
        <v>328</v>
      </c>
      <c r="T90" s="158" t="s">
        <v>308</v>
      </c>
      <c r="U90" s="158">
        <v>0</v>
      </c>
      <c r="V90" s="158">
        <f>ROUND(E90*U90,2)</f>
        <v>0</v>
      </c>
      <c r="W90" s="158"/>
      <c r="X90" s="158" t="s">
        <v>503</v>
      </c>
      <c r="Y90" s="158" t="s">
        <v>310</v>
      </c>
      <c r="Z90" s="201" t="s">
        <v>2461</v>
      </c>
      <c r="AA90" s="147"/>
      <c r="AB90" s="147"/>
      <c r="AC90" s="147"/>
      <c r="AD90" s="147"/>
      <c r="AE90" s="147"/>
      <c r="AF90" s="147"/>
      <c r="AG90" s="147" t="s">
        <v>1977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>
      <c r="A91" s="154"/>
      <c r="B91" s="155"/>
      <c r="C91" s="193" t="s">
        <v>1978</v>
      </c>
      <c r="D91" s="189"/>
      <c r="E91" s="190">
        <v>11.36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58"/>
      <c r="AA91" s="147"/>
      <c r="AB91" s="147"/>
      <c r="AC91" s="147"/>
      <c r="AD91" s="147"/>
      <c r="AE91" s="147"/>
      <c r="AF91" s="147"/>
      <c r="AG91" s="147" t="s">
        <v>1881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69">
        <v>25</v>
      </c>
      <c r="B92" s="170" t="s">
        <v>1979</v>
      </c>
      <c r="C92" s="183" t="s">
        <v>1980</v>
      </c>
      <c r="D92" s="171" t="s">
        <v>362</v>
      </c>
      <c r="E92" s="172">
        <v>378.5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328</v>
      </c>
      <c r="T92" s="158" t="s">
        <v>308</v>
      </c>
      <c r="U92" s="158">
        <v>0.09</v>
      </c>
      <c r="V92" s="158">
        <f>ROUND(E92*U92,2)</f>
        <v>34.07</v>
      </c>
      <c r="W92" s="158"/>
      <c r="X92" s="158" t="s">
        <v>309</v>
      </c>
      <c r="Y92" s="158" t="s">
        <v>310</v>
      </c>
      <c r="Z92" s="201" t="s">
        <v>2461</v>
      </c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>
      <c r="A93" s="154"/>
      <c r="B93" s="155"/>
      <c r="C93" s="193" t="s">
        <v>1973</v>
      </c>
      <c r="D93" s="189"/>
      <c r="E93" s="190">
        <v>378.5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58"/>
      <c r="AA93" s="147"/>
      <c r="AB93" s="147"/>
      <c r="AC93" s="147"/>
      <c r="AD93" s="147"/>
      <c r="AE93" s="147"/>
      <c r="AF93" s="147"/>
      <c r="AG93" s="147" t="s">
        <v>1881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5">
        <v>26</v>
      </c>
      <c r="B94" s="176" t="s">
        <v>1981</v>
      </c>
      <c r="C94" s="182" t="s">
        <v>1982</v>
      </c>
      <c r="D94" s="177" t="s">
        <v>362</v>
      </c>
      <c r="E94" s="178">
        <v>378.5</v>
      </c>
      <c r="F94" s="179"/>
      <c r="G94" s="180">
        <f t="shared" ref="G94:G99" si="0">ROUND(E94*F94,2)</f>
        <v>0</v>
      </c>
      <c r="H94" s="159"/>
      <c r="I94" s="158">
        <f t="shared" ref="I94:I99" si="1">ROUND(E94*H94,2)</f>
        <v>0</v>
      </c>
      <c r="J94" s="159"/>
      <c r="K94" s="158">
        <f t="shared" ref="K94:K99" si="2">ROUND(E94*J94,2)</f>
        <v>0</v>
      </c>
      <c r="L94" s="158">
        <v>21</v>
      </c>
      <c r="M94" s="158">
        <f t="shared" ref="M94:M99" si="3">G94*(1+L94/100)</f>
        <v>0</v>
      </c>
      <c r="N94" s="157">
        <v>0</v>
      </c>
      <c r="O94" s="157">
        <f t="shared" ref="O94:O99" si="4">ROUND(E94*N94,2)</f>
        <v>0</v>
      </c>
      <c r="P94" s="157">
        <v>0</v>
      </c>
      <c r="Q94" s="157">
        <f t="shared" ref="Q94:Q99" si="5">ROUND(E94*P94,2)</f>
        <v>0</v>
      </c>
      <c r="R94" s="158"/>
      <c r="S94" s="158" t="s">
        <v>328</v>
      </c>
      <c r="T94" s="158" t="s">
        <v>308</v>
      </c>
      <c r="U94" s="158">
        <v>0</v>
      </c>
      <c r="V94" s="158">
        <f t="shared" ref="V94:V99" si="6">ROUND(E94*U94,2)</f>
        <v>0</v>
      </c>
      <c r="W94" s="158"/>
      <c r="X94" s="158" t="s">
        <v>309</v>
      </c>
      <c r="Y94" s="158" t="s">
        <v>310</v>
      </c>
      <c r="Z94" s="201" t="s">
        <v>2461</v>
      </c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75">
        <v>27</v>
      </c>
      <c r="B95" s="176" t="s">
        <v>1983</v>
      </c>
      <c r="C95" s="182" t="s">
        <v>1984</v>
      </c>
      <c r="D95" s="177" t="s">
        <v>362</v>
      </c>
      <c r="E95" s="178">
        <v>378.5</v>
      </c>
      <c r="F95" s="179"/>
      <c r="G95" s="180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328</v>
      </c>
      <c r="T95" s="158" t="s">
        <v>308</v>
      </c>
      <c r="U95" s="158">
        <v>0</v>
      </c>
      <c r="V95" s="158">
        <f t="shared" si="6"/>
        <v>0</v>
      </c>
      <c r="W95" s="158"/>
      <c r="X95" s="158" t="s">
        <v>309</v>
      </c>
      <c r="Y95" s="158" t="s">
        <v>310</v>
      </c>
      <c r="Z95" s="201" t="s">
        <v>2461</v>
      </c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75">
        <v>28</v>
      </c>
      <c r="B96" s="176" t="s">
        <v>1985</v>
      </c>
      <c r="C96" s="182" t="s">
        <v>1986</v>
      </c>
      <c r="D96" s="177" t="s">
        <v>521</v>
      </c>
      <c r="E96" s="178">
        <v>2</v>
      </c>
      <c r="F96" s="179"/>
      <c r="G96" s="180">
        <f t="shared" si="0"/>
        <v>0</v>
      </c>
      <c r="H96" s="159"/>
      <c r="I96" s="158">
        <f t="shared" si="1"/>
        <v>0</v>
      </c>
      <c r="J96" s="159"/>
      <c r="K96" s="158">
        <f t="shared" si="2"/>
        <v>0</v>
      </c>
      <c r="L96" s="158">
        <v>21</v>
      </c>
      <c r="M96" s="158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8"/>
      <c r="S96" s="158" t="s">
        <v>328</v>
      </c>
      <c r="T96" s="158" t="s">
        <v>308</v>
      </c>
      <c r="U96" s="158">
        <v>0</v>
      </c>
      <c r="V96" s="158">
        <f t="shared" si="6"/>
        <v>0</v>
      </c>
      <c r="W96" s="158"/>
      <c r="X96" s="158" t="s">
        <v>309</v>
      </c>
      <c r="Y96" s="158" t="s">
        <v>310</v>
      </c>
      <c r="Z96" s="201" t="s">
        <v>2461</v>
      </c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5">
        <v>29</v>
      </c>
      <c r="B97" s="176" t="s">
        <v>1987</v>
      </c>
      <c r="C97" s="182" t="s">
        <v>1988</v>
      </c>
      <c r="D97" s="177" t="s">
        <v>521</v>
      </c>
      <c r="E97" s="178">
        <v>2</v>
      </c>
      <c r="F97" s="179"/>
      <c r="G97" s="180">
        <f t="shared" si="0"/>
        <v>0</v>
      </c>
      <c r="H97" s="159"/>
      <c r="I97" s="158">
        <f t="shared" si="1"/>
        <v>0</v>
      </c>
      <c r="J97" s="159"/>
      <c r="K97" s="158">
        <f t="shared" si="2"/>
        <v>0</v>
      </c>
      <c r="L97" s="158">
        <v>21</v>
      </c>
      <c r="M97" s="158">
        <f t="shared" si="3"/>
        <v>0</v>
      </c>
      <c r="N97" s="157">
        <v>0</v>
      </c>
      <c r="O97" s="157">
        <f t="shared" si="4"/>
        <v>0</v>
      </c>
      <c r="P97" s="157">
        <v>0</v>
      </c>
      <c r="Q97" s="157">
        <f t="shared" si="5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6"/>
        <v>0</v>
      </c>
      <c r="W97" s="158"/>
      <c r="X97" s="158" t="s">
        <v>503</v>
      </c>
      <c r="Y97" s="158" t="s">
        <v>310</v>
      </c>
      <c r="Z97" s="201" t="s">
        <v>307</v>
      </c>
      <c r="AA97" s="147"/>
      <c r="AB97" s="147"/>
      <c r="AC97" s="147"/>
      <c r="AD97" s="147"/>
      <c r="AE97" s="147"/>
      <c r="AF97" s="147"/>
      <c r="AG97" s="147" t="s">
        <v>504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5">
        <v>30</v>
      </c>
      <c r="B98" s="176" t="s">
        <v>1989</v>
      </c>
      <c r="C98" s="182" t="s">
        <v>1990</v>
      </c>
      <c r="D98" s="177" t="s">
        <v>521</v>
      </c>
      <c r="E98" s="178">
        <v>20</v>
      </c>
      <c r="F98" s="179"/>
      <c r="G98" s="180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6"/>
        <v>0</v>
      </c>
      <c r="W98" s="158"/>
      <c r="X98" s="158" t="s">
        <v>809</v>
      </c>
      <c r="Y98" s="158" t="s">
        <v>310</v>
      </c>
      <c r="Z98" s="201" t="s">
        <v>307</v>
      </c>
      <c r="AA98" s="147"/>
      <c r="AB98" s="147"/>
      <c r="AC98" s="147"/>
      <c r="AD98" s="147"/>
      <c r="AE98" s="147"/>
      <c r="AF98" s="147"/>
      <c r="AG98" s="147" t="s">
        <v>1991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69">
        <v>31</v>
      </c>
      <c r="B99" s="170" t="s">
        <v>1992</v>
      </c>
      <c r="C99" s="183" t="s">
        <v>1993</v>
      </c>
      <c r="D99" s="171" t="s">
        <v>521</v>
      </c>
      <c r="E99" s="172">
        <v>6</v>
      </c>
      <c r="F99" s="173"/>
      <c r="G99" s="174">
        <f t="shared" si="0"/>
        <v>0</v>
      </c>
      <c r="H99" s="159"/>
      <c r="I99" s="158">
        <f t="shared" si="1"/>
        <v>0</v>
      </c>
      <c r="J99" s="159"/>
      <c r="K99" s="158">
        <f t="shared" si="2"/>
        <v>0</v>
      </c>
      <c r="L99" s="158">
        <v>21</v>
      </c>
      <c r="M99" s="158">
        <f t="shared" si="3"/>
        <v>0</v>
      </c>
      <c r="N99" s="157">
        <v>5.5999999999999995E-4</v>
      </c>
      <c r="O99" s="157">
        <f t="shared" si="4"/>
        <v>0</v>
      </c>
      <c r="P99" s="157">
        <v>0</v>
      </c>
      <c r="Q99" s="157">
        <f t="shared" si="5"/>
        <v>0</v>
      </c>
      <c r="R99" s="158"/>
      <c r="S99" s="158" t="s">
        <v>328</v>
      </c>
      <c r="T99" s="158" t="s">
        <v>308</v>
      </c>
      <c r="U99" s="158">
        <v>0</v>
      </c>
      <c r="V99" s="158">
        <f t="shared" si="6"/>
        <v>0</v>
      </c>
      <c r="W99" s="158"/>
      <c r="X99" s="158" t="s">
        <v>309</v>
      </c>
      <c r="Y99" s="158" t="s">
        <v>310</v>
      </c>
      <c r="Z99" s="201" t="s">
        <v>2461</v>
      </c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>
      <c r="A100" s="154"/>
      <c r="B100" s="155"/>
      <c r="C100" s="193" t="s">
        <v>1994</v>
      </c>
      <c r="D100" s="189"/>
      <c r="E100" s="190">
        <v>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58"/>
      <c r="AA100" s="147"/>
      <c r="AB100" s="147"/>
      <c r="AC100" s="147"/>
      <c r="AD100" s="147"/>
      <c r="AE100" s="147"/>
      <c r="AF100" s="147"/>
      <c r="AG100" s="147" t="s">
        <v>1881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5">
        <v>32</v>
      </c>
      <c r="B101" s="176" t="s">
        <v>1995</v>
      </c>
      <c r="C101" s="182" t="s">
        <v>1996</v>
      </c>
      <c r="D101" s="177" t="s">
        <v>521</v>
      </c>
      <c r="E101" s="178">
        <v>6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3.3000000000000002E-2</v>
      </c>
      <c r="O101" s="157">
        <f>ROUND(E101*N101,2)</f>
        <v>0.2</v>
      </c>
      <c r="P101" s="157">
        <v>0</v>
      </c>
      <c r="Q101" s="157">
        <f>ROUND(E101*P101,2)</f>
        <v>0</v>
      </c>
      <c r="R101" s="158" t="s">
        <v>1976</v>
      </c>
      <c r="S101" s="158" t="s">
        <v>1997</v>
      </c>
      <c r="T101" s="158" t="s">
        <v>308</v>
      </c>
      <c r="U101" s="158">
        <v>0</v>
      </c>
      <c r="V101" s="158">
        <f>ROUND(E101*U101,2)</f>
        <v>0</v>
      </c>
      <c r="W101" s="158"/>
      <c r="X101" s="158" t="s">
        <v>503</v>
      </c>
      <c r="Y101" s="158" t="s">
        <v>310</v>
      </c>
      <c r="Z101" s="201" t="s">
        <v>2461</v>
      </c>
      <c r="AA101" s="147"/>
      <c r="AB101" s="147"/>
      <c r="AC101" s="147"/>
      <c r="AD101" s="147"/>
      <c r="AE101" s="147"/>
      <c r="AF101" s="147"/>
      <c r="AG101" s="147" t="s">
        <v>1977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5">
        <v>33</v>
      </c>
      <c r="B102" s="176" t="s">
        <v>1989</v>
      </c>
      <c r="C102" s="182" t="s">
        <v>1998</v>
      </c>
      <c r="D102" s="177" t="s">
        <v>410</v>
      </c>
      <c r="E102" s="178">
        <v>4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307</v>
      </c>
      <c r="T102" s="158" t="s">
        <v>308</v>
      </c>
      <c r="U102" s="158">
        <v>0</v>
      </c>
      <c r="V102" s="158">
        <f>ROUND(E102*U102,2)</f>
        <v>0</v>
      </c>
      <c r="W102" s="158"/>
      <c r="X102" s="158" t="s">
        <v>503</v>
      </c>
      <c r="Y102" s="158" t="s">
        <v>310</v>
      </c>
      <c r="Z102" s="201" t="s">
        <v>307</v>
      </c>
      <c r="AA102" s="147"/>
      <c r="AB102" s="147"/>
      <c r="AC102" s="147"/>
      <c r="AD102" s="147"/>
      <c r="AE102" s="147"/>
      <c r="AF102" s="147"/>
      <c r="AG102" s="147" t="s">
        <v>1999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5">
        <v>34</v>
      </c>
      <c r="B103" s="176" t="s">
        <v>2000</v>
      </c>
      <c r="C103" s="182" t="s">
        <v>2001</v>
      </c>
      <c r="D103" s="177" t="s">
        <v>362</v>
      </c>
      <c r="E103" s="178">
        <v>378.5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328</v>
      </c>
      <c r="T103" s="158" t="s">
        <v>308</v>
      </c>
      <c r="U103" s="158">
        <v>2E-3</v>
      </c>
      <c r="V103" s="158">
        <f>ROUND(E103*U103,2)</f>
        <v>0.76</v>
      </c>
      <c r="W103" s="158"/>
      <c r="X103" s="158" t="s">
        <v>309</v>
      </c>
      <c r="Y103" s="158" t="s">
        <v>310</v>
      </c>
      <c r="Z103" s="201" t="s">
        <v>2461</v>
      </c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5">
        <v>35</v>
      </c>
      <c r="B104" s="176" t="s">
        <v>2002</v>
      </c>
      <c r="C104" s="182" t="s">
        <v>2003</v>
      </c>
      <c r="D104" s="177" t="s">
        <v>362</v>
      </c>
      <c r="E104" s="178">
        <v>3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328</v>
      </c>
      <c r="T104" s="158" t="s">
        <v>308</v>
      </c>
      <c r="U104" s="158">
        <v>0</v>
      </c>
      <c r="V104" s="158">
        <f>ROUND(E104*U104,2)</f>
        <v>0</v>
      </c>
      <c r="W104" s="158"/>
      <c r="X104" s="158" t="s">
        <v>309</v>
      </c>
      <c r="Y104" s="158" t="s">
        <v>310</v>
      </c>
      <c r="Z104" s="201" t="s">
        <v>2461</v>
      </c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69">
        <v>36</v>
      </c>
      <c r="B105" s="170" t="s">
        <v>2004</v>
      </c>
      <c r="C105" s="183" t="s">
        <v>2005</v>
      </c>
      <c r="D105" s="171" t="s">
        <v>479</v>
      </c>
      <c r="E105" s="172">
        <v>0.45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0.6</v>
      </c>
      <c r="O105" s="157">
        <f>ROUND(E105*N105,2)</f>
        <v>0.27</v>
      </c>
      <c r="P105" s="157">
        <v>0</v>
      </c>
      <c r="Q105" s="157">
        <f>ROUND(E105*P105,2)</f>
        <v>0</v>
      </c>
      <c r="R105" s="158" t="s">
        <v>1976</v>
      </c>
      <c r="S105" s="158" t="s">
        <v>328</v>
      </c>
      <c r="T105" s="158" t="s">
        <v>308</v>
      </c>
      <c r="U105" s="158">
        <v>0</v>
      </c>
      <c r="V105" s="158">
        <f>ROUND(E105*U105,2)</f>
        <v>0</v>
      </c>
      <c r="W105" s="158"/>
      <c r="X105" s="158" t="s">
        <v>503</v>
      </c>
      <c r="Y105" s="158" t="s">
        <v>310</v>
      </c>
      <c r="Z105" s="201" t="s">
        <v>2461</v>
      </c>
      <c r="AA105" s="147"/>
      <c r="AB105" s="147"/>
      <c r="AC105" s="147"/>
      <c r="AD105" s="147"/>
      <c r="AE105" s="147"/>
      <c r="AF105" s="147"/>
      <c r="AG105" s="147" t="s">
        <v>1977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>
      <c r="A106" s="154"/>
      <c r="B106" s="155"/>
      <c r="C106" s="193" t="s">
        <v>2006</v>
      </c>
      <c r="D106" s="189"/>
      <c r="E106" s="190">
        <v>0.45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58"/>
      <c r="AA106" s="147"/>
      <c r="AB106" s="147"/>
      <c r="AC106" s="147"/>
      <c r="AD106" s="147"/>
      <c r="AE106" s="147"/>
      <c r="AF106" s="147"/>
      <c r="AG106" s="147" t="s">
        <v>1881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69">
        <v>37</v>
      </c>
      <c r="B107" s="170" t="s">
        <v>2007</v>
      </c>
      <c r="C107" s="183" t="s">
        <v>2008</v>
      </c>
      <c r="D107" s="171" t="s">
        <v>496</v>
      </c>
      <c r="E107" s="172">
        <v>1.5100000000000001E-2</v>
      </c>
      <c r="F107" s="173"/>
      <c r="G107" s="17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328</v>
      </c>
      <c r="T107" s="158" t="s">
        <v>308</v>
      </c>
      <c r="U107" s="158">
        <v>0</v>
      </c>
      <c r="V107" s="158">
        <f>ROUND(E107*U107,2)</f>
        <v>0</v>
      </c>
      <c r="W107" s="158"/>
      <c r="X107" s="158" t="s">
        <v>309</v>
      </c>
      <c r="Y107" s="158" t="s">
        <v>310</v>
      </c>
      <c r="Z107" s="201" t="s">
        <v>2461</v>
      </c>
      <c r="AA107" s="147"/>
      <c r="AB107" s="147"/>
      <c r="AC107" s="147"/>
      <c r="AD107" s="147"/>
      <c r="AE107" s="147"/>
      <c r="AF107" s="147"/>
      <c r="AG107" s="147" t="s">
        <v>2009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>
      <c r="A108" s="154"/>
      <c r="B108" s="155"/>
      <c r="C108" s="193" t="s">
        <v>2010</v>
      </c>
      <c r="D108" s="189"/>
      <c r="E108" s="190">
        <v>0.02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58"/>
      <c r="AA108" s="147"/>
      <c r="AB108" s="147"/>
      <c r="AC108" s="147"/>
      <c r="AD108" s="147"/>
      <c r="AE108" s="147"/>
      <c r="AF108" s="147"/>
      <c r="AG108" s="147" t="s">
        <v>1881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69">
        <v>38</v>
      </c>
      <c r="B109" s="170" t="s">
        <v>2011</v>
      </c>
      <c r="C109" s="183" t="s">
        <v>2012</v>
      </c>
      <c r="D109" s="171" t="s">
        <v>2013</v>
      </c>
      <c r="E109" s="172">
        <v>15.14</v>
      </c>
      <c r="F109" s="173"/>
      <c r="G109" s="174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1E-3</v>
      </c>
      <c r="O109" s="157">
        <f>ROUND(E109*N109,2)</f>
        <v>0.02</v>
      </c>
      <c r="P109" s="157">
        <v>0</v>
      </c>
      <c r="Q109" s="157">
        <f>ROUND(E109*P109,2)</f>
        <v>0</v>
      </c>
      <c r="R109" s="158" t="s">
        <v>1976</v>
      </c>
      <c r="S109" s="158" t="s">
        <v>328</v>
      </c>
      <c r="T109" s="158" t="s">
        <v>308</v>
      </c>
      <c r="U109" s="158">
        <v>0</v>
      </c>
      <c r="V109" s="158">
        <f>ROUND(E109*U109,2)</f>
        <v>0</v>
      </c>
      <c r="W109" s="158"/>
      <c r="X109" s="158" t="s">
        <v>503</v>
      </c>
      <c r="Y109" s="158" t="s">
        <v>310</v>
      </c>
      <c r="Z109" s="201" t="s">
        <v>2461</v>
      </c>
      <c r="AA109" s="147"/>
      <c r="AB109" s="147"/>
      <c r="AC109" s="147"/>
      <c r="AD109" s="147"/>
      <c r="AE109" s="147"/>
      <c r="AF109" s="147"/>
      <c r="AG109" s="147" t="s">
        <v>1977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>
      <c r="A110" s="154"/>
      <c r="B110" s="155"/>
      <c r="C110" s="193" t="s">
        <v>2014</v>
      </c>
      <c r="D110" s="189"/>
      <c r="E110" s="190">
        <v>15.14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58"/>
      <c r="AA110" s="147"/>
      <c r="AB110" s="147"/>
      <c r="AC110" s="147"/>
      <c r="AD110" s="147"/>
      <c r="AE110" s="147"/>
      <c r="AF110" s="147"/>
      <c r="AG110" s="147" t="s">
        <v>1881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5">
        <v>39</v>
      </c>
      <c r="B111" s="176" t="s">
        <v>2015</v>
      </c>
      <c r="C111" s="182" t="s">
        <v>2016</v>
      </c>
      <c r="D111" s="177" t="s">
        <v>479</v>
      </c>
      <c r="E111" s="178">
        <v>4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328</v>
      </c>
      <c r="T111" s="158" t="s">
        <v>308</v>
      </c>
      <c r="U111" s="158">
        <v>0</v>
      </c>
      <c r="V111" s="158">
        <f>ROUND(E111*U111,2)</f>
        <v>0</v>
      </c>
      <c r="W111" s="158"/>
      <c r="X111" s="158" t="s">
        <v>309</v>
      </c>
      <c r="Y111" s="158" t="s">
        <v>310</v>
      </c>
      <c r="Z111" s="201" t="s">
        <v>2461</v>
      </c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5">
        <v>40</v>
      </c>
      <c r="B112" s="176" t="s">
        <v>2017</v>
      </c>
      <c r="C112" s="182" t="s">
        <v>2018</v>
      </c>
      <c r="D112" s="177" t="s">
        <v>479</v>
      </c>
      <c r="E112" s="178">
        <v>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 t="s">
        <v>1976</v>
      </c>
      <c r="S112" s="158" t="s">
        <v>328</v>
      </c>
      <c r="T112" s="158" t="s">
        <v>308</v>
      </c>
      <c r="U112" s="158">
        <v>0</v>
      </c>
      <c r="V112" s="158">
        <f>ROUND(E112*U112,2)</f>
        <v>0</v>
      </c>
      <c r="W112" s="158"/>
      <c r="X112" s="158" t="s">
        <v>503</v>
      </c>
      <c r="Y112" s="158" t="s">
        <v>310</v>
      </c>
      <c r="Z112" s="201" t="s">
        <v>2461</v>
      </c>
      <c r="AA112" s="147"/>
      <c r="AB112" s="147"/>
      <c r="AC112" s="147"/>
      <c r="AD112" s="147"/>
      <c r="AE112" s="147"/>
      <c r="AF112" s="147"/>
      <c r="AG112" s="147" t="s">
        <v>1977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>
      <c r="A113" s="162" t="s">
        <v>302</v>
      </c>
      <c r="B113" s="163" t="s">
        <v>152</v>
      </c>
      <c r="C113" s="181" t="s">
        <v>153</v>
      </c>
      <c r="D113" s="164"/>
      <c r="E113" s="165"/>
      <c r="F113" s="166"/>
      <c r="G113" s="167">
        <f>SUMIF(AG114:AG188,"&lt;&gt;NOR",G114:G188)</f>
        <v>0</v>
      </c>
      <c r="H113" s="161"/>
      <c r="I113" s="161">
        <f>SUM(I114:I188)</f>
        <v>0</v>
      </c>
      <c r="J113" s="161"/>
      <c r="K113" s="161">
        <f>SUM(K114:K188)</f>
        <v>0</v>
      </c>
      <c r="L113" s="161"/>
      <c r="M113" s="161">
        <f>SUM(M114:M188)</f>
        <v>0</v>
      </c>
      <c r="N113" s="160"/>
      <c r="O113" s="160">
        <f>SUM(O114:O188)</f>
        <v>242.69999999999996</v>
      </c>
      <c r="P113" s="160"/>
      <c r="Q113" s="160">
        <f>SUM(Q114:Q188)</f>
        <v>0</v>
      </c>
      <c r="R113" s="161"/>
      <c r="S113" s="161"/>
      <c r="T113" s="161"/>
      <c r="U113" s="161"/>
      <c r="V113" s="161">
        <f>SUM(V114:V188)</f>
        <v>42.29</v>
      </c>
      <c r="W113" s="161"/>
      <c r="X113" s="161"/>
      <c r="Y113" s="161"/>
      <c r="Z113" s="167"/>
      <c r="AG113" t="s">
        <v>303</v>
      </c>
    </row>
    <row r="114" spans="1:60" ht="20.399999999999999" outlineLevel="1">
      <c r="A114" s="169">
        <v>41</v>
      </c>
      <c r="B114" s="170" t="s">
        <v>2019</v>
      </c>
      <c r="C114" s="183" t="s">
        <v>2020</v>
      </c>
      <c r="D114" s="171" t="s">
        <v>362</v>
      </c>
      <c r="E114" s="172">
        <v>281.91000000000003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328</v>
      </c>
      <c r="T114" s="158" t="s">
        <v>308</v>
      </c>
      <c r="U114" s="158">
        <v>0.15</v>
      </c>
      <c r="V114" s="158">
        <f>ROUND(E114*U114,2)</f>
        <v>42.29</v>
      </c>
      <c r="W114" s="158"/>
      <c r="X114" s="158" t="s">
        <v>309</v>
      </c>
      <c r="Y114" s="158" t="s">
        <v>310</v>
      </c>
      <c r="Z114" s="201" t="s">
        <v>2461</v>
      </c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>
      <c r="A115" s="154"/>
      <c r="B115" s="155"/>
      <c r="C115" s="193" t="s">
        <v>2021</v>
      </c>
      <c r="D115" s="189"/>
      <c r="E115" s="190">
        <v>164.5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58"/>
      <c r="AA115" s="147"/>
      <c r="AB115" s="147"/>
      <c r="AC115" s="147"/>
      <c r="AD115" s="147"/>
      <c r="AE115" s="147"/>
      <c r="AF115" s="147"/>
      <c r="AG115" s="147" t="s">
        <v>1881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>
      <c r="A116" s="154"/>
      <c r="B116" s="155"/>
      <c r="C116" s="193" t="s">
        <v>2022</v>
      </c>
      <c r="D116" s="189"/>
      <c r="E116" s="190">
        <v>40.799999999999997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58"/>
      <c r="AA116" s="147"/>
      <c r="AB116" s="147"/>
      <c r="AC116" s="147"/>
      <c r="AD116" s="147"/>
      <c r="AE116" s="147"/>
      <c r="AF116" s="147"/>
      <c r="AG116" s="147" t="s">
        <v>1881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>
      <c r="A117" s="154"/>
      <c r="B117" s="155"/>
      <c r="C117" s="193" t="s">
        <v>2023</v>
      </c>
      <c r="D117" s="189"/>
      <c r="E117" s="190">
        <v>27.65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58"/>
      <c r="AA117" s="147"/>
      <c r="AB117" s="147"/>
      <c r="AC117" s="147"/>
      <c r="AD117" s="147"/>
      <c r="AE117" s="147"/>
      <c r="AF117" s="147"/>
      <c r="AG117" s="147" t="s">
        <v>1881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>
      <c r="A118" s="154"/>
      <c r="B118" s="155"/>
      <c r="C118" s="193" t="s">
        <v>2024</v>
      </c>
      <c r="D118" s="189"/>
      <c r="E118" s="190">
        <v>5.12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58"/>
      <c r="AA118" s="147"/>
      <c r="AB118" s="147"/>
      <c r="AC118" s="147"/>
      <c r="AD118" s="147"/>
      <c r="AE118" s="147"/>
      <c r="AF118" s="147"/>
      <c r="AG118" s="147" t="s">
        <v>1881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>
      <c r="A119" s="154"/>
      <c r="B119" s="155"/>
      <c r="C119" s="193" t="s">
        <v>2025</v>
      </c>
      <c r="D119" s="189"/>
      <c r="E119" s="190">
        <v>18.100000000000001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58"/>
      <c r="AA119" s="147"/>
      <c r="AB119" s="147"/>
      <c r="AC119" s="147"/>
      <c r="AD119" s="147"/>
      <c r="AE119" s="147"/>
      <c r="AF119" s="147"/>
      <c r="AG119" s="147" t="s">
        <v>1881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>
      <c r="A120" s="154"/>
      <c r="B120" s="155"/>
      <c r="C120" s="193" t="s">
        <v>2026</v>
      </c>
      <c r="D120" s="189"/>
      <c r="E120" s="190">
        <v>9.3000000000000007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58"/>
      <c r="AA120" s="147"/>
      <c r="AB120" s="147"/>
      <c r="AC120" s="147"/>
      <c r="AD120" s="147"/>
      <c r="AE120" s="147"/>
      <c r="AF120" s="147"/>
      <c r="AG120" s="147" t="s">
        <v>1881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>
      <c r="A121" s="154"/>
      <c r="B121" s="155"/>
      <c r="C121" s="193" t="s">
        <v>2027</v>
      </c>
      <c r="D121" s="189"/>
      <c r="E121" s="190">
        <v>14.9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58"/>
      <c r="AA121" s="147"/>
      <c r="AB121" s="147"/>
      <c r="AC121" s="147"/>
      <c r="AD121" s="147"/>
      <c r="AE121" s="147"/>
      <c r="AF121" s="147"/>
      <c r="AG121" s="147" t="s">
        <v>1881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>
      <c r="A122" s="154"/>
      <c r="B122" s="155"/>
      <c r="C122" s="193" t="s">
        <v>2028</v>
      </c>
      <c r="D122" s="189"/>
      <c r="E122" s="190">
        <v>1.54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58"/>
      <c r="AA122" s="147"/>
      <c r="AB122" s="147"/>
      <c r="AC122" s="147"/>
      <c r="AD122" s="147"/>
      <c r="AE122" s="147"/>
      <c r="AF122" s="147"/>
      <c r="AG122" s="147" t="s">
        <v>1881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69">
        <v>42</v>
      </c>
      <c r="B123" s="170" t="s">
        <v>2029</v>
      </c>
      <c r="C123" s="183" t="s">
        <v>2030</v>
      </c>
      <c r="D123" s="171" t="s">
        <v>479</v>
      </c>
      <c r="E123" s="172">
        <v>16.361000000000001</v>
      </c>
      <c r="F123" s="173"/>
      <c r="G123" s="174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2.5251399999999999</v>
      </c>
      <c r="O123" s="157">
        <f>ROUND(E123*N123,2)</f>
        <v>41.31</v>
      </c>
      <c r="P123" s="157">
        <v>0</v>
      </c>
      <c r="Q123" s="157">
        <f>ROUND(E123*P123,2)</f>
        <v>0</v>
      </c>
      <c r="R123" s="158"/>
      <c r="S123" s="158" t="s">
        <v>328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201" t="s">
        <v>2461</v>
      </c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>
      <c r="A124" s="154"/>
      <c r="B124" s="155"/>
      <c r="C124" s="193" t="s">
        <v>2031</v>
      </c>
      <c r="D124" s="189"/>
      <c r="E124" s="19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58"/>
      <c r="AA124" s="147"/>
      <c r="AB124" s="147"/>
      <c r="AC124" s="147"/>
      <c r="AD124" s="147"/>
      <c r="AE124" s="147"/>
      <c r="AF124" s="147"/>
      <c r="AG124" s="147" t="s">
        <v>1881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>
      <c r="A125" s="154"/>
      <c r="B125" s="155"/>
      <c r="C125" s="193" t="s">
        <v>2032</v>
      </c>
      <c r="D125" s="189"/>
      <c r="E125" s="190">
        <v>2.59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58"/>
      <c r="AA125" s="147"/>
      <c r="AB125" s="147"/>
      <c r="AC125" s="147"/>
      <c r="AD125" s="147"/>
      <c r="AE125" s="147"/>
      <c r="AF125" s="147"/>
      <c r="AG125" s="147" t="s">
        <v>1881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>
      <c r="A126" s="154"/>
      <c r="B126" s="155"/>
      <c r="C126" s="193" t="s">
        <v>2033</v>
      </c>
      <c r="D126" s="189"/>
      <c r="E126" s="190">
        <v>0.39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58"/>
      <c r="AA126" s="147"/>
      <c r="AB126" s="147"/>
      <c r="AC126" s="147"/>
      <c r="AD126" s="147"/>
      <c r="AE126" s="147"/>
      <c r="AF126" s="147"/>
      <c r="AG126" s="147" t="s">
        <v>1881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>
      <c r="A127" s="154"/>
      <c r="B127" s="155"/>
      <c r="C127" s="193" t="s">
        <v>2034</v>
      </c>
      <c r="D127" s="189"/>
      <c r="E127" s="190">
        <v>2.35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58"/>
      <c r="AA127" s="147"/>
      <c r="AB127" s="147"/>
      <c r="AC127" s="147"/>
      <c r="AD127" s="147"/>
      <c r="AE127" s="147"/>
      <c r="AF127" s="147"/>
      <c r="AG127" s="147" t="s">
        <v>1881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>
      <c r="A128" s="154"/>
      <c r="B128" s="155"/>
      <c r="C128" s="193" t="s">
        <v>1907</v>
      </c>
      <c r="D128" s="189"/>
      <c r="E128" s="19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58"/>
      <c r="AA128" s="147"/>
      <c r="AB128" s="147"/>
      <c r="AC128" s="147"/>
      <c r="AD128" s="147"/>
      <c r="AE128" s="147"/>
      <c r="AF128" s="147"/>
      <c r="AG128" s="147" t="s">
        <v>1881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3">
      <c r="A129" s="154"/>
      <c r="B129" s="155"/>
      <c r="C129" s="193" t="s">
        <v>2035</v>
      </c>
      <c r="D129" s="189"/>
      <c r="E129" s="190">
        <v>4.12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58"/>
      <c r="AA129" s="147"/>
      <c r="AB129" s="147"/>
      <c r="AC129" s="147"/>
      <c r="AD129" s="147"/>
      <c r="AE129" s="147"/>
      <c r="AF129" s="147"/>
      <c r="AG129" s="147" t="s">
        <v>1881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>
      <c r="A130" s="154"/>
      <c r="B130" s="155"/>
      <c r="C130" s="193" t="s">
        <v>2036</v>
      </c>
      <c r="D130" s="189"/>
      <c r="E130" s="190">
        <v>1.24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58"/>
      <c r="AA130" s="147"/>
      <c r="AB130" s="147"/>
      <c r="AC130" s="147"/>
      <c r="AD130" s="147"/>
      <c r="AE130" s="147"/>
      <c r="AF130" s="147"/>
      <c r="AG130" s="147" t="s">
        <v>1881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>
      <c r="A131" s="154"/>
      <c r="B131" s="155"/>
      <c r="C131" s="193" t="s">
        <v>2037</v>
      </c>
      <c r="D131" s="189"/>
      <c r="E131" s="190">
        <v>2.4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58"/>
      <c r="AA131" s="147"/>
      <c r="AB131" s="147"/>
      <c r="AC131" s="147"/>
      <c r="AD131" s="147"/>
      <c r="AE131" s="147"/>
      <c r="AF131" s="147"/>
      <c r="AG131" s="147" t="s">
        <v>1881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>
      <c r="A132" s="154"/>
      <c r="B132" s="155"/>
      <c r="C132" s="193" t="s">
        <v>2038</v>
      </c>
      <c r="D132" s="189"/>
      <c r="E132" s="190">
        <v>0.97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58"/>
      <c r="AA132" s="147"/>
      <c r="AB132" s="147"/>
      <c r="AC132" s="147"/>
      <c r="AD132" s="147"/>
      <c r="AE132" s="147"/>
      <c r="AF132" s="147"/>
      <c r="AG132" s="147" t="s">
        <v>1881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>
      <c r="A133" s="154"/>
      <c r="B133" s="155"/>
      <c r="C133" s="193" t="s">
        <v>2039</v>
      </c>
      <c r="D133" s="189"/>
      <c r="E133" s="190">
        <v>2.29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58"/>
      <c r="AA133" s="147"/>
      <c r="AB133" s="147"/>
      <c r="AC133" s="147"/>
      <c r="AD133" s="147"/>
      <c r="AE133" s="147"/>
      <c r="AF133" s="147"/>
      <c r="AG133" s="147" t="s">
        <v>1881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69">
        <v>43</v>
      </c>
      <c r="B134" s="170" t="s">
        <v>2040</v>
      </c>
      <c r="C134" s="183" t="s">
        <v>2041</v>
      </c>
      <c r="D134" s="171" t="s">
        <v>479</v>
      </c>
      <c r="E134" s="172">
        <v>0.50370000000000004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2.5249999999999999</v>
      </c>
      <c r="O134" s="157">
        <f>ROUND(E134*N134,2)</f>
        <v>1.27</v>
      </c>
      <c r="P134" s="157">
        <v>0</v>
      </c>
      <c r="Q134" s="157">
        <f>ROUND(E134*P134,2)</f>
        <v>0</v>
      </c>
      <c r="R134" s="158"/>
      <c r="S134" s="158" t="s">
        <v>328</v>
      </c>
      <c r="T134" s="158" t="s">
        <v>308</v>
      </c>
      <c r="U134" s="158">
        <v>0</v>
      </c>
      <c r="V134" s="158">
        <f>ROUND(E134*U134,2)</f>
        <v>0</v>
      </c>
      <c r="W134" s="158"/>
      <c r="X134" s="158" t="s">
        <v>309</v>
      </c>
      <c r="Y134" s="158" t="s">
        <v>310</v>
      </c>
      <c r="Z134" s="201" t="s">
        <v>2461</v>
      </c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>
      <c r="A135" s="154"/>
      <c r="B135" s="155"/>
      <c r="C135" s="193" t="s">
        <v>2042</v>
      </c>
      <c r="D135" s="189"/>
      <c r="E135" s="190">
        <v>0.5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58"/>
      <c r="AA135" s="147"/>
      <c r="AB135" s="147"/>
      <c r="AC135" s="147"/>
      <c r="AD135" s="147"/>
      <c r="AE135" s="147"/>
      <c r="AF135" s="147"/>
      <c r="AG135" s="147" t="s">
        <v>1881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69">
        <v>44</v>
      </c>
      <c r="B136" s="170" t="s">
        <v>2043</v>
      </c>
      <c r="C136" s="183" t="s">
        <v>2044</v>
      </c>
      <c r="D136" s="171" t="s">
        <v>362</v>
      </c>
      <c r="E136" s="172">
        <v>1.0995999999999999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3.9199999999999999E-2</v>
      </c>
      <c r="O136" s="157">
        <f>ROUND(E136*N136,2)</f>
        <v>0.04</v>
      </c>
      <c r="P136" s="157">
        <v>0</v>
      </c>
      <c r="Q136" s="157">
        <f>ROUND(E136*P136,2)</f>
        <v>0</v>
      </c>
      <c r="R136" s="158"/>
      <c r="S136" s="158" t="s">
        <v>328</v>
      </c>
      <c r="T136" s="158" t="s">
        <v>308</v>
      </c>
      <c r="U136" s="158">
        <v>0</v>
      </c>
      <c r="V136" s="158">
        <f>ROUND(E136*U136,2)</f>
        <v>0</v>
      </c>
      <c r="W136" s="158"/>
      <c r="X136" s="158" t="s">
        <v>309</v>
      </c>
      <c r="Y136" s="158" t="s">
        <v>310</v>
      </c>
      <c r="Z136" s="201" t="s">
        <v>2461</v>
      </c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>
      <c r="A137" s="154"/>
      <c r="B137" s="155"/>
      <c r="C137" s="193" t="s">
        <v>2045</v>
      </c>
      <c r="D137" s="189"/>
      <c r="E137" s="190">
        <v>1.1000000000000001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58"/>
      <c r="AA137" s="147"/>
      <c r="AB137" s="147"/>
      <c r="AC137" s="147"/>
      <c r="AD137" s="147"/>
      <c r="AE137" s="147"/>
      <c r="AF137" s="147"/>
      <c r="AG137" s="147" t="s">
        <v>1881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75">
        <v>45</v>
      </c>
      <c r="B138" s="176" t="s">
        <v>2046</v>
      </c>
      <c r="C138" s="182" t="s">
        <v>2047</v>
      </c>
      <c r="D138" s="177" t="s">
        <v>362</v>
      </c>
      <c r="E138" s="178">
        <v>1.0995999999999999</v>
      </c>
      <c r="F138" s="179"/>
      <c r="G138" s="180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328</v>
      </c>
      <c r="T138" s="158" t="s">
        <v>308</v>
      </c>
      <c r="U138" s="158">
        <v>0</v>
      </c>
      <c r="V138" s="158">
        <f>ROUND(E138*U138,2)</f>
        <v>0</v>
      </c>
      <c r="W138" s="158"/>
      <c r="X138" s="158" t="s">
        <v>309</v>
      </c>
      <c r="Y138" s="158" t="s">
        <v>310</v>
      </c>
      <c r="Z138" s="201" t="s">
        <v>2461</v>
      </c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69">
        <v>46</v>
      </c>
      <c r="B139" s="170" t="s">
        <v>2048</v>
      </c>
      <c r="C139" s="183" t="s">
        <v>2049</v>
      </c>
      <c r="D139" s="171" t="s">
        <v>496</v>
      </c>
      <c r="E139" s="172">
        <v>5.5399999999999998E-2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1.0217400000000001</v>
      </c>
      <c r="O139" s="157">
        <f>ROUND(E139*N139,2)</f>
        <v>0.06</v>
      </c>
      <c r="P139" s="157">
        <v>0</v>
      </c>
      <c r="Q139" s="157">
        <f>ROUND(E139*P139,2)</f>
        <v>0</v>
      </c>
      <c r="R139" s="158"/>
      <c r="S139" s="158" t="s">
        <v>328</v>
      </c>
      <c r="T139" s="158" t="s">
        <v>308</v>
      </c>
      <c r="U139" s="158">
        <v>0</v>
      </c>
      <c r="V139" s="158">
        <f>ROUND(E139*U139,2)</f>
        <v>0</v>
      </c>
      <c r="W139" s="158"/>
      <c r="X139" s="158" t="s">
        <v>309</v>
      </c>
      <c r="Y139" s="158" t="s">
        <v>310</v>
      </c>
      <c r="Z139" s="201" t="s">
        <v>2461</v>
      </c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>
      <c r="A140" s="154"/>
      <c r="B140" s="155"/>
      <c r="C140" s="193" t="s">
        <v>2050</v>
      </c>
      <c r="D140" s="189"/>
      <c r="E140" s="190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58"/>
      <c r="AA140" s="147"/>
      <c r="AB140" s="147"/>
      <c r="AC140" s="147"/>
      <c r="AD140" s="147"/>
      <c r="AE140" s="147"/>
      <c r="AF140" s="147"/>
      <c r="AG140" s="147" t="s">
        <v>1881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>
      <c r="A141" s="154"/>
      <c r="B141" s="155"/>
      <c r="C141" s="193" t="s">
        <v>2051</v>
      </c>
      <c r="D141" s="189"/>
      <c r="E141" s="190">
        <v>0.06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58"/>
      <c r="AA141" s="147"/>
      <c r="AB141" s="147"/>
      <c r="AC141" s="147"/>
      <c r="AD141" s="147"/>
      <c r="AE141" s="147"/>
      <c r="AF141" s="147"/>
      <c r="AG141" s="147" t="s">
        <v>1881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.399999999999999" outlineLevel="1">
      <c r="A142" s="169">
        <v>47</v>
      </c>
      <c r="B142" s="170" t="s">
        <v>2052</v>
      </c>
      <c r="C142" s="183" t="s">
        <v>2053</v>
      </c>
      <c r="D142" s="171" t="s">
        <v>362</v>
      </c>
      <c r="E142" s="172">
        <v>51.225000000000001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0.74</v>
      </c>
      <c r="O142" s="157">
        <f>ROUND(E142*N142,2)</f>
        <v>37.909999999999997</v>
      </c>
      <c r="P142" s="157">
        <v>0</v>
      </c>
      <c r="Q142" s="157">
        <f>ROUND(E142*P142,2)</f>
        <v>0</v>
      </c>
      <c r="R142" s="158"/>
      <c r="S142" s="158" t="s">
        <v>328</v>
      </c>
      <c r="T142" s="158" t="s">
        <v>308</v>
      </c>
      <c r="U142" s="158">
        <v>0</v>
      </c>
      <c r="V142" s="158">
        <f>ROUND(E142*U142,2)</f>
        <v>0</v>
      </c>
      <c r="W142" s="158"/>
      <c r="X142" s="158" t="s">
        <v>309</v>
      </c>
      <c r="Y142" s="158" t="s">
        <v>310</v>
      </c>
      <c r="Z142" s="201" t="s">
        <v>2461</v>
      </c>
      <c r="AA142" s="147"/>
      <c r="AB142" s="147"/>
      <c r="AC142" s="147"/>
      <c r="AD142" s="147"/>
      <c r="AE142" s="147"/>
      <c r="AF142" s="147"/>
      <c r="AG142" s="147" t="s">
        <v>311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2">
      <c r="A143" s="154"/>
      <c r="B143" s="155"/>
      <c r="C143" s="193" t="s">
        <v>2054</v>
      </c>
      <c r="D143" s="189"/>
      <c r="E143" s="190">
        <v>25.77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58"/>
      <c r="AA143" s="147"/>
      <c r="AB143" s="147"/>
      <c r="AC143" s="147"/>
      <c r="AD143" s="147"/>
      <c r="AE143" s="147"/>
      <c r="AF143" s="147"/>
      <c r="AG143" s="147" t="s">
        <v>1881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>
      <c r="A144" s="154"/>
      <c r="B144" s="155"/>
      <c r="C144" s="193" t="s">
        <v>2055</v>
      </c>
      <c r="D144" s="189"/>
      <c r="E144" s="190">
        <v>7.75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58"/>
      <c r="AA144" s="147"/>
      <c r="AB144" s="147"/>
      <c r="AC144" s="147"/>
      <c r="AD144" s="147"/>
      <c r="AE144" s="147"/>
      <c r="AF144" s="147"/>
      <c r="AG144" s="147" t="s">
        <v>1881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>
      <c r="A145" s="154"/>
      <c r="B145" s="155"/>
      <c r="C145" s="193" t="s">
        <v>2056</v>
      </c>
      <c r="D145" s="189"/>
      <c r="E145" s="190">
        <v>15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58"/>
      <c r="AA145" s="147"/>
      <c r="AB145" s="147"/>
      <c r="AC145" s="147"/>
      <c r="AD145" s="147"/>
      <c r="AE145" s="147"/>
      <c r="AF145" s="147"/>
      <c r="AG145" s="147" t="s">
        <v>1881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>
      <c r="A146" s="154"/>
      <c r="B146" s="155"/>
      <c r="C146" s="193" t="s">
        <v>2057</v>
      </c>
      <c r="D146" s="189"/>
      <c r="E146" s="190">
        <v>2.7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58"/>
      <c r="AA146" s="147"/>
      <c r="AB146" s="147"/>
      <c r="AC146" s="147"/>
      <c r="AD146" s="147"/>
      <c r="AE146" s="147"/>
      <c r="AF146" s="147"/>
      <c r="AG146" s="147" t="s">
        <v>1881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>
      <c r="A147" s="169">
        <v>48</v>
      </c>
      <c r="B147" s="170" t="s">
        <v>2058</v>
      </c>
      <c r="C147" s="183" t="s">
        <v>2059</v>
      </c>
      <c r="D147" s="171" t="s">
        <v>362</v>
      </c>
      <c r="E147" s="172">
        <v>6.95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0.96299999999999997</v>
      </c>
      <c r="O147" s="157">
        <f>ROUND(E147*N147,2)</f>
        <v>6.69</v>
      </c>
      <c r="P147" s="157">
        <v>0</v>
      </c>
      <c r="Q147" s="157">
        <f>ROUND(E147*P147,2)</f>
        <v>0</v>
      </c>
      <c r="R147" s="158"/>
      <c r="S147" s="158" t="s">
        <v>328</v>
      </c>
      <c r="T147" s="158" t="s">
        <v>308</v>
      </c>
      <c r="U147" s="158">
        <v>0</v>
      </c>
      <c r="V147" s="158">
        <f>ROUND(E147*U147,2)</f>
        <v>0</v>
      </c>
      <c r="W147" s="158"/>
      <c r="X147" s="158" t="s">
        <v>309</v>
      </c>
      <c r="Y147" s="158" t="s">
        <v>310</v>
      </c>
      <c r="Z147" s="201" t="s">
        <v>2461</v>
      </c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>
      <c r="A148" s="154"/>
      <c r="B148" s="155"/>
      <c r="C148" s="193" t="s">
        <v>2060</v>
      </c>
      <c r="D148" s="189"/>
      <c r="E148" s="190">
        <v>6.95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58"/>
      <c r="AA148" s="147"/>
      <c r="AB148" s="147"/>
      <c r="AC148" s="147"/>
      <c r="AD148" s="147"/>
      <c r="AE148" s="147"/>
      <c r="AF148" s="147"/>
      <c r="AG148" s="147" t="s">
        <v>1881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69">
        <v>49</v>
      </c>
      <c r="B149" s="170" t="s">
        <v>2061</v>
      </c>
      <c r="C149" s="183" t="s">
        <v>2062</v>
      </c>
      <c r="D149" s="171" t="s">
        <v>521</v>
      </c>
      <c r="E149" s="172">
        <v>96</v>
      </c>
      <c r="F149" s="173"/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307</v>
      </c>
      <c r="T149" s="158" t="s">
        <v>308</v>
      </c>
      <c r="U149" s="158">
        <v>0</v>
      </c>
      <c r="V149" s="158">
        <f>ROUND(E149*U149,2)</f>
        <v>0</v>
      </c>
      <c r="W149" s="158"/>
      <c r="X149" s="158" t="s">
        <v>309</v>
      </c>
      <c r="Y149" s="158" t="s">
        <v>310</v>
      </c>
      <c r="Z149" s="201" t="s">
        <v>307</v>
      </c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0.399999999999999" outlineLevel="2">
      <c r="A150" s="154"/>
      <c r="B150" s="155"/>
      <c r="C150" s="193" t="s">
        <v>2063</v>
      </c>
      <c r="D150" s="189"/>
      <c r="E150" s="190">
        <v>96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58"/>
      <c r="AA150" s="147"/>
      <c r="AB150" s="147"/>
      <c r="AC150" s="147"/>
      <c r="AD150" s="147"/>
      <c r="AE150" s="147"/>
      <c r="AF150" s="147"/>
      <c r="AG150" s="147" t="s">
        <v>1881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69">
        <v>50</v>
      </c>
      <c r="B151" s="170" t="s">
        <v>2064</v>
      </c>
      <c r="C151" s="183" t="s">
        <v>2065</v>
      </c>
      <c r="D151" s="171" t="s">
        <v>479</v>
      </c>
      <c r="E151" s="172">
        <v>28.756799999999998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2.5249999999999999</v>
      </c>
      <c r="O151" s="157">
        <f>ROUND(E151*N151,2)</f>
        <v>72.61</v>
      </c>
      <c r="P151" s="157">
        <v>0</v>
      </c>
      <c r="Q151" s="157">
        <f>ROUND(E151*P151,2)</f>
        <v>0</v>
      </c>
      <c r="R151" s="158"/>
      <c r="S151" s="158" t="s">
        <v>328</v>
      </c>
      <c r="T151" s="158" t="s">
        <v>308</v>
      </c>
      <c r="U151" s="158">
        <v>0</v>
      </c>
      <c r="V151" s="158">
        <f>ROUND(E151*U151,2)</f>
        <v>0</v>
      </c>
      <c r="W151" s="158"/>
      <c r="X151" s="158" t="s">
        <v>309</v>
      </c>
      <c r="Y151" s="158" t="s">
        <v>310</v>
      </c>
      <c r="Z151" s="201" t="s">
        <v>2461</v>
      </c>
      <c r="AA151" s="147"/>
      <c r="AB151" s="147"/>
      <c r="AC151" s="147"/>
      <c r="AD151" s="147"/>
      <c r="AE151" s="147"/>
      <c r="AF151" s="147"/>
      <c r="AG151" s="147" t="s">
        <v>311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2">
      <c r="A152" s="154"/>
      <c r="B152" s="155"/>
      <c r="C152" s="193" t="s">
        <v>2066</v>
      </c>
      <c r="D152" s="189"/>
      <c r="E152" s="190">
        <v>12.37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58"/>
      <c r="AA152" s="147"/>
      <c r="AB152" s="147"/>
      <c r="AC152" s="147"/>
      <c r="AD152" s="147"/>
      <c r="AE152" s="147"/>
      <c r="AF152" s="147"/>
      <c r="AG152" s="147" t="s">
        <v>1881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>
      <c r="A153" s="154"/>
      <c r="B153" s="155"/>
      <c r="C153" s="193" t="s">
        <v>2067</v>
      </c>
      <c r="D153" s="189"/>
      <c r="E153" s="190">
        <v>4.34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58"/>
      <c r="AA153" s="147"/>
      <c r="AB153" s="147"/>
      <c r="AC153" s="147"/>
      <c r="AD153" s="147"/>
      <c r="AE153" s="147"/>
      <c r="AF153" s="147"/>
      <c r="AG153" s="147" t="s">
        <v>1881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>
      <c r="A154" s="154"/>
      <c r="B154" s="155"/>
      <c r="C154" s="193" t="s">
        <v>2068</v>
      </c>
      <c r="D154" s="189"/>
      <c r="E154" s="190">
        <v>7.2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58"/>
      <c r="AA154" s="147"/>
      <c r="AB154" s="147"/>
      <c r="AC154" s="147"/>
      <c r="AD154" s="147"/>
      <c r="AE154" s="147"/>
      <c r="AF154" s="147"/>
      <c r="AG154" s="147" t="s">
        <v>1881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>
      <c r="A155" s="154"/>
      <c r="B155" s="155"/>
      <c r="C155" s="193" t="s">
        <v>2069</v>
      </c>
      <c r="D155" s="189"/>
      <c r="E155" s="190">
        <v>3.34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58"/>
      <c r="AA155" s="147"/>
      <c r="AB155" s="147"/>
      <c r="AC155" s="147"/>
      <c r="AD155" s="147"/>
      <c r="AE155" s="147"/>
      <c r="AF155" s="147"/>
      <c r="AG155" s="147" t="s">
        <v>1881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>
      <c r="A156" s="154"/>
      <c r="B156" s="155"/>
      <c r="C156" s="193" t="s">
        <v>2070</v>
      </c>
      <c r="D156" s="189"/>
      <c r="E156" s="190">
        <v>1.51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58"/>
      <c r="AA156" s="147"/>
      <c r="AB156" s="147"/>
      <c r="AC156" s="147"/>
      <c r="AD156" s="147"/>
      <c r="AE156" s="147"/>
      <c r="AF156" s="147"/>
      <c r="AG156" s="147" t="s">
        <v>1881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69">
        <v>51</v>
      </c>
      <c r="B157" s="170" t="s">
        <v>2071</v>
      </c>
      <c r="C157" s="183" t="s">
        <v>2072</v>
      </c>
      <c r="D157" s="171" t="s">
        <v>362</v>
      </c>
      <c r="E157" s="172">
        <v>88.76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3.916E-2</v>
      </c>
      <c r="O157" s="157">
        <f>ROUND(E157*N157,2)</f>
        <v>3.48</v>
      </c>
      <c r="P157" s="157">
        <v>0</v>
      </c>
      <c r="Q157" s="157">
        <f>ROUND(E157*P157,2)</f>
        <v>0</v>
      </c>
      <c r="R157" s="158"/>
      <c r="S157" s="158" t="s">
        <v>328</v>
      </c>
      <c r="T157" s="158" t="s">
        <v>308</v>
      </c>
      <c r="U157" s="158">
        <v>0</v>
      </c>
      <c r="V157" s="158">
        <f>ROUND(E157*U157,2)</f>
        <v>0</v>
      </c>
      <c r="W157" s="158"/>
      <c r="X157" s="158" t="s">
        <v>309</v>
      </c>
      <c r="Y157" s="158" t="s">
        <v>310</v>
      </c>
      <c r="Z157" s="201" t="s">
        <v>2461</v>
      </c>
      <c r="AA157" s="147"/>
      <c r="AB157" s="147"/>
      <c r="AC157" s="147"/>
      <c r="AD157" s="147"/>
      <c r="AE157" s="147"/>
      <c r="AF157" s="147"/>
      <c r="AG157" s="147" t="s">
        <v>311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0.399999999999999" outlineLevel="2">
      <c r="A158" s="154"/>
      <c r="B158" s="155"/>
      <c r="C158" s="193" t="s">
        <v>2073</v>
      </c>
      <c r="D158" s="189"/>
      <c r="E158" s="190">
        <v>41.24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58"/>
      <c r="AA158" s="147"/>
      <c r="AB158" s="147"/>
      <c r="AC158" s="147"/>
      <c r="AD158" s="147"/>
      <c r="AE158" s="147"/>
      <c r="AF158" s="147"/>
      <c r="AG158" s="147" t="s">
        <v>1881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>
      <c r="A159" s="154"/>
      <c r="B159" s="155"/>
      <c r="C159" s="193" t="s">
        <v>2074</v>
      </c>
      <c r="D159" s="189"/>
      <c r="E159" s="190">
        <v>12.4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58"/>
      <c r="AA159" s="147"/>
      <c r="AB159" s="147"/>
      <c r="AC159" s="147"/>
      <c r="AD159" s="147"/>
      <c r="AE159" s="147"/>
      <c r="AF159" s="147"/>
      <c r="AG159" s="147" t="s">
        <v>1881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>
      <c r="A160" s="154"/>
      <c r="B160" s="155"/>
      <c r="C160" s="193" t="s">
        <v>2075</v>
      </c>
      <c r="D160" s="189"/>
      <c r="E160" s="190">
        <v>24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58"/>
      <c r="AA160" s="147"/>
      <c r="AB160" s="147"/>
      <c r="AC160" s="147"/>
      <c r="AD160" s="147"/>
      <c r="AE160" s="147"/>
      <c r="AF160" s="147"/>
      <c r="AG160" s="147" t="s">
        <v>1881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>
      <c r="A161" s="154"/>
      <c r="B161" s="155"/>
      <c r="C161" s="193" t="s">
        <v>2076</v>
      </c>
      <c r="D161" s="189"/>
      <c r="E161" s="190">
        <v>11.12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58"/>
      <c r="AA161" s="147"/>
      <c r="AB161" s="147"/>
      <c r="AC161" s="147"/>
      <c r="AD161" s="147"/>
      <c r="AE161" s="147"/>
      <c r="AF161" s="147"/>
      <c r="AG161" s="147" t="s">
        <v>1881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75">
        <v>52</v>
      </c>
      <c r="B162" s="176" t="s">
        <v>2077</v>
      </c>
      <c r="C162" s="182" t="s">
        <v>2078</v>
      </c>
      <c r="D162" s="177" t="s">
        <v>362</v>
      </c>
      <c r="E162" s="178">
        <v>88.76</v>
      </c>
      <c r="F162" s="179"/>
      <c r="G162" s="180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328</v>
      </c>
      <c r="T162" s="158" t="s">
        <v>308</v>
      </c>
      <c r="U162" s="158">
        <v>0</v>
      </c>
      <c r="V162" s="158">
        <f>ROUND(E162*U162,2)</f>
        <v>0</v>
      </c>
      <c r="W162" s="158"/>
      <c r="X162" s="158" t="s">
        <v>309</v>
      </c>
      <c r="Y162" s="158" t="s">
        <v>310</v>
      </c>
      <c r="Z162" s="201" t="s">
        <v>2461</v>
      </c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69">
        <v>53</v>
      </c>
      <c r="B163" s="170" t="s">
        <v>2079</v>
      </c>
      <c r="C163" s="183" t="s">
        <v>2080</v>
      </c>
      <c r="D163" s="171" t="s">
        <v>496</v>
      </c>
      <c r="E163" s="172">
        <v>1.9588000000000001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1.0211600000000001</v>
      </c>
      <c r="O163" s="157">
        <f>ROUND(E163*N163,2)</f>
        <v>2</v>
      </c>
      <c r="P163" s="157">
        <v>0</v>
      </c>
      <c r="Q163" s="157">
        <f>ROUND(E163*P163,2)</f>
        <v>0</v>
      </c>
      <c r="R163" s="158"/>
      <c r="S163" s="158" t="s">
        <v>328</v>
      </c>
      <c r="T163" s="158" t="s">
        <v>308</v>
      </c>
      <c r="U163" s="158">
        <v>0</v>
      </c>
      <c r="V163" s="158">
        <f>ROUND(E163*U163,2)</f>
        <v>0</v>
      </c>
      <c r="W163" s="158"/>
      <c r="X163" s="158" t="s">
        <v>309</v>
      </c>
      <c r="Y163" s="158" t="s">
        <v>310</v>
      </c>
      <c r="Z163" s="201" t="s">
        <v>2461</v>
      </c>
      <c r="AA163" s="147"/>
      <c r="AB163" s="147"/>
      <c r="AC163" s="147"/>
      <c r="AD163" s="147"/>
      <c r="AE163" s="147"/>
      <c r="AF163" s="147"/>
      <c r="AG163" s="147" t="s">
        <v>311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>
      <c r="A164" s="154"/>
      <c r="B164" s="155"/>
      <c r="C164" s="193" t="s">
        <v>2081</v>
      </c>
      <c r="D164" s="189"/>
      <c r="E164" s="19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58"/>
      <c r="AA164" s="147"/>
      <c r="AB164" s="147"/>
      <c r="AC164" s="147"/>
      <c r="AD164" s="147"/>
      <c r="AE164" s="147"/>
      <c r="AF164" s="147"/>
      <c r="AG164" s="147" t="s">
        <v>1881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>
      <c r="A165" s="154"/>
      <c r="B165" s="155"/>
      <c r="C165" s="194" t="s">
        <v>1948</v>
      </c>
      <c r="D165" s="191"/>
      <c r="E165" s="192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58"/>
      <c r="AA165" s="147"/>
      <c r="AB165" s="147"/>
      <c r="AC165" s="147"/>
      <c r="AD165" s="147"/>
      <c r="AE165" s="147"/>
      <c r="AF165" s="147"/>
      <c r="AG165" s="147" t="s">
        <v>1881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>
      <c r="A166" s="154"/>
      <c r="B166" s="155"/>
      <c r="C166" s="195" t="s">
        <v>2082</v>
      </c>
      <c r="D166" s="191"/>
      <c r="E166" s="192">
        <v>51.55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58"/>
      <c r="AA166" s="147"/>
      <c r="AB166" s="147"/>
      <c r="AC166" s="147"/>
      <c r="AD166" s="147"/>
      <c r="AE166" s="147"/>
      <c r="AF166" s="147"/>
      <c r="AG166" s="147" t="s">
        <v>1881</v>
      </c>
      <c r="AH166" s="147">
        <v>2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>
      <c r="A167" s="154"/>
      <c r="B167" s="155"/>
      <c r="C167" s="195" t="s">
        <v>2083</v>
      </c>
      <c r="D167" s="191"/>
      <c r="E167" s="192">
        <v>15.5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58"/>
      <c r="AA167" s="147"/>
      <c r="AB167" s="147"/>
      <c r="AC167" s="147"/>
      <c r="AD167" s="147"/>
      <c r="AE167" s="147"/>
      <c r="AF167" s="147"/>
      <c r="AG167" s="147" t="s">
        <v>1881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>
      <c r="A168" s="154"/>
      <c r="B168" s="155"/>
      <c r="C168" s="195" t="s">
        <v>2084</v>
      </c>
      <c r="D168" s="191"/>
      <c r="E168" s="192">
        <v>30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58"/>
      <c r="AA168" s="147"/>
      <c r="AB168" s="147"/>
      <c r="AC168" s="147"/>
      <c r="AD168" s="147"/>
      <c r="AE168" s="147"/>
      <c r="AF168" s="147"/>
      <c r="AG168" s="147" t="s">
        <v>1881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>
      <c r="A169" s="154"/>
      <c r="B169" s="155"/>
      <c r="C169" s="195" t="s">
        <v>2085</v>
      </c>
      <c r="D169" s="191"/>
      <c r="E169" s="192">
        <v>13.9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58"/>
      <c r="AA169" s="147"/>
      <c r="AB169" s="147"/>
      <c r="AC169" s="147"/>
      <c r="AD169" s="147"/>
      <c r="AE169" s="147"/>
      <c r="AF169" s="147"/>
      <c r="AG169" s="147" t="s">
        <v>1881</v>
      </c>
      <c r="AH169" s="147">
        <v>2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>
      <c r="A170" s="154"/>
      <c r="B170" s="155"/>
      <c r="C170" s="194" t="s">
        <v>1952</v>
      </c>
      <c r="D170" s="191"/>
      <c r="E170" s="192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58"/>
      <c r="AA170" s="147"/>
      <c r="AB170" s="147"/>
      <c r="AC170" s="147"/>
      <c r="AD170" s="147"/>
      <c r="AE170" s="147"/>
      <c r="AF170" s="147"/>
      <c r="AG170" s="147" t="s">
        <v>1881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>
      <c r="A171" s="154"/>
      <c r="B171" s="155"/>
      <c r="C171" s="193" t="s">
        <v>2086</v>
      </c>
      <c r="D171" s="189"/>
      <c r="E171" s="190">
        <v>1.96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58"/>
      <c r="AA171" s="147"/>
      <c r="AB171" s="147"/>
      <c r="AC171" s="147"/>
      <c r="AD171" s="147"/>
      <c r="AE171" s="147"/>
      <c r="AF171" s="147"/>
      <c r="AG171" s="147" t="s">
        <v>1881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69">
        <v>54</v>
      </c>
      <c r="B172" s="170" t="s">
        <v>2087</v>
      </c>
      <c r="C172" s="183" t="s">
        <v>2088</v>
      </c>
      <c r="D172" s="171" t="s">
        <v>479</v>
      </c>
      <c r="E172" s="172">
        <v>28.8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2.5249999999999999</v>
      </c>
      <c r="O172" s="157">
        <f>ROUND(E172*N172,2)</f>
        <v>72.72</v>
      </c>
      <c r="P172" s="157">
        <v>0</v>
      </c>
      <c r="Q172" s="157">
        <f>ROUND(E172*P172,2)</f>
        <v>0</v>
      </c>
      <c r="R172" s="158"/>
      <c r="S172" s="158" t="s">
        <v>328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309</v>
      </c>
      <c r="Y172" s="158" t="s">
        <v>310</v>
      </c>
      <c r="Z172" s="201" t="s">
        <v>2461</v>
      </c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>
      <c r="A173" s="154"/>
      <c r="B173" s="155"/>
      <c r="C173" s="193" t="s">
        <v>2089</v>
      </c>
      <c r="D173" s="189"/>
      <c r="E173" s="190">
        <v>14.4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58"/>
      <c r="AA173" s="147"/>
      <c r="AB173" s="147"/>
      <c r="AC173" s="147"/>
      <c r="AD173" s="147"/>
      <c r="AE173" s="147"/>
      <c r="AF173" s="147"/>
      <c r="AG173" s="147" t="s">
        <v>1881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>
      <c r="A174" s="154"/>
      <c r="B174" s="155"/>
      <c r="C174" s="193" t="s">
        <v>2090</v>
      </c>
      <c r="D174" s="189"/>
      <c r="E174" s="190">
        <v>2.2999999999999998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58"/>
      <c r="AA174" s="147"/>
      <c r="AB174" s="147"/>
      <c r="AC174" s="147"/>
      <c r="AD174" s="147"/>
      <c r="AE174" s="147"/>
      <c r="AF174" s="147"/>
      <c r="AG174" s="147" t="s">
        <v>1881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>
      <c r="A175" s="154"/>
      <c r="B175" s="155"/>
      <c r="C175" s="193" t="s">
        <v>2091</v>
      </c>
      <c r="D175" s="189"/>
      <c r="E175" s="190">
        <v>12.1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58"/>
      <c r="AA175" s="147"/>
      <c r="AB175" s="147"/>
      <c r="AC175" s="147"/>
      <c r="AD175" s="147"/>
      <c r="AE175" s="147"/>
      <c r="AF175" s="147"/>
      <c r="AG175" s="147" t="s">
        <v>1881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69">
        <v>55</v>
      </c>
      <c r="B176" s="170" t="s">
        <v>2092</v>
      </c>
      <c r="C176" s="183" t="s">
        <v>2093</v>
      </c>
      <c r="D176" s="171" t="s">
        <v>362</v>
      </c>
      <c r="E176" s="172">
        <v>105.6</v>
      </c>
      <c r="F176" s="173"/>
      <c r="G176" s="174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3.9199999999999999E-2</v>
      </c>
      <c r="O176" s="157">
        <f>ROUND(E176*N176,2)</f>
        <v>4.1399999999999997</v>
      </c>
      <c r="P176" s="157">
        <v>0</v>
      </c>
      <c r="Q176" s="157">
        <f>ROUND(E176*P176,2)</f>
        <v>0</v>
      </c>
      <c r="R176" s="158"/>
      <c r="S176" s="158" t="s">
        <v>328</v>
      </c>
      <c r="T176" s="158" t="s">
        <v>308</v>
      </c>
      <c r="U176" s="158">
        <v>0</v>
      </c>
      <c r="V176" s="158">
        <f>ROUND(E176*U176,2)</f>
        <v>0</v>
      </c>
      <c r="W176" s="158"/>
      <c r="X176" s="158" t="s">
        <v>309</v>
      </c>
      <c r="Y176" s="158" t="s">
        <v>310</v>
      </c>
      <c r="Z176" s="201" t="s">
        <v>2461</v>
      </c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>
      <c r="A177" s="154"/>
      <c r="B177" s="155"/>
      <c r="C177" s="193" t="s">
        <v>2094</v>
      </c>
      <c r="D177" s="189"/>
      <c r="E177" s="190">
        <v>57.6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58"/>
      <c r="AA177" s="147"/>
      <c r="AB177" s="147"/>
      <c r="AC177" s="147"/>
      <c r="AD177" s="147"/>
      <c r="AE177" s="147"/>
      <c r="AF177" s="147"/>
      <c r="AG177" s="147" t="s">
        <v>1881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>
      <c r="A178" s="154"/>
      <c r="B178" s="155"/>
      <c r="C178" s="193" t="s">
        <v>2095</v>
      </c>
      <c r="D178" s="189"/>
      <c r="E178" s="190">
        <v>7.68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58"/>
      <c r="AA178" s="147"/>
      <c r="AB178" s="147"/>
      <c r="AC178" s="147"/>
      <c r="AD178" s="147"/>
      <c r="AE178" s="147"/>
      <c r="AF178" s="147"/>
      <c r="AG178" s="147" t="s">
        <v>1881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>
      <c r="A179" s="154"/>
      <c r="B179" s="155"/>
      <c r="C179" s="193" t="s">
        <v>2096</v>
      </c>
      <c r="D179" s="189"/>
      <c r="E179" s="190">
        <v>40.32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58"/>
      <c r="AA179" s="147"/>
      <c r="AB179" s="147"/>
      <c r="AC179" s="147"/>
      <c r="AD179" s="147"/>
      <c r="AE179" s="147"/>
      <c r="AF179" s="147"/>
      <c r="AG179" s="147" t="s">
        <v>1881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75">
        <v>56</v>
      </c>
      <c r="B180" s="176" t="s">
        <v>2097</v>
      </c>
      <c r="C180" s="182" t="s">
        <v>2098</v>
      </c>
      <c r="D180" s="177" t="s">
        <v>362</v>
      </c>
      <c r="E180" s="178">
        <v>105.6</v>
      </c>
      <c r="F180" s="179"/>
      <c r="G180" s="180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328</v>
      </c>
      <c r="T180" s="158" t="s">
        <v>308</v>
      </c>
      <c r="U180" s="158">
        <v>0</v>
      </c>
      <c r="V180" s="158">
        <f>ROUND(E180*U180,2)</f>
        <v>0</v>
      </c>
      <c r="W180" s="158"/>
      <c r="X180" s="158" t="s">
        <v>309</v>
      </c>
      <c r="Y180" s="158" t="s">
        <v>310</v>
      </c>
      <c r="Z180" s="201" t="s">
        <v>2461</v>
      </c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.399999999999999" outlineLevel="1">
      <c r="A181" s="169">
        <v>57</v>
      </c>
      <c r="B181" s="170" t="s">
        <v>2099</v>
      </c>
      <c r="C181" s="183" t="s">
        <v>2100</v>
      </c>
      <c r="D181" s="171" t="s">
        <v>496</v>
      </c>
      <c r="E181" s="172">
        <v>0.44829999999999998</v>
      </c>
      <c r="F181" s="173"/>
      <c r="G181" s="174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1.05474</v>
      </c>
      <c r="O181" s="157">
        <f>ROUND(E181*N181,2)</f>
        <v>0.47</v>
      </c>
      <c r="P181" s="157">
        <v>0</v>
      </c>
      <c r="Q181" s="157">
        <f>ROUND(E181*P181,2)</f>
        <v>0</v>
      </c>
      <c r="R181" s="158"/>
      <c r="S181" s="158" t="s">
        <v>328</v>
      </c>
      <c r="T181" s="158" t="s">
        <v>308</v>
      </c>
      <c r="U181" s="158">
        <v>0</v>
      </c>
      <c r="V181" s="158">
        <f>ROUND(E181*U181,2)</f>
        <v>0</v>
      </c>
      <c r="W181" s="158"/>
      <c r="X181" s="158" t="s">
        <v>309</v>
      </c>
      <c r="Y181" s="158" t="s">
        <v>310</v>
      </c>
      <c r="Z181" s="201" t="s">
        <v>2461</v>
      </c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>
      <c r="A182" s="154"/>
      <c r="B182" s="155"/>
      <c r="C182" s="193" t="s">
        <v>2101</v>
      </c>
      <c r="D182" s="189"/>
      <c r="E182" s="19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58"/>
      <c r="AA182" s="147"/>
      <c r="AB182" s="147"/>
      <c r="AC182" s="147"/>
      <c r="AD182" s="147"/>
      <c r="AE182" s="147"/>
      <c r="AF182" s="147"/>
      <c r="AG182" s="147" t="s">
        <v>1881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>
      <c r="A183" s="154"/>
      <c r="B183" s="155"/>
      <c r="C183" s="194" t="s">
        <v>1948</v>
      </c>
      <c r="D183" s="191"/>
      <c r="E183" s="192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58"/>
      <c r="AA183" s="147"/>
      <c r="AB183" s="147"/>
      <c r="AC183" s="147"/>
      <c r="AD183" s="147"/>
      <c r="AE183" s="147"/>
      <c r="AF183" s="147"/>
      <c r="AG183" s="147" t="s">
        <v>1881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>
      <c r="A184" s="154"/>
      <c r="B184" s="155"/>
      <c r="C184" s="195" t="s">
        <v>2102</v>
      </c>
      <c r="D184" s="191"/>
      <c r="E184" s="192">
        <v>30.42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58"/>
      <c r="AA184" s="147"/>
      <c r="AB184" s="147"/>
      <c r="AC184" s="147"/>
      <c r="AD184" s="147"/>
      <c r="AE184" s="147"/>
      <c r="AF184" s="147"/>
      <c r="AG184" s="147" t="s">
        <v>1881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>
      <c r="A185" s="154"/>
      <c r="B185" s="155"/>
      <c r="C185" s="195" t="s">
        <v>2103</v>
      </c>
      <c r="D185" s="191"/>
      <c r="E185" s="192">
        <v>5.78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58"/>
      <c r="AA185" s="147"/>
      <c r="AB185" s="147"/>
      <c r="AC185" s="147"/>
      <c r="AD185" s="147"/>
      <c r="AE185" s="147"/>
      <c r="AF185" s="147"/>
      <c r="AG185" s="147" t="s">
        <v>1881</v>
      </c>
      <c r="AH185" s="147">
        <v>2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>
      <c r="A186" s="154"/>
      <c r="B186" s="155"/>
      <c r="C186" s="195" t="s">
        <v>2104</v>
      </c>
      <c r="D186" s="191"/>
      <c r="E186" s="192">
        <v>34.68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58"/>
      <c r="AA186" s="147"/>
      <c r="AB186" s="147"/>
      <c r="AC186" s="147"/>
      <c r="AD186" s="147"/>
      <c r="AE186" s="147"/>
      <c r="AF186" s="147"/>
      <c r="AG186" s="147" t="s">
        <v>1881</v>
      </c>
      <c r="AH186" s="147">
        <v>2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>
      <c r="A187" s="154"/>
      <c r="B187" s="155"/>
      <c r="C187" s="194" t="s">
        <v>1952</v>
      </c>
      <c r="D187" s="191"/>
      <c r="E187" s="192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58"/>
      <c r="AA187" s="147"/>
      <c r="AB187" s="147"/>
      <c r="AC187" s="147"/>
      <c r="AD187" s="147"/>
      <c r="AE187" s="147"/>
      <c r="AF187" s="147"/>
      <c r="AG187" s="147" t="s">
        <v>1881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>
      <c r="A188" s="154"/>
      <c r="B188" s="155"/>
      <c r="C188" s="193" t="s">
        <v>2105</v>
      </c>
      <c r="D188" s="189"/>
      <c r="E188" s="190">
        <v>0.45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58"/>
      <c r="AA188" s="147"/>
      <c r="AB188" s="147"/>
      <c r="AC188" s="147"/>
      <c r="AD188" s="147"/>
      <c r="AE188" s="147"/>
      <c r="AF188" s="147"/>
      <c r="AG188" s="147" t="s">
        <v>1881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>
      <c r="A189" s="162" t="s">
        <v>302</v>
      </c>
      <c r="B189" s="163" t="s">
        <v>156</v>
      </c>
      <c r="C189" s="181" t="s">
        <v>157</v>
      </c>
      <c r="D189" s="164"/>
      <c r="E189" s="165"/>
      <c r="F189" s="166"/>
      <c r="G189" s="167">
        <f>SUMIF(AG190:AG211,"&lt;&gt;NOR",G190:G211)</f>
        <v>0</v>
      </c>
      <c r="H189" s="161"/>
      <c r="I189" s="161">
        <f>SUM(I190:I211)</f>
        <v>0</v>
      </c>
      <c r="J189" s="161"/>
      <c r="K189" s="161">
        <f>SUM(K190:K211)</f>
        <v>0</v>
      </c>
      <c r="L189" s="161"/>
      <c r="M189" s="161">
        <f>SUM(M190:M211)</f>
        <v>0</v>
      </c>
      <c r="N189" s="160"/>
      <c r="O189" s="160">
        <f>SUM(O190:O211)</f>
        <v>69.330000000000013</v>
      </c>
      <c r="P189" s="160"/>
      <c r="Q189" s="160">
        <f>SUM(Q190:Q211)</f>
        <v>0</v>
      </c>
      <c r="R189" s="161"/>
      <c r="S189" s="161"/>
      <c r="T189" s="161"/>
      <c r="U189" s="161"/>
      <c r="V189" s="161">
        <f>SUM(V190:V211)</f>
        <v>0</v>
      </c>
      <c r="W189" s="161"/>
      <c r="X189" s="161"/>
      <c r="Y189" s="161"/>
      <c r="Z189" s="167"/>
      <c r="AG189" t="s">
        <v>303</v>
      </c>
    </row>
    <row r="190" spans="1:60" outlineLevel="1">
      <c r="A190" s="169">
        <v>58</v>
      </c>
      <c r="B190" s="170" t="s">
        <v>2106</v>
      </c>
      <c r="C190" s="183" t="s">
        <v>2107</v>
      </c>
      <c r="D190" s="171" t="s">
        <v>362</v>
      </c>
      <c r="E190" s="172">
        <v>250.98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1.8000000000000001E-4</v>
      </c>
      <c r="O190" s="157">
        <f>ROUND(E190*N190,2)</f>
        <v>0.05</v>
      </c>
      <c r="P190" s="157">
        <v>0</v>
      </c>
      <c r="Q190" s="157">
        <f>ROUND(E190*P190,2)</f>
        <v>0</v>
      </c>
      <c r="R190" s="158"/>
      <c r="S190" s="158" t="s">
        <v>328</v>
      </c>
      <c r="T190" s="158" t="s">
        <v>308</v>
      </c>
      <c r="U190" s="158">
        <v>0</v>
      </c>
      <c r="V190" s="158">
        <f>ROUND(E190*U190,2)</f>
        <v>0</v>
      </c>
      <c r="W190" s="158"/>
      <c r="X190" s="158" t="s">
        <v>309</v>
      </c>
      <c r="Y190" s="158" t="s">
        <v>310</v>
      </c>
      <c r="Z190" s="201" t="s">
        <v>2461</v>
      </c>
      <c r="AA190" s="147"/>
      <c r="AB190" s="147"/>
      <c r="AC190" s="147"/>
      <c r="AD190" s="147"/>
      <c r="AE190" s="147"/>
      <c r="AF190" s="147"/>
      <c r="AG190" s="147" t="s">
        <v>311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0.6" outlineLevel="2">
      <c r="A191" s="154"/>
      <c r="B191" s="155"/>
      <c r="C191" s="193" t="s">
        <v>2108</v>
      </c>
      <c r="D191" s="189"/>
      <c r="E191" s="190">
        <v>188.1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58"/>
      <c r="AA191" s="147"/>
      <c r="AB191" s="147"/>
      <c r="AC191" s="147"/>
      <c r="AD191" s="147"/>
      <c r="AE191" s="147"/>
      <c r="AF191" s="147"/>
      <c r="AG191" s="147" t="s">
        <v>1881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>
      <c r="A192" s="154"/>
      <c r="B192" s="155"/>
      <c r="C192" s="193" t="s">
        <v>2109</v>
      </c>
      <c r="D192" s="189"/>
      <c r="E192" s="190">
        <v>55.2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58"/>
      <c r="AA192" s="147"/>
      <c r="AB192" s="147"/>
      <c r="AC192" s="147"/>
      <c r="AD192" s="147"/>
      <c r="AE192" s="147"/>
      <c r="AF192" s="147"/>
      <c r="AG192" s="147" t="s">
        <v>1881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>
      <c r="A193" s="154"/>
      <c r="B193" s="155"/>
      <c r="C193" s="193" t="s">
        <v>2110</v>
      </c>
      <c r="D193" s="189"/>
      <c r="E193" s="190">
        <v>7.68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58"/>
      <c r="AA193" s="147"/>
      <c r="AB193" s="147"/>
      <c r="AC193" s="147"/>
      <c r="AD193" s="147"/>
      <c r="AE193" s="147"/>
      <c r="AF193" s="147"/>
      <c r="AG193" s="147" t="s">
        <v>1881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69">
        <v>59</v>
      </c>
      <c r="B194" s="170" t="s">
        <v>2111</v>
      </c>
      <c r="C194" s="183" t="s">
        <v>2112</v>
      </c>
      <c r="D194" s="171" t="s">
        <v>479</v>
      </c>
      <c r="E194" s="172">
        <v>5.6429999999999998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2.5249999999999999</v>
      </c>
      <c r="O194" s="157">
        <f>ROUND(E194*N194,2)</f>
        <v>14.25</v>
      </c>
      <c r="P194" s="157">
        <v>0</v>
      </c>
      <c r="Q194" s="157">
        <f>ROUND(E194*P194,2)</f>
        <v>0</v>
      </c>
      <c r="R194" s="158"/>
      <c r="S194" s="158" t="s">
        <v>328</v>
      </c>
      <c r="T194" s="158" t="s">
        <v>308</v>
      </c>
      <c r="U194" s="158">
        <v>0</v>
      </c>
      <c r="V194" s="158">
        <f>ROUND(E194*U194,2)</f>
        <v>0</v>
      </c>
      <c r="W194" s="158"/>
      <c r="X194" s="158" t="s">
        <v>309</v>
      </c>
      <c r="Y194" s="158" t="s">
        <v>310</v>
      </c>
      <c r="Z194" s="201" t="s">
        <v>2461</v>
      </c>
      <c r="AA194" s="147"/>
      <c r="AB194" s="147"/>
      <c r="AC194" s="147"/>
      <c r="AD194" s="147"/>
      <c r="AE194" s="147"/>
      <c r="AF194" s="147"/>
      <c r="AG194" s="147" t="s">
        <v>311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2">
      <c r="A195" s="154"/>
      <c r="B195" s="155"/>
      <c r="C195" s="193" t="s">
        <v>2113</v>
      </c>
      <c r="D195" s="189"/>
      <c r="E195" s="190">
        <v>5.64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58"/>
      <c r="AA195" s="147"/>
      <c r="AB195" s="147"/>
      <c r="AC195" s="147"/>
      <c r="AD195" s="147"/>
      <c r="AE195" s="147"/>
      <c r="AF195" s="147"/>
      <c r="AG195" s="147" t="s">
        <v>1881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69">
        <v>60</v>
      </c>
      <c r="B196" s="170" t="s">
        <v>2114</v>
      </c>
      <c r="C196" s="183" t="s">
        <v>2115</v>
      </c>
      <c r="D196" s="171" t="s">
        <v>479</v>
      </c>
      <c r="E196" s="172">
        <v>1.5720000000000001</v>
      </c>
      <c r="F196" s="173"/>
      <c r="G196" s="17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1.9205000000000001</v>
      </c>
      <c r="O196" s="157">
        <f>ROUND(E196*N196,2)</f>
        <v>3.02</v>
      </c>
      <c r="P196" s="157">
        <v>0</v>
      </c>
      <c r="Q196" s="157">
        <f>ROUND(E196*P196,2)</f>
        <v>0</v>
      </c>
      <c r="R196" s="158"/>
      <c r="S196" s="158" t="s">
        <v>328</v>
      </c>
      <c r="T196" s="158" t="s">
        <v>308</v>
      </c>
      <c r="U196" s="158">
        <v>0</v>
      </c>
      <c r="V196" s="158">
        <f>ROUND(E196*U196,2)</f>
        <v>0</v>
      </c>
      <c r="W196" s="158"/>
      <c r="X196" s="158" t="s">
        <v>309</v>
      </c>
      <c r="Y196" s="158" t="s">
        <v>310</v>
      </c>
      <c r="Z196" s="201" t="s">
        <v>2461</v>
      </c>
      <c r="AA196" s="147"/>
      <c r="AB196" s="147"/>
      <c r="AC196" s="147"/>
      <c r="AD196" s="147"/>
      <c r="AE196" s="147"/>
      <c r="AF196" s="147"/>
      <c r="AG196" s="147" t="s">
        <v>311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>
      <c r="A197" s="154"/>
      <c r="B197" s="155"/>
      <c r="C197" s="193" t="s">
        <v>2116</v>
      </c>
      <c r="D197" s="189"/>
      <c r="E197" s="190">
        <v>1.38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58"/>
      <c r="AA197" s="147"/>
      <c r="AB197" s="147"/>
      <c r="AC197" s="147"/>
      <c r="AD197" s="147"/>
      <c r="AE197" s="147"/>
      <c r="AF197" s="147"/>
      <c r="AG197" s="147" t="s">
        <v>1881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>
      <c r="A198" s="154"/>
      <c r="B198" s="155"/>
      <c r="C198" s="193" t="s">
        <v>2117</v>
      </c>
      <c r="D198" s="189"/>
      <c r="E198" s="190">
        <v>0.19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58"/>
      <c r="AA198" s="147"/>
      <c r="AB198" s="147"/>
      <c r="AC198" s="147"/>
      <c r="AD198" s="147"/>
      <c r="AE198" s="147"/>
      <c r="AF198" s="147"/>
      <c r="AG198" s="147" t="s">
        <v>1881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69">
        <v>61</v>
      </c>
      <c r="B199" s="170" t="s">
        <v>2118</v>
      </c>
      <c r="C199" s="183" t="s">
        <v>2119</v>
      </c>
      <c r="D199" s="171" t="s">
        <v>479</v>
      </c>
      <c r="E199" s="172">
        <v>31.085999999999999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1.665</v>
      </c>
      <c r="O199" s="157">
        <f>ROUND(E199*N199,2)</f>
        <v>51.76</v>
      </c>
      <c r="P199" s="157">
        <v>0</v>
      </c>
      <c r="Q199" s="157">
        <f>ROUND(E199*P199,2)</f>
        <v>0</v>
      </c>
      <c r="R199" s="158"/>
      <c r="S199" s="158" t="s">
        <v>328</v>
      </c>
      <c r="T199" s="158" t="s">
        <v>308</v>
      </c>
      <c r="U199" s="158">
        <v>0</v>
      </c>
      <c r="V199" s="158">
        <f>ROUND(E199*U199,2)</f>
        <v>0</v>
      </c>
      <c r="W199" s="158"/>
      <c r="X199" s="158" t="s">
        <v>309</v>
      </c>
      <c r="Y199" s="158" t="s">
        <v>310</v>
      </c>
      <c r="Z199" s="201" t="s">
        <v>2461</v>
      </c>
      <c r="AA199" s="147"/>
      <c r="AB199" s="147"/>
      <c r="AC199" s="147"/>
      <c r="AD199" s="147"/>
      <c r="AE199" s="147"/>
      <c r="AF199" s="147"/>
      <c r="AG199" s="147" t="s">
        <v>311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>
      <c r="A200" s="154"/>
      <c r="B200" s="155"/>
      <c r="C200" s="193" t="s">
        <v>2120</v>
      </c>
      <c r="D200" s="189"/>
      <c r="E200" s="190">
        <v>22.44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58"/>
      <c r="AA200" s="147"/>
      <c r="AB200" s="147"/>
      <c r="AC200" s="147"/>
      <c r="AD200" s="147"/>
      <c r="AE200" s="147"/>
      <c r="AF200" s="147"/>
      <c r="AG200" s="147" t="s">
        <v>1881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>
      <c r="A201" s="154"/>
      <c r="B201" s="155"/>
      <c r="C201" s="193" t="s">
        <v>2121</v>
      </c>
      <c r="D201" s="189"/>
      <c r="E201" s="190">
        <v>7.59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58"/>
      <c r="AA201" s="147"/>
      <c r="AB201" s="147"/>
      <c r="AC201" s="147"/>
      <c r="AD201" s="147"/>
      <c r="AE201" s="147"/>
      <c r="AF201" s="147"/>
      <c r="AG201" s="147" t="s">
        <v>1881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>
      <c r="A202" s="154"/>
      <c r="B202" s="155"/>
      <c r="C202" s="193" t="s">
        <v>2122</v>
      </c>
      <c r="D202" s="189"/>
      <c r="E202" s="190">
        <v>1.06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58"/>
      <c r="AA202" s="147"/>
      <c r="AB202" s="147"/>
      <c r="AC202" s="147"/>
      <c r="AD202" s="147"/>
      <c r="AE202" s="147"/>
      <c r="AF202" s="147"/>
      <c r="AG202" s="147" t="s">
        <v>1881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>
      <c r="A203" s="169">
        <v>62</v>
      </c>
      <c r="B203" s="170" t="s">
        <v>2123</v>
      </c>
      <c r="C203" s="183" t="s">
        <v>2124</v>
      </c>
      <c r="D203" s="171" t="s">
        <v>410</v>
      </c>
      <c r="E203" s="172">
        <v>88.9</v>
      </c>
      <c r="F203" s="173"/>
      <c r="G203" s="17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4.8999999999999998E-4</v>
      </c>
      <c r="O203" s="157">
        <f>ROUND(E203*N203,2)</f>
        <v>0.04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201" t="s">
        <v>2461</v>
      </c>
      <c r="AA203" s="147"/>
      <c r="AB203" s="147"/>
      <c r="AC203" s="147"/>
      <c r="AD203" s="147"/>
      <c r="AE203" s="147"/>
      <c r="AF203" s="147"/>
      <c r="AG203" s="147" t="s">
        <v>311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2">
      <c r="A204" s="154"/>
      <c r="B204" s="155"/>
      <c r="C204" s="193" t="s">
        <v>2125</v>
      </c>
      <c r="D204" s="189"/>
      <c r="E204" s="190">
        <v>62.7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58"/>
      <c r="AA204" s="147"/>
      <c r="AB204" s="147"/>
      <c r="AC204" s="147"/>
      <c r="AD204" s="147"/>
      <c r="AE204" s="147"/>
      <c r="AF204" s="147"/>
      <c r="AG204" s="147" t="s">
        <v>1881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>
      <c r="A205" s="154"/>
      <c r="B205" s="155"/>
      <c r="C205" s="193" t="s">
        <v>2126</v>
      </c>
      <c r="D205" s="189"/>
      <c r="E205" s="190">
        <v>23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58"/>
      <c r="AA205" s="147"/>
      <c r="AB205" s="147"/>
      <c r="AC205" s="147"/>
      <c r="AD205" s="147"/>
      <c r="AE205" s="147"/>
      <c r="AF205" s="147"/>
      <c r="AG205" s="147" t="s">
        <v>1881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>
      <c r="A206" s="154"/>
      <c r="B206" s="155"/>
      <c r="C206" s="193" t="s">
        <v>2127</v>
      </c>
      <c r="D206" s="189"/>
      <c r="E206" s="190">
        <v>3.2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58"/>
      <c r="AA206" s="147"/>
      <c r="AB206" s="147"/>
      <c r="AC206" s="147"/>
      <c r="AD206" s="147"/>
      <c r="AE206" s="147"/>
      <c r="AF206" s="147"/>
      <c r="AG206" s="147" t="s">
        <v>1881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>
      <c r="A207" s="169">
        <v>63</v>
      </c>
      <c r="B207" s="170" t="s">
        <v>2128</v>
      </c>
      <c r="C207" s="183" t="s">
        <v>2129</v>
      </c>
      <c r="D207" s="171" t="s">
        <v>521</v>
      </c>
      <c r="E207" s="172">
        <v>8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1.5480000000000001E-2</v>
      </c>
      <c r="O207" s="157">
        <f>ROUND(E207*N207,2)</f>
        <v>0.12</v>
      </c>
      <c r="P207" s="157">
        <v>0</v>
      </c>
      <c r="Q207" s="157">
        <f>ROUND(E207*P207,2)</f>
        <v>0</v>
      </c>
      <c r="R207" s="158"/>
      <c r="S207" s="158" t="s">
        <v>328</v>
      </c>
      <c r="T207" s="158" t="s">
        <v>308</v>
      </c>
      <c r="U207" s="158">
        <v>0</v>
      </c>
      <c r="V207" s="158">
        <f>ROUND(E207*U207,2)</f>
        <v>0</v>
      </c>
      <c r="W207" s="158"/>
      <c r="X207" s="158" t="s">
        <v>2130</v>
      </c>
      <c r="Y207" s="158" t="s">
        <v>310</v>
      </c>
      <c r="Z207" s="201" t="s">
        <v>2461</v>
      </c>
      <c r="AA207" s="147"/>
      <c r="AB207" s="147"/>
      <c r="AC207" s="147"/>
      <c r="AD207" s="147"/>
      <c r="AE207" s="147"/>
      <c r="AF207" s="147"/>
      <c r="AG207" s="147" t="s">
        <v>2131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>
      <c r="A208" s="154"/>
      <c r="B208" s="155"/>
      <c r="C208" s="193" t="s">
        <v>2132</v>
      </c>
      <c r="D208" s="189"/>
      <c r="E208" s="190">
        <v>7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58"/>
      <c r="AA208" s="147"/>
      <c r="AB208" s="147"/>
      <c r="AC208" s="147"/>
      <c r="AD208" s="147"/>
      <c r="AE208" s="147"/>
      <c r="AF208" s="147"/>
      <c r="AG208" s="147" t="s">
        <v>1881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>
      <c r="A209" s="154"/>
      <c r="B209" s="155"/>
      <c r="C209" s="193" t="s">
        <v>2133</v>
      </c>
      <c r="D209" s="189"/>
      <c r="E209" s="190">
        <v>1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58"/>
      <c r="AA209" s="147"/>
      <c r="AB209" s="147"/>
      <c r="AC209" s="147"/>
      <c r="AD209" s="147"/>
      <c r="AE209" s="147"/>
      <c r="AF209" s="147"/>
      <c r="AG209" s="147" t="s">
        <v>1881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69">
        <v>64</v>
      </c>
      <c r="B210" s="170" t="s">
        <v>2134</v>
      </c>
      <c r="C210" s="183" t="s">
        <v>2135</v>
      </c>
      <c r="D210" s="171" t="s">
        <v>362</v>
      </c>
      <c r="E210" s="172">
        <v>288.62700000000001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2.9999999999999997E-4</v>
      </c>
      <c r="O210" s="157">
        <f>ROUND(E210*N210,2)</f>
        <v>0.09</v>
      </c>
      <c r="P210" s="157">
        <v>0</v>
      </c>
      <c r="Q210" s="157">
        <f>ROUND(E210*P210,2)</f>
        <v>0</v>
      </c>
      <c r="R210" s="158" t="s">
        <v>1976</v>
      </c>
      <c r="S210" s="158" t="s">
        <v>328</v>
      </c>
      <c r="T210" s="158" t="s">
        <v>308</v>
      </c>
      <c r="U210" s="158">
        <v>0</v>
      </c>
      <c r="V210" s="158">
        <f>ROUND(E210*U210,2)</f>
        <v>0</v>
      </c>
      <c r="W210" s="158"/>
      <c r="X210" s="158" t="s">
        <v>503</v>
      </c>
      <c r="Y210" s="158" t="s">
        <v>310</v>
      </c>
      <c r="Z210" s="201" t="s">
        <v>2461</v>
      </c>
      <c r="AA210" s="147"/>
      <c r="AB210" s="147"/>
      <c r="AC210" s="147"/>
      <c r="AD210" s="147"/>
      <c r="AE210" s="147"/>
      <c r="AF210" s="147"/>
      <c r="AG210" s="147" t="s">
        <v>1977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>
      <c r="A211" s="154"/>
      <c r="B211" s="155"/>
      <c r="C211" s="193" t="s">
        <v>2136</v>
      </c>
      <c r="D211" s="189"/>
      <c r="E211" s="190">
        <v>288.63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58"/>
      <c r="AA211" s="147"/>
      <c r="AB211" s="147"/>
      <c r="AC211" s="147"/>
      <c r="AD211" s="147"/>
      <c r="AE211" s="147"/>
      <c r="AF211" s="147"/>
      <c r="AG211" s="147" t="s">
        <v>1881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>
      <c r="A212" s="162" t="s">
        <v>302</v>
      </c>
      <c r="B212" s="163" t="s">
        <v>162</v>
      </c>
      <c r="C212" s="181" t="s">
        <v>163</v>
      </c>
      <c r="D212" s="164"/>
      <c r="E212" s="165"/>
      <c r="F212" s="166"/>
      <c r="G212" s="167">
        <f>SUMIF(AG213:AG222,"&lt;&gt;NOR",G213:G222)</f>
        <v>0</v>
      </c>
      <c r="H212" s="161"/>
      <c r="I212" s="161">
        <f>SUM(I213:I222)</f>
        <v>0</v>
      </c>
      <c r="J212" s="161"/>
      <c r="K212" s="161">
        <f>SUM(K213:K222)</f>
        <v>0</v>
      </c>
      <c r="L212" s="161"/>
      <c r="M212" s="161">
        <f>SUM(M213:M222)</f>
        <v>0</v>
      </c>
      <c r="N212" s="160"/>
      <c r="O212" s="160">
        <f>SUM(O213:O222)</f>
        <v>19.79</v>
      </c>
      <c r="P212" s="160"/>
      <c r="Q212" s="160">
        <f>SUM(Q213:Q222)</f>
        <v>0</v>
      </c>
      <c r="R212" s="161"/>
      <c r="S212" s="161"/>
      <c r="T212" s="161"/>
      <c r="U212" s="161"/>
      <c r="V212" s="161">
        <f>SUM(V213:V222)</f>
        <v>155.07</v>
      </c>
      <c r="W212" s="161"/>
      <c r="X212" s="161"/>
      <c r="Y212" s="161"/>
      <c r="Z212" s="167"/>
      <c r="AG212" t="s">
        <v>303</v>
      </c>
    </row>
    <row r="213" spans="1:60" outlineLevel="1">
      <c r="A213" s="169">
        <v>65</v>
      </c>
      <c r="B213" s="170" t="s">
        <v>2137</v>
      </c>
      <c r="C213" s="183" t="s">
        <v>2138</v>
      </c>
      <c r="D213" s="171" t="s">
        <v>479</v>
      </c>
      <c r="E213" s="172">
        <v>6.6296999999999997</v>
      </c>
      <c r="F213" s="173"/>
      <c r="G213" s="174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2.6102799999999999</v>
      </c>
      <c r="O213" s="157">
        <f>ROUND(E213*N213,2)</f>
        <v>17.309999999999999</v>
      </c>
      <c r="P213" s="157">
        <v>0</v>
      </c>
      <c r="Q213" s="157">
        <f>ROUND(E213*P213,2)</f>
        <v>0</v>
      </c>
      <c r="R213" s="158"/>
      <c r="S213" s="158" t="s">
        <v>328</v>
      </c>
      <c r="T213" s="158" t="s">
        <v>308</v>
      </c>
      <c r="U213" s="158">
        <v>6.8259999999999996</v>
      </c>
      <c r="V213" s="158">
        <f>ROUND(E213*U213,2)</f>
        <v>45.25</v>
      </c>
      <c r="W213" s="158"/>
      <c r="X213" s="158" t="s">
        <v>309</v>
      </c>
      <c r="Y213" s="158" t="s">
        <v>310</v>
      </c>
      <c r="Z213" s="201" t="s">
        <v>2461</v>
      </c>
      <c r="AA213" s="147"/>
      <c r="AB213" s="147"/>
      <c r="AC213" s="147"/>
      <c r="AD213" s="147"/>
      <c r="AE213" s="147"/>
      <c r="AF213" s="147"/>
      <c r="AG213" s="147" t="s">
        <v>311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>
      <c r="A214" s="154"/>
      <c r="B214" s="155"/>
      <c r="C214" s="193" t="s">
        <v>2139</v>
      </c>
      <c r="D214" s="189"/>
      <c r="E214" s="190">
        <v>5.6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58"/>
      <c r="AA214" s="147"/>
      <c r="AB214" s="147"/>
      <c r="AC214" s="147"/>
      <c r="AD214" s="147"/>
      <c r="AE214" s="147"/>
      <c r="AF214" s="147"/>
      <c r="AG214" s="147" t="s">
        <v>1881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>
      <c r="A215" s="154"/>
      <c r="B215" s="155"/>
      <c r="C215" s="193" t="s">
        <v>2140</v>
      </c>
      <c r="D215" s="189"/>
      <c r="E215" s="190">
        <v>0.72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58"/>
      <c r="AA215" s="147"/>
      <c r="AB215" s="147"/>
      <c r="AC215" s="147"/>
      <c r="AD215" s="147"/>
      <c r="AE215" s="147"/>
      <c r="AF215" s="147"/>
      <c r="AG215" s="147" t="s">
        <v>1881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>
      <c r="A216" s="154"/>
      <c r="B216" s="155"/>
      <c r="C216" s="193" t="s">
        <v>2141</v>
      </c>
      <c r="D216" s="189"/>
      <c r="E216" s="190">
        <v>0.32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58"/>
      <c r="AA216" s="147"/>
      <c r="AB216" s="147"/>
      <c r="AC216" s="147"/>
      <c r="AD216" s="147"/>
      <c r="AE216" s="147"/>
      <c r="AF216" s="147"/>
      <c r="AG216" s="147" t="s">
        <v>1881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>
      <c r="A217" s="169">
        <v>66</v>
      </c>
      <c r="B217" s="170" t="s">
        <v>2142</v>
      </c>
      <c r="C217" s="183" t="s">
        <v>2143</v>
      </c>
      <c r="D217" s="171" t="s">
        <v>362</v>
      </c>
      <c r="E217" s="172">
        <v>48.832000000000001</v>
      </c>
      <c r="F217" s="173"/>
      <c r="G217" s="174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4.231E-2</v>
      </c>
      <c r="O217" s="157">
        <f>ROUND(E217*N217,2)</f>
        <v>2.0699999999999998</v>
      </c>
      <c r="P217" s="157">
        <v>0</v>
      </c>
      <c r="Q217" s="157">
        <f>ROUND(E217*P217,2)</f>
        <v>0</v>
      </c>
      <c r="R217" s="158"/>
      <c r="S217" s="158" t="s">
        <v>328</v>
      </c>
      <c r="T217" s="158" t="s">
        <v>308</v>
      </c>
      <c r="U217" s="158">
        <v>1.57</v>
      </c>
      <c r="V217" s="158">
        <f>ROUND(E217*U217,2)</f>
        <v>76.67</v>
      </c>
      <c r="W217" s="158"/>
      <c r="X217" s="158" t="s">
        <v>309</v>
      </c>
      <c r="Y217" s="158" t="s">
        <v>310</v>
      </c>
      <c r="Z217" s="201" t="s">
        <v>2461</v>
      </c>
      <c r="AA217" s="147"/>
      <c r="AB217" s="147"/>
      <c r="AC217" s="147"/>
      <c r="AD217" s="147"/>
      <c r="AE217" s="147"/>
      <c r="AF217" s="147"/>
      <c r="AG217" s="147" t="s">
        <v>311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>
      <c r="A218" s="154"/>
      <c r="B218" s="155"/>
      <c r="C218" s="193" t="s">
        <v>2144</v>
      </c>
      <c r="D218" s="189"/>
      <c r="E218" s="190">
        <v>44.62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58"/>
      <c r="AA218" s="147"/>
      <c r="AB218" s="147"/>
      <c r="AC218" s="147"/>
      <c r="AD218" s="147"/>
      <c r="AE218" s="147"/>
      <c r="AF218" s="147"/>
      <c r="AG218" s="147" t="s">
        <v>1881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>
      <c r="A219" s="154"/>
      <c r="B219" s="155"/>
      <c r="C219" s="193" t="s">
        <v>2145</v>
      </c>
      <c r="D219" s="189"/>
      <c r="E219" s="190">
        <v>4.22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58"/>
      <c r="AA219" s="147"/>
      <c r="AB219" s="147"/>
      <c r="AC219" s="147"/>
      <c r="AD219" s="147"/>
      <c r="AE219" s="147"/>
      <c r="AF219" s="147"/>
      <c r="AG219" s="147" t="s">
        <v>1881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75">
        <v>67</v>
      </c>
      <c r="B220" s="176" t="s">
        <v>2146</v>
      </c>
      <c r="C220" s="182" t="s">
        <v>2147</v>
      </c>
      <c r="D220" s="177" t="s">
        <v>362</v>
      </c>
      <c r="E220" s="178">
        <v>48.832000000000001</v>
      </c>
      <c r="F220" s="179"/>
      <c r="G220" s="180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328</v>
      </c>
      <c r="T220" s="158" t="s">
        <v>308</v>
      </c>
      <c r="U220" s="158">
        <v>0.5</v>
      </c>
      <c r="V220" s="158">
        <f>ROUND(E220*U220,2)</f>
        <v>24.42</v>
      </c>
      <c r="W220" s="158"/>
      <c r="X220" s="158" t="s">
        <v>309</v>
      </c>
      <c r="Y220" s="158" t="s">
        <v>310</v>
      </c>
      <c r="Z220" s="201" t="s">
        <v>2461</v>
      </c>
      <c r="AA220" s="147"/>
      <c r="AB220" s="147"/>
      <c r="AC220" s="147"/>
      <c r="AD220" s="147"/>
      <c r="AE220" s="147"/>
      <c r="AF220" s="147"/>
      <c r="AG220" s="147" t="s">
        <v>311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>
      <c r="A221" s="169">
        <v>68</v>
      </c>
      <c r="B221" s="170" t="s">
        <v>2148</v>
      </c>
      <c r="C221" s="183" t="s">
        <v>2149</v>
      </c>
      <c r="D221" s="171" t="s">
        <v>496</v>
      </c>
      <c r="E221" s="172">
        <v>0.39539999999999997</v>
      </c>
      <c r="F221" s="173"/>
      <c r="G221" s="174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1.02535</v>
      </c>
      <c r="O221" s="157">
        <f>ROUND(E221*N221,2)</f>
        <v>0.41</v>
      </c>
      <c r="P221" s="157">
        <v>0</v>
      </c>
      <c r="Q221" s="157">
        <f>ROUND(E221*P221,2)</f>
        <v>0</v>
      </c>
      <c r="R221" s="158"/>
      <c r="S221" s="158" t="s">
        <v>328</v>
      </c>
      <c r="T221" s="158" t="s">
        <v>308</v>
      </c>
      <c r="U221" s="158">
        <v>22.07</v>
      </c>
      <c r="V221" s="158">
        <f>ROUND(E221*U221,2)</f>
        <v>8.73</v>
      </c>
      <c r="W221" s="158"/>
      <c r="X221" s="158" t="s">
        <v>309</v>
      </c>
      <c r="Y221" s="158" t="s">
        <v>310</v>
      </c>
      <c r="Z221" s="201" t="s">
        <v>2461</v>
      </c>
      <c r="AA221" s="147"/>
      <c r="AB221" s="147"/>
      <c r="AC221" s="147"/>
      <c r="AD221" s="147"/>
      <c r="AE221" s="147"/>
      <c r="AF221" s="147"/>
      <c r="AG221" s="147" t="s">
        <v>311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>
      <c r="A222" s="154"/>
      <c r="B222" s="155"/>
      <c r="C222" s="193" t="s">
        <v>2150</v>
      </c>
      <c r="D222" s="189"/>
      <c r="E222" s="190">
        <v>0.4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58"/>
      <c r="AA222" s="147"/>
      <c r="AB222" s="147"/>
      <c r="AC222" s="147"/>
      <c r="AD222" s="147"/>
      <c r="AE222" s="147"/>
      <c r="AF222" s="147"/>
      <c r="AG222" s="147" t="s">
        <v>1881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>
      <c r="A223" s="162" t="s">
        <v>302</v>
      </c>
      <c r="B223" s="163" t="s">
        <v>166</v>
      </c>
      <c r="C223" s="181" t="s">
        <v>167</v>
      </c>
      <c r="D223" s="164"/>
      <c r="E223" s="165"/>
      <c r="F223" s="166"/>
      <c r="G223" s="167">
        <f>SUMIF(AG224:AG230,"&lt;&gt;NOR",G224:G230)</f>
        <v>0</v>
      </c>
      <c r="H223" s="161"/>
      <c r="I223" s="161">
        <f>SUM(I224:I230)</f>
        <v>0</v>
      </c>
      <c r="J223" s="161"/>
      <c r="K223" s="161">
        <f>SUM(K224:K230)</f>
        <v>0</v>
      </c>
      <c r="L223" s="161"/>
      <c r="M223" s="161">
        <f>SUM(M224:M230)</f>
        <v>0</v>
      </c>
      <c r="N223" s="160"/>
      <c r="O223" s="160">
        <f>SUM(O224:O230)</f>
        <v>25.42</v>
      </c>
      <c r="P223" s="160"/>
      <c r="Q223" s="160">
        <f>SUM(Q224:Q230)</f>
        <v>13.45</v>
      </c>
      <c r="R223" s="161"/>
      <c r="S223" s="161"/>
      <c r="T223" s="161"/>
      <c r="U223" s="161"/>
      <c r="V223" s="161">
        <f>SUM(V224:V230)</f>
        <v>59.209999999999994</v>
      </c>
      <c r="W223" s="161"/>
      <c r="X223" s="161"/>
      <c r="Y223" s="161"/>
      <c r="Z223" s="167"/>
      <c r="AG223" t="s">
        <v>303</v>
      </c>
    </row>
    <row r="224" spans="1:60" outlineLevel="1">
      <c r="A224" s="175">
        <v>69</v>
      </c>
      <c r="B224" s="176" t="s">
        <v>2151</v>
      </c>
      <c r="C224" s="182" t="s">
        <v>2152</v>
      </c>
      <c r="D224" s="177" t="s">
        <v>410</v>
      </c>
      <c r="E224" s="178">
        <v>10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9.7650000000000001E-2</v>
      </c>
      <c r="O224" s="157">
        <f>ROUND(E224*N224,2)</f>
        <v>0.98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201" t="s">
        <v>307</v>
      </c>
      <c r="AA224" s="147"/>
      <c r="AB224" s="147"/>
      <c r="AC224" s="147"/>
      <c r="AD224" s="147"/>
      <c r="AE224" s="147"/>
      <c r="AF224" s="147"/>
      <c r="AG224" s="147" t="s">
        <v>311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69">
        <v>70</v>
      </c>
      <c r="B225" s="170" t="s">
        <v>2153</v>
      </c>
      <c r="C225" s="183" t="s">
        <v>2154</v>
      </c>
      <c r="D225" s="171" t="s">
        <v>479</v>
      </c>
      <c r="E225" s="172">
        <v>8.8924000000000003</v>
      </c>
      <c r="F225" s="173"/>
      <c r="G225" s="174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2.5249999999999999</v>
      </c>
      <c r="O225" s="157">
        <f>ROUND(E225*N225,2)</f>
        <v>22.45</v>
      </c>
      <c r="P225" s="157">
        <v>0</v>
      </c>
      <c r="Q225" s="157">
        <f>ROUND(E225*P225,2)</f>
        <v>0</v>
      </c>
      <c r="R225" s="158"/>
      <c r="S225" s="158" t="s">
        <v>328</v>
      </c>
      <c r="T225" s="158" t="s">
        <v>308</v>
      </c>
      <c r="U225" s="158">
        <v>1.3029999999999999</v>
      </c>
      <c r="V225" s="158">
        <f>ROUND(E225*U225,2)</f>
        <v>11.59</v>
      </c>
      <c r="W225" s="158"/>
      <c r="X225" s="158" t="s">
        <v>309</v>
      </c>
      <c r="Y225" s="158" t="s">
        <v>310</v>
      </c>
      <c r="Z225" s="201" t="s">
        <v>2461</v>
      </c>
      <c r="AA225" s="147"/>
      <c r="AB225" s="147"/>
      <c r="AC225" s="147"/>
      <c r="AD225" s="147"/>
      <c r="AE225" s="147"/>
      <c r="AF225" s="147"/>
      <c r="AG225" s="147" t="s">
        <v>311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>
      <c r="A226" s="154"/>
      <c r="B226" s="155"/>
      <c r="C226" s="193" t="s">
        <v>2155</v>
      </c>
      <c r="D226" s="189"/>
      <c r="E226" s="190">
        <v>8.89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58"/>
      <c r="AA226" s="147"/>
      <c r="AB226" s="147"/>
      <c r="AC226" s="147"/>
      <c r="AD226" s="147"/>
      <c r="AE226" s="147"/>
      <c r="AF226" s="147"/>
      <c r="AG226" s="147" t="s">
        <v>1881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69">
        <v>71</v>
      </c>
      <c r="B227" s="170" t="s">
        <v>2156</v>
      </c>
      <c r="C227" s="183" t="s">
        <v>2157</v>
      </c>
      <c r="D227" s="171" t="s">
        <v>479</v>
      </c>
      <c r="E227" s="172">
        <v>5.6024000000000003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1.47E-3</v>
      </c>
      <c r="O227" s="157">
        <f>ROUND(E227*N227,2)</f>
        <v>0.01</v>
      </c>
      <c r="P227" s="157">
        <v>2.4</v>
      </c>
      <c r="Q227" s="157">
        <f>ROUND(E227*P227,2)</f>
        <v>13.45</v>
      </c>
      <c r="R227" s="158"/>
      <c r="S227" s="158" t="s">
        <v>328</v>
      </c>
      <c r="T227" s="158" t="s">
        <v>308</v>
      </c>
      <c r="U227" s="158">
        <v>8.5</v>
      </c>
      <c r="V227" s="158">
        <f>ROUND(E227*U227,2)</f>
        <v>47.62</v>
      </c>
      <c r="W227" s="158"/>
      <c r="X227" s="158" t="s">
        <v>309</v>
      </c>
      <c r="Y227" s="158" t="s">
        <v>310</v>
      </c>
      <c r="Z227" s="201" t="s">
        <v>2461</v>
      </c>
      <c r="AA227" s="147"/>
      <c r="AB227" s="147"/>
      <c r="AC227" s="147"/>
      <c r="AD227" s="147"/>
      <c r="AE227" s="147"/>
      <c r="AF227" s="147"/>
      <c r="AG227" s="147" t="s">
        <v>311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0.399999999999999" outlineLevel="2">
      <c r="A228" s="154"/>
      <c r="B228" s="155"/>
      <c r="C228" s="193" t="s">
        <v>2158</v>
      </c>
      <c r="D228" s="189"/>
      <c r="E228" s="190">
        <v>5.6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58"/>
      <c r="AA228" s="147"/>
      <c r="AB228" s="147"/>
      <c r="AC228" s="147"/>
      <c r="AD228" s="147"/>
      <c r="AE228" s="147"/>
      <c r="AF228" s="147"/>
      <c r="AG228" s="147" t="s">
        <v>1881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75">
        <v>72</v>
      </c>
      <c r="B229" s="176" t="s">
        <v>2159</v>
      </c>
      <c r="C229" s="182" t="s">
        <v>2160</v>
      </c>
      <c r="D229" s="177" t="s">
        <v>521</v>
      </c>
      <c r="E229" s="178">
        <v>20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6.9000000000000006E-2</v>
      </c>
      <c r="O229" s="157">
        <f>ROUND(E229*N229,2)</f>
        <v>1.38</v>
      </c>
      <c r="P229" s="157">
        <v>0</v>
      </c>
      <c r="Q229" s="157">
        <f>ROUND(E229*P229,2)</f>
        <v>0</v>
      </c>
      <c r="R229" s="158" t="s">
        <v>1976</v>
      </c>
      <c r="S229" s="158" t="s">
        <v>328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503</v>
      </c>
      <c r="Y229" s="158" t="s">
        <v>310</v>
      </c>
      <c r="Z229" s="201" t="s">
        <v>2461</v>
      </c>
      <c r="AA229" s="147"/>
      <c r="AB229" s="147"/>
      <c r="AC229" s="147"/>
      <c r="AD229" s="147"/>
      <c r="AE229" s="147"/>
      <c r="AF229" s="147"/>
      <c r="AG229" s="147" t="s">
        <v>1977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75">
        <v>73</v>
      </c>
      <c r="B230" s="176" t="s">
        <v>2161</v>
      </c>
      <c r="C230" s="182" t="s">
        <v>2162</v>
      </c>
      <c r="D230" s="177" t="s">
        <v>521</v>
      </c>
      <c r="E230" s="178">
        <v>20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7">
        <v>0.03</v>
      </c>
      <c r="O230" s="157">
        <f>ROUND(E230*N230,2)</f>
        <v>0.6</v>
      </c>
      <c r="P230" s="157">
        <v>0</v>
      </c>
      <c r="Q230" s="157">
        <f>ROUND(E230*P230,2)</f>
        <v>0</v>
      </c>
      <c r="R230" s="158" t="s">
        <v>1976</v>
      </c>
      <c r="S230" s="158" t="s">
        <v>328</v>
      </c>
      <c r="T230" s="158" t="s">
        <v>308</v>
      </c>
      <c r="U230" s="158">
        <v>0</v>
      </c>
      <c r="V230" s="158">
        <f>ROUND(E230*U230,2)</f>
        <v>0</v>
      </c>
      <c r="W230" s="158"/>
      <c r="X230" s="158" t="s">
        <v>503</v>
      </c>
      <c r="Y230" s="158" t="s">
        <v>310</v>
      </c>
      <c r="Z230" s="201" t="s">
        <v>2461</v>
      </c>
      <c r="AA230" s="147"/>
      <c r="AB230" s="147"/>
      <c r="AC230" s="147"/>
      <c r="AD230" s="147"/>
      <c r="AE230" s="147"/>
      <c r="AF230" s="147"/>
      <c r="AG230" s="147" t="s">
        <v>1977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>
      <c r="A231" s="162" t="s">
        <v>302</v>
      </c>
      <c r="B231" s="163" t="s">
        <v>168</v>
      </c>
      <c r="C231" s="181" t="s">
        <v>170</v>
      </c>
      <c r="D231" s="164"/>
      <c r="E231" s="165"/>
      <c r="F231" s="166"/>
      <c r="G231" s="167">
        <f>SUMIF(AG232:AG252,"&lt;&gt;NOR",G232:G252)</f>
        <v>0</v>
      </c>
      <c r="H231" s="161"/>
      <c r="I231" s="161">
        <f>SUM(I232:I251)</f>
        <v>0</v>
      </c>
      <c r="J231" s="161"/>
      <c r="K231" s="161">
        <f>SUM(K232:K251)</f>
        <v>0</v>
      </c>
      <c r="L231" s="161"/>
      <c r="M231" s="161">
        <f>SUM(M232:M251)</f>
        <v>0</v>
      </c>
      <c r="N231" s="160"/>
      <c r="O231" s="160">
        <f>SUM(O232:O251)</f>
        <v>16.37</v>
      </c>
      <c r="P231" s="160"/>
      <c r="Q231" s="160">
        <f>SUM(Q232:Q251)</f>
        <v>0</v>
      </c>
      <c r="R231" s="161"/>
      <c r="S231" s="161"/>
      <c r="T231" s="161"/>
      <c r="U231" s="161"/>
      <c r="V231" s="161">
        <f>SUM(V232:V251)</f>
        <v>15.25</v>
      </c>
      <c r="W231" s="161"/>
      <c r="X231" s="161"/>
      <c r="Y231" s="161"/>
      <c r="Z231" s="167"/>
      <c r="AG231" t="s">
        <v>303</v>
      </c>
    </row>
    <row r="232" spans="1:60" ht="20.399999999999999" outlineLevel="1">
      <c r="A232" s="169">
        <v>74</v>
      </c>
      <c r="B232" s="170" t="s">
        <v>2163</v>
      </c>
      <c r="C232" s="183" t="s">
        <v>2164</v>
      </c>
      <c r="D232" s="171" t="s">
        <v>521</v>
      </c>
      <c r="E232" s="172">
        <v>10</v>
      </c>
      <c r="F232" s="173"/>
      <c r="G232" s="174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9.8680000000000004E-2</v>
      </c>
      <c r="O232" s="157">
        <f>ROUND(E232*N232,2)</f>
        <v>0.99</v>
      </c>
      <c r="P232" s="157">
        <v>0</v>
      </c>
      <c r="Q232" s="157">
        <f>ROUND(E232*P232,2)</f>
        <v>0</v>
      </c>
      <c r="R232" s="158"/>
      <c r="S232" s="158" t="s">
        <v>328</v>
      </c>
      <c r="T232" s="158" t="s">
        <v>308</v>
      </c>
      <c r="U232" s="158">
        <v>0.35299999999999998</v>
      </c>
      <c r="V232" s="158">
        <f>ROUND(E232*U232,2)</f>
        <v>3.53</v>
      </c>
      <c r="W232" s="158"/>
      <c r="X232" s="158" t="s">
        <v>309</v>
      </c>
      <c r="Y232" s="158" t="s">
        <v>310</v>
      </c>
      <c r="Z232" s="201" t="s">
        <v>2461</v>
      </c>
      <c r="AA232" s="147"/>
      <c r="AB232" s="147"/>
      <c r="AC232" s="147"/>
      <c r="AD232" s="147"/>
      <c r="AE232" s="147"/>
      <c r="AF232" s="147"/>
      <c r="AG232" s="147" t="s">
        <v>311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>
      <c r="A233" s="154"/>
      <c r="B233" s="155"/>
      <c r="C233" s="193" t="s">
        <v>2165</v>
      </c>
      <c r="D233" s="189"/>
      <c r="E233" s="190">
        <v>10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58"/>
      <c r="AA233" s="147"/>
      <c r="AB233" s="147"/>
      <c r="AC233" s="147"/>
      <c r="AD233" s="147"/>
      <c r="AE233" s="147"/>
      <c r="AF233" s="147"/>
      <c r="AG233" s="147" t="s">
        <v>1881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.399999999999999" outlineLevel="1">
      <c r="A234" s="169">
        <v>75</v>
      </c>
      <c r="B234" s="170" t="s">
        <v>2166</v>
      </c>
      <c r="C234" s="183" t="s">
        <v>2167</v>
      </c>
      <c r="D234" s="171" t="s">
        <v>479</v>
      </c>
      <c r="E234" s="172">
        <v>5.7477999999999998</v>
      </c>
      <c r="F234" s="173"/>
      <c r="G234" s="174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2.52508</v>
      </c>
      <c r="O234" s="157">
        <f>ROUND(E234*N234,2)</f>
        <v>14.51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201" t="s">
        <v>307</v>
      </c>
      <c r="AA234" s="147"/>
      <c r="AB234" s="147"/>
      <c r="AC234" s="147"/>
      <c r="AD234" s="147"/>
      <c r="AE234" s="147"/>
      <c r="AF234" s="147"/>
      <c r="AG234" s="147" t="s">
        <v>311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>
      <c r="A235" s="154"/>
      <c r="B235" s="155"/>
      <c r="C235" s="193" t="s">
        <v>2168</v>
      </c>
      <c r="D235" s="189"/>
      <c r="E235" s="190">
        <v>0.5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58"/>
      <c r="AA235" s="147"/>
      <c r="AB235" s="147"/>
      <c r="AC235" s="147"/>
      <c r="AD235" s="147"/>
      <c r="AE235" s="147"/>
      <c r="AF235" s="147"/>
      <c r="AG235" s="147" t="s">
        <v>1881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>
      <c r="A236" s="154"/>
      <c r="B236" s="155"/>
      <c r="C236" s="193" t="s">
        <v>2169</v>
      </c>
      <c r="D236" s="189"/>
      <c r="E236" s="190">
        <v>0.54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58"/>
      <c r="AA236" s="147"/>
      <c r="AB236" s="147"/>
      <c r="AC236" s="147"/>
      <c r="AD236" s="147"/>
      <c r="AE236" s="147"/>
      <c r="AF236" s="147"/>
      <c r="AG236" s="147" t="s">
        <v>1881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3">
      <c r="A237" s="154"/>
      <c r="B237" s="155"/>
      <c r="C237" s="193" t="s">
        <v>2170</v>
      </c>
      <c r="D237" s="189"/>
      <c r="E237" s="190">
        <v>0.36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58"/>
      <c r="AA237" s="147"/>
      <c r="AB237" s="147"/>
      <c r="AC237" s="147"/>
      <c r="AD237" s="147"/>
      <c r="AE237" s="147"/>
      <c r="AF237" s="147"/>
      <c r="AG237" s="147" t="s">
        <v>1881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0.399999999999999" outlineLevel="3">
      <c r="A238" s="154"/>
      <c r="B238" s="155"/>
      <c r="C238" s="193" t="s">
        <v>2170</v>
      </c>
      <c r="D238" s="189"/>
      <c r="E238" s="190">
        <v>0.36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58"/>
      <c r="AA238" s="147"/>
      <c r="AB238" s="147"/>
      <c r="AC238" s="147"/>
      <c r="AD238" s="147"/>
      <c r="AE238" s="147"/>
      <c r="AF238" s="147"/>
      <c r="AG238" s="147" t="s">
        <v>1881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>
      <c r="A239" s="154"/>
      <c r="B239" s="155"/>
      <c r="C239" s="193" t="s">
        <v>2171</v>
      </c>
      <c r="D239" s="189"/>
      <c r="E239" s="19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58"/>
      <c r="AA239" s="147"/>
      <c r="AB239" s="147"/>
      <c r="AC239" s="147"/>
      <c r="AD239" s="147"/>
      <c r="AE239" s="147"/>
      <c r="AF239" s="147"/>
      <c r="AG239" s="147" t="s">
        <v>1881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>
      <c r="A240" s="154"/>
      <c r="B240" s="155"/>
      <c r="C240" s="193" t="s">
        <v>2172</v>
      </c>
      <c r="D240" s="189"/>
      <c r="E240" s="190">
        <v>3.38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58"/>
      <c r="AA240" s="147"/>
      <c r="AB240" s="147"/>
      <c r="AC240" s="147"/>
      <c r="AD240" s="147"/>
      <c r="AE240" s="147"/>
      <c r="AF240" s="147"/>
      <c r="AG240" s="147" t="s">
        <v>1881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>
      <c r="A241" s="154"/>
      <c r="B241" s="155"/>
      <c r="C241" s="193" t="s">
        <v>2173</v>
      </c>
      <c r="D241" s="189"/>
      <c r="E241" s="190">
        <v>0.62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58"/>
      <c r="AA241" s="147"/>
      <c r="AB241" s="147"/>
      <c r="AC241" s="147"/>
      <c r="AD241" s="147"/>
      <c r="AE241" s="147"/>
      <c r="AF241" s="147"/>
      <c r="AG241" s="147" t="s">
        <v>1881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69">
        <v>76</v>
      </c>
      <c r="B242" s="170" t="s">
        <v>2174</v>
      </c>
      <c r="C242" s="183" t="s">
        <v>2175</v>
      </c>
      <c r="D242" s="171" t="s">
        <v>496</v>
      </c>
      <c r="E242" s="172">
        <v>0.51729999999999998</v>
      </c>
      <c r="F242" s="173"/>
      <c r="G242" s="174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1.05844</v>
      </c>
      <c r="O242" s="157">
        <f>ROUND(E242*N242,2)</f>
        <v>0.55000000000000004</v>
      </c>
      <c r="P242" s="157">
        <v>0</v>
      </c>
      <c r="Q242" s="157">
        <f>ROUND(E242*P242,2)</f>
        <v>0</v>
      </c>
      <c r="R242" s="158"/>
      <c r="S242" s="158" t="s">
        <v>328</v>
      </c>
      <c r="T242" s="158" t="s">
        <v>308</v>
      </c>
      <c r="U242" s="158">
        <v>22.648</v>
      </c>
      <c r="V242" s="158">
        <f>ROUND(E242*U242,2)</f>
        <v>11.72</v>
      </c>
      <c r="W242" s="158"/>
      <c r="X242" s="158" t="s">
        <v>309</v>
      </c>
      <c r="Y242" s="158" t="s">
        <v>310</v>
      </c>
      <c r="Z242" s="201" t="s">
        <v>2461</v>
      </c>
      <c r="AA242" s="147"/>
      <c r="AB242" s="147"/>
      <c r="AC242" s="147"/>
      <c r="AD242" s="147"/>
      <c r="AE242" s="147"/>
      <c r="AF242" s="147"/>
      <c r="AG242" s="147" t="s">
        <v>311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>
      <c r="A243" s="154"/>
      <c r="B243" s="155"/>
      <c r="C243" s="193" t="s">
        <v>2176</v>
      </c>
      <c r="D243" s="189"/>
      <c r="E243" s="190">
        <v>0.52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58"/>
      <c r="AA243" s="147"/>
      <c r="AB243" s="147"/>
      <c r="AC243" s="147"/>
      <c r="AD243" s="147"/>
      <c r="AE243" s="147"/>
      <c r="AF243" s="147"/>
      <c r="AG243" s="147" t="s">
        <v>1881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>
      <c r="A244" s="169">
        <v>77</v>
      </c>
      <c r="B244" s="170" t="s">
        <v>2177</v>
      </c>
      <c r="C244" s="183" t="s">
        <v>2178</v>
      </c>
      <c r="D244" s="171" t="s">
        <v>362</v>
      </c>
      <c r="E244" s="172">
        <v>19.091999999999999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1.6930000000000001E-2</v>
      </c>
      <c r="O244" s="157">
        <f>ROUND(E244*N244,2)</f>
        <v>0.32</v>
      </c>
      <c r="P244" s="157">
        <v>0</v>
      </c>
      <c r="Q244" s="157">
        <f>ROUND(E244*P244,2)</f>
        <v>0</v>
      </c>
      <c r="R244" s="158"/>
      <c r="S244" s="158" t="s">
        <v>328</v>
      </c>
      <c r="T244" s="158" t="s">
        <v>308</v>
      </c>
      <c r="U244" s="158">
        <v>0</v>
      </c>
      <c r="V244" s="158">
        <f>ROUND(E244*U244,2)</f>
        <v>0</v>
      </c>
      <c r="W244" s="158"/>
      <c r="X244" s="158" t="s">
        <v>309</v>
      </c>
      <c r="Y244" s="158" t="s">
        <v>310</v>
      </c>
      <c r="Z244" s="201" t="s">
        <v>2461</v>
      </c>
      <c r="AA244" s="147"/>
      <c r="AB244" s="147"/>
      <c r="AC244" s="147"/>
      <c r="AD244" s="147"/>
      <c r="AE244" s="147"/>
      <c r="AF244" s="147"/>
      <c r="AG244" s="147" t="s">
        <v>311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>
      <c r="A245" s="154"/>
      <c r="B245" s="155"/>
      <c r="C245" s="193" t="s">
        <v>2179</v>
      </c>
      <c r="D245" s="189"/>
      <c r="E245" s="190">
        <v>2.16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58"/>
      <c r="AA245" s="147"/>
      <c r="AB245" s="147"/>
      <c r="AC245" s="147"/>
      <c r="AD245" s="147"/>
      <c r="AE245" s="147"/>
      <c r="AF245" s="147"/>
      <c r="AG245" s="147" t="s">
        <v>1881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>
      <c r="A246" s="154"/>
      <c r="B246" s="155"/>
      <c r="C246" s="193" t="s">
        <v>2180</v>
      </c>
      <c r="D246" s="189"/>
      <c r="E246" s="190">
        <v>2.34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58"/>
      <c r="AA246" s="147"/>
      <c r="AB246" s="147"/>
      <c r="AC246" s="147"/>
      <c r="AD246" s="147"/>
      <c r="AE246" s="147"/>
      <c r="AF246" s="147"/>
      <c r="AG246" s="147" t="s">
        <v>1881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>
      <c r="A247" s="154"/>
      <c r="B247" s="155"/>
      <c r="C247" s="193" t="s">
        <v>2181</v>
      </c>
      <c r="D247" s="189"/>
      <c r="E247" s="190">
        <v>1.06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58"/>
      <c r="AA247" s="147"/>
      <c r="AB247" s="147"/>
      <c r="AC247" s="147"/>
      <c r="AD247" s="147"/>
      <c r="AE247" s="147"/>
      <c r="AF247" s="147"/>
      <c r="AG247" s="147" t="s">
        <v>1881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>
      <c r="A248" s="154"/>
      <c r="B248" s="155"/>
      <c r="C248" s="193" t="s">
        <v>2181</v>
      </c>
      <c r="D248" s="189"/>
      <c r="E248" s="190">
        <v>1.06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58"/>
      <c r="AA248" s="147"/>
      <c r="AB248" s="147"/>
      <c r="AC248" s="147"/>
      <c r="AD248" s="147"/>
      <c r="AE248" s="147"/>
      <c r="AF248" s="147"/>
      <c r="AG248" s="147" t="s">
        <v>1881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>
      <c r="A249" s="154"/>
      <c r="B249" s="155"/>
      <c r="C249" s="193" t="s">
        <v>2182</v>
      </c>
      <c r="D249" s="189"/>
      <c r="E249" s="19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58"/>
      <c r="AA249" s="147"/>
      <c r="AB249" s="147"/>
      <c r="AC249" s="147"/>
      <c r="AD249" s="147"/>
      <c r="AE249" s="147"/>
      <c r="AF249" s="147"/>
      <c r="AG249" s="147" t="s">
        <v>1881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>
      <c r="A250" s="154"/>
      <c r="B250" s="155"/>
      <c r="C250" s="193" t="s">
        <v>2183</v>
      </c>
      <c r="D250" s="189"/>
      <c r="E250" s="190">
        <v>12.48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58"/>
      <c r="AA250" s="147"/>
      <c r="AB250" s="147"/>
      <c r="AC250" s="147"/>
      <c r="AD250" s="147"/>
      <c r="AE250" s="147"/>
      <c r="AF250" s="147"/>
      <c r="AG250" s="147" t="s">
        <v>1881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75">
        <v>78</v>
      </c>
      <c r="B251" s="176" t="s">
        <v>2184</v>
      </c>
      <c r="C251" s="182" t="s">
        <v>2185</v>
      </c>
      <c r="D251" s="177" t="s">
        <v>362</v>
      </c>
      <c r="E251" s="178">
        <v>19.091999999999999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328</v>
      </c>
      <c r="T251" s="158" t="s">
        <v>308</v>
      </c>
      <c r="U251" s="158">
        <v>0</v>
      </c>
      <c r="V251" s="158">
        <f>ROUND(E251*U251,2)</f>
        <v>0</v>
      </c>
      <c r="W251" s="158"/>
      <c r="X251" s="158" t="s">
        <v>309</v>
      </c>
      <c r="Y251" s="158" t="s">
        <v>310</v>
      </c>
      <c r="Z251" s="201" t="s">
        <v>2461</v>
      </c>
      <c r="AA251" s="147"/>
      <c r="AB251" s="147"/>
      <c r="AC251" s="147"/>
      <c r="AD251" s="147"/>
      <c r="AE251" s="147"/>
      <c r="AF251" s="147"/>
      <c r="AG251" s="147" t="s">
        <v>311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>
      <c r="A252" s="211" t="s">
        <v>2509</v>
      </c>
      <c r="B252" s="212" t="s">
        <v>2510</v>
      </c>
      <c r="C252" s="213" t="s">
        <v>2511</v>
      </c>
      <c r="D252" s="214" t="s">
        <v>362</v>
      </c>
      <c r="E252" s="215">
        <v>2.5</v>
      </c>
      <c r="F252" s="179"/>
      <c r="G252" s="180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1</v>
      </c>
      <c r="Q252" s="157">
        <v>0</v>
      </c>
      <c r="R252" s="158"/>
      <c r="S252" s="158" t="s">
        <v>328</v>
      </c>
      <c r="T252" s="158" t="s">
        <v>308</v>
      </c>
      <c r="U252" s="158">
        <v>1</v>
      </c>
      <c r="V252" s="158">
        <f>ROUND(E252*U252,2)</f>
        <v>2.5</v>
      </c>
      <c r="W252" s="158"/>
      <c r="X252" s="158" t="s">
        <v>309</v>
      </c>
      <c r="Y252" s="158" t="s">
        <v>310</v>
      </c>
      <c r="Z252" s="201" t="s">
        <v>2461</v>
      </c>
      <c r="AA252" s="147"/>
      <c r="AB252" s="147"/>
      <c r="AC252" s="147"/>
      <c r="AD252" s="147"/>
      <c r="AE252" s="147"/>
      <c r="AF252" s="147"/>
      <c r="AG252" s="147" t="s">
        <v>311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>
      <c r="A253" s="162" t="s">
        <v>302</v>
      </c>
      <c r="B253" s="163" t="s">
        <v>171</v>
      </c>
      <c r="C253" s="181" t="s">
        <v>172</v>
      </c>
      <c r="D253" s="164"/>
      <c r="E253" s="165"/>
      <c r="F253" s="166"/>
      <c r="G253" s="167">
        <f>SUMIF(AG254:AG311,"&lt;&gt;NOR",G254:G311)</f>
        <v>0</v>
      </c>
      <c r="H253" s="161"/>
      <c r="I253" s="161">
        <f>SUM(I254:I311)</f>
        <v>0</v>
      </c>
      <c r="J253" s="161"/>
      <c r="K253" s="161">
        <f>SUM(K254:K311)</f>
        <v>0</v>
      </c>
      <c r="L253" s="161"/>
      <c r="M253" s="161">
        <f>SUM(M254:M311)</f>
        <v>0</v>
      </c>
      <c r="N253" s="160"/>
      <c r="O253" s="160">
        <f>SUM(O254:O311)</f>
        <v>152.54</v>
      </c>
      <c r="P253" s="160"/>
      <c r="Q253" s="160">
        <f>SUM(Q254:Q311)</f>
        <v>0</v>
      </c>
      <c r="R253" s="161"/>
      <c r="S253" s="161"/>
      <c r="T253" s="161"/>
      <c r="U253" s="161"/>
      <c r="V253" s="161">
        <f>SUM(V254:V311)</f>
        <v>51.7</v>
      </c>
      <c r="W253" s="161"/>
      <c r="X253" s="161"/>
      <c r="Y253" s="161"/>
      <c r="Z253" s="167"/>
      <c r="AG253" t="s">
        <v>303</v>
      </c>
    </row>
    <row r="254" spans="1:60" outlineLevel="1">
      <c r="A254" s="169">
        <v>79</v>
      </c>
      <c r="B254" s="170" t="s">
        <v>2186</v>
      </c>
      <c r="C254" s="183" t="s">
        <v>2187</v>
      </c>
      <c r="D254" s="171" t="s">
        <v>479</v>
      </c>
      <c r="E254" s="172">
        <v>0.67049999999999998</v>
      </c>
      <c r="F254" s="173"/>
      <c r="G254" s="174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21</v>
      </c>
      <c r="M254" s="158">
        <f>G254*(1+L254/100)</f>
        <v>0</v>
      </c>
      <c r="N254" s="157">
        <v>2.52542</v>
      </c>
      <c r="O254" s="157">
        <f>ROUND(E254*N254,2)</f>
        <v>1.69</v>
      </c>
      <c r="P254" s="157">
        <v>0</v>
      </c>
      <c r="Q254" s="157">
        <f>ROUND(E254*P254,2)</f>
        <v>0</v>
      </c>
      <c r="R254" s="158"/>
      <c r="S254" s="158" t="s">
        <v>328</v>
      </c>
      <c r="T254" s="158" t="s">
        <v>308</v>
      </c>
      <c r="U254" s="158">
        <v>3.5720000000000001</v>
      </c>
      <c r="V254" s="158">
        <f>ROUND(E254*U254,2)</f>
        <v>2.4</v>
      </c>
      <c r="W254" s="158"/>
      <c r="X254" s="158" t="s">
        <v>309</v>
      </c>
      <c r="Y254" s="158" t="s">
        <v>310</v>
      </c>
      <c r="Z254" s="201" t="s">
        <v>2461</v>
      </c>
      <c r="AA254" s="147"/>
      <c r="AB254" s="147"/>
      <c r="AC254" s="147"/>
      <c r="AD254" s="147"/>
      <c r="AE254" s="147"/>
      <c r="AF254" s="147"/>
      <c r="AG254" s="147" t="s">
        <v>311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>
      <c r="A255" s="154"/>
      <c r="B255" s="155"/>
      <c r="C255" s="193" t="s">
        <v>2188</v>
      </c>
      <c r="D255" s="189"/>
      <c r="E255" s="190">
        <v>0.67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58"/>
      <c r="AA255" s="147"/>
      <c r="AB255" s="147"/>
      <c r="AC255" s="147"/>
      <c r="AD255" s="147"/>
      <c r="AE255" s="147"/>
      <c r="AF255" s="147"/>
      <c r="AG255" s="147" t="s">
        <v>1881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>
      <c r="A256" s="169">
        <v>80</v>
      </c>
      <c r="B256" s="170" t="s">
        <v>2189</v>
      </c>
      <c r="C256" s="183" t="s">
        <v>2190</v>
      </c>
      <c r="D256" s="171" t="s">
        <v>362</v>
      </c>
      <c r="E256" s="172">
        <v>5.12</v>
      </c>
      <c r="F256" s="173"/>
      <c r="G256" s="174">
        <f>ROUND(E256*F256,2)</f>
        <v>0</v>
      </c>
      <c r="H256" s="159"/>
      <c r="I256" s="158">
        <f>ROUND(E256*H256,2)</f>
        <v>0</v>
      </c>
      <c r="J256" s="159"/>
      <c r="K256" s="158">
        <f>ROUND(E256*J256,2)</f>
        <v>0</v>
      </c>
      <c r="L256" s="158">
        <v>21</v>
      </c>
      <c r="M256" s="158">
        <f>G256*(1+L256/100)</f>
        <v>0</v>
      </c>
      <c r="N256" s="157">
        <v>0.23480999999999999</v>
      </c>
      <c r="O256" s="157">
        <f>ROUND(E256*N256,2)</f>
        <v>1.2</v>
      </c>
      <c r="P256" s="157">
        <v>0</v>
      </c>
      <c r="Q256" s="157">
        <f>ROUND(E256*P256,2)</f>
        <v>0</v>
      </c>
      <c r="R256" s="158"/>
      <c r="S256" s="158" t="s">
        <v>307</v>
      </c>
      <c r="T256" s="158" t="s">
        <v>308</v>
      </c>
      <c r="U256" s="158">
        <v>0</v>
      </c>
      <c r="V256" s="158">
        <f>ROUND(E256*U256,2)</f>
        <v>0</v>
      </c>
      <c r="W256" s="158"/>
      <c r="X256" s="158" t="s">
        <v>309</v>
      </c>
      <c r="Y256" s="158" t="s">
        <v>310</v>
      </c>
      <c r="Z256" s="201" t="s">
        <v>307</v>
      </c>
      <c r="AA256" s="147"/>
      <c r="AB256" s="147"/>
      <c r="AC256" s="147"/>
      <c r="AD256" s="147"/>
      <c r="AE256" s="147"/>
      <c r="AF256" s="147"/>
      <c r="AG256" s="147" t="s">
        <v>311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>
      <c r="A257" s="154"/>
      <c r="B257" s="155"/>
      <c r="C257" s="193" t="s">
        <v>2024</v>
      </c>
      <c r="D257" s="189"/>
      <c r="E257" s="190">
        <v>5.12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58"/>
      <c r="AA257" s="147"/>
      <c r="AB257" s="147"/>
      <c r="AC257" s="147"/>
      <c r="AD257" s="147"/>
      <c r="AE257" s="147"/>
      <c r="AF257" s="147"/>
      <c r="AG257" s="147" t="s">
        <v>1881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69">
        <v>81</v>
      </c>
      <c r="B258" s="170" t="s">
        <v>2191</v>
      </c>
      <c r="C258" s="183" t="s">
        <v>2192</v>
      </c>
      <c r="D258" s="171" t="s">
        <v>362</v>
      </c>
      <c r="E258" s="172">
        <v>235.99</v>
      </c>
      <c r="F258" s="173"/>
      <c r="G258" s="174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0.32250000000000001</v>
      </c>
      <c r="O258" s="157">
        <f>ROUND(E258*N258,2)</f>
        <v>76.11</v>
      </c>
      <c r="P258" s="157">
        <v>0</v>
      </c>
      <c r="Q258" s="157">
        <f>ROUND(E258*P258,2)</f>
        <v>0</v>
      </c>
      <c r="R258" s="158"/>
      <c r="S258" s="158" t="s">
        <v>307</v>
      </c>
      <c r="T258" s="158" t="s">
        <v>308</v>
      </c>
      <c r="U258" s="158">
        <v>0</v>
      </c>
      <c r="V258" s="158">
        <f>ROUND(E258*U258,2)</f>
        <v>0</v>
      </c>
      <c r="W258" s="158"/>
      <c r="X258" s="158" t="s">
        <v>309</v>
      </c>
      <c r="Y258" s="158" t="s">
        <v>310</v>
      </c>
      <c r="Z258" s="201" t="s">
        <v>307</v>
      </c>
      <c r="AA258" s="147"/>
      <c r="AB258" s="147"/>
      <c r="AC258" s="147"/>
      <c r="AD258" s="147"/>
      <c r="AE258" s="147"/>
      <c r="AF258" s="147"/>
      <c r="AG258" s="147" t="s">
        <v>311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>
      <c r="A259" s="154"/>
      <c r="B259" s="155"/>
      <c r="C259" s="193" t="s">
        <v>2021</v>
      </c>
      <c r="D259" s="189"/>
      <c r="E259" s="190">
        <v>164.5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58"/>
      <c r="AA259" s="147"/>
      <c r="AB259" s="147"/>
      <c r="AC259" s="147"/>
      <c r="AD259" s="147"/>
      <c r="AE259" s="147"/>
      <c r="AF259" s="147"/>
      <c r="AG259" s="147" t="s">
        <v>1881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>
      <c r="A260" s="154"/>
      <c r="B260" s="155"/>
      <c r="C260" s="193" t="s">
        <v>2023</v>
      </c>
      <c r="D260" s="189"/>
      <c r="E260" s="190">
        <v>27.65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58"/>
      <c r="AA260" s="147"/>
      <c r="AB260" s="147"/>
      <c r="AC260" s="147"/>
      <c r="AD260" s="147"/>
      <c r="AE260" s="147"/>
      <c r="AF260" s="147"/>
      <c r="AG260" s="147" t="s">
        <v>1881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>
      <c r="A261" s="154"/>
      <c r="B261" s="155"/>
      <c r="C261" s="193" t="s">
        <v>2025</v>
      </c>
      <c r="D261" s="189"/>
      <c r="E261" s="190">
        <v>18.100000000000001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58"/>
      <c r="AA261" s="147"/>
      <c r="AB261" s="147"/>
      <c r="AC261" s="147"/>
      <c r="AD261" s="147"/>
      <c r="AE261" s="147"/>
      <c r="AF261" s="147"/>
      <c r="AG261" s="147" t="s">
        <v>1881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>
      <c r="A262" s="154"/>
      <c r="B262" s="155"/>
      <c r="C262" s="193" t="s">
        <v>2026</v>
      </c>
      <c r="D262" s="189"/>
      <c r="E262" s="190">
        <v>9.3000000000000007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58"/>
      <c r="AA262" s="147"/>
      <c r="AB262" s="147"/>
      <c r="AC262" s="147"/>
      <c r="AD262" s="147"/>
      <c r="AE262" s="147"/>
      <c r="AF262" s="147"/>
      <c r="AG262" s="147" t="s">
        <v>1881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>
      <c r="A263" s="154"/>
      <c r="B263" s="155"/>
      <c r="C263" s="193" t="s">
        <v>2027</v>
      </c>
      <c r="D263" s="189"/>
      <c r="E263" s="190">
        <v>14.9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58"/>
      <c r="AA263" s="147"/>
      <c r="AB263" s="147"/>
      <c r="AC263" s="147"/>
      <c r="AD263" s="147"/>
      <c r="AE263" s="147"/>
      <c r="AF263" s="147"/>
      <c r="AG263" s="147" t="s">
        <v>1881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>
      <c r="A264" s="154"/>
      <c r="B264" s="155"/>
      <c r="C264" s="193" t="s">
        <v>2028</v>
      </c>
      <c r="D264" s="189"/>
      <c r="E264" s="190">
        <v>1.54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58"/>
      <c r="AA264" s="147"/>
      <c r="AB264" s="147"/>
      <c r="AC264" s="147"/>
      <c r="AD264" s="147"/>
      <c r="AE264" s="147"/>
      <c r="AF264" s="147"/>
      <c r="AG264" s="147" t="s">
        <v>1881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1">
      <c r="A265" s="169">
        <v>82</v>
      </c>
      <c r="B265" s="170" t="s">
        <v>2193</v>
      </c>
      <c r="C265" s="183" t="s">
        <v>2194</v>
      </c>
      <c r="D265" s="171" t="s">
        <v>362</v>
      </c>
      <c r="E265" s="172">
        <v>23.22</v>
      </c>
      <c r="F265" s="173"/>
      <c r="G265" s="174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7">
        <v>0.1012</v>
      </c>
      <c r="O265" s="157">
        <f>ROUND(E265*N265,2)</f>
        <v>2.35</v>
      </c>
      <c r="P265" s="157">
        <v>0</v>
      </c>
      <c r="Q265" s="157">
        <f>ROUND(E265*P265,2)</f>
        <v>0</v>
      </c>
      <c r="R265" s="158"/>
      <c r="S265" s="158" t="s">
        <v>328</v>
      </c>
      <c r="T265" s="158" t="s">
        <v>308</v>
      </c>
      <c r="U265" s="158">
        <v>0</v>
      </c>
      <c r="V265" s="158">
        <f>ROUND(E265*U265,2)</f>
        <v>0</v>
      </c>
      <c r="W265" s="158"/>
      <c r="X265" s="158" t="s">
        <v>309</v>
      </c>
      <c r="Y265" s="158" t="s">
        <v>310</v>
      </c>
      <c r="Z265" s="201" t="s">
        <v>2461</v>
      </c>
      <c r="AA265" s="147"/>
      <c r="AB265" s="147"/>
      <c r="AC265" s="147"/>
      <c r="AD265" s="147"/>
      <c r="AE265" s="147"/>
      <c r="AF265" s="147"/>
      <c r="AG265" s="147" t="s">
        <v>311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>
      <c r="A266" s="154"/>
      <c r="B266" s="155"/>
      <c r="C266" s="193" t="s">
        <v>2024</v>
      </c>
      <c r="D266" s="189"/>
      <c r="E266" s="190">
        <v>5.12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58"/>
      <c r="AA266" s="147"/>
      <c r="AB266" s="147"/>
      <c r="AC266" s="147"/>
      <c r="AD266" s="147"/>
      <c r="AE266" s="147"/>
      <c r="AF266" s="147"/>
      <c r="AG266" s="147" t="s">
        <v>1881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>
      <c r="A267" s="154"/>
      <c r="B267" s="155"/>
      <c r="C267" s="193" t="s">
        <v>2025</v>
      </c>
      <c r="D267" s="189"/>
      <c r="E267" s="190">
        <v>18.100000000000001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58"/>
      <c r="AA267" s="147"/>
      <c r="AB267" s="147"/>
      <c r="AC267" s="147"/>
      <c r="AD267" s="147"/>
      <c r="AE267" s="147"/>
      <c r="AF267" s="147"/>
      <c r="AG267" s="147" t="s">
        <v>1881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>
      <c r="A268" s="169">
        <v>83</v>
      </c>
      <c r="B268" s="170" t="s">
        <v>2195</v>
      </c>
      <c r="C268" s="183" t="s">
        <v>2196</v>
      </c>
      <c r="D268" s="171" t="s">
        <v>362</v>
      </c>
      <c r="E268" s="172">
        <v>23.22</v>
      </c>
      <c r="F268" s="173"/>
      <c r="G268" s="174">
        <f>ROUND(E268*F268,2)</f>
        <v>0</v>
      </c>
      <c r="H268" s="159"/>
      <c r="I268" s="158">
        <f>ROUND(E268*H268,2)</f>
        <v>0</v>
      </c>
      <c r="J268" s="159"/>
      <c r="K268" s="158">
        <f>ROUND(E268*J268,2)</f>
        <v>0</v>
      </c>
      <c r="L268" s="158">
        <v>21</v>
      </c>
      <c r="M268" s="158">
        <f>G268*(1+L268/100)</f>
        <v>0</v>
      </c>
      <c r="N268" s="157">
        <v>0</v>
      </c>
      <c r="O268" s="157">
        <f>ROUND(E268*N268,2)</f>
        <v>0</v>
      </c>
      <c r="P268" s="157">
        <v>0</v>
      </c>
      <c r="Q268" s="157">
        <f>ROUND(E268*P268,2)</f>
        <v>0</v>
      </c>
      <c r="R268" s="158"/>
      <c r="S268" s="158" t="s">
        <v>328</v>
      </c>
      <c r="T268" s="158" t="s">
        <v>308</v>
      </c>
      <c r="U268" s="158">
        <v>0</v>
      </c>
      <c r="V268" s="158">
        <f>ROUND(E268*U268,2)</f>
        <v>0</v>
      </c>
      <c r="W268" s="158"/>
      <c r="X268" s="158" t="s">
        <v>309</v>
      </c>
      <c r="Y268" s="158" t="s">
        <v>310</v>
      </c>
      <c r="Z268" s="201" t="s">
        <v>2461</v>
      </c>
      <c r="AA268" s="147"/>
      <c r="AB268" s="147"/>
      <c r="AC268" s="147"/>
      <c r="AD268" s="147"/>
      <c r="AE268" s="147"/>
      <c r="AF268" s="147"/>
      <c r="AG268" s="147" t="s">
        <v>311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>
      <c r="A269" s="154"/>
      <c r="B269" s="155"/>
      <c r="C269" s="193" t="s">
        <v>2024</v>
      </c>
      <c r="D269" s="189"/>
      <c r="E269" s="190">
        <v>5.12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58"/>
      <c r="AA269" s="147"/>
      <c r="AB269" s="147"/>
      <c r="AC269" s="147"/>
      <c r="AD269" s="147"/>
      <c r="AE269" s="147"/>
      <c r="AF269" s="147"/>
      <c r="AG269" s="147" t="s">
        <v>1881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>
      <c r="A270" s="154"/>
      <c r="B270" s="155"/>
      <c r="C270" s="193" t="s">
        <v>2025</v>
      </c>
      <c r="D270" s="189"/>
      <c r="E270" s="190">
        <v>18.100000000000001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58"/>
      <c r="AA270" s="147"/>
      <c r="AB270" s="147"/>
      <c r="AC270" s="147"/>
      <c r="AD270" s="147"/>
      <c r="AE270" s="147"/>
      <c r="AF270" s="147"/>
      <c r="AG270" s="147" t="s">
        <v>1881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>
      <c r="A271" s="175">
        <v>84</v>
      </c>
      <c r="B271" s="176" t="s">
        <v>2197</v>
      </c>
      <c r="C271" s="182" t="s">
        <v>2198</v>
      </c>
      <c r="D271" s="177" t="s">
        <v>362</v>
      </c>
      <c r="E271" s="178">
        <v>40.799999999999997</v>
      </c>
      <c r="F271" s="179"/>
      <c r="G271" s="180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</v>
      </c>
      <c r="O271" s="157">
        <f>ROUND(E271*N271,2)</f>
        <v>0</v>
      </c>
      <c r="P271" s="157">
        <v>0</v>
      </c>
      <c r="Q271" s="157">
        <f>ROUND(E271*P271,2)</f>
        <v>0</v>
      </c>
      <c r="R271" s="158"/>
      <c r="S271" s="158" t="s">
        <v>328</v>
      </c>
      <c r="T271" s="158" t="s">
        <v>308</v>
      </c>
      <c r="U271" s="158">
        <v>0</v>
      </c>
      <c r="V271" s="158">
        <f>ROUND(E271*U271,2)</f>
        <v>0</v>
      </c>
      <c r="W271" s="158"/>
      <c r="X271" s="158" t="s">
        <v>309</v>
      </c>
      <c r="Y271" s="158" t="s">
        <v>310</v>
      </c>
      <c r="Z271" s="201" t="s">
        <v>2461</v>
      </c>
      <c r="AA271" s="147"/>
      <c r="AB271" s="147"/>
      <c r="AC271" s="147"/>
      <c r="AD271" s="147"/>
      <c r="AE271" s="147"/>
      <c r="AF271" s="147"/>
      <c r="AG271" s="147" t="s">
        <v>311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0.399999999999999" outlineLevel="1">
      <c r="A272" s="169">
        <v>85</v>
      </c>
      <c r="B272" s="170" t="s">
        <v>2199</v>
      </c>
      <c r="C272" s="183" t="s">
        <v>2200</v>
      </c>
      <c r="D272" s="171" t="s">
        <v>362</v>
      </c>
      <c r="E272" s="172">
        <v>27.65</v>
      </c>
      <c r="F272" s="173"/>
      <c r="G272" s="174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7">
        <v>0.30302000000000001</v>
      </c>
      <c r="O272" s="157">
        <f>ROUND(E272*N272,2)</f>
        <v>8.3800000000000008</v>
      </c>
      <c r="P272" s="157">
        <v>0</v>
      </c>
      <c r="Q272" s="157">
        <f>ROUND(E272*P272,2)</f>
        <v>0</v>
      </c>
      <c r="R272" s="158"/>
      <c r="S272" s="158" t="s">
        <v>307</v>
      </c>
      <c r="T272" s="158" t="s">
        <v>308</v>
      </c>
      <c r="U272" s="158">
        <v>0.38800000000000001</v>
      </c>
      <c r="V272" s="158">
        <f>ROUND(E272*U272,2)</f>
        <v>10.73</v>
      </c>
      <c r="W272" s="158"/>
      <c r="X272" s="158" t="s">
        <v>309</v>
      </c>
      <c r="Y272" s="158" t="s">
        <v>310</v>
      </c>
      <c r="Z272" s="201" t="s">
        <v>307</v>
      </c>
      <c r="AA272" s="147"/>
      <c r="AB272" s="147"/>
      <c r="AC272" s="147"/>
      <c r="AD272" s="147"/>
      <c r="AE272" s="147"/>
      <c r="AF272" s="147"/>
      <c r="AG272" s="147" t="s">
        <v>311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>
      <c r="A273" s="154"/>
      <c r="B273" s="155"/>
      <c r="C273" s="193" t="s">
        <v>2023</v>
      </c>
      <c r="D273" s="189"/>
      <c r="E273" s="190">
        <v>27.65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58"/>
      <c r="AA273" s="147"/>
      <c r="AB273" s="147"/>
      <c r="AC273" s="147"/>
      <c r="AD273" s="147"/>
      <c r="AE273" s="147"/>
      <c r="AF273" s="147"/>
      <c r="AG273" s="147" t="s">
        <v>1881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>
      <c r="A274" s="169">
        <v>86</v>
      </c>
      <c r="B274" s="170" t="s">
        <v>2201</v>
      </c>
      <c r="C274" s="183" t="s">
        <v>2202</v>
      </c>
      <c r="D274" s="171" t="s">
        <v>362</v>
      </c>
      <c r="E274" s="172">
        <v>138.9</v>
      </c>
      <c r="F274" s="173"/>
      <c r="G274" s="174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21</v>
      </c>
      <c r="M274" s="158">
        <f>G274*(1+L274/100)</f>
        <v>0</v>
      </c>
      <c r="N274" s="157">
        <v>7.1999999999999995E-2</v>
      </c>
      <c r="O274" s="157">
        <f>ROUND(E274*N274,2)</f>
        <v>10</v>
      </c>
      <c r="P274" s="157">
        <v>0</v>
      </c>
      <c r="Q274" s="157">
        <f>ROUND(E274*P274,2)</f>
        <v>0</v>
      </c>
      <c r="R274" s="158"/>
      <c r="S274" s="158" t="s">
        <v>328</v>
      </c>
      <c r="T274" s="158" t="s">
        <v>308</v>
      </c>
      <c r="U274" s="158">
        <v>0</v>
      </c>
      <c r="V274" s="158">
        <f>ROUND(E274*U274,2)</f>
        <v>0</v>
      </c>
      <c r="W274" s="158"/>
      <c r="X274" s="158" t="s">
        <v>309</v>
      </c>
      <c r="Y274" s="158" t="s">
        <v>310</v>
      </c>
      <c r="Z274" s="201" t="s">
        <v>2461</v>
      </c>
      <c r="AA274" s="147"/>
      <c r="AB274" s="147"/>
      <c r="AC274" s="147"/>
      <c r="AD274" s="147"/>
      <c r="AE274" s="147"/>
      <c r="AF274" s="147"/>
      <c r="AG274" s="147" t="s">
        <v>311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>
      <c r="A275" s="154"/>
      <c r="B275" s="155"/>
      <c r="C275" s="193" t="s">
        <v>2021</v>
      </c>
      <c r="D275" s="189"/>
      <c r="E275" s="190">
        <v>164.5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58"/>
      <c r="AA275" s="147"/>
      <c r="AB275" s="147"/>
      <c r="AC275" s="147"/>
      <c r="AD275" s="147"/>
      <c r="AE275" s="147"/>
      <c r="AF275" s="147"/>
      <c r="AG275" s="147" t="s">
        <v>1881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>
      <c r="A276" s="154"/>
      <c r="B276" s="155"/>
      <c r="C276" s="193" t="s">
        <v>2203</v>
      </c>
      <c r="D276" s="189"/>
      <c r="E276" s="190">
        <v>-25.6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58"/>
      <c r="AA276" s="147"/>
      <c r="AB276" s="147"/>
      <c r="AC276" s="147"/>
      <c r="AD276" s="147"/>
      <c r="AE276" s="147"/>
      <c r="AF276" s="147"/>
      <c r="AG276" s="147" t="s">
        <v>1881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>
      <c r="A277" s="169">
        <v>87</v>
      </c>
      <c r="B277" s="170" t="s">
        <v>2204</v>
      </c>
      <c r="C277" s="183" t="s">
        <v>2205</v>
      </c>
      <c r="D277" s="171" t="s">
        <v>362</v>
      </c>
      <c r="E277" s="172">
        <v>25.6</v>
      </c>
      <c r="F277" s="173"/>
      <c r="G277" s="174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7">
        <v>0.16847999999999999</v>
      </c>
      <c r="O277" s="157">
        <f>ROUND(E277*N277,2)</f>
        <v>4.3099999999999996</v>
      </c>
      <c r="P277" s="157">
        <v>0</v>
      </c>
      <c r="Q277" s="157">
        <f>ROUND(E277*P277,2)</f>
        <v>0</v>
      </c>
      <c r="R277" s="158"/>
      <c r="S277" s="158" t="s">
        <v>328</v>
      </c>
      <c r="T277" s="158" t="s">
        <v>308</v>
      </c>
      <c r="U277" s="158">
        <v>0.38800000000000001</v>
      </c>
      <c r="V277" s="158">
        <f>ROUND(E277*U277,2)</f>
        <v>9.93</v>
      </c>
      <c r="W277" s="158"/>
      <c r="X277" s="158" t="s">
        <v>309</v>
      </c>
      <c r="Y277" s="158" t="s">
        <v>310</v>
      </c>
      <c r="Z277" s="201" t="s">
        <v>2461</v>
      </c>
      <c r="AA277" s="147"/>
      <c r="AB277" s="147"/>
      <c r="AC277" s="147"/>
      <c r="AD277" s="147"/>
      <c r="AE277" s="147"/>
      <c r="AF277" s="147"/>
      <c r="AG277" s="147" t="s">
        <v>311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>
      <c r="A278" s="154"/>
      <c r="B278" s="155"/>
      <c r="C278" s="193" t="s">
        <v>2206</v>
      </c>
      <c r="D278" s="189"/>
      <c r="E278" s="190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58"/>
      <c r="AA278" s="147"/>
      <c r="AB278" s="147"/>
      <c r="AC278" s="147"/>
      <c r="AD278" s="147"/>
      <c r="AE278" s="147"/>
      <c r="AF278" s="147"/>
      <c r="AG278" s="147" t="s">
        <v>1881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>
      <c r="A279" s="154"/>
      <c r="B279" s="155"/>
      <c r="C279" s="194" t="s">
        <v>1948</v>
      </c>
      <c r="D279" s="191"/>
      <c r="E279" s="192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58"/>
      <c r="AA279" s="147"/>
      <c r="AB279" s="147"/>
      <c r="AC279" s="147"/>
      <c r="AD279" s="147"/>
      <c r="AE279" s="147"/>
      <c r="AF279" s="147"/>
      <c r="AG279" s="147" t="s">
        <v>1881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>
      <c r="A280" s="154"/>
      <c r="B280" s="155"/>
      <c r="C280" s="195" t="s">
        <v>2207</v>
      </c>
      <c r="D280" s="191"/>
      <c r="E280" s="192">
        <v>25.6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58"/>
      <c r="AA280" s="147"/>
      <c r="AB280" s="147"/>
      <c r="AC280" s="147"/>
      <c r="AD280" s="147"/>
      <c r="AE280" s="147"/>
      <c r="AF280" s="147"/>
      <c r="AG280" s="147" t="s">
        <v>1881</v>
      </c>
      <c r="AH280" s="147">
        <v>2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>
      <c r="A281" s="154"/>
      <c r="B281" s="155"/>
      <c r="C281" s="195" t="s">
        <v>2208</v>
      </c>
      <c r="D281" s="191"/>
      <c r="E281" s="192">
        <v>6.4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58"/>
      <c r="AA281" s="147"/>
      <c r="AB281" s="147"/>
      <c r="AC281" s="147"/>
      <c r="AD281" s="147"/>
      <c r="AE281" s="147"/>
      <c r="AF281" s="147"/>
      <c r="AG281" s="147" t="s">
        <v>1881</v>
      </c>
      <c r="AH281" s="147">
        <v>2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>
      <c r="A282" s="154"/>
      <c r="B282" s="155"/>
      <c r="C282" s="194" t="s">
        <v>1952</v>
      </c>
      <c r="D282" s="191"/>
      <c r="E282" s="192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58"/>
      <c r="AA282" s="147"/>
      <c r="AB282" s="147"/>
      <c r="AC282" s="147"/>
      <c r="AD282" s="147"/>
      <c r="AE282" s="147"/>
      <c r="AF282" s="147"/>
      <c r="AG282" s="147" t="s">
        <v>1881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>
      <c r="A283" s="154"/>
      <c r="B283" s="155"/>
      <c r="C283" s="193" t="s">
        <v>2209</v>
      </c>
      <c r="D283" s="189"/>
      <c r="E283" s="190">
        <v>25.6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201"/>
      <c r="AA283" s="147"/>
      <c r="AB283" s="147"/>
      <c r="AC283" s="147"/>
      <c r="AD283" s="147"/>
      <c r="AE283" s="147"/>
      <c r="AF283" s="147"/>
      <c r="AG283" s="147" t="s">
        <v>1881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>
      <c r="A284" s="169">
        <v>88</v>
      </c>
      <c r="B284" s="170" t="s">
        <v>2210</v>
      </c>
      <c r="C284" s="183" t="s">
        <v>2211</v>
      </c>
      <c r="D284" s="171" t="s">
        <v>362</v>
      </c>
      <c r="E284" s="172">
        <v>40.799999999999997</v>
      </c>
      <c r="F284" s="173"/>
      <c r="G284" s="174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7">
        <v>0.16</v>
      </c>
      <c r="O284" s="157">
        <f>ROUND(E284*N284,2)</f>
        <v>6.53</v>
      </c>
      <c r="P284" s="157">
        <v>0</v>
      </c>
      <c r="Q284" s="157">
        <f>ROUND(E284*P284,2)</f>
        <v>0</v>
      </c>
      <c r="R284" s="158"/>
      <c r="S284" s="158" t="s">
        <v>328</v>
      </c>
      <c r="T284" s="158" t="s">
        <v>308</v>
      </c>
      <c r="U284" s="158">
        <v>0</v>
      </c>
      <c r="V284" s="158">
        <f>ROUND(E284*U284,2)</f>
        <v>0</v>
      </c>
      <c r="W284" s="158"/>
      <c r="X284" s="158" t="s">
        <v>309</v>
      </c>
      <c r="Y284" s="158" t="s">
        <v>310</v>
      </c>
      <c r="Z284" s="201" t="s">
        <v>2461</v>
      </c>
      <c r="AA284" s="147"/>
      <c r="AB284" s="147"/>
      <c r="AC284" s="147"/>
      <c r="AD284" s="147"/>
      <c r="AE284" s="147"/>
      <c r="AF284" s="147"/>
      <c r="AG284" s="147" t="s">
        <v>311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>
      <c r="A285" s="154"/>
      <c r="B285" s="155"/>
      <c r="C285" s="193" t="s">
        <v>2022</v>
      </c>
      <c r="D285" s="189"/>
      <c r="E285" s="190">
        <v>40.799999999999997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58"/>
      <c r="AA285" s="147"/>
      <c r="AB285" s="147"/>
      <c r="AC285" s="147"/>
      <c r="AD285" s="147"/>
      <c r="AE285" s="147"/>
      <c r="AF285" s="147"/>
      <c r="AG285" s="147" t="s">
        <v>1881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>
      <c r="A286" s="169">
        <v>89</v>
      </c>
      <c r="B286" s="170" t="s">
        <v>2212</v>
      </c>
      <c r="C286" s="183" t="s">
        <v>2213</v>
      </c>
      <c r="D286" s="171" t="s">
        <v>362</v>
      </c>
      <c r="E286" s="172">
        <v>38.49</v>
      </c>
      <c r="F286" s="173"/>
      <c r="G286" s="174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7">
        <v>1.0000000000000001E-5</v>
      </c>
      <c r="O286" s="157">
        <f>ROUND(E286*N286,2)</f>
        <v>0</v>
      </c>
      <c r="P286" s="157">
        <v>0</v>
      </c>
      <c r="Q286" s="157">
        <f>ROUND(E286*P286,2)</f>
        <v>0</v>
      </c>
      <c r="R286" s="158"/>
      <c r="S286" s="158" t="s">
        <v>328</v>
      </c>
      <c r="T286" s="158" t="s">
        <v>308</v>
      </c>
      <c r="U286" s="158">
        <v>0</v>
      </c>
      <c r="V286" s="158">
        <f>ROUND(E286*U286,2)</f>
        <v>0</v>
      </c>
      <c r="W286" s="158"/>
      <c r="X286" s="158" t="s">
        <v>309</v>
      </c>
      <c r="Y286" s="158" t="s">
        <v>310</v>
      </c>
      <c r="Z286" s="201" t="s">
        <v>2461</v>
      </c>
      <c r="AA286" s="147"/>
      <c r="AB286" s="147"/>
      <c r="AC286" s="147"/>
      <c r="AD286" s="147"/>
      <c r="AE286" s="147"/>
      <c r="AF286" s="147"/>
      <c r="AG286" s="147" t="s">
        <v>595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>
      <c r="A287" s="154"/>
      <c r="B287" s="155"/>
      <c r="C287" s="193" t="s">
        <v>2023</v>
      </c>
      <c r="D287" s="189"/>
      <c r="E287" s="190">
        <v>27.65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58"/>
      <c r="AA287" s="147"/>
      <c r="AB287" s="147"/>
      <c r="AC287" s="147"/>
      <c r="AD287" s="147"/>
      <c r="AE287" s="147"/>
      <c r="AF287" s="147"/>
      <c r="AG287" s="147" t="s">
        <v>1881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>
      <c r="A288" s="154"/>
      <c r="B288" s="155"/>
      <c r="C288" s="193" t="s">
        <v>2026</v>
      </c>
      <c r="D288" s="189"/>
      <c r="E288" s="190">
        <v>9.3000000000000007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58"/>
      <c r="AA288" s="147"/>
      <c r="AB288" s="147"/>
      <c r="AC288" s="147"/>
      <c r="AD288" s="147"/>
      <c r="AE288" s="147"/>
      <c r="AF288" s="147"/>
      <c r="AG288" s="147" t="s">
        <v>1881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>
      <c r="A289" s="154"/>
      <c r="B289" s="155"/>
      <c r="C289" s="193" t="s">
        <v>2028</v>
      </c>
      <c r="D289" s="189"/>
      <c r="E289" s="190">
        <v>1.54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58"/>
      <c r="AA289" s="147"/>
      <c r="AB289" s="147"/>
      <c r="AC289" s="147"/>
      <c r="AD289" s="147"/>
      <c r="AE289" s="147"/>
      <c r="AF289" s="147"/>
      <c r="AG289" s="147" t="s">
        <v>1881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0.399999999999999" outlineLevel="1">
      <c r="A290" s="169">
        <v>90</v>
      </c>
      <c r="B290" s="170" t="s">
        <v>2214</v>
      </c>
      <c r="C290" s="183" t="s">
        <v>2215</v>
      </c>
      <c r="D290" s="171" t="s">
        <v>362</v>
      </c>
      <c r="E290" s="172">
        <v>5.12</v>
      </c>
      <c r="F290" s="173"/>
      <c r="G290" s="174">
        <f>ROUND(E290*F290,2)</f>
        <v>0</v>
      </c>
      <c r="H290" s="159"/>
      <c r="I290" s="158">
        <f>ROUND(E290*H290,2)</f>
        <v>0</v>
      </c>
      <c r="J290" s="159"/>
      <c r="K290" s="158">
        <f>ROUND(E290*J290,2)</f>
        <v>0</v>
      </c>
      <c r="L290" s="158">
        <v>21</v>
      </c>
      <c r="M290" s="158">
        <f>G290*(1+L290/100)</f>
        <v>0</v>
      </c>
      <c r="N290" s="157">
        <v>2.5000000000000001E-4</v>
      </c>
      <c r="O290" s="157">
        <f>ROUND(E290*N290,2)</f>
        <v>0</v>
      </c>
      <c r="P290" s="157">
        <v>0</v>
      </c>
      <c r="Q290" s="157">
        <f>ROUND(E290*P290,2)</f>
        <v>0</v>
      </c>
      <c r="R290" s="158"/>
      <c r="S290" s="158" t="s">
        <v>307</v>
      </c>
      <c r="T290" s="158" t="s">
        <v>308</v>
      </c>
      <c r="U290" s="158">
        <v>0</v>
      </c>
      <c r="V290" s="158">
        <f>ROUND(E290*U290,2)</f>
        <v>0</v>
      </c>
      <c r="W290" s="158"/>
      <c r="X290" s="158" t="s">
        <v>309</v>
      </c>
      <c r="Y290" s="158" t="s">
        <v>310</v>
      </c>
      <c r="Z290" s="201" t="s">
        <v>307</v>
      </c>
      <c r="AA290" s="147"/>
      <c r="AB290" s="147"/>
      <c r="AC290" s="147"/>
      <c r="AD290" s="147"/>
      <c r="AE290" s="147"/>
      <c r="AF290" s="147"/>
      <c r="AG290" s="147" t="s">
        <v>595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>
      <c r="A291" s="154"/>
      <c r="B291" s="155"/>
      <c r="C291" s="193" t="s">
        <v>2216</v>
      </c>
      <c r="D291" s="189"/>
      <c r="E291" s="190">
        <v>5.12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58"/>
      <c r="AA291" s="147"/>
      <c r="AB291" s="147"/>
      <c r="AC291" s="147"/>
      <c r="AD291" s="147"/>
      <c r="AE291" s="147"/>
      <c r="AF291" s="147"/>
      <c r="AG291" s="147" t="s">
        <v>1881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>
      <c r="A292" s="169">
        <v>91</v>
      </c>
      <c r="B292" s="170" t="s">
        <v>2217</v>
      </c>
      <c r="C292" s="183" t="s">
        <v>2218</v>
      </c>
      <c r="D292" s="171" t="s">
        <v>410</v>
      </c>
      <c r="E292" s="172">
        <v>8.5</v>
      </c>
      <c r="F292" s="173"/>
      <c r="G292" s="174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0.11221</v>
      </c>
      <c r="O292" s="157">
        <f>ROUND(E292*N292,2)</f>
        <v>0.95</v>
      </c>
      <c r="P292" s="157">
        <v>0</v>
      </c>
      <c r="Q292" s="157">
        <f>ROUND(E292*P292,2)</f>
        <v>0</v>
      </c>
      <c r="R292" s="158"/>
      <c r="S292" s="158" t="s">
        <v>328</v>
      </c>
      <c r="T292" s="158" t="s">
        <v>308</v>
      </c>
      <c r="U292" s="158">
        <v>0.14000000000000001</v>
      </c>
      <c r="V292" s="158">
        <f>ROUND(E292*U292,2)</f>
        <v>1.19</v>
      </c>
      <c r="W292" s="158"/>
      <c r="X292" s="158" t="s">
        <v>309</v>
      </c>
      <c r="Y292" s="158" t="s">
        <v>310</v>
      </c>
      <c r="Z292" s="201" t="s">
        <v>2461</v>
      </c>
      <c r="AA292" s="147"/>
      <c r="AB292" s="147"/>
      <c r="AC292" s="147"/>
      <c r="AD292" s="147"/>
      <c r="AE292" s="147"/>
      <c r="AF292" s="147"/>
      <c r="AG292" s="147" t="s">
        <v>311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>
      <c r="A293" s="154"/>
      <c r="B293" s="155"/>
      <c r="C293" s="193" t="s">
        <v>2219</v>
      </c>
      <c r="D293" s="189"/>
      <c r="E293" s="190">
        <v>8.5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58"/>
      <c r="AA293" s="147"/>
      <c r="AB293" s="147"/>
      <c r="AC293" s="147"/>
      <c r="AD293" s="147"/>
      <c r="AE293" s="147"/>
      <c r="AF293" s="147"/>
      <c r="AG293" s="147" t="s">
        <v>1881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>
      <c r="A294" s="169">
        <v>92</v>
      </c>
      <c r="B294" s="170" t="s">
        <v>2220</v>
      </c>
      <c r="C294" s="183" t="s">
        <v>2221</v>
      </c>
      <c r="D294" s="171" t="s">
        <v>410</v>
      </c>
      <c r="E294" s="172">
        <v>78.7</v>
      </c>
      <c r="F294" s="173"/>
      <c r="G294" s="174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0.14874000000000001</v>
      </c>
      <c r="O294" s="157">
        <f>ROUND(E294*N294,2)</f>
        <v>11.71</v>
      </c>
      <c r="P294" s="157">
        <v>0</v>
      </c>
      <c r="Q294" s="157">
        <f>ROUND(E294*P294,2)</f>
        <v>0</v>
      </c>
      <c r="R294" s="158"/>
      <c r="S294" s="158" t="s">
        <v>328</v>
      </c>
      <c r="T294" s="158" t="s">
        <v>308</v>
      </c>
      <c r="U294" s="158">
        <v>0.27200000000000002</v>
      </c>
      <c r="V294" s="158">
        <f>ROUND(E294*U294,2)</f>
        <v>21.41</v>
      </c>
      <c r="W294" s="158"/>
      <c r="X294" s="158" t="s">
        <v>309</v>
      </c>
      <c r="Y294" s="158" t="s">
        <v>310</v>
      </c>
      <c r="Z294" s="201" t="s">
        <v>2461</v>
      </c>
      <c r="AA294" s="147"/>
      <c r="AB294" s="147"/>
      <c r="AC294" s="147"/>
      <c r="AD294" s="147"/>
      <c r="AE294" s="147"/>
      <c r="AF294" s="147"/>
      <c r="AG294" s="147" t="s">
        <v>311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>
      <c r="A295" s="154"/>
      <c r="B295" s="155"/>
      <c r="C295" s="193" t="s">
        <v>1884</v>
      </c>
      <c r="D295" s="189"/>
      <c r="E295" s="190">
        <v>43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58"/>
      <c r="AA295" s="147"/>
      <c r="AB295" s="147"/>
      <c r="AC295" s="147"/>
      <c r="AD295" s="147"/>
      <c r="AE295" s="147"/>
      <c r="AF295" s="147"/>
      <c r="AG295" s="147" t="s">
        <v>1881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0.399999999999999" outlineLevel="3">
      <c r="A296" s="154"/>
      <c r="B296" s="155"/>
      <c r="C296" s="193" t="s">
        <v>2222</v>
      </c>
      <c r="D296" s="189"/>
      <c r="E296" s="190">
        <v>35.700000000000003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58"/>
      <c r="AA296" s="147"/>
      <c r="AB296" s="147"/>
      <c r="AC296" s="147"/>
      <c r="AD296" s="147"/>
      <c r="AE296" s="147"/>
      <c r="AF296" s="147"/>
      <c r="AG296" s="147" t="s">
        <v>1881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>
      <c r="A297" s="175">
        <v>93</v>
      </c>
      <c r="B297" s="176" t="s">
        <v>2223</v>
      </c>
      <c r="C297" s="182" t="s">
        <v>2224</v>
      </c>
      <c r="D297" s="177" t="s">
        <v>521</v>
      </c>
      <c r="E297" s="178">
        <v>2</v>
      </c>
      <c r="F297" s="179"/>
      <c r="G297" s="180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0.4</v>
      </c>
      <c r="O297" s="157">
        <f>ROUND(E297*N297,2)</f>
        <v>0.8</v>
      </c>
      <c r="P297" s="157">
        <v>0</v>
      </c>
      <c r="Q297" s="157">
        <f>ROUND(E297*P297,2)</f>
        <v>0</v>
      </c>
      <c r="R297" s="158"/>
      <c r="S297" s="158" t="s">
        <v>328</v>
      </c>
      <c r="T297" s="158" t="s">
        <v>308</v>
      </c>
      <c r="U297" s="158">
        <v>2.5750000000000002</v>
      </c>
      <c r="V297" s="158">
        <f>ROUND(E297*U297,2)</f>
        <v>5.15</v>
      </c>
      <c r="W297" s="158"/>
      <c r="X297" s="158" t="s">
        <v>309</v>
      </c>
      <c r="Y297" s="158" t="s">
        <v>310</v>
      </c>
      <c r="Z297" s="201" t="s">
        <v>2461</v>
      </c>
      <c r="AA297" s="147"/>
      <c r="AB297" s="147"/>
      <c r="AC297" s="147"/>
      <c r="AD297" s="147"/>
      <c r="AE297" s="147"/>
      <c r="AF297" s="147"/>
      <c r="AG297" s="147" t="s">
        <v>311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>
      <c r="A298" s="169">
        <v>94</v>
      </c>
      <c r="B298" s="170" t="s">
        <v>2225</v>
      </c>
      <c r="C298" s="183" t="s">
        <v>2226</v>
      </c>
      <c r="D298" s="171" t="s">
        <v>521</v>
      </c>
      <c r="E298" s="172">
        <v>1</v>
      </c>
      <c r="F298" s="173"/>
      <c r="G298" s="174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7">
        <v>7.1300000000000001E-3</v>
      </c>
      <c r="O298" s="157">
        <f>ROUND(E298*N298,2)</f>
        <v>0.01</v>
      </c>
      <c r="P298" s="157">
        <v>0</v>
      </c>
      <c r="Q298" s="157">
        <f>ROUND(E298*P298,2)</f>
        <v>0</v>
      </c>
      <c r="R298" s="158"/>
      <c r="S298" s="158" t="s">
        <v>328</v>
      </c>
      <c r="T298" s="158" t="s">
        <v>308</v>
      </c>
      <c r="U298" s="158">
        <v>0.89</v>
      </c>
      <c r="V298" s="158">
        <f>ROUND(E298*U298,2)</f>
        <v>0.89</v>
      </c>
      <c r="W298" s="158"/>
      <c r="X298" s="158" t="s">
        <v>309</v>
      </c>
      <c r="Y298" s="158" t="s">
        <v>310</v>
      </c>
      <c r="Z298" s="201" t="s">
        <v>2461</v>
      </c>
      <c r="AA298" s="147"/>
      <c r="AB298" s="147"/>
      <c r="AC298" s="147"/>
      <c r="AD298" s="147"/>
      <c r="AE298" s="147"/>
      <c r="AF298" s="147"/>
      <c r="AG298" s="147" t="s">
        <v>311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>
      <c r="A299" s="154"/>
      <c r="B299" s="155"/>
      <c r="C299" s="193" t="s">
        <v>2227</v>
      </c>
      <c r="D299" s="189"/>
      <c r="E299" s="190">
        <v>1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58"/>
      <c r="AA299" s="147"/>
      <c r="AB299" s="147"/>
      <c r="AC299" s="147"/>
      <c r="AD299" s="147"/>
      <c r="AE299" s="147"/>
      <c r="AF299" s="147"/>
      <c r="AG299" s="147" t="s">
        <v>1881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>
      <c r="A300" s="169">
        <v>95</v>
      </c>
      <c r="B300" s="170" t="s">
        <v>2228</v>
      </c>
      <c r="C300" s="183" t="s">
        <v>2229</v>
      </c>
      <c r="D300" s="171" t="s">
        <v>521</v>
      </c>
      <c r="E300" s="172">
        <v>1</v>
      </c>
      <c r="F300" s="173"/>
      <c r="G300" s="174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7">
        <v>4.0599999999999997E-2</v>
      </c>
      <c r="O300" s="157">
        <f>ROUND(E300*N300,2)</f>
        <v>0.04</v>
      </c>
      <c r="P300" s="157">
        <v>0</v>
      </c>
      <c r="Q300" s="157">
        <f>ROUND(E300*P300,2)</f>
        <v>0</v>
      </c>
      <c r="R300" s="158" t="s">
        <v>1976</v>
      </c>
      <c r="S300" s="158" t="s">
        <v>328</v>
      </c>
      <c r="T300" s="158" t="s">
        <v>308</v>
      </c>
      <c r="U300" s="158">
        <v>0</v>
      </c>
      <c r="V300" s="158">
        <f>ROUND(E300*U300,2)</f>
        <v>0</v>
      </c>
      <c r="W300" s="158"/>
      <c r="X300" s="158" t="s">
        <v>503</v>
      </c>
      <c r="Y300" s="158" t="s">
        <v>310</v>
      </c>
      <c r="Z300" s="201" t="s">
        <v>2461</v>
      </c>
      <c r="AA300" s="147"/>
      <c r="AB300" s="147"/>
      <c r="AC300" s="147"/>
      <c r="AD300" s="147"/>
      <c r="AE300" s="147"/>
      <c r="AF300" s="147"/>
      <c r="AG300" s="147" t="s">
        <v>1977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>
      <c r="A301" s="154"/>
      <c r="B301" s="155"/>
      <c r="C301" s="193" t="s">
        <v>2227</v>
      </c>
      <c r="D301" s="189"/>
      <c r="E301" s="190">
        <v>1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58"/>
      <c r="AA301" s="147"/>
      <c r="AB301" s="147"/>
      <c r="AC301" s="147"/>
      <c r="AD301" s="147"/>
      <c r="AE301" s="147"/>
      <c r="AF301" s="147"/>
      <c r="AG301" s="147" t="s">
        <v>1881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>
      <c r="A302" s="169">
        <v>96</v>
      </c>
      <c r="B302" s="170" t="s">
        <v>2230</v>
      </c>
      <c r="C302" s="183" t="s">
        <v>2231</v>
      </c>
      <c r="D302" s="171" t="s">
        <v>521</v>
      </c>
      <c r="E302" s="172">
        <v>81</v>
      </c>
      <c r="F302" s="173"/>
      <c r="G302" s="174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5.8000000000000003E-2</v>
      </c>
      <c r="O302" s="157">
        <f>ROUND(E302*N302,2)</f>
        <v>4.7</v>
      </c>
      <c r="P302" s="157">
        <v>0</v>
      </c>
      <c r="Q302" s="157">
        <f>ROUND(E302*P302,2)</f>
        <v>0</v>
      </c>
      <c r="R302" s="158" t="s">
        <v>1976</v>
      </c>
      <c r="S302" s="158" t="s">
        <v>328</v>
      </c>
      <c r="T302" s="158" t="s">
        <v>308</v>
      </c>
      <c r="U302" s="158">
        <v>0</v>
      </c>
      <c r="V302" s="158">
        <f>ROUND(E302*U302,2)</f>
        <v>0</v>
      </c>
      <c r="W302" s="158"/>
      <c r="X302" s="158" t="s">
        <v>503</v>
      </c>
      <c r="Y302" s="158" t="s">
        <v>310</v>
      </c>
      <c r="Z302" s="201" t="s">
        <v>2461</v>
      </c>
      <c r="AA302" s="147"/>
      <c r="AB302" s="147"/>
      <c r="AC302" s="147"/>
      <c r="AD302" s="147"/>
      <c r="AE302" s="147"/>
      <c r="AF302" s="147"/>
      <c r="AG302" s="147" t="s">
        <v>1977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>
      <c r="A303" s="154"/>
      <c r="B303" s="155"/>
      <c r="C303" s="193" t="s">
        <v>2232</v>
      </c>
      <c r="D303" s="189"/>
      <c r="E303" s="190">
        <v>44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58"/>
      <c r="AA303" s="147"/>
      <c r="AB303" s="147"/>
      <c r="AC303" s="147"/>
      <c r="AD303" s="147"/>
      <c r="AE303" s="147"/>
      <c r="AF303" s="147"/>
      <c r="AG303" s="147" t="s">
        <v>1881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>
      <c r="A304" s="154"/>
      <c r="B304" s="155"/>
      <c r="C304" s="193" t="s">
        <v>2233</v>
      </c>
      <c r="D304" s="189"/>
      <c r="E304" s="190">
        <v>37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58"/>
      <c r="AA304" s="147"/>
      <c r="AB304" s="147"/>
      <c r="AC304" s="147"/>
      <c r="AD304" s="147"/>
      <c r="AE304" s="147"/>
      <c r="AF304" s="147"/>
      <c r="AG304" s="147" t="s">
        <v>1881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>
      <c r="A305" s="169">
        <v>97</v>
      </c>
      <c r="B305" s="170" t="s">
        <v>2234</v>
      </c>
      <c r="C305" s="183" t="s">
        <v>2235</v>
      </c>
      <c r="D305" s="171" t="s">
        <v>521</v>
      </c>
      <c r="E305" s="172">
        <v>9</v>
      </c>
      <c r="F305" s="173"/>
      <c r="G305" s="174">
        <f>ROUND(E305*F305,2)</f>
        <v>0</v>
      </c>
      <c r="H305" s="159"/>
      <c r="I305" s="158">
        <f>ROUND(E305*H305,2)</f>
        <v>0</v>
      </c>
      <c r="J305" s="159"/>
      <c r="K305" s="158">
        <f>ROUND(E305*J305,2)</f>
        <v>0</v>
      </c>
      <c r="L305" s="158">
        <v>21</v>
      </c>
      <c r="M305" s="158">
        <f>G305*(1+L305/100)</f>
        <v>0</v>
      </c>
      <c r="N305" s="157">
        <v>2.9000000000000001E-2</v>
      </c>
      <c r="O305" s="157">
        <f>ROUND(E305*N305,2)</f>
        <v>0.26</v>
      </c>
      <c r="P305" s="157">
        <v>0</v>
      </c>
      <c r="Q305" s="157">
        <f>ROUND(E305*P305,2)</f>
        <v>0</v>
      </c>
      <c r="R305" s="158" t="s">
        <v>1976</v>
      </c>
      <c r="S305" s="158" t="s">
        <v>2236</v>
      </c>
      <c r="T305" s="158" t="s">
        <v>308</v>
      </c>
      <c r="U305" s="158">
        <v>0</v>
      </c>
      <c r="V305" s="158">
        <f>ROUND(E305*U305,2)</f>
        <v>0</v>
      </c>
      <c r="W305" s="158"/>
      <c r="X305" s="158" t="s">
        <v>503</v>
      </c>
      <c r="Y305" s="158" t="s">
        <v>310</v>
      </c>
      <c r="Z305" s="201" t="s">
        <v>2461</v>
      </c>
      <c r="AA305" s="147"/>
      <c r="AB305" s="147"/>
      <c r="AC305" s="147"/>
      <c r="AD305" s="147"/>
      <c r="AE305" s="147"/>
      <c r="AF305" s="147"/>
      <c r="AG305" s="147" t="s">
        <v>1977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>
      <c r="A306" s="154"/>
      <c r="B306" s="155"/>
      <c r="C306" s="193" t="s">
        <v>2237</v>
      </c>
      <c r="D306" s="189"/>
      <c r="E306" s="190">
        <v>9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58"/>
      <c r="AA306" s="147"/>
      <c r="AB306" s="147"/>
      <c r="AC306" s="147"/>
      <c r="AD306" s="147"/>
      <c r="AE306" s="147"/>
      <c r="AF306" s="147"/>
      <c r="AG306" s="147" t="s">
        <v>1881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>
      <c r="A307" s="169">
        <v>98</v>
      </c>
      <c r="B307" s="170" t="s">
        <v>2238</v>
      </c>
      <c r="C307" s="183" t="s">
        <v>2239</v>
      </c>
      <c r="D307" s="171" t="s">
        <v>362</v>
      </c>
      <c r="E307" s="172">
        <v>172.72499999999999</v>
      </c>
      <c r="F307" s="173"/>
      <c r="G307" s="174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7">
        <v>0.13200000000000001</v>
      </c>
      <c r="O307" s="157">
        <f>ROUND(E307*N307,2)</f>
        <v>22.8</v>
      </c>
      <c r="P307" s="157">
        <v>0</v>
      </c>
      <c r="Q307" s="157">
        <f>ROUND(E307*P307,2)</f>
        <v>0</v>
      </c>
      <c r="R307" s="158"/>
      <c r="S307" s="158" t="s">
        <v>307</v>
      </c>
      <c r="T307" s="158" t="s">
        <v>308</v>
      </c>
      <c r="U307" s="158">
        <v>0</v>
      </c>
      <c r="V307" s="158">
        <f>ROUND(E307*U307,2)</f>
        <v>0</v>
      </c>
      <c r="W307" s="158"/>
      <c r="X307" s="158" t="s">
        <v>503</v>
      </c>
      <c r="Y307" s="158" t="s">
        <v>310</v>
      </c>
      <c r="Z307" s="201" t="s">
        <v>307</v>
      </c>
      <c r="AA307" s="147"/>
      <c r="AB307" s="147"/>
      <c r="AC307" s="147"/>
      <c r="AD307" s="147"/>
      <c r="AE307" s="147"/>
      <c r="AF307" s="147"/>
      <c r="AG307" s="147" t="s">
        <v>1977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>
      <c r="A308" s="154"/>
      <c r="B308" s="155"/>
      <c r="C308" s="193" t="s">
        <v>2240</v>
      </c>
      <c r="D308" s="189"/>
      <c r="E308" s="190">
        <v>172.72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58"/>
      <c r="AA308" s="147"/>
      <c r="AB308" s="147"/>
      <c r="AC308" s="147"/>
      <c r="AD308" s="147"/>
      <c r="AE308" s="147"/>
      <c r="AF308" s="147"/>
      <c r="AG308" s="147" t="s">
        <v>1881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>
      <c r="A309" s="175">
        <v>99</v>
      </c>
      <c r="B309" s="176" t="s">
        <v>2241</v>
      </c>
      <c r="C309" s="182" t="s">
        <v>2242</v>
      </c>
      <c r="D309" s="177" t="s">
        <v>521</v>
      </c>
      <c r="E309" s="178">
        <v>2</v>
      </c>
      <c r="F309" s="179"/>
      <c r="G309" s="180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7">
        <v>0.34499999999999997</v>
      </c>
      <c r="O309" s="157">
        <f>ROUND(E309*N309,2)</f>
        <v>0.69</v>
      </c>
      <c r="P309" s="157">
        <v>0</v>
      </c>
      <c r="Q309" s="157">
        <f>ROUND(E309*P309,2)</f>
        <v>0</v>
      </c>
      <c r="R309" s="158" t="s">
        <v>1976</v>
      </c>
      <c r="S309" s="158" t="s">
        <v>2243</v>
      </c>
      <c r="T309" s="158" t="s">
        <v>308</v>
      </c>
      <c r="U309" s="158">
        <v>0</v>
      </c>
      <c r="V309" s="158">
        <f>ROUND(E309*U309,2)</f>
        <v>0</v>
      </c>
      <c r="W309" s="158"/>
      <c r="X309" s="158" t="s">
        <v>503</v>
      </c>
      <c r="Y309" s="158" t="s">
        <v>310</v>
      </c>
      <c r="Z309" s="201" t="s">
        <v>2461</v>
      </c>
      <c r="AA309" s="147"/>
      <c r="AB309" s="147"/>
      <c r="AC309" s="147"/>
      <c r="AD309" s="147"/>
      <c r="AE309" s="147"/>
      <c r="AF309" s="147"/>
      <c r="AG309" s="147" t="s">
        <v>1977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>
      <c r="A310" s="169">
        <v>100</v>
      </c>
      <c r="B310" s="170" t="s">
        <v>2134</v>
      </c>
      <c r="C310" s="183" t="s">
        <v>2135</v>
      </c>
      <c r="D310" s="171" t="s">
        <v>362</v>
      </c>
      <c r="E310" s="172">
        <v>27.864000000000001</v>
      </c>
      <c r="F310" s="173"/>
      <c r="G310" s="174">
        <f>ROUND(E310*F310,2)</f>
        <v>0</v>
      </c>
      <c r="H310" s="159"/>
      <c r="I310" s="158">
        <f>ROUND(E310*H310,2)</f>
        <v>0</v>
      </c>
      <c r="J310" s="159"/>
      <c r="K310" s="158">
        <f>ROUND(E310*J310,2)</f>
        <v>0</v>
      </c>
      <c r="L310" s="158">
        <v>21</v>
      </c>
      <c r="M310" s="158">
        <f>G310*(1+L310/100)</f>
        <v>0</v>
      </c>
      <c r="N310" s="157">
        <v>2.9999999999999997E-4</v>
      </c>
      <c r="O310" s="157">
        <f>ROUND(E310*N310,2)</f>
        <v>0.01</v>
      </c>
      <c r="P310" s="157">
        <v>0</v>
      </c>
      <c r="Q310" s="157">
        <f>ROUND(E310*P310,2)</f>
        <v>0</v>
      </c>
      <c r="R310" s="158" t="s">
        <v>1976</v>
      </c>
      <c r="S310" s="158" t="s">
        <v>328</v>
      </c>
      <c r="T310" s="158" t="s">
        <v>308</v>
      </c>
      <c r="U310" s="158">
        <v>0</v>
      </c>
      <c r="V310" s="158">
        <f>ROUND(E310*U310,2)</f>
        <v>0</v>
      </c>
      <c r="W310" s="158"/>
      <c r="X310" s="158" t="s">
        <v>503</v>
      </c>
      <c r="Y310" s="158" t="s">
        <v>310</v>
      </c>
      <c r="Z310" s="201" t="s">
        <v>2461</v>
      </c>
      <c r="AA310" s="147"/>
      <c r="AB310" s="147"/>
      <c r="AC310" s="147"/>
      <c r="AD310" s="147"/>
      <c r="AE310" s="147"/>
      <c r="AF310" s="147"/>
      <c r="AG310" s="147" t="s">
        <v>1977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>
      <c r="A311" s="154"/>
      <c r="B311" s="155"/>
      <c r="C311" s="193" t="s">
        <v>2244</v>
      </c>
      <c r="D311" s="189"/>
      <c r="E311" s="190">
        <v>27.86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58"/>
      <c r="AA311" s="147"/>
      <c r="AB311" s="147"/>
      <c r="AC311" s="147"/>
      <c r="AD311" s="147"/>
      <c r="AE311" s="147"/>
      <c r="AF311" s="147"/>
      <c r="AG311" s="147" t="s">
        <v>1881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>
      <c r="A312" s="162" t="s">
        <v>302</v>
      </c>
      <c r="B312" s="163" t="s">
        <v>173</v>
      </c>
      <c r="C312" s="181" t="s">
        <v>174</v>
      </c>
      <c r="D312" s="164"/>
      <c r="E312" s="165"/>
      <c r="F312" s="166"/>
      <c r="G312" s="167">
        <f>SUMIF(AG313:AG320,"&lt;&gt;NOR",G313:G320)</f>
        <v>0</v>
      </c>
      <c r="H312" s="161"/>
      <c r="I312" s="161">
        <f>SUM(I313:I320)</f>
        <v>0</v>
      </c>
      <c r="J312" s="161"/>
      <c r="K312" s="161">
        <f>SUM(K313:K320)</f>
        <v>0</v>
      </c>
      <c r="L312" s="161"/>
      <c r="M312" s="161">
        <f>SUM(M313:M320)</f>
        <v>0</v>
      </c>
      <c r="N312" s="160"/>
      <c r="O312" s="160">
        <f>SUM(O313:O320)</f>
        <v>13.49</v>
      </c>
      <c r="P312" s="160"/>
      <c r="Q312" s="160">
        <f>SUM(Q313:Q320)</f>
        <v>0</v>
      </c>
      <c r="R312" s="161"/>
      <c r="S312" s="161"/>
      <c r="T312" s="161"/>
      <c r="U312" s="161"/>
      <c r="V312" s="161">
        <f>SUM(V313:V320)</f>
        <v>3.8899999999999997</v>
      </c>
      <c r="W312" s="161"/>
      <c r="X312" s="161"/>
      <c r="Y312" s="161"/>
      <c r="Z312" s="167"/>
      <c r="AG312" t="s">
        <v>303</v>
      </c>
    </row>
    <row r="313" spans="1:60" outlineLevel="1">
      <c r="A313" s="169">
        <v>101</v>
      </c>
      <c r="B313" s="170" t="s">
        <v>2245</v>
      </c>
      <c r="C313" s="183" t="s">
        <v>2246</v>
      </c>
      <c r="D313" s="171" t="s">
        <v>479</v>
      </c>
      <c r="E313" s="172">
        <v>1.9350000000000001</v>
      </c>
      <c r="F313" s="173"/>
      <c r="G313" s="174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7">
        <v>1.6867000000000001</v>
      </c>
      <c r="O313" s="157">
        <f>ROUND(E313*N313,2)</f>
        <v>3.26</v>
      </c>
      <c r="P313" s="157">
        <v>0</v>
      </c>
      <c r="Q313" s="157">
        <f>ROUND(E313*P313,2)</f>
        <v>0</v>
      </c>
      <c r="R313" s="158"/>
      <c r="S313" s="158" t="s">
        <v>328</v>
      </c>
      <c r="T313" s="158" t="s">
        <v>308</v>
      </c>
      <c r="U313" s="158">
        <v>0.16200000000000001</v>
      </c>
      <c r="V313" s="158">
        <f>ROUND(E313*U313,2)</f>
        <v>0.31</v>
      </c>
      <c r="W313" s="158"/>
      <c r="X313" s="158" t="s">
        <v>309</v>
      </c>
      <c r="Y313" s="158" t="s">
        <v>310</v>
      </c>
      <c r="Z313" s="201" t="s">
        <v>2461</v>
      </c>
      <c r="AA313" s="147"/>
      <c r="AB313" s="147"/>
      <c r="AC313" s="147"/>
      <c r="AD313" s="147"/>
      <c r="AE313" s="147"/>
      <c r="AF313" s="147"/>
      <c r="AG313" s="147" t="s">
        <v>311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0.399999999999999" outlineLevel="2">
      <c r="A314" s="154"/>
      <c r="B314" s="155"/>
      <c r="C314" s="193" t="s">
        <v>2247</v>
      </c>
      <c r="D314" s="189"/>
      <c r="E314" s="190">
        <v>1.94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58"/>
      <c r="AA314" s="147"/>
      <c r="AB314" s="147"/>
      <c r="AC314" s="147"/>
      <c r="AD314" s="147"/>
      <c r="AE314" s="147"/>
      <c r="AF314" s="147"/>
      <c r="AG314" s="147" t="s">
        <v>1881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>
      <c r="A315" s="169">
        <v>102</v>
      </c>
      <c r="B315" s="170" t="s">
        <v>2248</v>
      </c>
      <c r="C315" s="183" t="s">
        <v>2249</v>
      </c>
      <c r="D315" s="171" t="s">
        <v>496</v>
      </c>
      <c r="E315" s="172">
        <v>5.16</v>
      </c>
      <c r="F315" s="173"/>
      <c r="G315" s="174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7">
        <v>1.1000000000000001</v>
      </c>
      <c r="O315" s="157">
        <f>ROUND(E315*N315,2)</f>
        <v>5.68</v>
      </c>
      <c r="P315" s="157">
        <v>0</v>
      </c>
      <c r="Q315" s="157">
        <f>ROUND(E315*P315,2)</f>
        <v>0</v>
      </c>
      <c r="R315" s="158"/>
      <c r="S315" s="158" t="s">
        <v>328</v>
      </c>
      <c r="T315" s="158" t="s">
        <v>308</v>
      </c>
      <c r="U315" s="158">
        <v>0.16300000000000001</v>
      </c>
      <c r="V315" s="158">
        <f>ROUND(E315*U315,2)</f>
        <v>0.84</v>
      </c>
      <c r="W315" s="158"/>
      <c r="X315" s="158" t="s">
        <v>309</v>
      </c>
      <c r="Y315" s="158" t="s">
        <v>310</v>
      </c>
      <c r="Z315" s="201" t="s">
        <v>2461</v>
      </c>
      <c r="AA315" s="147"/>
      <c r="AB315" s="147"/>
      <c r="AC315" s="147"/>
      <c r="AD315" s="147"/>
      <c r="AE315" s="147"/>
      <c r="AF315" s="147"/>
      <c r="AG315" s="147" t="s">
        <v>311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2">
      <c r="A316" s="154"/>
      <c r="B316" s="155"/>
      <c r="C316" s="193" t="s">
        <v>2250</v>
      </c>
      <c r="D316" s="189"/>
      <c r="E316" s="190">
        <v>5.16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58"/>
      <c r="AA316" s="147"/>
      <c r="AB316" s="147"/>
      <c r="AC316" s="147"/>
      <c r="AD316" s="147"/>
      <c r="AE316" s="147"/>
      <c r="AF316" s="147"/>
      <c r="AG316" s="147" t="s">
        <v>1881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>
      <c r="A317" s="169">
        <v>103</v>
      </c>
      <c r="B317" s="170" t="s">
        <v>2251</v>
      </c>
      <c r="C317" s="183" t="s">
        <v>2252</v>
      </c>
      <c r="D317" s="171" t="s">
        <v>496</v>
      </c>
      <c r="E317" s="172">
        <v>3.2250000000000001</v>
      </c>
      <c r="F317" s="173"/>
      <c r="G317" s="174">
        <f>ROUND(E317*F317,2)</f>
        <v>0</v>
      </c>
      <c r="H317" s="159"/>
      <c r="I317" s="158">
        <f>ROUND(E317*H317,2)</f>
        <v>0</v>
      </c>
      <c r="J317" s="159"/>
      <c r="K317" s="158">
        <f>ROUND(E317*J317,2)</f>
        <v>0</v>
      </c>
      <c r="L317" s="158">
        <v>21</v>
      </c>
      <c r="M317" s="158">
        <f>G317*(1+L317/100)</f>
        <v>0</v>
      </c>
      <c r="N317" s="157">
        <v>1</v>
      </c>
      <c r="O317" s="157">
        <f>ROUND(E317*N317,2)</f>
        <v>3.23</v>
      </c>
      <c r="P317" s="157">
        <v>0</v>
      </c>
      <c r="Q317" s="157">
        <f>ROUND(E317*P317,2)</f>
        <v>0</v>
      </c>
      <c r="R317" s="158"/>
      <c r="S317" s="158" t="s">
        <v>328</v>
      </c>
      <c r="T317" s="158" t="s">
        <v>308</v>
      </c>
      <c r="U317" s="158">
        <v>0.40600000000000003</v>
      </c>
      <c r="V317" s="158">
        <f>ROUND(E317*U317,2)</f>
        <v>1.31</v>
      </c>
      <c r="W317" s="158"/>
      <c r="X317" s="158" t="s">
        <v>309</v>
      </c>
      <c r="Y317" s="158" t="s">
        <v>310</v>
      </c>
      <c r="Z317" s="201" t="s">
        <v>2461</v>
      </c>
      <c r="AA317" s="147"/>
      <c r="AB317" s="147"/>
      <c r="AC317" s="147"/>
      <c r="AD317" s="147"/>
      <c r="AE317" s="147"/>
      <c r="AF317" s="147"/>
      <c r="AG317" s="147" t="s">
        <v>311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.399999999999999" outlineLevel="2">
      <c r="A318" s="154"/>
      <c r="B318" s="155"/>
      <c r="C318" s="193" t="s">
        <v>2253</v>
      </c>
      <c r="D318" s="189"/>
      <c r="E318" s="190">
        <v>3.23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58"/>
      <c r="AA318" s="147"/>
      <c r="AB318" s="147"/>
      <c r="AC318" s="147"/>
      <c r="AD318" s="147"/>
      <c r="AE318" s="147"/>
      <c r="AF318" s="147"/>
      <c r="AG318" s="147" t="s">
        <v>1881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>
      <c r="A319" s="169">
        <v>104</v>
      </c>
      <c r="B319" s="170" t="s">
        <v>2254</v>
      </c>
      <c r="C319" s="183" t="s">
        <v>2255</v>
      </c>
      <c r="D319" s="171" t="s">
        <v>362</v>
      </c>
      <c r="E319" s="172">
        <v>12.9</v>
      </c>
      <c r="F319" s="173"/>
      <c r="G319" s="174">
        <f>ROUND(E319*F319,2)</f>
        <v>0</v>
      </c>
      <c r="H319" s="159"/>
      <c r="I319" s="158">
        <f>ROUND(E319*H319,2)</f>
        <v>0</v>
      </c>
      <c r="J319" s="159"/>
      <c r="K319" s="158">
        <f>ROUND(E319*J319,2)</f>
        <v>0</v>
      </c>
      <c r="L319" s="158">
        <v>21</v>
      </c>
      <c r="M319" s="158">
        <f>G319*(1+L319/100)</f>
        <v>0</v>
      </c>
      <c r="N319" s="157">
        <v>0.10255</v>
      </c>
      <c r="O319" s="157">
        <f>ROUND(E319*N319,2)</f>
        <v>1.32</v>
      </c>
      <c r="P319" s="157">
        <v>0</v>
      </c>
      <c r="Q319" s="157">
        <f>ROUND(E319*P319,2)</f>
        <v>0</v>
      </c>
      <c r="R319" s="158"/>
      <c r="S319" s="158" t="s">
        <v>328</v>
      </c>
      <c r="T319" s="158" t="s">
        <v>308</v>
      </c>
      <c r="U319" s="158">
        <v>0.111</v>
      </c>
      <c r="V319" s="158">
        <f>ROUND(E319*U319,2)</f>
        <v>1.43</v>
      </c>
      <c r="W319" s="158"/>
      <c r="X319" s="158" t="s">
        <v>309</v>
      </c>
      <c r="Y319" s="158" t="s">
        <v>310</v>
      </c>
      <c r="Z319" s="201" t="s">
        <v>2461</v>
      </c>
      <c r="AA319" s="147"/>
      <c r="AB319" s="147"/>
      <c r="AC319" s="147"/>
      <c r="AD319" s="147"/>
      <c r="AE319" s="147"/>
      <c r="AF319" s="147"/>
      <c r="AG319" s="147" t="s">
        <v>311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0.399999999999999" outlineLevel="2">
      <c r="A320" s="154"/>
      <c r="B320" s="155"/>
      <c r="C320" s="193" t="s">
        <v>2256</v>
      </c>
      <c r="D320" s="189"/>
      <c r="E320" s="190">
        <v>12.9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58"/>
      <c r="AA320" s="147"/>
      <c r="AB320" s="147"/>
      <c r="AC320" s="147"/>
      <c r="AD320" s="147"/>
      <c r="AE320" s="147"/>
      <c r="AF320" s="147"/>
      <c r="AG320" s="147" t="s">
        <v>1881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>
      <c r="A321" s="162" t="s">
        <v>302</v>
      </c>
      <c r="B321" s="163" t="s">
        <v>179</v>
      </c>
      <c r="C321" s="181" t="s">
        <v>180</v>
      </c>
      <c r="D321" s="164"/>
      <c r="E321" s="165"/>
      <c r="F321" s="166"/>
      <c r="G321" s="167">
        <f>SUMIF(AG322:AG322,"&lt;&gt;NOR",G322:G322)</f>
        <v>0</v>
      </c>
      <c r="H321" s="161"/>
      <c r="I321" s="161">
        <f>SUM(I322:I322)</f>
        <v>0</v>
      </c>
      <c r="J321" s="161"/>
      <c r="K321" s="161">
        <f>SUM(K322:K322)</f>
        <v>0</v>
      </c>
      <c r="L321" s="161"/>
      <c r="M321" s="161">
        <f>SUM(M322:M322)</f>
        <v>0</v>
      </c>
      <c r="N321" s="160"/>
      <c r="O321" s="160">
        <f>SUM(O322:O322)</f>
        <v>0</v>
      </c>
      <c r="P321" s="160"/>
      <c r="Q321" s="160">
        <f>SUM(Q322:Q322)</f>
        <v>0</v>
      </c>
      <c r="R321" s="161"/>
      <c r="S321" s="161"/>
      <c r="T321" s="161"/>
      <c r="U321" s="161"/>
      <c r="V321" s="161">
        <f>SUM(V322:V322)</f>
        <v>68.58</v>
      </c>
      <c r="W321" s="161"/>
      <c r="X321" s="161"/>
      <c r="Y321" s="161"/>
      <c r="Z321" s="167"/>
      <c r="AG321" t="s">
        <v>303</v>
      </c>
    </row>
    <row r="322" spans="1:60" outlineLevel="1">
      <c r="A322" s="175">
        <v>105</v>
      </c>
      <c r="B322" s="176" t="s">
        <v>2257</v>
      </c>
      <c r="C322" s="182" t="s">
        <v>2258</v>
      </c>
      <c r="D322" s="177" t="s">
        <v>496</v>
      </c>
      <c r="E322" s="178">
        <v>539.99548000000004</v>
      </c>
      <c r="F322" s="179"/>
      <c r="G322" s="180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8"/>
      <c r="S322" s="158" t="s">
        <v>328</v>
      </c>
      <c r="T322" s="158" t="s">
        <v>308</v>
      </c>
      <c r="U322" s="158">
        <v>0.127</v>
      </c>
      <c r="V322" s="158">
        <f>ROUND(E322*U322,2)</f>
        <v>68.58</v>
      </c>
      <c r="W322" s="158"/>
      <c r="X322" s="158" t="s">
        <v>184</v>
      </c>
      <c r="Y322" s="158" t="s">
        <v>310</v>
      </c>
      <c r="Z322" s="201" t="s">
        <v>2461</v>
      </c>
      <c r="AA322" s="147"/>
      <c r="AB322" s="147"/>
      <c r="AC322" s="147"/>
      <c r="AD322" s="147"/>
      <c r="AE322" s="147"/>
      <c r="AF322" s="147"/>
      <c r="AG322" s="147" t="s">
        <v>448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>
      <c r="A323" s="162" t="s">
        <v>302</v>
      </c>
      <c r="B323" s="163" t="s">
        <v>207</v>
      </c>
      <c r="C323" s="181" t="s">
        <v>208</v>
      </c>
      <c r="D323" s="164"/>
      <c r="E323" s="165"/>
      <c r="F323" s="166"/>
      <c r="G323" s="167">
        <f>SUMIF(AG324:AG326,"&lt;&gt;NOR",G324:G326)</f>
        <v>0</v>
      </c>
      <c r="H323" s="161"/>
      <c r="I323" s="161">
        <f>SUM(I324:I326)</f>
        <v>0</v>
      </c>
      <c r="J323" s="161"/>
      <c r="K323" s="161">
        <f>SUM(K324:K326)</f>
        <v>0</v>
      </c>
      <c r="L323" s="161"/>
      <c r="M323" s="161">
        <f>SUM(M324:M326)</f>
        <v>0</v>
      </c>
      <c r="N323" s="160"/>
      <c r="O323" s="160">
        <f>SUM(O324:O326)</f>
        <v>0</v>
      </c>
      <c r="P323" s="160"/>
      <c r="Q323" s="160">
        <f>SUM(Q324:Q326)</f>
        <v>0</v>
      </c>
      <c r="R323" s="161"/>
      <c r="S323" s="161"/>
      <c r="T323" s="161"/>
      <c r="U323" s="161"/>
      <c r="V323" s="161">
        <f>SUM(V324:V326)</f>
        <v>0.44</v>
      </c>
      <c r="W323" s="161"/>
      <c r="X323" s="161"/>
      <c r="Y323" s="161"/>
      <c r="Z323" s="167"/>
      <c r="AG323" t="s">
        <v>303</v>
      </c>
    </row>
    <row r="324" spans="1:60" outlineLevel="1">
      <c r="A324" s="169">
        <v>106</v>
      </c>
      <c r="B324" s="170" t="s">
        <v>2259</v>
      </c>
      <c r="C324" s="183" t="s">
        <v>2260</v>
      </c>
      <c r="D324" s="171" t="s">
        <v>362</v>
      </c>
      <c r="E324" s="172">
        <v>3.3580000000000001</v>
      </c>
      <c r="F324" s="173"/>
      <c r="G324" s="174">
        <f>ROUND(E324*F324,2)</f>
        <v>0</v>
      </c>
      <c r="H324" s="159"/>
      <c r="I324" s="158">
        <f>ROUND(E324*H324,2)</f>
        <v>0</v>
      </c>
      <c r="J324" s="159"/>
      <c r="K324" s="158">
        <f>ROUND(E324*J324,2)</f>
        <v>0</v>
      </c>
      <c r="L324" s="158">
        <v>21</v>
      </c>
      <c r="M324" s="158">
        <f>G324*(1+L324/100)</f>
        <v>0</v>
      </c>
      <c r="N324" s="157">
        <v>9.5E-4</v>
      </c>
      <c r="O324" s="157">
        <f>ROUND(E324*N324,2)</f>
        <v>0</v>
      </c>
      <c r="P324" s="157">
        <v>0</v>
      </c>
      <c r="Q324" s="157">
        <f>ROUND(E324*P324,2)</f>
        <v>0</v>
      </c>
      <c r="R324" s="158"/>
      <c r="S324" s="158" t="s">
        <v>328</v>
      </c>
      <c r="T324" s="158" t="s">
        <v>308</v>
      </c>
      <c r="U324" s="158">
        <v>0.13</v>
      </c>
      <c r="V324" s="158">
        <f>ROUND(E324*U324,2)</f>
        <v>0.44</v>
      </c>
      <c r="W324" s="158"/>
      <c r="X324" s="158" t="s">
        <v>309</v>
      </c>
      <c r="Y324" s="158" t="s">
        <v>310</v>
      </c>
      <c r="Z324" s="201" t="s">
        <v>2461</v>
      </c>
      <c r="AA324" s="147"/>
      <c r="AB324" s="147"/>
      <c r="AC324" s="147"/>
      <c r="AD324" s="147"/>
      <c r="AE324" s="147"/>
      <c r="AF324" s="147"/>
      <c r="AG324" s="147" t="s">
        <v>595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>
      <c r="A325" s="154"/>
      <c r="B325" s="155"/>
      <c r="C325" s="193" t="s">
        <v>2261</v>
      </c>
      <c r="D325" s="189"/>
      <c r="E325" s="190">
        <v>3.36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58"/>
      <c r="AA325" s="147"/>
      <c r="AB325" s="147"/>
      <c r="AC325" s="147"/>
      <c r="AD325" s="147"/>
      <c r="AE325" s="147"/>
      <c r="AF325" s="147"/>
      <c r="AG325" s="147" t="s">
        <v>1881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>
      <c r="A326" s="154">
        <v>107</v>
      </c>
      <c r="B326" s="155" t="s">
        <v>2262</v>
      </c>
      <c r="C326" s="188" t="s">
        <v>2263</v>
      </c>
      <c r="D326" s="156" t="s">
        <v>0</v>
      </c>
      <c r="E326" s="187"/>
      <c r="F326" s="159"/>
      <c r="G326" s="158">
        <f>ROUND(E326*F326,2)</f>
        <v>0</v>
      </c>
      <c r="H326" s="159"/>
      <c r="I326" s="158">
        <f>ROUND(E326*H326,2)</f>
        <v>0</v>
      </c>
      <c r="J326" s="159"/>
      <c r="K326" s="158">
        <f>ROUND(E326*J326,2)</f>
        <v>0</v>
      </c>
      <c r="L326" s="158">
        <v>21</v>
      </c>
      <c r="M326" s="158">
        <f>G326*(1+L326/100)</f>
        <v>0</v>
      </c>
      <c r="N326" s="157">
        <v>0</v>
      </c>
      <c r="O326" s="157">
        <f>ROUND(E326*N326,2)</f>
        <v>0</v>
      </c>
      <c r="P326" s="157">
        <v>0</v>
      </c>
      <c r="Q326" s="157">
        <f>ROUND(E326*P326,2)</f>
        <v>0</v>
      </c>
      <c r="R326" s="158"/>
      <c r="S326" s="158" t="s">
        <v>328</v>
      </c>
      <c r="T326" s="158" t="s">
        <v>308</v>
      </c>
      <c r="U326" s="158">
        <v>0</v>
      </c>
      <c r="V326" s="158">
        <f>ROUND(E326*U326,2)</f>
        <v>0</v>
      </c>
      <c r="W326" s="158"/>
      <c r="X326" s="158" t="s">
        <v>184</v>
      </c>
      <c r="Y326" s="158" t="s">
        <v>310</v>
      </c>
      <c r="Z326" s="201" t="s">
        <v>2461</v>
      </c>
      <c r="AA326" s="147"/>
      <c r="AB326" s="147"/>
      <c r="AC326" s="147"/>
      <c r="AD326" s="147"/>
      <c r="AE326" s="147"/>
      <c r="AF326" s="147"/>
      <c r="AG326" s="147" t="s">
        <v>448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>
      <c r="A327" s="162" t="s">
        <v>302</v>
      </c>
      <c r="B327" s="163" t="s">
        <v>251</v>
      </c>
      <c r="C327" s="181" t="s">
        <v>252</v>
      </c>
      <c r="D327" s="164"/>
      <c r="E327" s="165"/>
      <c r="F327" s="166"/>
      <c r="G327" s="167">
        <f>SUMIF(AG328:AG337,"&lt;&gt;NOR",G328:G337)</f>
        <v>0</v>
      </c>
      <c r="H327" s="161"/>
      <c r="I327" s="161">
        <f>SUM(I328:I337)</f>
        <v>0</v>
      </c>
      <c r="J327" s="161"/>
      <c r="K327" s="161">
        <f>SUM(K328:K337)</f>
        <v>0</v>
      </c>
      <c r="L327" s="161"/>
      <c r="M327" s="161">
        <f>SUM(M328:M337)</f>
        <v>0</v>
      </c>
      <c r="N327" s="160"/>
      <c r="O327" s="160">
        <f>SUM(O328:O337)</f>
        <v>0</v>
      </c>
      <c r="P327" s="160"/>
      <c r="Q327" s="160">
        <f>SUM(Q328:Q337)</f>
        <v>0</v>
      </c>
      <c r="R327" s="161"/>
      <c r="S327" s="161"/>
      <c r="T327" s="161"/>
      <c r="U327" s="161"/>
      <c r="V327" s="161">
        <f>SUM(V328:V337)</f>
        <v>0</v>
      </c>
      <c r="W327" s="161"/>
      <c r="X327" s="161"/>
      <c r="Y327" s="161"/>
      <c r="Z327" s="167"/>
      <c r="AG327" t="s">
        <v>303</v>
      </c>
    </row>
    <row r="328" spans="1:60" outlineLevel="1">
      <c r="A328" s="175">
        <v>108</v>
      </c>
      <c r="B328" s="176" t="s">
        <v>2264</v>
      </c>
      <c r="C328" s="182" t="s">
        <v>2265</v>
      </c>
      <c r="D328" s="177" t="s">
        <v>435</v>
      </c>
      <c r="E328" s="178">
        <v>51.3</v>
      </c>
      <c r="F328" s="179"/>
      <c r="G328" s="180">
        <f t="shared" ref="G328:G337" si="7">ROUND(E328*F328,2)</f>
        <v>0</v>
      </c>
      <c r="H328" s="159"/>
      <c r="I328" s="158">
        <f t="shared" ref="I328:I337" si="8">ROUND(E328*H328,2)</f>
        <v>0</v>
      </c>
      <c r="J328" s="159"/>
      <c r="K328" s="158">
        <f t="shared" ref="K328:K337" si="9">ROUND(E328*J328,2)</f>
        <v>0</v>
      </c>
      <c r="L328" s="158">
        <v>21</v>
      </c>
      <c r="M328" s="158">
        <f t="shared" ref="M328:M337" si="10">G328*(1+L328/100)</f>
        <v>0</v>
      </c>
      <c r="N328" s="157">
        <v>0</v>
      </c>
      <c r="O328" s="157">
        <f t="shared" ref="O328:O337" si="11">ROUND(E328*N328,2)</f>
        <v>0</v>
      </c>
      <c r="P328" s="157">
        <v>0</v>
      </c>
      <c r="Q328" s="157">
        <f t="shared" ref="Q328:Q337" si="12">ROUND(E328*P328,2)</f>
        <v>0</v>
      </c>
      <c r="R328" s="158"/>
      <c r="S328" s="158" t="s">
        <v>307</v>
      </c>
      <c r="T328" s="158" t="s">
        <v>308</v>
      </c>
      <c r="U328" s="158">
        <v>0</v>
      </c>
      <c r="V328" s="158">
        <f t="shared" ref="V328:V337" si="13">ROUND(E328*U328,2)</f>
        <v>0</v>
      </c>
      <c r="W328" s="158"/>
      <c r="X328" s="158" t="s">
        <v>309</v>
      </c>
      <c r="Y328" s="158" t="s">
        <v>432</v>
      </c>
      <c r="Z328" s="201" t="s">
        <v>307</v>
      </c>
      <c r="AA328" s="147"/>
      <c r="AB328" s="147"/>
      <c r="AC328" s="147"/>
      <c r="AD328" s="147"/>
      <c r="AE328" s="147"/>
      <c r="AF328" s="147"/>
      <c r="AG328" s="147" t="s">
        <v>311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0.399999999999999" outlineLevel="1">
      <c r="A329" s="175">
        <v>109</v>
      </c>
      <c r="B329" s="176" t="s">
        <v>2266</v>
      </c>
      <c r="C329" s="182" t="s">
        <v>2267</v>
      </c>
      <c r="D329" s="177" t="s">
        <v>435</v>
      </c>
      <c r="E329" s="178">
        <v>191.93</v>
      </c>
      <c r="F329" s="179"/>
      <c r="G329" s="180">
        <f t="shared" si="7"/>
        <v>0</v>
      </c>
      <c r="H329" s="159"/>
      <c r="I329" s="158">
        <f t="shared" si="8"/>
        <v>0</v>
      </c>
      <c r="J329" s="159"/>
      <c r="K329" s="158">
        <f t="shared" si="9"/>
        <v>0</v>
      </c>
      <c r="L329" s="158">
        <v>21</v>
      </c>
      <c r="M329" s="158">
        <f t="shared" si="10"/>
        <v>0</v>
      </c>
      <c r="N329" s="157">
        <v>0</v>
      </c>
      <c r="O329" s="157">
        <f t="shared" si="11"/>
        <v>0</v>
      </c>
      <c r="P329" s="157">
        <v>0</v>
      </c>
      <c r="Q329" s="157">
        <f t="shared" si="12"/>
        <v>0</v>
      </c>
      <c r="R329" s="158"/>
      <c r="S329" s="158" t="s">
        <v>307</v>
      </c>
      <c r="T329" s="158" t="s">
        <v>308</v>
      </c>
      <c r="U329" s="158">
        <v>0</v>
      </c>
      <c r="V329" s="158">
        <f t="shared" si="13"/>
        <v>0</v>
      </c>
      <c r="W329" s="158"/>
      <c r="X329" s="158" t="s">
        <v>309</v>
      </c>
      <c r="Y329" s="158" t="s">
        <v>432</v>
      </c>
      <c r="Z329" s="201" t="s">
        <v>307</v>
      </c>
      <c r="AA329" s="147"/>
      <c r="AB329" s="147"/>
      <c r="AC329" s="147"/>
      <c r="AD329" s="147"/>
      <c r="AE329" s="147"/>
      <c r="AF329" s="147"/>
      <c r="AG329" s="147" t="s">
        <v>311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0.399999999999999" outlineLevel="1">
      <c r="A330" s="175">
        <v>110</v>
      </c>
      <c r="B330" s="176" t="s">
        <v>2268</v>
      </c>
      <c r="C330" s="182" t="s">
        <v>2269</v>
      </c>
      <c r="D330" s="177" t="s">
        <v>435</v>
      </c>
      <c r="E330" s="178">
        <v>85.38</v>
      </c>
      <c r="F330" s="179"/>
      <c r="G330" s="180">
        <f t="shared" si="7"/>
        <v>0</v>
      </c>
      <c r="H330" s="159"/>
      <c r="I330" s="158">
        <f t="shared" si="8"/>
        <v>0</v>
      </c>
      <c r="J330" s="159"/>
      <c r="K330" s="158">
        <f t="shared" si="9"/>
        <v>0</v>
      </c>
      <c r="L330" s="158">
        <v>21</v>
      </c>
      <c r="M330" s="158">
        <f t="shared" si="10"/>
        <v>0</v>
      </c>
      <c r="N330" s="157">
        <v>0</v>
      </c>
      <c r="O330" s="157">
        <f t="shared" si="11"/>
        <v>0</v>
      </c>
      <c r="P330" s="157">
        <v>0</v>
      </c>
      <c r="Q330" s="157">
        <f t="shared" si="12"/>
        <v>0</v>
      </c>
      <c r="R330" s="158"/>
      <c r="S330" s="158" t="s">
        <v>307</v>
      </c>
      <c r="T330" s="158" t="s">
        <v>308</v>
      </c>
      <c r="U330" s="158">
        <v>0</v>
      </c>
      <c r="V330" s="158">
        <f t="shared" si="13"/>
        <v>0</v>
      </c>
      <c r="W330" s="158"/>
      <c r="X330" s="158" t="s">
        <v>309</v>
      </c>
      <c r="Y330" s="158" t="s">
        <v>432</v>
      </c>
      <c r="Z330" s="201" t="s">
        <v>307</v>
      </c>
      <c r="AA330" s="147"/>
      <c r="AB330" s="147"/>
      <c r="AC330" s="147"/>
      <c r="AD330" s="147"/>
      <c r="AE330" s="147"/>
      <c r="AF330" s="147"/>
      <c r="AG330" s="147" t="s">
        <v>311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.399999999999999" outlineLevel="1">
      <c r="A331" s="175">
        <v>111</v>
      </c>
      <c r="B331" s="176" t="s">
        <v>2270</v>
      </c>
      <c r="C331" s="182" t="s">
        <v>2271</v>
      </c>
      <c r="D331" s="177" t="s">
        <v>435</v>
      </c>
      <c r="E331" s="178">
        <v>36.44</v>
      </c>
      <c r="F331" s="179"/>
      <c r="G331" s="180">
        <f t="shared" si="7"/>
        <v>0</v>
      </c>
      <c r="H331" s="159"/>
      <c r="I331" s="158">
        <f t="shared" si="8"/>
        <v>0</v>
      </c>
      <c r="J331" s="159"/>
      <c r="K331" s="158">
        <f t="shared" si="9"/>
        <v>0</v>
      </c>
      <c r="L331" s="158">
        <v>21</v>
      </c>
      <c r="M331" s="158">
        <f t="shared" si="10"/>
        <v>0</v>
      </c>
      <c r="N331" s="157">
        <v>0</v>
      </c>
      <c r="O331" s="157">
        <f t="shared" si="11"/>
        <v>0</v>
      </c>
      <c r="P331" s="157">
        <v>0</v>
      </c>
      <c r="Q331" s="157">
        <f t="shared" si="12"/>
        <v>0</v>
      </c>
      <c r="R331" s="158"/>
      <c r="S331" s="158" t="s">
        <v>307</v>
      </c>
      <c r="T331" s="158" t="s">
        <v>308</v>
      </c>
      <c r="U331" s="158">
        <v>0</v>
      </c>
      <c r="V331" s="158">
        <f t="shared" si="13"/>
        <v>0</v>
      </c>
      <c r="W331" s="158"/>
      <c r="X331" s="158" t="s">
        <v>309</v>
      </c>
      <c r="Y331" s="158" t="s">
        <v>432</v>
      </c>
      <c r="Z331" s="201" t="s">
        <v>307</v>
      </c>
      <c r="AA331" s="147"/>
      <c r="AB331" s="147"/>
      <c r="AC331" s="147"/>
      <c r="AD331" s="147"/>
      <c r="AE331" s="147"/>
      <c r="AF331" s="147"/>
      <c r="AG331" s="147" t="s">
        <v>311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0.399999999999999" outlineLevel="1">
      <c r="A332" s="175">
        <v>112</v>
      </c>
      <c r="B332" s="176" t="s">
        <v>2272</v>
      </c>
      <c r="C332" s="182" t="s">
        <v>2273</v>
      </c>
      <c r="D332" s="177" t="s">
        <v>435</v>
      </c>
      <c r="E332" s="178">
        <v>26.2</v>
      </c>
      <c r="F332" s="179"/>
      <c r="G332" s="180">
        <f t="shared" si="7"/>
        <v>0</v>
      </c>
      <c r="H332" s="159"/>
      <c r="I332" s="158">
        <f t="shared" si="8"/>
        <v>0</v>
      </c>
      <c r="J332" s="159"/>
      <c r="K332" s="158">
        <f t="shared" si="9"/>
        <v>0</v>
      </c>
      <c r="L332" s="158">
        <v>21</v>
      </c>
      <c r="M332" s="158">
        <f t="shared" si="10"/>
        <v>0</v>
      </c>
      <c r="N332" s="157">
        <v>0</v>
      </c>
      <c r="O332" s="157">
        <f t="shared" si="11"/>
        <v>0</v>
      </c>
      <c r="P332" s="157">
        <v>0</v>
      </c>
      <c r="Q332" s="157">
        <f t="shared" si="12"/>
        <v>0</v>
      </c>
      <c r="R332" s="158"/>
      <c r="S332" s="158" t="s">
        <v>307</v>
      </c>
      <c r="T332" s="158" t="s">
        <v>308</v>
      </c>
      <c r="U332" s="158">
        <v>0</v>
      </c>
      <c r="V332" s="158">
        <f t="shared" si="13"/>
        <v>0</v>
      </c>
      <c r="W332" s="158"/>
      <c r="X332" s="158" t="s">
        <v>309</v>
      </c>
      <c r="Y332" s="158" t="s">
        <v>432</v>
      </c>
      <c r="Z332" s="201" t="s">
        <v>307</v>
      </c>
      <c r="AA332" s="147"/>
      <c r="AB332" s="147"/>
      <c r="AC332" s="147"/>
      <c r="AD332" s="147"/>
      <c r="AE332" s="147"/>
      <c r="AF332" s="147"/>
      <c r="AG332" s="147" t="s">
        <v>311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>
      <c r="A333" s="175">
        <v>113</v>
      </c>
      <c r="B333" s="176" t="s">
        <v>2274</v>
      </c>
      <c r="C333" s="182" t="s">
        <v>2275</v>
      </c>
      <c r="D333" s="177" t="s">
        <v>435</v>
      </c>
      <c r="E333" s="178">
        <v>337.1</v>
      </c>
      <c r="F333" s="179"/>
      <c r="G333" s="180">
        <f t="shared" si="7"/>
        <v>0</v>
      </c>
      <c r="H333" s="159"/>
      <c r="I333" s="158">
        <f t="shared" si="8"/>
        <v>0</v>
      </c>
      <c r="J333" s="159"/>
      <c r="K333" s="158">
        <f t="shared" si="9"/>
        <v>0</v>
      </c>
      <c r="L333" s="158">
        <v>21</v>
      </c>
      <c r="M333" s="158">
        <f t="shared" si="10"/>
        <v>0</v>
      </c>
      <c r="N333" s="157">
        <v>0</v>
      </c>
      <c r="O333" s="157">
        <f t="shared" si="11"/>
        <v>0</v>
      </c>
      <c r="P333" s="157">
        <v>0</v>
      </c>
      <c r="Q333" s="157">
        <f t="shared" si="12"/>
        <v>0</v>
      </c>
      <c r="R333" s="158"/>
      <c r="S333" s="158" t="s">
        <v>307</v>
      </c>
      <c r="T333" s="158" t="s">
        <v>308</v>
      </c>
      <c r="U333" s="158">
        <v>0</v>
      </c>
      <c r="V333" s="158">
        <f t="shared" si="13"/>
        <v>0</v>
      </c>
      <c r="W333" s="158"/>
      <c r="X333" s="158" t="s">
        <v>309</v>
      </c>
      <c r="Y333" s="158" t="s">
        <v>432</v>
      </c>
      <c r="Z333" s="201" t="s">
        <v>307</v>
      </c>
      <c r="AA333" s="147"/>
      <c r="AB333" s="147"/>
      <c r="AC333" s="147"/>
      <c r="AD333" s="147"/>
      <c r="AE333" s="147"/>
      <c r="AF333" s="147"/>
      <c r="AG333" s="147" t="s">
        <v>311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>
      <c r="A334" s="175">
        <v>114</v>
      </c>
      <c r="B334" s="176" t="s">
        <v>2276</v>
      </c>
      <c r="C334" s="182" t="s">
        <v>2277</v>
      </c>
      <c r="D334" s="177" t="s">
        <v>435</v>
      </c>
      <c r="E334" s="178">
        <v>1766.91</v>
      </c>
      <c r="F334" s="179"/>
      <c r="G334" s="180">
        <f t="shared" si="7"/>
        <v>0</v>
      </c>
      <c r="H334" s="159"/>
      <c r="I334" s="158">
        <f t="shared" si="8"/>
        <v>0</v>
      </c>
      <c r="J334" s="159"/>
      <c r="K334" s="158">
        <f t="shared" si="9"/>
        <v>0</v>
      </c>
      <c r="L334" s="158">
        <v>21</v>
      </c>
      <c r="M334" s="158">
        <f t="shared" si="10"/>
        <v>0</v>
      </c>
      <c r="N334" s="157">
        <v>0</v>
      </c>
      <c r="O334" s="157">
        <f t="shared" si="11"/>
        <v>0</v>
      </c>
      <c r="P334" s="157">
        <v>0</v>
      </c>
      <c r="Q334" s="157">
        <f t="shared" si="12"/>
        <v>0</v>
      </c>
      <c r="R334" s="158"/>
      <c r="S334" s="158" t="s">
        <v>307</v>
      </c>
      <c r="T334" s="158" t="s">
        <v>308</v>
      </c>
      <c r="U334" s="158">
        <v>0</v>
      </c>
      <c r="V334" s="158">
        <f t="shared" si="13"/>
        <v>0</v>
      </c>
      <c r="W334" s="158"/>
      <c r="X334" s="158" t="s">
        <v>309</v>
      </c>
      <c r="Y334" s="158" t="s">
        <v>432</v>
      </c>
      <c r="Z334" s="201" t="s">
        <v>307</v>
      </c>
      <c r="AA334" s="147"/>
      <c r="AB334" s="147"/>
      <c r="AC334" s="147"/>
      <c r="AD334" s="147"/>
      <c r="AE334" s="147"/>
      <c r="AF334" s="147"/>
      <c r="AG334" s="147" t="s">
        <v>311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0.399999999999999" outlineLevel="1">
      <c r="A335" s="175">
        <v>115</v>
      </c>
      <c r="B335" s="176" t="s">
        <v>2278</v>
      </c>
      <c r="C335" s="182" t="s">
        <v>2279</v>
      </c>
      <c r="D335" s="177" t="s">
        <v>435</v>
      </c>
      <c r="E335" s="178">
        <v>840</v>
      </c>
      <c r="F335" s="179"/>
      <c r="G335" s="180">
        <f t="shared" si="7"/>
        <v>0</v>
      </c>
      <c r="H335" s="159"/>
      <c r="I335" s="158">
        <f t="shared" si="8"/>
        <v>0</v>
      </c>
      <c r="J335" s="159"/>
      <c r="K335" s="158">
        <f t="shared" si="9"/>
        <v>0</v>
      </c>
      <c r="L335" s="158">
        <v>21</v>
      </c>
      <c r="M335" s="158">
        <f t="shared" si="10"/>
        <v>0</v>
      </c>
      <c r="N335" s="157">
        <v>0</v>
      </c>
      <c r="O335" s="157">
        <f t="shared" si="11"/>
        <v>0</v>
      </c>
      <c r="P335" s="157">
        <v>0</v>
      </c>
      <c r="Q335" s="157">
        <f t="shared" si="12"/>
        <v>0</v>
      </c>
      <c r="R335" s="158"/>
      <c r="S335" s="158" t="s">
        <v>307</v>
      </c>
      <c r="T335" s="158" t="s">
        <v>308</v>
      </c>
      <c r="U335" s="158">
        <v>0</v>
      </c>
      <c r="V335" s="158">
        <f t="shared" si="13"/>
        <v>0</v>
      </c>
      <c r="W335" s="158"/>
      <c r="X335" s="158" t="s">
        <v>309</v>
      </c>
      <c r="Y335" s="158" t="s">
        <v>432</v>
      </c>
      <c r="Z335" s="201" t="s">
        <v>307</v>
      </c>
      <c r="AA335" s="147"/>
      <c r="AB335" s="147"/>
      <c r="AC335" s="147"/>
      <c r="AD335" s="147"/>
      <c r="AE335" s="147"/>
      <c r="AF335" s="147"/>
      <c r="AG335" s="147" t="s">
        <v>311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0.399999999999999" outlineLevel="1">
      <c r="A336" s="169">
        <v>116</v>
      </c>
      <c r="B336" s="170" t="s">
        <v>2280</v>
      </c>
      <c r="C336" s="183" t="s">
        <v>2281</v>
      </c>
      <c r="D336" s="171" t="s">
        <v>435</v>
      </c>
      <c r="E336" s="172">
        <v>3175.25</v>
      </c>
      <c r="F336" s="173"/>
      <c r="G336" s="174">
        <f t="shared" si="7"/>
        <v>0</v>
      </c>
      <c r="H336" s="159"/>
      <c r="I336" s="158">
        <f t="shared" si="8"/>
        <v>0</v>
      </c>
      <c r="J336" s="159"/>
      <c r="K336" s="158">
        <f t="shared" si="9"/>
        <v>0</v>
      </c>
      <c r="L336" s="158">
        <v>21</v>
      </c>
      <c r="M336" s="158">
        <f t="shared" si="10"/>
        <v>0</v>
      </c>
      <c r="N336" s="157">
        <v>0</v>
      </c>
      <c r="O336" s="157">
        <f t="shared" si="11"/>
        <v>0</v>
      </c>
      <c r="P336" s="157">
        <v>0</v>
      </c>
      <c r="Q336" s="157">
        <f t="shared" si="12"/>
        <v>0</v>
      </c>
      <c r="R336" s="158"/>
      <c r="S336" s="158" t="s">
        <v>307</v>
      </c>
      <c r="T336" s="158" t="s">
        <v>308</v>
      </c>
      <c r="U336" s="158">
        <v>0</v>
      </c>
      <c r="V336" s="158">
        <f t="shared" si="13"/>
        <v>0</v>
      </c>
      <c r="W336" s="158"/>
      <c r="X336" s="158" t="s">
        <v>309</v>
      </c>
      <c r="Y336" s="158" t="s">
        <v>432</v>
      </c>
      <c r="Z336" s="201" t="s">
        <v>307</v>
      </c>
      <c r="AA336" s="147"/>
      <c r="AB336" s="147"/>
      <c r="AC336" s="147"/>
      <c r="AD336" s="147"/>
      <c r="AE336" s="147"/>
      <c r="AF336" s="147"/>
      <c r="AG336" s="147" t="s">
        <v>311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>
      <c r="A337" s="154">
        <v>117</v>
      </c>
      <c r="B337" s="155" t="s">
        <v>446</v>
      </c>
      <c r="C337" s="188" t="s">
        <v>447</v>
      </c>
      <c r="D337" s="156" t="s">
        <v>0</v>
      </c>
      <c r="E337" s="187"/>
      <c r="F337" s="159"/>
      <c r="G337" s="158">
        <f t="shared" si="7"/>
        <v>0</v>
      </c>
      <c r="H337" s="159"/>
      <c r="I337" s="158">
        <f t="shared" si="8"/>
        <v>0</v>
      </c>
      <c r="J337" s="159"/>
      <c r="K337" s="158">
        <f t="shared" si="9"/>
        <v>0</v>
      </c>
      <c r="L337" s="158">
        <v>21</v>
      </c>
      <c r="M337" s="158">
        <f t="shared" si="10"/>
        <v>0</v>
      </c>
      <c r="N337" s="157">
        <v>0</v>
      </c>
      <c r="O337" s="157">
        <f t="shared" si="11"/>
        <v>0</v>
      </c>
      <c r="P337" s="157">
        <v>0</v>
      </c>
      <c r="Q337" s="157">
        <f t="shared" si="12"/>
        <v>0</v>
      </c>
      <c r="R337" s="158"/>
      <c r="S337" s="158" t="s">
        <v>328</v>
      </c>
      <c r="T337" s="158" t="s">
        <v>308</v>
      </c>
      <c r="U337" s="158">
        <v>0</v>
      </c>
      <c r="V337" s="158">
        <f t="shared" si="13"/>
        <v>0</v>
      </c>
      <c r="W337" s="158"/>
      <c r="X337" s="158" t="s">
        <v>184</v>
      </c>
      <c r="Y337" s="158" t="s">
        <v>310</v>
      </c>
      <c r="Z337" s="201" t="s">
        <v>2461</v>
      </c>
      <c r="AA337" s="147"/>
      <c r="AB337" s="147"/>
      <c r="AC337" s="147"/>
      <c r="AD337" s="147"/>
      <c r="AE337" s="147"/>
      <c r="AF337" s="147"/>
      <c r="AG337" s="147" t="s">
        <v>448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6.4">
      <c r="A338" s="162" t="s">
        <v>302</v>
      </c>
      <c r="B338" s="163" t="s">
        <v>255</v>
      </c>
      <c r="C338" s="181" t="s">
        <v>256</v>
      </c>
      <c r="D338" s="164"/>
      <c r="E338" s="165"/>
      <c r="F338" s="166"/>
      <c r="G338" s="167">
        <f>SUMIF(AG339:AG339,"&lt;&gt;NOR",G339:G339)</f>
        <v>0</v>
      </c>
      <c r="H338" s="161"/>
      <c r="I338" s="161">
        <f>SUM(I339:I339)</f>
        <v>0</v>
      </c>
      <c r="J338" s="161"/>
      <c r="K338" s="161">
        <f>SUM(K339:K339)</f>
        <v>0</v>
      </c>
      <c r="L338" s="161"/>
      <c r="M338" s="161">
        <f>SUM(M339:M339)</f>
        <v>0</v>
      </c>
      <c r="N338" s="160"/>
      <c r="O338" s="160">
        <f>SUM(O339:O339)</f>
        <v>2.4500000000000002</v>
      </c>
      <c r="P338" s="160"/>
      <c r="Q338" s="160">
        <f>SUM(Q339:Q339)</f>
        <v>0</v>
      </c>
      <c r="R338" s="161"/>
      <c r="S338" s="161"/>
      <c r="T338" s="161"/>
      <c r="U338" s="161"/>
      <c r="V338" s="161">
        <f>SUM(V339:V339)</f>
        <v>564</v>
      </c>
      <c r="W338" s="161"/>
      <c r="X338" s="161"/>
      <c r="Y338" s="161"/>
      <c r="Z338" s="167"/>
      <c r="AG338" t="s">
        <v>303</v>
      </c>
    </row>
    <row r="339" spans="1:60" ht="20.399999999999999" outlineLevel="1">
      <c r="A339" s="175">
        <v>118</v>
      </c>
      <c r="B339" s="176" t="s">
        <v>2282</v>
      </c>
      <c r="C339" s="182" t="s">
        <v>2283</v>
      </c>
      <c r="D339" s="177" t="s">
        <v>521</v>
      </c>
      <c r="E339" s="178">
        <v>1</v>
      </c>
      <c r="F339" s="179"/>
      <c r="G339" s="180">
        <f>ROUND(E339*F339,2)</f>
        <v>0</v>
      </c>
      <c r="H339" s="159"/>
      <c r="I339" s="158">
        <f>ROUND(E339*H339,2)</f>
        <v>0</v>
      </c>
      <c r="J339" s="159"/>
      <c r="K339" s="158">
        <f>ROUND(E339*J339,2)</f>
        <v>0</v>
      </c>
      <c r="L339" s="158">
        <v>21</v>
      </c>
      <c r="M339" s="158">
        <f>G339*(1+L339/100)</f>
        <v>0</v>
      </c>
      <c r="N339" s="157">
        <v>2.4500000000000002</v>
      </c>
      <c r="O339" s="157">
        <f>ROUND(E339*N339,2)</f>
        <v>2.4500000000000002</v>
      </c>
      <c r="P339" s="157">
        <v>0</v>
      </c>
      <c r="Q339" s="157">
        <f>ROUND(E339*P339,2)</f>
        <v>0</v>
      </c>
      <c r="R339" s="158"/>
      <c r="S339" s="158" t="s">
        <v>307</v>
      </c>
      <c r="T339" s="158" t="s">
        <v>308</v>
      </c>
      <c r="U339" s="158">
        <v>564</v>
      </c>
      <c r="V339" s="158">
        <f>ROUND(E339*U339,2)</f>
        <v>564</v>
      </c>
      <c r="W339" s="158"/>
      <c r="X339" s="158" t="s">
        <v>2130</v>
      </c>
      <c r="Y339" s="158" t="s">
        <v>310</v>
      </c>
      <c r="Z339" s="201" t="s">
        <v>307</v>
      </c>
      <c r="AA339" s="147"/>
      <c r="AB339" s="147"/>
      <c r="AC339" s="147"/>
      <c r="AD339" s="147"/>
      <c r="AE339" s="147"/>
      <c r="AF339" s="147"/>
      <c r="AG339" s="147" t="s">
        <v>2284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>
      <c r="A340" s="162" t="s">
        <v>302</v>
      </c>
      <c r="B340" s="163" t="s">
        <v>270</v>
      </c>
      <c r="C340" s="181" t="s">
        <v>271</v>
      </c>
      <c r="D340" s="164"/>
      <c r="E340" s="165"/>
      <c r="F340" s="166"/>
      <c r="G340" s="167">
        <f>SUMIF(AG341:AG352,"&lt;&gt;NOR",G341:G352)</f>
        <v>0</v>
      </c>
      <c r="H340" s="161"/>
      <c r="I340" s="161">
        <f>SUM(I341:I352)</f>
        <v>0</v>
      </c>
      <c r="J340" s="161"/>
      <c r="K340" s="161">
        <f>SUM(K341:K352)</f>
        <v>0</v>
      </c>
      <c r="L340" s="161"/>
      <c r="M340" s="161">
        <f>SUM(M341:M352)</f>
        <v>0</v>
      </c>
      <c r="N340" s="160"/>
      <c r="O340" s="160">
        <f>SUM(O341:O352)</f>
        <v>0</v>
      </c>
      <c r="P340" s="160"/>
      <c r="Q340" s="160">
        <f>SUM(Q341:Q352)</f>
        <v>0</v>
      </c>
      <c r="R340" s="161"/>
      <c r="S340" s="161"/>
      <c r="T340" s="161"/>
      <c r="U340" s="161"/>
      <c r="V340" s="161">
        <f>SUM(V341:V352)</f>
        <v>0</v>
      </c>
      <c r="W340" s="161"/>
      <c r="X340" s="161"/>
      <c r="Y340" s="161"/>
      <c r="Z340" s="167"/>
      <c r="AG340" t="s">
        <v>303</v>
      </c>
    </row>
    <row r="341" spans="1:60" outlineLevel="1">
      <c r="A341" s="175">
        <v>119</v>
      </c>
      <c r="B341" s="176" t="s">
        <v>2285</v>
      </c>
      <c r="C341" s="182" t="s">
        <v>2286</v>
      </c>
      <c r="D341" s="177" t="s">
        <v>496</v>
      </c>
      <c r="E341" s="178">
        <v>77.015259999999998</v>
      </c>
      <c r="F341" s="179"/>
      <c r="G341" s="180">
        <f t="shared" ref="G341:G346" si="14">ROUND(E341*F341,2)</f>
        <v>0</v>
      </c>
      <c r="H341" s="159"/>
      <c r="I341" s="158">
        <f t="shared" ref="I341:I346" si="15">ROUND(E341*H341,2)</f>
        <v>0</v>
      </c>
      <c r="J341" s="159"/>
      <c r="K341" s="158">
        <f t="shared" ref="K341:K346" si="16">ROUND(E341*J341,2)</f>
        <v>0</v>
      </c>
      <c r="L341" s="158">
        <v>21</v>
      </c>
      <c r="M341" s="158">
        <f t="shared" ref="M341:M346" si="17">G341*(1+L341/100)</f>
        <v>0</v>
      </c>
      <c r="N341" s="157">
        <v>0</v>
      </c>
      <c r="O341" s="157">
        <f t="shared" ref="O341:O346" si="18">ROUND(E341*N341,2)</f>
        <v>0</v>
      </c>
      <c r="P341" s="157">
        <v>0</v>
      </c>
      <c r="Q341" s="157">
        <f t="shared" ref="Q341:Q346" si="19">ROUND(E341*P341,2)</f>
        <v>0</v>
      </c>
      <c r="R341" s="158"/>
      <c r="S341" s="158" t="s">
        <v>328</v>
      </c>
      <c r="T341" s="158" t="s">
        <v>308</v>
      </c>
      <c r="U341" s="158">
        <v>0</v>
      </c>
      <c r="V341" s="158">
        <f t="shared" ref="V341:V346" si="20">ROUND(E341*U341,2)</f>
        <v>0</v>
      </c>
      <c r="W341" s="158"/>
      <c r="X341" s="158" t="s">
        <v>2287</v>
      </c>
      <c r="Y341" s="158" t="s">
        <v>310</v>
      </c>
      <c r="Z341" s="201" t="s">
        <v>2461</v>
      </c>
      <c r="AA341" s="147"/>
      <c r="AB341" s="147"/>
      <c r="AC341" s="147"/>
      <c r="AD341" s="147"/>
      <c r="AE341" s="147"/>
      <c r="AF341" s="147"/>
      <c r="AG341" s="147" t="s">
        <v>2288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>
      <c r="A342" s="175">
        <v>120</v>
      </c>
      <c r="B342" s="176" t="s">
        <v>2289</v>
      </c>
      <c r="C342" s="182" t="s">
        <v>2290</v>
      </c>
      <c r="D342" s="177" t="s">
        <v>496</v>
      </c>
      <c r="E342" s="178">
        <v>77.015259999999998</v>
      </c>
      <c r="F342" s="179"/>
      <c r="G342" s="180">
        <f t="shared" si="14"/>
        <v>0</v>
      </c>
      <c r="H342" s="159"/>
      <c r="I342" s="158">
        <f t="shared" si="15"/>
        <v>0</v>
      </c>
      <c r="J342" s="159"/>
      <c r="K342" s="158">
        <f t="shared" si="16"/>
        <v>0</v>
      </c>
      <c r="L342" s="158">
        <v>21</v>
      </c>
      <c r="M342" s="158">
        <f t="shared" si="17"/>
        <v>0</v>
      </c>
      <c r="N342" s="157">
        <v>0</v>
      </c>
      <c r="O342" s="157">
        <f t="shared" si="18"/>
        <v>0</v>
      </c>
      <c r="P342" s="157">
        <v>0</v>
      </c>
      <c r="Q342" s="157">
        <f t="shared" si="19"/>
        <v>0</v>
      </c>
      <c r="R342" s="158"/>
      <c r="S342" s="158" t="s">
        <v>328</v>
      </c>
      <c r="T342" s="158" t="s">
        <v>308</v>
      </c>
      <c r="U342" s="158">
        <v>0</v>
      </c>
      <c r="V342" s="158">
        <f t="shared" si="20"/>
        <v>0</v>
      </c>
      <c r="W342" s="158"/>
      <c r="X342" s="158" t="s">
        <v>2287</v>
      </c>
      <c r="Y342" s="158" t="s">
        <v>310</v>
      </c>
      <c r="Z342" s="201" t="s">
        <v>2461</v>
      </c>
      <c r="AA342" s="147"/>
      <c r="AB342" s="147"/>
      <c r="AC342" s="147"/>
      <c r="AD342" s="147"/>
      <c r="AE342" s="147"/>
      <c r="AF342" s="147"/>
      <c r="AG342" s="147" t="s">
        <v>2288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>
      <c r="A343" s="175">
        <v>121</v>
      </c>
      <c r="B343" s="176" t="s">
        <v>2291</v>
      </c>
      <c r="C343" s="182" t="s">
        <v>2292</v>
      </c>
      <c r="D343" s="177" t="s">
        <v>496</v>
      </c>
      <c r="E343" s="178">
        <v>2079.4120200000002</v>
      </c>
      <c r="F343" s="179"/>
      <c r="G343" s="180">
        <f t="shared" si="14"/>
        <v>0</v>
      </c>
      <c r="H343" s="159"/>
      <c r="I343" s="158">
        <f t="shared" si="15"/>
        <v>0</v>
      </c>
      <c r="J343" s="159"/>
      <c r="K343" s="158">
        <f t="shared" si="16"/>
        <v>0</v>
      </c>
      <c r="L343" s="158">
        <v>21</v>
      </c>
      <c r="M343" s="158">
        <f t="shared" si="17"/>
        <v>0</v>
      </c>
      <c r="N343" s="157">
        <v>0</v>
      </c>
      <c r="O343" s="157">
        <f t="shared" si="18"/>
        <v>0</v>
      </c>
      <c r="P343" s="157">
        <v>0</v>
      </c>
      <c r="Q343" s="157">
        <f t="shared" si="19"/>
        <v>0</v>
      </c>
      <c r="R343" s="158"/>
      <c r="S343" s="158" t="s">
        <v>328</v>
      </c>
      <c r="T343" s="158" t="s">
        <v>308</v>
      </c>
      <c r="U343" s="158">
        <v>0</v>
      </c>
      <c r="V343" s="158">
        <f t="shared" si="20"/>
        <v>0</v>
      </c>
      <c r="W343" s="158"/>
      <c r="X343" s="158" t="s">
        <v>2287</v>
      </c>
      <c r="Y343" s="158" t="s">
        <v>310</v>
      </c>
      <c r="Z343" s="201" t="s">
        <v>2461</v>
      </c>
      <c r="AA343" s="147"/>
      <c r="AB343" s="147"/>
      <c r="AC343" s="147"/>
      <c r="AD343" s="147"/>
      <c r="AE343" s="147"/>
      <c r="AF343" s="147"/>
      <c r="AG343" s="147" t="s">
        <v>2288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>
      <c r="A344" s="175">
        <v>122</v>
      </c>
      <c r="B344" s="176" t="s">
        <v>2293</v>
      </c>
      <c r="C344" s="182" t="s">
        <v>2294</v>
      </c>
      <c r="D344" s="177" t="s">
        <v>496</v>
      </c>
      <c r="E344" s="178">
        <v>77.015259999999998</v>
      </c>
      <c r="F344" s="179"/>
      <c r="G344" s="180">
        <f t="shared" si="14"/>
        <v>0</v>
      </c>
      <c r="H344" s="159"/>
      <c r="I344" s="158">
        <f t="shared" si="15"/>
        <v>0</v>
      </c>
      <c r="J344" s="159"/>
      <c r="K344" s="158">
        <f t="shared" si="16"/>
        <v>0</v>
      </c>
      <c r="L344" s="158">
        <v>21</v>
      </c>
      <c r="M344" s="158">
        <f t="shared" si="17"/>
        <v>0</v>
      </c>
      <c r="N344" s="157">
        <v>0</v>
      </c>
      <c r="O344" s="157">
        <f t="shared" si="18"/>
        <v>0</v>
      </c>
      <c r="P344" s="157">
        <v>0</v>
      </c>
      <c r="Q344" s="157">
        <f t="shared" si="19"/>
        <v>0</v>
      </c>
      <c r="R344" s="158"/>
      <c r="S344" s="158" t="s">
        <v>328</v>
      </c>
      <c r="T344" s="158" t="s">
        <v>308</v>
      </c>
      <c r="U344" s="158">
        <v>0</v>
      </c>
      <c r="V344" s="158">
        <f t="shared" si="20"/>
        <v>0</v>
      </c>
      <c r="W344" s="158"/>
      <c r="X344" s="158" t="s">
        <v>2287</v>
      </c>
      <c r="Y344" s="158" t="s">
        <v>310</v>
      </c>
      <c r="Z344" s="201" t="s">
        <v>2461</v>
      </c>
      <c r="AA344" s="147"/>
      <c r="AB344" s="147"/>
      <c r="AC344" s="147"/>
      <c r="AD344" s="147"/>
      <c r="AE344" s="147"/>
      <c r="AF344" s="147"/>
      <c r="AG344" s="147" t="s">
        <v>2288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>
      <c r="A345" s="175">
        <v>123</v>
      </c>
      <c r="B345" s="176" t="s">
        <v>2295</v>
      </c>
      <c r="C345" s="182" t="s">
        <v>2296</v>
      </c>
      <c r="D345" s="177" t="s">
        <v>496</v>
      </c>
      <c r="E345" s="178">
        <v>308.06103999999999</v>
      </c>
      <c r="F345" s="179"/>
      <c r="G345" s="180">
        <f t="shared" si="14"/>
        <v>0</v>
      </c>
      <c r="H345" s="159"/>
      <c r="I345" s="158">
        <f t="shared" si="15"/>
        <v>0</v>
      </c>
      <c r="J345" s="159"/>
      <c r="K345" s="158">
        <f t="shared" si="16"/>
        <v>0</v>
      </c>
      <c r="L345" s="158">
        <v>21</v>
      </c>
      <c r="M345" s="158">
        <f t="shared" si="17"/>
        <v>0</v>
      </c>
      <c r="N345" s="157">
        <v>0</v>
      </c>
      <c r="O345" s="157">
        <f t="shared" si="18"/>
        <v>0</v>
      </c>
      <c r="P345" s="157">
        <v>0</v>
      </c>
      <c r="Q345" s="157">
        <f t="shared" si="19"/>
        <v>0</v>
      </c>
      <c r="R345" s="158"/>
      <c r="S345" s="158" t="s">
        <v>328</v>
      </c>
      <c r="T345" s="158" t="s">
        <v>308</v>
      </c>
      <c r="U345" s="158">
        <v>0</v>
      </c>
      <c r="V345" s="158">
        <f t="shared" si="20"/>
        <v>0</v>
      </c>
      <c r="W345" s="158"/>
      <c r="X345" s="158" t="s">
        <v>2287</v>
      </c>
      <c r="Y345" s="158" t="s">
        <v>310</v>
      </c>
      <c r="Z345" s="201" t="s">
        <v>2461</v>
      </c>
      <c r="AA345" s="147"/>
      <c r="AB345" s="147"/>
      <c r="AC345" s="147"/>
      <c r="AD345" s="147"/>
      <c r="AE345" s="147"/>
      <c r="AF345" s="147"/>
      <c r="AG345" s="147" t="s">
        <v>2288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0.399999999999999" outlineLevel="1">
      <c r="A346" s="169">
        <v>124</v>
      </c>
      <c r="B346" s="170" t="s">
        <v>2297</v>
      </c>
      <c r="C346" s="183" t="s">
        <v>2298</v>
      </c>
      <c r="D346" s="171" t="s">
        <v>496</v>
      </c>
      <c r="E346" s="172">
        <v>58.865259999999999</v>
      </c>
      <c r="F346" s="173"/>
      <c r="G346" s="174">
        <f t="shared" si="14"/>
        <v>0</v>
      </c>
      <c r="H346" s="159"/>
      <c r="I346" s="158">
        <f t="shared" si="15"/>
        <v>0</v>
      </c>
      <c r="J346" s="159"/>
      <c r="K346" s="158">
        <f t="shared" si="16"/>
        <v>0</v>
      </c>
      <c r="L346" s="158">
        <v>21</v>
      </c>
      <c r="M346" s="158">
        <f t="shared" si="17"/>
        <v>0</v>
      </c>
      <c r="N346" s="157">
        <v>0</v>
      </c>
      <c r="O346" s="157">
        <f t="shared" si="18"/>
        <v>0</v>
      </c>
      <c r="P346" s="157">
        <v>0</v>
      </c>
      <c r="Q346" s="157">
        <f t="shared" si="19"/>
        <v>0</v>
      </c>
      <c r="R346" s="158"/>
      <c r="S346" s="158" t="s">
        <v>328</v>
      </c>
      <c r="T346" s="158" t="s">
        <v>308</v>
      </c>
      <c r="U346" s="158">
        <v>0</v>
      </c>
      <c r="V346" s="158">
        <f t="shared" si="20"/>
        <v>0</v>
      </c>
      <c r="W346" s="158"/>
      <c r="X346" s="158" t="s">
        <v>309</v>
      </c>
      <c r="Y346" s="158" t="s">
        <v>310</v>
      </c>
      <c r="Z346" s="201" t="s">
        <v>2461</v>
      </c>
      <c r="AA346" s="147"/>
      <c r="AB346" s="147"/>
      <c r="AC346" s="147"/>
      <c r="AD346" s="147"/>
      <c r="AE346" s="147"/>
      <c r="AF346" s="147"/>
      <c r="AG346" s="147" t="s">
        <v>357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>
      <c r="A347" s="154"/>
      <c r="B347" s="294" t="s">
        <v>2451</v>
      </c>
      <c r="C347" s="295"/>
      <c r="D347" s="295"/>
      <c r="E347" s="295"/>
      <c r="F347" s="295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58"/>
      <c r="AA347" s="147"/>
      <c r="AB347" s="147"/>
      <c r="AC347" s="147"/>
      <c r="AD347" s="147"/>
      <c r="AE347" s="147"/>
      <c r="AF347" s="147"/>
      <c r="AG347" s="147" t="s">
        <v>1881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>
      <c r="A348" s="154"/>
      <c r="B348" s="294" t="s">
        <v>2464</v>
      </c>
      <c r="C348" s="295"/>
      <c r="D348" s="295"/>
      <c r="E348" s="295"/>
      <c r="F348" s="295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58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>
      <c r="A349" s="154"/>
      <c r="B349" s="294" t="s">
        <v>2465</v>
      </c>
      <c r="C349" s="295"/>
      <c r="D349" s="295"/>
      <c r="E349" s="295"/>
      <c r="F349" s="295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58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64.95" customHeight="1" outlineLevel="2">
      <c r="A350" s="154"/>
      <c r="B350" s="294" t="s">
        <v>2466</v>
      </c>
      <c r="C350" s="295"/>
      <c r="D350" s="295"/>
      <c r="E350" s="295"/>
      <c r="F350" s="295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58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>
      <c r="A351" s="154"/>
      <c r="B351" s="155"/>
      <c r="C351" s="193" t="s">
        <v>2299</v>
      </c>
      <c r="D351" s="189"/>
      <c r="E351" s="190">
        <v>58.865259999999999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58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1.6" customHeight="1" outlineLevel="1">
      <c r="A352" s="169">
        <v>125</v>
      </c>
      <c r="B352" s="170" t="s">
        <v>2300</v>
      </c>
      <c r="C352" s="183" t="s">
        <v>2301</v>
      </c>
      <c r="D352" s="171" t="s">
        <v>496</v>
      </c>
      <c r="E352" s="172">
        <v>18.149999999999999</v>
      </c>
      <c r="F352" s="173"/>
      <c r="G352" s="174">
        <f>ROUND(E352*F352,2)</f>
        <v>0</v>
      </c>
      <c r="H352" s="159"/>
      <c r="I352" s="158">
        <f>ROUND(E352*H352,2)</f>
        <v>0</v>
      </c>
      <c r="J352" s="159"/>
      <c r="K352" s="158">
        <f>ROUND(E352*J352,2)</f>
        <v>0</v>
      </c>
      <c r="L352" s="158">
        <v>21</v>
      </c>
      <c r="M352" s="158">
        <f>G352*(1+L352/100)</f>
        <v>0</v>
      </c>
      <c r="N352" s="157">
        <v>0</v>
      </c>
      <c r="O352" s="157">
        <f>ROUND(E352*N352,2)</f>
        <v>0</v>
      </c>
      <c r="P352" s="157">
        <v>0</v>
      </c>
      <c r="Q352" s="157">
        <f>ROUND(E352*P352,2)</f>
        <v>0</v>
      </c>
      <c r="R352" s="158"/>
      <c r="S352" s="158" t="s">
        <v>328</v>
      </c>
      <c r="T352" s="158" t="s">
        <v>308</v>
      </c>
      <c r="U352" s="158">
        <v>0</v>
      </c>
      <c r="V352" s="158">
        <f>ROUND(E352*U352,2)</f>
        <v>0</v>
      </c>
      <c r="W352" s="158"/>
      <c r="X352" s="158" t="s">
        <v>309</v>
      </c>
      <c r="Y352" s="158" t="s">
        <v>310</v>
      </c>
      <c r="Z352" s="201" t="s">
        <v>2461</v>
      </c>
      <c r="AA352" s="147"/>
      <c r="AB352" s="147"/>
      <c r="AC352" s="147"/>
      <c r="AD352" s="147"/>
      <c r="AE352" s="147"/>
      <c r="AF352" s="147"/>
      <c r="AG352" s="147" t="s">
        <v>357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12" customHeight="1" outlineLevel="1">
      <c r="A353" s="154"/>
      <c r="B353" s="294" t="s">
        <v>2451</v>
      </c>
      <c r="C353" s="295"/>
      <c r="D353" s="295"/>
      <c r="E353" s="295"/>
      <c r="F353" s="295"/>
      <c r="G353" s="158"/>
      <c r="H353" s="159"/>
      <c r="I353" s="158"/>
      <c r="J353" s="159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58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14.4" customHeight="1" outlineLevel="1">
      <c r="A354" s="154"/>
      <c r="B354" s="294" t="s">
        <v>2464</v>
      </c>
      <c r="C354" s="295"/>
      <c r="D354" s="295"/>
      <c r="E354" s="295"/>
      <c r="F354" s="295"/>
      <c r="G354" s="158"/>
      <c r="H354" s="159"/>
      <c r="I354" s="158"/>
      <c r="J354" s="159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58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15" customHeight="1" outlineLevel="1">
      <c r="A355" s="154"/>
      <c r="B355" s="294" t="s">
        <v>2465</v>
      </c>
      <c r="C355" s="295"/>
      <c r="D355" s="295"/>
      <c r="E355" s="295"/>
      <c r="F355" s="295"/>
      <c r="G355" s="158"/>
      <c r="H355" s="159"/>
      <c r="I355" s="158"/>
      <c r="J355" s="159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58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64.2" customHeight="1" outlineLevel="1">
      <c r="A356" s="154"/>
      <c r="B356" s="294" t="s">
        <v>2466</v>
      </c>
      <c r="C356" s="295"/>
      <c r="D356" s="295"/>
      <c r="E356" s="295"/>
      <c r="F356" s="295"/>
      <c r="G356" s="158"/>
      <c r="H356" s="159"/>
      <c r="I356" s="158"/>
      <c r="J356" s="159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58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13.2" customHeight="1">
      <c r="A357" s="3"/>
      <c r="B357" s="4"/>
      <c r="C357" s="184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E357">
        <v>15</v>
      </c>
      <c r="AF357">
        <v>21</v>
      </c>
      <c r="AG357" t="s">
        <v>288</v>
      </c>
    </row>
    <row r="358" spans="1:60" ht="13.2" customHeight="1">
      <c r="A358" s="150"/>
      <c r="B358" s="151" t="s">
        <v>31</v>
      </c>
      <c r="C358" s="185"/>
      <c r="D358" s="152"/>
      <c r="E358" s="153"/>
      <c r="F358" s="153"/>
      <c r="G358" s="168">
        <f>G8+G87+G113+G189+G212+G223+G231+G253+G312+G321+G323+G327+G338+G340</f>
        <v>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AE358">
        <f>SUMIF(L7:L352,AE357,G7:G352)</f>
        <v>0</v>
      </c>
      <c r="AF358">
        <f>SUMIF(L7:L352,AF357,G7:G352)</f>
        <v>0</v>
      </c>
      <c r="AG358" t="s">
        <v>351</v>
      </c>
    </row>
    <row r="359" spans="1:60" ht="13.2" customHeight="1">
      <c r="A359" s="3"/>
      <c r="B359" s="207"/>
      <c r="C359" s="188" t="s">
        <v>2506</v>
      </c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60">
      <c r="A360" s="3"/>
      <c r="B360" s="297"/>
      <c r="C360" s="298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60">
      <c r="A361" s="292" t="s">
        <v>352</v>
      </c>
      <c r="B361" s="292"/>
      <c r="C361" s="29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60">
      <c r="A362" s="273"/>
      <c r="B362" s="274"/>
      <c r="C362" s="274"/>
      <c r="D362" s="274"/>
      <c r="E362" s="274"/>
      <c r="F362" s="274"/>
      <c r="G362" s="27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AG362" t="s">
        <v>353</v>
      </c>
    </row>
    <row r="363" spans="1:60">
      <c r="A363" s="277"/>
      <c r="B363" s="278"/>
      <c r="C363" s="278"/>
      <c r="D363" s="278"/>
      <c r="E363" s="278"/>
      <c r="F363" s="278"/>
      <c r="G363" s="28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60">
      <c r="A364" s="277"/>
      <c r="B364" s="278"/>
      <c r="C364" s="278"/>
      <c r="D364" s="278"/>
      <c r="E364" s="278"/>
      <c r="F364" s="278"/>
      <c r="G364" s="28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>
      <c r="A365" s="277"/>
      <c r="B365" s="278"/>
      <c r="C365" s="278"/>
      <c r="D365" s="278"/>
      <c r="E365" s="278"/>
      <c r="F365" s="278"/>
      <c r="G365" s="28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60">
      <c r="A366" s="281"/>
      <c r="B366" s="282"/>
      <c r="C366" s="282"/>
      <c r="D366" s="282"/>
      <c r="E366" s="282"/>
      <c r="F366" s="282"/>
      <c r="G366" s="28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60">
      <c r="A367" s="3"/>
      <c r="B367" s="4"/>
      <c r="C367" s="184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60">
      <c r="C368" s="186"/>
      <c r="D368" s="10"/>
      <c r="AG368" t="s">
        <v>354</v>
      </c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</sheetData>
  <sheetProtection password="9A07" sheet="1" objects="1" scenarios="1" formatRows="0"/>
  <mergeCells count="14">
    <mergeCell ref="B349:F349"/>
    <mergeCell ref="B350:F350"/>
    <mergeCell ref="A362:G366"/>
    <mergeCell ref="A1:G1"/>
    <mergeCell ref="C2:G2"/>
    <mergeCell ref="C3:G3"/>
    <mergeCell ref="C4:G4"/>
    <mergeCell ref="A361:C361"/>
    <mergeCell ref="B353:F353"/>
    <mergeCell ref="B354:F354"/>
    <mergeCell ref="B355:F355"/>
    <mergeCell ref="B356:F356"/>
    <mergeCell ref="B347:F347"/>
    <mergeCell ref="B348:F3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2"/>
  <sheetViews>
    <sheetView zoomScale="80" zoomScaleNormal="80" workbookViewId="0">
      <pane ySplit="7" topLeftCell="A8" activePane="bottomLeft" state="frozen"/>
      <selection sqref="A1:G1"/>
      <selection pane="bottomLeft" activeCell="E13" sqref="E13"/>
    </sheetView>
  </sheetViews>
  <sheetFormatPr defaultRowHeight="13.2" outlineLevelRow="3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85" t="s">
        <v>7</v>
      </c>
      <c r="B1" s="285"/>
      <c r="C1" s="285"/>
      <c r="D1" s="285"/>
      <c r="E1" s="285"/>
      <c r="F1" s="285"/>
      <c r="G1" s="285"/>
      <c r="AG1" t="s">
        <v>275</v>
      </c>
    </row>
    <row r="2" spans="1:60" ht="24.9" customHeight="1">
      <c r="A2" s="50" t="s">
        <v>8</v>
      </c>
      <c r="B2" s="49" t="s">
        <v>41</v>
      </c>
      <c r="C2" s="286" t="s">
        <v>42</v>
      </c>
      <c r="D2" s="287"/>
      <c r="E2" s="287"/>
      <c r="F2" s="287"/>
      <c r="G2" s="288"/>
      <c r="AG2" t="s">
        <v>276</v>
      </c>
    </row>
    <row r="3" spans="1:60" ht="24.9" customHeight="1">
      <c r="A3" s="50" t="s">
        <v>9</v>
      </c>
      <c r="B3" s="49" t="s">
        <v>75</v>
      </c>
      <c r="C3" s="286" t="s">
        <v>76</v>
      </c>
      <c r="D3" s="287"/>
      <c r="E3" s="287"/>
      <c r="F3" s="287"/>
      <c r="G3" s="288"/>
      <c r="AC3" s="121" t="s">
        <v>276</v>
      </c>
      <c r="AG3" t="s">
        <v>278</v>
      </c>
    </row>
    <row r="4" spans="1:60" ht="24.9" customHeight="1">
      <c r="A4" s="140" t="s">
        <v>10</v>
      </c>
      <c r="B4" s="141" t="s">
        <v>79</v>
      </c>
      <c r="C4" s="289" t="s">
        <v>80</v>
      </c>
      <c r="D4" s="290"/>
      <c r="E4" s="290"/>
      <c r="F4" s="290"/>
      <c r="G4" s="291"/>
      <c r="AG4" t="s">
        <v>279</v>
      </c>
    </row>
    <row r="5" spans="1:60">
      <c r="D5" s="10"/>
    </row>
    <row r="6" spans="1:60" ht="39.6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  <c r="Z6" s="198" t="s">
        <v>295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</row>
    <row r="8" spans="1:60">
      <c r="A8" s="162" t="s">
        <v>302</v>
      </c>
      <c r="B8" s="163" t="s">
        <v>156</v>
      </c>
      <c r="C8" s="181" t="s">
        <v>157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7.0000000000000007E-2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Z8" s="167"/>
      <c r="AG8" t="s">
        <v>303</v>
      </c>
    </row>
    <row r="9" spans="1:60" outlineLevel="1">
      <c r="A9" s="169">
        <v>1</v>
      </c>
      <c r="B9" s="170" t="s">
        <v>2106</v>
      </c>
      <c r="C9" s="183" t="s">
        <v>2107</v>
      </c>
      <c r="D9" s="171" t="s">
        <v>362</v>
      </c>
      <c r="E9" s="172">
        <v>41.625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1.8000000000000001E-4</v>
      </c>
      <c r="O9" s="157">
        <f>ROUND(E9*N9,2)</f>
        <v>0.01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328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201" t="s">
        <v>2461</v>
      </c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2">
      <c r="A10" s="154"/>
      <c r="B10" s="155"/>
      <c r="C10" s="193" t="s">
        <v>2302</v>
      </c>
      <c r="D10" s="189"/>
      <c r="E10" s="190">
        <v>41.63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47"/>
      <c r="AB10" s="147"/>
      <c r="AC10" s="147"/>
      <c r="AD10" s="147"/>
      <c r="AE10" s="147"/>
      <c r="AF10" s="147"/>
      <c r="AG10" s="147" t="s">
        <v>1881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>
      <c r="A11" s="169">
        <v>2</v>
      </c>
      <c r="B11" s="170" t="s">
        <v>2123</v>
      </c>
      <c r="C11" s="183" t="s">
        <v>2124</v>
      </c>
      <c r="D11" s="171" t="s">
        <v>410</v>
      </c>
      <c r="E11" s="172">
        <v>92.5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4.8999999999999998E-4</v>
      </c>
      <c r="O11" s="157">
        <f>ROUND(E11*N11,2)</f>
        <v>0.05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201" t="s">
        <v>2461</v>
      </c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193" t="s">
        <v>2303</v>
      </c>
      <c r="D12" s="189"/>
      <c r="E12" s="190">
        <v>92.5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47"/>
      <c r="AB12" s="147"/>
      <c r="AC12" s="147"/>
      <c r="AD12" s="147"/>
      <c r="AE12" s="147"/>
      <c r="AF12" s="147"/>
      <c r="AG12" s="147" t="s">
        <v>1881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5">
        <v>3</v>
      </c>
      <c r="B13" s="176" t="s">
        <v>2134</v>
      </c>
      <c r="C13" s="182" t="s">
        <v>2304</v>
      </c>
      <c r="D13" s="177" t="s">
        <v>362</v>
      </c>
      <c r="E13" s="178">
        <v>45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2.9999999999999997E-4</v>
      </c>
      <c r="O13" s="157">
        <f>ROUND(E13*N13,2)</f>
        <v>0.01</v>
      </c>
      <c r="P13" s="157">
        <v>0</v>
      </c>
      <c r="Q13" s="157">
        <f>ROUND(E13*P13,2)</f>
        <v>0</v>
      </c>
      <c r="R13" s="158" t="s">
        <v>1976</v>
      </c>
      <c r="S13" s="158" t="s">
        <v>328</v>
      </c>
      <c r="T13" s="158" t="s">
        <v>328</v>
      </c>
      <c r="U13" s="158">
        <v>0</v>
      </c>
      <c r="V13" s="158">
        <f>ROUND(E13*U13,2)</f>
        <v>0</v>
      </c>
      <c r="W13" s="158"/>
      <c r="X13" s="158" t="s">
        <v>503</v>
      </c>
      <c r="Y13" s="158" t="s">
        <v>310</v>
      </c>
      <c r="Z13" s="201" t="s">
        <v>2461</v>
      </c>
      <c r="AA13" s="147"/>
      <c r="AB13" s="147"/>
      <c r="AC13" s="147"/>
      <c r="AD13" s="147"/>
      <c r="AE13" s="147"/>
      <c r="AF13" s="147"/>
      <c r="AG13" s="147" t="s">
        <v>1977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>
      <c r="A14" s="162" t="s">
        <v>302</v>
      </c>
      <c r="B14" s="163" t="s">
        <v>158</v>
      </c>
      <c r="C14" s="181" t="s">
        <v>159</v>
      </c>
      <c r="D14" s="164"/>
      <c r="E14" s="165"/>
      <c r="F14" s="166"/>
      <c r="G14" s="167">
        <f>SUMIF(AG15:AG28,"&lt;&gt;NOR",G15:G28)</f>
        <v>0</v>
      </c>
      <c r="H14" s="161"/>
      <c r="I14" s="161">
        <f>SUM(I15:I28)</f>
        <v>0</v>
      </c>
      <c r="J14" s="161"/>
      <c r="K14" s="161">
        <f>SUM(K15:K28)</f>
        <v>0</v>
      </c>
      <c r="L14" s="161"/>
      <c r="M14" s="161">
        <f>SUM(M15:M28)</f>
        <v>0</v>
      </c>
      <c r="N14" s="160"/>
      <c r="O14" s="160">
        <f>SUM(O15:O28)</f>
        <v>552.54999999999995</v>
      </c>
      <c r="P14" s="160"/>
      <c r="Q14" s="160">
        <f>SUM(Q15:Q28)</f>
        <v>10.85</v>
      </c>
      <c r="R14" s="161"/>
      <c r="S14" s="161"/>
      <c r="T14" s="161"/>
      <c r="U14" s="161"/>
      <c r="V14" s="161">
        <f>SUM(V15:V28)</f>
        <v>0</v>
      </c>
      <c r="W14" s="161"/>
      <c r="X14" s="161"/>
      <c r="Y14" s="161"/>
      <c r="Z14" s="167"/>
      <c r="AG14" t="s">
        <v>303</v>
      </c>
    </row>
    <row r="15" spans="1:60" outlineLevel="1">
      <c r="A15" s="175">
        <v>4</v>
      </c>
      <c r="B15" s="176" t="s">
        <v>2305</v>
      </c>
      <c r="C15" s="182" t="s">
        <v>2306</v>
      </c>
      <c r="D15" s="177" t="s">
        <v>410</v>
      </c>
      <c r="E15" s="178">
        <v>454.5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3.9300000000000002E-2</v>
      </c>
      <c r="O15" s="157">
        <f>ROUND(E15*N15,2)</f>
        <v>17.86</v>
      </c>
      <c r="P15" s="157">
        <v>0</v>
      </c>
      <c r="Q15" s="157">
        <f>ROUND(E15*P15,2)</f>
        <v>0</v>
      </c>
      <c r="R15" s="158"/>
      <c r="S15" s="158" t="s">
        <v>328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201" t="s">
        <v>2461</v>
      </c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5">
        <v>5</v>
      </c>
      <c r="B16" s="176" t="s">
        <v>2307</v>
      </c>
      <c r="C16" s="182" t="s">
        <v>2308</v>
      </c>
      <c r="D16" s="177" t="s">
        <v>410</v>
      </c>
      <c r="E16" s="178">
        <v>454.5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1.92E-3</v>
      </c>
      <c r="O16" s="157">
        <f>ROUND(E16*N16,2)</f>
        <v>0.87</v>
      </c>
      <c r="P16" s="157">
        <v>0</v>
      </c>
      <c r="Q16" s="157">
        <f>ROUND(E16*P16,2)</f>
        <v>0</v>
      </c>
      <c r="R16" s="158"/>
      <c r="S16" s="158" t="s">
        <v>328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201" t="s">
        <v>2461</v>
      </c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9">
        <v>6</v>
      </c>
      <c r="B17" s="170" t="s">
        <v>2309</v>
      </c>
      <c r="C17" s="183" t="s">
        <v>2310</v>
      </c>
      <c r="D17" s="171" t="s">
        <v>496</v>
      </c>
      <c r="E17" s="172">
        <v>9.4345199999999991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1.07521</v>
      </c>
      <c r="O17" s="157">
        <f>ROUND(E17*N17,2)</f>
        <v>10.14</v>
      </c>
      <c r="P17" s="157">
        <v>0</v>
      </c>
      <c r="Q17" s="157">
        <f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201" t="s">
        <v>2461</v>
      </c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94" t="s">
        <v>1948</v>
      </c>
      <c r="D18" s="191"/>
      <c r="E18" s="192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58"/>
      <c r="AA18" s="147"/>
      <c r="AB18" s="147"/>
      <c r="AC18" s="147"/>
      <c r="AD18" s="147"/>
      <c r="AE18" s="147"/>
      <c r="AF18" s="147"/>
      <c r="AG18" s="147" t="s">
        <v>1881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>
      <c r="A19" s="154"/>
      <c r="B19" s="155"/>
      <c r="C19" s="195" t="s">
        <v>2311</v>
      </c>
      <c r="D19" s="191"/>
      <c r="E19" s="192">
        <v>990.04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58"/>
      <c r="AA19" s="147"/>
      <c r="AB19" s="147"/>
      <c r="AC19" s="147"/>
      <c r="AD19" s="147"/>
      <c r="AE19" s="147"/>
      <c r="AF19" s="147"/>
      <c r="AG19" s="147" t="s">
        <v>1881</v>
      </c>
      <c r="AH19" s="147">
        <v>2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>
      <c r="A20" s="154"/>
      <c r="B20" s="155"/>
      <c r="C20" s="195" t="s">
        <v>2312</v>
      </c>
      <c r="D20" s="191"/>
      <c r="E20" s="192">
        <v>7299.36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58"/>
      <c r="AA20" s="147"/>
      <c r="AB20" s="147"/>
      <c r="AC20" s="147"/>
      <c r="AD20" s="147"/>
      <c r="AE20" s="147"/>
      <c r="AF20" s="147"/>
      <c r="AG20" s="147" t="s">
        <v>1881</v>
      </c>
      <c r="AH20" s="147">
        <v>2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>
      <c r="A21" s="154"/>
      <c r="B21" s="155"/>
      <c r="C21" s="195" t="s">
        <v>2313</v>
      </c>
      <c r="D21" s="191"/>
      <c r="E21" s="192">
        <v>1145.1199999999999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58"/>
      <c r="AA21" s="147"/>
      <c r="AB21" s="147"/>
      <c r="AC21" s="147"/>
      <c r="AD21" s="147"/>
      <c r="AE21" s="147"/>
      <c r="AF21" s="147"/>
      <c r="AG21" s="147" t="s">
        <v>1881</v>
      </c>
      <c r="AH21" s="147">
        <v>2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>
      <c r="A22" s="154"/>
      <c r="B22" s="155"/>
      <c r="C22" s="194" t="s">
        <v>1952</v>
      </c>
      <c r="D22" s="191"/>
      <c r="E22" s="192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47"/>
      <c r="AB22" s="147"/>
      <c r="AC22" s="147"/>
      <c r="AD22" s="147"/>
      <c r="AE22" s="147"/>
      <c r="AF22" s="147"/>
      <c r="AG22" s="147" t="s">
        <v>1881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>
      <c r="A23" s="154"/>
      <c r="B23" s="155"/>
      <c r="C23" s="193" t="s">
        <v>2314</v>
      </c>
      <c r="D23" s="189"/>
      <c r="E23" s="190">
        <v>9.43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58"/>
      <c r="AA23" s="147"/>
      <c r="AB23" s="147"/>
      <c r="AC23" s="147"/>
      <c r="AD23" s="147"/>
      <c r="AE23" s="147"/>
      <c r="AF23" s="147"/>
      <c r="AG23" s="147" t="s">
        <v>1881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5">
        <v>7</v>
      </c>
      <c r="B24" s="176" t="s">
        <v>2315</v>
      </c>
      <c r="C24" s="182" t="s">
        <v>2316</v>
      </c>
      <c r="D24" s="177" t="s">
        <v>479</v>
      </c>
      <c r="E24" s="178">
        <v>155.84209999999999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2.5499999999999998</v>
      </c>
      <c r="O24" s="157">
        <f>ROUND(E24*N24,2)</f>
        <v>397.4</v>
      </c>
      <c r="P24" s="157">
        <v>0</v>
      </c>
      <c r="Q24" s="157">
        <f>ROUND(E24*P24,2)</f>
        <v>0</v>
      </c>
      <c r="R24" s="158"/>
      <c r="S24" s="158" t="s">
        <v>328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201" t="s">
        <v>2461</v>
      </c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>
      <c r="A25" s="175">
        <v>8</v>
      </c>
      <c r="B25" s="176" t="s">
        <v>2317</v>
      </c>
      <c r="C25" s="182" t="s">
        <v>2318</v>
      </c>
      <c r="D25" s="177" t="s">
        <v>479</v>
      </c>
      <c r="E25" s="178">
        <v>155.84209999999999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2130</v>
      </c>
      <c r="Y25" s="158" t="s">
        <v>310</v>
      </c>
      <c r="Z25" s="201" t="s">
        <v>307</v>
      </c>
      <c r="AA25" s="147"/>
      <c r="AB25" s="147"/>
      <c r="AC25" s="147"/>
      <c r="AD25" s="147"/>
      <c r="AE25" s="147"/>
      <c r="AF25" s="147"/>
      <c r="AG25" s="147" t="s">
        <v>2131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>
      <c r="A26" s="169">
        <v>9</v>
      </c>
      <c r="B26" s="170" t="s">
        <v>2319</v>
      </c>
      <c r="C26" s="183" t="s">
        <v>2320</v>
      </c>
      <c r="D26" s="171" t="s">
        <v>479</v>
      </c>
      <c r="E26" s="172">
        <v>5.42401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2</v>
      </c>
      <c r="Q26" s="157">
        <f>ROUND(E26*P26,2)</f>
        <v>10.85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2130</v>
      </c>
      <c r="Y26" s="158" t="s">
        <v>310</v>
      </c>
      <c r="Z26" s="201" t="s">
        <v>307</v>
      </c>
      <c r="AA26" s="147"/>
      <c r="AB26" s="147"/>
      <c r="AC26" s="147"/>
      <c r="AD26" s="147"/>
      <c r="AE26" s="147"/>
      <c r="AF26" s="147"/>
      <c r="AG26" s="147" t="s">
        <v>2131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193" t="s">
        <v>2321</v>
      </c>
      <c r="D27" s="189"/>
      <c r="E27" s="190">
        <v>5.42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58"/>
      <c r="AA27" s="147"/>
      <c r="AB27" s="147"/>
      <c r="AC27" s="147"/>
      <c r="AD27" s="147"/>
      <c r="AE27" s="147"/>
      <c r="AF27" s="147"/>
      <c r="AG27" s="147" t="s">
        <v>1881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>
      <c r="A28" s="175">
        <v>10</v>
      </c>
      <c r="B28" s="176" t="s">
        <v>2322</v>
      </c>
      <c r="C28" s="182" t="s">
        <v>2323</v>
      </c>
      <c r="D28" s="177" t="s">
        <v>362</v>
      </c>
      <c r="E28" s="178">
        <v>422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0.29925000000000002</v>
      </c>
      <c r="O28" s="157">
        <f>ROUND(E28*N28,2)</f>
        <v>126.28</v>
      </c>
      <c r="P28" s="157">
        <v>0</v>
      </c>
      <c r="Q28" s="157">
        <f>ROUND(E28*P28,2)</f>
        <v>0</v>
      </c>
      <c r="R28" s="158"/>
      <c r="S28" s="158" t="s">
        <v>328</v>
      </c>
      <c r="T28" s="158" t="s">
        <v>328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201" t="s">
        <v>2461</v>
      </c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162" t="s">
        <v>302</v>
      </c>
      <c r="B29" s="163" t="s">
        <v>160</v>
      </c>
      <c r="C29" s="181" t="s">
        <v>161</v>
      </c>
      <c r="D29" s="164"/>
      <c r="E29" s="165"/>
      <c r="F29" s="166"/>
      <c r="G29" s="167">
        <f>SUMIF(AG30:AG34,"&lt;&gt;NOR",G30:G34)</f>
        <v>0</v>
      </c>
      <c r="H29" s="161"/>
      <c r="I29" s="161">
        <f>SUM(I30:I34)</f>
        <v>0</v>
      </c>
      <c r="J29" s="161"/>
      <c r="K29" s="161">
        <f>SUM(K30:K34)</f>
        <v>0</v>
      </c>
      <c r="L29" s="161"/>
      <c r="M29" s="161">
        <f>SUM(M30:M34)</f>
        <v>0</v>
      </c>
      <c r="N29" s="160"/>
      <c r="O29" s="160">
        <f>SUM(O30:O34)</f>
        <v>144.15</v>
      </c>
      <c r="P29" s="160"/>
      <c r="Q29" s="160">
        <f>SUM(Q30:Q34)</f>
        <v>0</v>
      </c>
      <c r="R29" s="161"/>
      <c r="S29" s="161"/>
      <c r="T29" s="161"/>
      <c r="U29" s="161"/>
      <c r="V29" s="161">
        <f>SUM(V30:V34)</f>
        <v>0</v>
      </c>
      <c r="W29" s="161"/>
      <c r="X29" s="161"/>
      <c r="Y29" s="161"/>
      <c r="Z29" s="167"/>
      <c r="AG29" t="s">
        <v>303</v>
      </c>
    </row>
    <row r="30" spans="1:60" outlineLevel="1">
      <c r="A30" s="175">
        <v>11</v>
      </c>
      <c r="B30" s="176" t="s">
        <v>2324</v>
      </c>
      <c r="C30" s="182" t="s">
        <v>2325</v>
      </c>
      <c r="D30" s="177" t="s">
        <v>362</v>
      </c>
      <c r="E30" s="178">
        <v>203.5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0.47438000000000002</v>
      </c>
      <c r="O30" s="157">
        <f>ROUND(E30*N30,2)</f>
        <v>96.54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201" t="s">
        <v>2461</v>
      </c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5">
        <v>12</v>
      </c>
      <c r="B31" s="176" t="s">
        <v>2326</v>
      </c>
      <c r="C31" s="182" t="s">
        <v>2327</v>
      </c>
      <c r="D31" s="177" t="s">
        <v>362</v>
      </c>
      <c r="E31" s="178">
        <v>203.5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0.21598000000000001</v>
      </c>
      <c r="O31" s="157">
        <f>ROUND(E31*N31,2)</f>
        <v>43.95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201" t="s">
        <v>307</v>
      </c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5">
        <v>13</v>
      </c>
      <c r="B32" s="176" t="s">
        <v>2328</v>
      </c>
      <c r="C32" s="182" t="s">
        <v>2329</v>
      </c>
      <c r="D32" s="177" t="s">
        <v>521</v>
      </c>
      <c r="E32" s="178">
        <v>192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8.3000000000000001E-4</v>
      </c>
      <c r="O32" s="157">
        <f>ROUND(E32*N32,2)</f>
        <v>0.16</v>
      </c>
      <c r="P32" s="157">
        <v>0</v>
      </c>
      <c r="Q32" s="157">
        <f>ROUND(E32*P32,2)</f>
        <v>0</v>
      </c>
      <c r="R32" s="158"/>
      <c r="S32" s="158" t="s">
        <v>328</v>
      </c>
      <c r="T32" s="158" t="s">
        <v>328</v>
      </c>
      <c r="U32" s="158">
        <v>0</v>
      </c>
      <c r="V32" s="158">
        <f>ROUND(E32*U32,2)</f>
        <v>0</v>
      </c>
      <c r="W32" s="158"/>
      <c r="X32" s="158" t="s">
        <v>309</v>
      </c>
      <c r="Y32" s="158" t="s">
        <v>310</v>
      </c>
      <c r="Z32" s="201" t="s">
        <v>2461</v>
      </c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9">
        <v>14</v>
      </c>
      <c r="B33" s="170" t="s">
        <v>2330</v>
      </c>
      <c r="C33" s="183" t="s">
        <v>2331</v>
      </c>
      <c r="D33" s="171" t="s">
        <v>362</v>
      </c>
      <c r="E33" s="172">
        <v>521.1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6.7099999999999998E-3</v>
      </c>
      <c r="O33" s="157">
        <f>ROUND(E33*N33,2)</f>
        <v>3.5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328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201" t="s">
        <v>2461</v>
      </c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>
      <c r="A34" s="154"/>
      <c r="B34" s="155"/>
      <c r="C34" s="193" t="s">
        <v>2332</v>
      </c>
      <c r="D34" s="189"/>
      <c r="E34" s="190">
        <v>521.1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58"/>
      <c r="AA34" s="147"/>
      <c r="AB34" s="147"/>
      <c r="AC34" s="147"/>
      <c r="AD34" s="147"/>
      <c r="AE34" s="147"/>
      <c r="AF34" s="147"/>
      <c r="AG34" s="147" t="s">
        <v>1881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162" t="s">
        <v>302</v>
      </c>
      <c r="B35" s="163" t="s">
        <v>164</v>
      </c>
      <c r="C35" s="181" t="s">
        <v>165</v>
      </c>
      <c r="D35" s="164"/>
      <c r="E35" s="165"/>
      <c r="F35" s="166"/>
      <c r="G35" s="167">
        <f>SUMIF(AG36:AG73,"&lt;&gt;NOR",G36:G73)</f>
        <v>0</v>
      </c>
      <c r="H35" s="161"/>
      <c r="I35" s="161">
        <f>SUM(I36:I73)</f>
        <v>0</v>
      </c>
      <c r="J35" s="161"/>
      <c r="K35" s="161">
        <f>SUM(K36:K73)</f>
        <v>0</v>
      </c>
      <c r="L35" s="161"/>
      <c r="M35" s="161">
        <f>SUM(M36:M73)</f>
        <v>0</v>
      </c>
      <c r="N35" s="160"/>
      <c r="O35" s="160">
        <f>SUM(O36:O73)</f>
        <v>98.91</v>
      </c>
      <c r="P35" s="160"/>
      <c r="Q35" s="160">
        <f>SUM(Q36:Q73)</f>
        <v>0</v>
      </c>
      <c r="R35" s="161"/>
      <c r="S35" s="161"/>
      <c r="T35" s="161"/>
      <c r="U35" s="161"/>
      <c r="V35" s="161">
        <f>SUM(V36:V73)</f>
        <v>0</v>
      </c>
      <c r="W35" s="161"/>
      <c r="X35" s="161"/>
      <c r="Y35" s="161"/>
      <c r="Z35" s="167"/>
      <c r="AG35" t="s">
        <v>303</v>
      </c>
    </row>
    <row r="36" spans="1:60" outlineLevel="1">
      <c r="A36" s="169">
        <v>15</v>
      </c>
      <c r="B36" s="170" t="s">
        <v>2029</v>
      </c>
      <c r="C36" s="183" t="s">
        <v>2030</v>
      </c>
      <c r="D36" s="171" t="s">
        <v>479</v>
      </c>
      <c r="E36" s="172">
        <v>6.9950000000000001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2.5251399999999999</v>
      </c>
      <c r="O36" s="157">
        <f>ROUND(E36*N36,2)</f>
        <v>17.66</v>
      </c>
      <c r="P36" s="157">
        <v>0</v>
      </c>
      <c r="Q36" s="157">
        <f>ROUND(E36*P36,2)</f>
        <v>0</v>
      </c>
      <c r="R36" s="158"/>
      <c r="S36" s="158" t="s">
        <v>328</v>
      </c>
      <c r="T36" s="158" t="s">
        <v>328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201" t="s">
        <v>2461</v>
      </c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193" t="s">
        <v>2333</v>
      </c>
      <c r="D37" s="189"/>
      <c r="E37" s="19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58"/>
      <c r="AA37" s="147"/>
      <c r="AB37" s="147"/>
      <c r="AC37" s="147"/>
      <c r="AD37" s="147"/>
      <c r="AE37" s="147"/>
      <c r="AF37" s="147"/>
      <c r="AG37" s="147" t="s">
        <v>1881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>
      <c r="A38" s="154"/>
      <c r="B38" s="155"/>
      <c r="C38" s="193" t="s">
        <v>2334</v>
      </c>
      <c r="D38" s="189"/>
      <c r="E38" s="190">
        <v>1.64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58"/>
      <c r="AA38" s="147"/>
      <c r="AB38" s="147"/>
      <c r="AC38" s="147"/>
      <c r="AD38" s="147"/>
      <c r="AE38" s="147"/>
      <c r="AF38" s="147"/>
      <c r="AG38" s="147" t="s">
        <v>1881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>
      <c r="A39" s="154"/>
      <c r="B39" s="155"/>
      <c r="C39" s="193" t="s">
        <v>2335</v>
      </c>
      <c r="D39" s="189"/>
      <c r="E39" s="190">
        <v>5.36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58"/>
      <c r="AA39" s="147"/>
      <c r="AB39" s="147"/>
      <c r="AC39" s="147"/>
      <c r="AD39" s="147"/>
      <c r="AE39" s="147"/>
      <c r="AF39" s="147"/>
      <c r="AG39" s="147" t="s">
        <v>1881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69">
        <v>16</v>
      </c>
      <c r="B40" s="170" t="s">
        <v>2064</v>
      </c>
      <c r="C40" s="183" t="s">
        <v>2065</v>
      </c>
      <c r="D40" s="171" t="s">
        <v>479</v>
      </c>
      <c r="E40" s="172">
        <v>7.7952000000000004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2.5249999999999999</v>
      </c>
      <c r="O40" s="157">
        <f>ROUND(E40*N40,2)</f>
        <v>19.68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328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201" t="s">
        <v>2461</v>
      </c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93" t="s">
        <v>2336</v>
      </c>
      <c r="D41" s="189"/>
      <c r="E41" s="19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58"/>
      <c r="AA41" s="147"/>
      <c r="AB41" s="147"/>
      <c r="AC41" s="147"/>
      <c r="AD41" s="147"/>
      <c r="AE41" s="147"/>
      <c r="AF41" s="147"/>
      <c r="AG41" s="147" t="s">
        <v>1881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>
      <c r="A42" s="154"/>
      <c r="B42" s="155"/>
      <c r="C42" s="193" t="s">
        <v>2337</v>
      </c>
      <c r="D42" s="189"/>
      <c r="E42" s="190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58"/>
      <c r="AA42" s="147"/>
      <c r="AB42" s="147"/>
      <c r="AC42" s="147"/>
      <c r="AD42" s="147"/>
      <c r="AE42" s="147"/>
      <c r="AF42" s="147"/>
      <c r="AG42" s="147" t="s">
        <v>1881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>
      <c r="A43" s="154"/>
      <c r="B43" s="155"/>
      <c r="C43" s="193" t="s">
        <v>2338</v>
      </c>
      <c r="D43" s="189"/>
      <c r="E43" s="190">
        <v>4.4400000000000004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47"/>
      <c r="AB43" s="147"/>
      <c r="AC43" s="147"/>
      <c r="AD43" s="147"/>
      <c r="AE43" s="147"/>
      <c r="AF43" s="147"/>
      <c r="AG43" s="147" t="s">
        <v>1881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69">
        <v>17</v>
      </c>
      <c r="B44" s="170" t="s">
        <v>2071</v>
      </c>
      <c r="C44" s="183" t="s">
        <v>2072</v>
      </c>
      <c r="D44" s="171" t="s">
        <v>362</v>
      </c>
      <c r="E44" s="172">
        <v>19.488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3.916E-2</v>
      </c>
      <c r="O44" s="157">
        <f>ROUND(E44*N44,2)</f>
        <v>0.76</v>
      </c>
      <c r="P44" s="157">
        <v>0</v>
      </c>
      <c r="Q44" s="157">
        <f>ROUND(E44*P44,2)</f>
        <v>0</v>
      </c>
      <c r="R44" s="158"/>
      <c r="S44" s="158" t="s">
        <v>328</v>
      </c>
      <c r="T44" s="158" t="s">
        <v>328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310</v>
      </c>
      <c r="Z44" s="201" t="s">
        <v>2461</v>
      </c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>
      <c r="A45" s="154"/>
      <c r="B45" s="155"/>
      <c r="C45" s="193" t="s">
        <v>2336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47"/>
      <c r="AB45" s="147"/>
      <c r="AC45" s="147"/>
      <c r="AD45" s="147"/>
      <c r="AE45" s="147"/>
      <c r="AF45" s="147"/>
      <c r="AG45" s="147" t="s">
        <v>1881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>
      <c r="A46" s="154"/>
      <c r="B46" s="155"/>
      <c r="C46" s="193" t="s">
        <v>2339</v>
      </c>
      <c r="D46" s="189"/>
      <c r="E46" s="190">
        <v>8.4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47"/>
      <c r="AB46" s="147"/>
      <c r="AC46" s="147"/>
      <c r="AD46" s="147"/>
      <c r="AE46" s="147"/>
      <c r="AF46" s="147"/>
      <c r="AG46" s="147" t="s">
        <v>1881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>
      <c r="A47" s="154"/>
      <c r="B47" s="155"/>
      <c r="C47" s="193" t="s">
        <v>2340</v>
      </c>
      <c r="D47" s="189"/>
      <c r="E47" s="190">
        <v>11.09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47"/>
      <c r="AB47" s="147"/>
      <c r="AC47" s="147"/>
      <c r="AD47" s="147"/>
      <c r="AE47" s="147"/>
      <c r="AF47" s="147"/>
      <c r="AG47" s="147" t="s">
        <v>1881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5">
        <v>18</v>
      </c>
      <c r="B48" s="176" t="s">
        <v>2077</v>
      </c>
      <c r="C48" s="182" t="s">
        <v>2078</v>
      </c>
      <c r="D48" s="177" t="s">
        <v>362</v>
      </c>
      <c r="E48" s="178">
        <v>19.488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328</v>
      </c>
      <c r="T48" s="158" t="s">
        <v>328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201" t="s">
        <v>2461</v>
      </c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9">
        <v>19</v>
      </c>
      <c r="B49" s="170" t="s">
        <v>2341</v>
      </c>
      <c r="C49" s="183" t="s">
        <v>2342</v>
      </c>
      <c r="D49" s="171" t="s">
        <v>479</v>
      </c>
      <c r="E49" s="172">
        <v>14.088749999999999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2.54278</v>
      </c>
      <c r="O49" s="157">
        <f>ROUND(E49*N49,2)</f>
        <v>35.82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328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201" t="s">
        <v>2461</v>
      </c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>
      <c r="A50" s="154"/>
      <c r="B50" s="155"/>
      <c r="C50" s="193" t="s">
        <v>2343</v>
      </c>
      <c r="D50" s="189"/>
      <c r="E50" s="190">
        <v>14.09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47"/>
      <c r="AB50" s="147"/>
      <c r="AC50" s="147"/>
      <c r="AD50" s="147"/>
      <c r="AE50" s="147"/>
      <c r="AF50" s="147"/>
      <c r="AG50" s="147" t="s">
        <v>1881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69">
        <v>20</v>
      </c>
      <c r="B51" s="170" t="s">
        <v>2344</v>
      </c>
      <c r="C51" s="183" t="s">
        <v>2345</v>
      </c>
      <c r="D51" s="171" t="s">
        <v>362</v>
      </c>
      <c r="E51" s="172">
        <v>79.05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1.5630000000000002E-2</v>
      </c>
      <c r="O51" s="157">
        <f>ROUND(E51*N51,2)</f>
        <v>1.24</v>
      </c>
      <c r="P51" s="157">
        <v>0</v>
      </c>
      <c r="Q51" s="157">
        <f>ROUND(E51*P51,2)</f>
        <v>0</v>
      </c>
      <c r="R51" s="158"/>
      <c r="S51" s="158" t="s">
        <v>328</v>
      </c>
      <c r="T51" s="158" t="s">
        <v>328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201" t="s">
        <v>2461</v>
      </c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93" t="s">
        <v>2346</v>
      </c>
      <c r="D52" s="189"/>
      <c r="E52" s="190">
        <v>79.05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58"/>
      <c r="AA52" s="147"/>
      <c r="AB52" s="147"/>
      <c r="AC52" s="147"/>
      <c r="AD52" s="147"/>
      <c r="AE52" s="147"/>
      <c r="AF52" s="147"/>
      <c r="AG52" s="147" t="s">
        <v>1881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5">
        <v>21</v>
      </c>
      <c r="B53" s="176" t="s">
        <v>2347</v>
      </c>
      <c r="C53" s="182" t="s">
        <v>2348</v>
      </c>
      <c r="D53" s="177" t="s">
        <v>362</v>
      </c>
      <c r="E53" s="178">
        <v>79.05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328</v>
      </c>
      <c r="T53" s="158" t="s">
        <v>328</v>
      </c>
      <c r="U53" s="158">
        <v>0</v>
      </c>
      <c r="V53" s="158">
        <f>ROUND(E53*U53,2)</f>
        <v>0</v>
      </c>
      <c r="W53" s="158"/>
      <c r="X53" s="158" t="s">
        <v>309</v>
      </c>
      <c r="Y53" s="158" t="s">
        <v>310</v>
      </c>
      <c r="Z53" s="201" t="s">
        <v>2461</v>
      </c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9">
        <v>22</v>
      </c>
      <c r="B54" s="170" t="s">
        <v>2349</v>
      </c>
      <c r="C54" s="183" t="s">
        <v>2350</v>
      </c>
      <c r="D54" s="171" t="s">
        <v>410</v>
      </c>
      <c r="E54" s="172">
        <v>75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1.3999999999999999E-4</v>
      </c>
      <c r="O54" s="157">
        <f>ROUND(E54*N54,2)</f>
        <v>0.01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328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201" t="s">
        <v>2461</v>
      </c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193" t="s">
        <v>2351</v>
      </c>
      <c r="D55" s="189"/>
      <c r="E55" s="190">
        <v>51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58"/>
      <c r="AA55" s="147"/>
      <c r="AB55" s="147"/>
      <c r="AC55" s="147"/>
      <c r="AD55" s="147"/>
      <c r="AE55" s="147"/>
      <c r="AF55" s="147"/>
      <c r="AG55" s="147" t="s">
        <v>1881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>
      <c r="A56" s="154"/>
      <c r="B56" s="155"/>
      <c r="C56" s="193" t="s">
        <v>2352</v>
      </c>
      <c r="D56" s="189"/>
      <c r="E56" s="190">
        <v>9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58"/>
      <c r="AA56" s="147"/>
      <c r="AB56" s="147"/>
      <c r="AC56" s="147"/>
      <c r="AD56" s="147"/>
      <c r="AE56" s="147"/>
      <c r="AF56" s="147"/>
      <c r="AG56" s="147" t="s">
        <v>1881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>
      <c r="A57" s="154"/>
      <c r="B57" s="155"/>
      <c r="C57" s="193" t="s">
        <v>2353</v>
      </c>
      <c r="D57" s="189"/>
      <c r="E57" s="190">
        <v>12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58"/>
      <c r="AA57" s="147"/>
      <c r="AB57" s="147"/>
      <c r="AC57" s="147"/>
      <c r="AD57" s="147"/>
      <c r="AE57" s="147"/>
      <c r="AF57" s="147"/>
      <c r="AG57" s="147" t="s">
        <v>1881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>
      <c r="A58" s="154"/>
      <c r="B58" s="155"/>
      <c r="C58" s="193" t="s">
        <v>2354</v>
      </c>
      <c r="D58" s="189"/>
      <c r="E58" s="190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58"/>
      <c r="AA58" s="147"/>
      <c r="AB58" s="147"/>
      <c r="AC58" s="147"/>
      <c r="AD58" s="147"/>
      <c r="AE58" s="147"/>
      <c r="AF58" s="147"/>
      <c r="AG58" s="147" t="s">
        <v>1881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5">
        <v>23</v>
      </c>
      <c r="B59" s="176" t="s">
        <v>2355</v>
      </c>
      <c r="C59" s="183" t="s">
        <v>2356</v>
      </c>
      <c r="D59" s="177" t="s">
        <v>378</v>
      </c>
      <c r="E59" s="178">
        <v>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201" t="s">
        <v>307</v>
      </c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0.6" outlineLevel="1">
      <c r="A60" s="175"/>
      <c r="B60" s="176"/>
      <c r="C60" s="193" t="s">
        <v>2449</v>
      </c>
      <c r="D60" s="177"/>
      <c r="E60" s="178"/>
      <c r="F60" s="179"/>
      <c r="G60" s="180"/>
      <c r="H60" s="159"/>
      <c r="I60" s="158"/>
      <c r="J60" s="159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80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69">
        <v>24</v>
      </c>
      <c r="B61" s="170" t="s">
        <v>2357</v>
      </c>
      <c r="C61" s="183" t="s">
        <v>2358</v>
      </c>
      <c r="D61" s="171" t="s">
        <v>479</v>
      </c>
      <c r="E61" s="172">
        <v>7.36972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2.5249999999999999</v>
      </c>
      <c r="O61" s="157">
        <f>ROUND(E61*N61,2)</f>
        <v>18.61</v>
      </c>
      <c r="P61" s="157">
        <v>0</v>
      </c>
      <c r="Q61" s="157">
        <f>ROUND(E61*P61,2)</f>
        <v>0</v>
      </c>
      <c r="R61" s="158"/>
      <c r="S61" s="158" t="s">
        <v>328</v>
      </c>
      <c r="T61" s="158" t="s">
        <v>328</v>
      </c>
      <c r="U61" s="158">
        <v>0</v>
      </c>
      <c r="V61" s="158">
        <f>ROUND(E61*U61,2)</f>
        <v>0</v>
      </c>
      <c r="W61" s="158"/>
      <c r="X61" s="158" t="s">
        <v>309</v>
      </c>
      <c r="Y61" s="158" t="s">
        <v>310</v>
      </c>
      <c r="Z61" s="201" t="s">
        <v>2461</v>
      </c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193" t="s">
        <v>2359</v>
      </c>
      <c r="D62" s="189"/>
      <c r="E62" s="190">
        <v>3.7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58"/>
      <c r="AA62" s="147"/>
      <c r="AB62" s="147"/>
      <c r="AC62" s="147"/>
      <c r="AD62" s="147"/>
      <c r="AE62" s="147"/>
      <c r="AF62" s="147"/>
      <c r="AG62" s="147" t="s">
        <v>1881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>
      <c r="A63" s="154"/>
      <c r="B63" s="155"/>
      <c r="C63" s="193" t="s">
        <v>2360</v>
      </c>
      <c r="D63" s="189"/>
      <c r="E63" s="190">
        <v>3.67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58"/>
      <c r="AA63" s="147"/>
      <c r="AB63" s="147"/>
      <c r="AC63" s="147"/>
      <c r="AD63" s="147"/>
      <c r="AE63" s="147"/>
      <c r="AF63" s="147"/>
      <c r="AG63" s="147" t="s">
        <v>1881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69">
        <v>25</v>
      </c>
      <c r="B64" s="170" t="s">
        <v>2361</v>
      </c>
      <c r="C64" s="183" t="s">
        <v>2362</v>
      </c>
      <c r="D64" s="171" t="s">
        <v>362</v>
      </c>
      <c r="E64" s="172">
        <v>49.131500000000003</v>
      </c>
      <c r="F64" s="173"/>
      <c r="G64" s="17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3.8240000000000003E-2</v>
      </c>
      <c r="O64" s="157">
        <f>ROUND(E64*N64,2)</f>
        <v>1.88</v>
      </c>
      <c r="P64" s="157">
        <v>0</v>
      </c>
      <c r="Q64" s="157">
        <f>ROUND(E64*P64,2)</f>
        <v>0</v>
      </c>
      <c r="R64" s="158"/>
      <c r="S64" s="158" t="s">
        <v>328</v>
      </c>
      <c r="T64" s="158" t="s">
        <v>328</v>
      </c>
      <c r="U64" s="158">
        <v>0</v>
      </c>
      <c r="V64" s="158">
        <f>ROUND(E64*U64,2)</f>
        <v>0</v>
      </c>
      <c r="W64" s="158"/>
      <c r="X64" s="158" t="s">
        <v>309</v>
      </c>
      <c r="Y64" s="158" t="s">
        <v>310</v>
      </c>
      <c r="Z64" s="201" t="s">
        <v>2461</v>
      </c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193" t="s">
        <v>2363</v>
      </c>
      <c r="D65" s="189"/>
      <c r="E65" s="190">
        <v>24.68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58"/>
      <c r="AA65" s="147"/>
      <c r="AB65" s="147"/>
      <c r="AC65" s="147"/>
      <c r="AD65" s="147"/>
      <c r="AE65" s="147"/>
      <c r="AF65" s="147"/>
      <c r="AG65" s="147" t="s">
        <v>1881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193" t="s">
        <v>2364</v>
      </c>
      <c r="D66" s="189"/>
      <c r="E66" s="190">
        <v>24.45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58"/>
      <c r="AA66" s="147"/>
      <c r="AB66" s="147"/>
      <c r="AC66" s="147"/>
      <c r="AD66" s="147"/>
      <c r="AE66" s="147"/>
      <c r="AF66" s="147"/>
      <c r="AG66" s="147" t="s">
        <v>1881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5">
        <v>26</v>
      </c>
      <c r="B67" s="176" t="s">
        <v>2365</v>
      </c>
      <c r="C67" s="182" t="s">
        <v>2366</v>
      </c>
      <c r="D67" s="177" t="s">
        <v>362</v>
      </c>
      <c r="E67" s="178">
        <v>49.131500000000003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328</v>
      </c>
      <c r="T67" s="158" t="s">
        <v>328</v>
      </c>
      <c r="U67" s="158">
        <v>0</v>
      </c>
      <c r="V67" s="158">
        <f>ROUND(E67*U67,2)</f>
        <v>0</v>
      </c>
      <c r="W67" s="158"/>
      <c r="X67" s="158" t="s">
        <v>309</v>
      </c>
      <c r="Y67" s="158" t="s">
        <v>310</v>
      </c>
      <c r="Z67" s="201" t="s">
        <v>2461</v>
      </c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9">
        <v>27</v>
      </c>
      <c r="B68" s="170" t="s">
        <v>2367</v>
      </c>
      <c r="C68" s="183" t="s">
        <v>2368</v>
      </c>
      <c r="D68" s="171" t="s">
        <v>496</v>
      </c>
      <c r="E68" s="172">
        <v>3.2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1.01494</v>
      </c>
      <c r="O68" s="157">
        <f>ROUND(E68*N68,2)</f>
        <v>3.25</v>
      </c>
      <c r="P68" s="157">
        <v>0</v>
      </c>
      <c r="Q68" s="157">
        <f>ROUND(E68*P68,2)</f>
        <v>0</v>
      </c>
      <c r="R68" s="158"/>
      <c r="S68" s="158" t="s">
        <v>328</v>
      </c>
      <c r="T68" s="158" t="s">
        <v>328</v>
      </c>
      <c r="U68" s="158">
        <v>0</v>
      </c>
      <c r="V68" s="158">
        <f>ROUND(E68*U68,2)</f>
        <v>0</v>
      </c>
      <c r="W68" s="158"/>
      <c r="X68" s="158" t="s">
        <v>309</v>
      </c>
      <c r="Y68" s="158" t="s">
        <v>310</v>
      </c>
      <c r="Z68" s="201" t="s">
        <v>2461</v>
      </c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2">
      <c r="A69" s="154"/>
      <c r="B69" s="155"/>
      <c r="C69" s="193" t="s">
        <v>2369</v>
      </c>
      <c r="D69" s="189"/>
      <c r="E69" s="190">
        <v>3.2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58"/>
      <c r="AA69" s="147"/>
      <c r="AB69" s="147"/>
      <c r="AC69" s="147"/>
      <c r="AD69" s="147"/>
      <c r="AE69" s="147"/>
      <c r="AF69" s="147"/>
      <c r="AG69" s="147" t="s">
        <v>1881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75">
        <v>28</v>
      </c>
      <c r="B70" s="176" t="s">
        <v>2370</v>
      </c>
      <c r="C70" s="183" t="s">
        <v>2371</v>
      </c>
      <c r="D70" s="177" t="s">
        <v>366</v>
      </c>
      <c r="E70" s="178">
        <v>7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307</v>
      </c>
      <c r="T70" s="158" t="s">
        <v>308</v>
      </c>
      <c r="U70" s="158">
        <v>0</v>
      </c>
      <c r="V70" s="158">
        <f>ROUND(E70*U70,2)</f>
        <v>0</v>
      </c>
      <c r="W70" s="158"/>
      <c r="X70" s="158" t="s">
        <v>309</v>
      </c>
      <c r="Y70" s="158" t="s">
        <v>310</v>
      </c>
      <c r="Z70" s="201" t="s">
        <v>307</v>
      </c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>
      <c r="A71" s="175"/>
      <c r="B71" s="176"/>
      <c r="C71" s="193" t="s">
        <v>2450</v>
      </c>
      <c r="D71" s="177"/>
      <c r="E71" s="178"/>
      <c r="F71" s="179"/>
      <c r="G71" s="180"/>
      <c r="H71" s="159"/>
      <c r="I71" s="158"/>
      <c r="J71" s="159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80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69">
        <v>29</v>
      </c>
      <c r="B72" s="170" t="s">
        <v>2372</v>
      </c>
      <c r="C72" s="183" t="s">
        <v>2373</v>
      </c>
      <c r="D72" s="171" t="s">
        <v>410</v>
      </c>
      <c r="E72" s="172">
        <v>3</v>
      </c>
      <c r="F72" s="173"/>
      <c r="G72" s="17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2.1000000000000001E-4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328</v>
      </c>
      <c r="T72" s="158" t="s">
        <v>328</v>
      </c>
      <c r="U72" s="158">
        <v>0</v>
      </c>
      <c r="V72" s="158">
        <f>ROUND(E72*U72,2)</f>
        <v>0</v>
      </c>
      <c r="W72" s="158"/>
      <c r="X72" s="158" t="s">
        <v>309</v>
      </c>
      <c r="Y72" s="158" t="s">
        <v>310</v>
      </c>
      <c r="Z72" s="201" t="s">
        <v>2461</v>
      </c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193" t="s">
        <v>2374</v>
      </c>
      <c r="D73" s="189"/>
      <c r="E73" s="190">
        <v>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58"/>
      <c r="AA73" s="147"/>
      <c r="AB73" s="147"/>
      <c r="AC73" s="147"/>
      <c r="AD73" s="147"/>
      <c r="AE73" s="147"/>
      <c r="AF73" s="147"/>
      <c r="AG73" s="147" t="s">
        <v>1881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>
      <c r="A74" s="162" t="s">
        <v>302</v>
      </c>
      <c r="B74" s="163" t="s">
        <v>179</v>
      </c>
      <c r="C74" s="181" t="s">
        <v>180</v>
      </c>
      <c r="D74" s="164"/>
      <c r="E74" s="165"/>
      <c r="F74" s="166"/>
      <c r="G74" s="167">
        <f>SUMIF(AG75:AG75,"&lt;&gt;NOR",G75:G75)</f>
        <v>0</v>
      </c>
      <c r="H74" s="161"/>
      <c r="I74" s="161">
        <f>SUM(I75:I75)</f>
        <v>0</v>
      </c>
      <c r="J74" s="161"/>
      <c r="K74" s="161">
        <f>SUM(K75:K75)</f>
        <v>0</v>
      </c>
      <c r="L74" s="161"/>
      <c r="M74" s="161">
        <f>SUM(M75:M75)</f>
        <v>0</v>
      </c>
      <c r="N74" s="160"/>
      <c r="O74" s="160">
        <f>SUM(O75:O75)</f>
        <v>0</v>
      </c>
      <c r="P74" s="160"/>
      <c r="Q74" s="160">
        <f>SUM(Q75:Q75)</f>
        <v>0</v>
      </c>
      <c r="R74" s="161"/>
      <c r="S74" s="161"/>
      <c r="T74" s="161"/>
      <c r="U74" s="161"/>
      <c r="V74" s="161">
        <f>SUM(V75:V75)</f>
        <v>63.65</v>
      </c>
      <c r="W74" s="161"/>
      <c r="X74" s="161"/>
      <c r="Y74" s="161"/>
      <c r="Z74" s="167"/>
      <c r="AG74" t="s">
        <v>303</v>
      </c>
    </row>
    <row r="75" spans="1:60" outlineLevel="1">
      <c r="A75" s="169">
        <v>30</v>
      </c>
      <c r="B75" s="170" t="s">
        <v>2375</v>
      </c>
      <c r="C75" s="183" t="s">
        <v>2376</v>
      </c>
      <c r="D75" s="171" t="s">
        <v>496</v>
      </c>
      <c r="E75" s="172">
        <v>795.68574999999998</v>
      </c>
      <c r="F75" s="173"/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328</v>
      </c>
      <c r="T75" s="158" t="s">
        <v>308</v>
      </c>
      <c r="U75" s="158">
        <v>0.08</v>
      </c>
      <c r="V75" s="158">
        <f>ROUND(E75*U75,2)</f>
        <v>63.65</v>
      </c>
      <c r="W75" s="158"/>
      <c r="X75" s="158" t="s">
        <v>309</v>
      </c>
      <c r="Y75" s="158" t="s">
        <v>310</v>
      </c>
      <c r="Z75" s="201" t="s">
        <v>2461</v>
      </c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288</v>
      </c>
    </row>
    <row r="77" spans="1:60">
      <c r="A77" s="150"/>
      <c r="B77" s="151" t="s">
        <v>31</v>
      </c>
      <c r="C77" s="185"/>
      <c r="D77" s="152"/>
      <c r="E77" s="153"/>
      <c r="F77" s="153"/>
      <c r="G77" s="168">
        <f>G8+G14+G29+G35+G74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351</v>
      </c>
    </row>
    <row r="78" spans="1:60">
      <c r="A78" s="3"/>
      <c r="B78" s="4"/>
      <c r="C78" s="18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A79" s="3"/>
      <c r="B79" s="4"/>
      <c r="C79" s="18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>
      <c r="A80" s="292" t="s">
        <v>352</v>
      </c>
      <c r="B80" s="292"/>
      <c r="C80" s="29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>
      <c r="A81" s="273"/>
      <c r="B81" s="274"/>
      <c r="C81" s="275"/>
      <c r="D81" s="274"/>
      <c r="E81" s="274"/>
      <c r="F81" s="274"/>
      <c r="G81" s="27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353</v>
      </c>
    </row>
    <row r="82" spans="1:33">
      <c r="A82" s="277"/>
      <c r="B82" s="278"/>
      <c r="C82" s="279"/>
      <c r="D82" s="278"/>
      <c r="E82" s="278"/>
      <c r="F82" s="278"/>
      <c r="G82" s="28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>
      <c r="A83" s="277"/>
      <c r="B83" s="278"/>
      <c r="C83" s="279"/>
      <c r="D83" s="278"/>
      <c r="E83" s="278"/>
      <c r="F83" s="278"/>
      <c r="G83" s="28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>
      <c r="A84" s="277"/>
      <c r="B84" s="278"/>
      <c r="C84" s="279"/>
      <c r="D84" s="278"/>
      <c r="E84" s="278"/>
      <c r="F84" s="278"/>
      <c r="G84" s="28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>
      <c r="A85" s="281"/>
      <c r="B85" s="282"/>
      <c r="C85" s="283"/>
      <c r="D85" s="282"/>
      <c r="E85" s="282"/>
      <c r="F85" s="282"/>
      <c r="G85" s="28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>
      <c r="A86" s="3"/>
      <c r="B86" s="4"/>
      <c r="C86" s="18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>
      <c r="C87" s="186"/>
      <c r="D87" s="10"/>
      <c r="AG87" t="s">
        <v>354</v>
      </c>
    </row>
    <row r="88" spans="1:33">
      <c r="D88" s="10"/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</sheetData>
  <sheetProtection password="9A07" sheet="1" objects="1" scenarios="1" formatRows="0"/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VRN 01 Naklady</vt:lpstr>
      <vt:lpstr>SO 01 SO 01.1 Pol</vt:lpstr>
      <vt:lpstr>SO 01 SO 01.2 Pol</vt:lpstr>
      <vt:lpstr>SO 01 SO 01.3 Pol</vt:lpstr>
      <vt:lpstr>SO 01 SO 01.4 Pol</vt:lpstr>
      <vt:lpstr>SO 01 SO 01.5.1 Pol</vt:lpstr>
      <vt:lpstr>SO 01 SO 01.5.2 Pol</vt:lpstr>
      <vt:lpstr>SO 01 SO 01.5.3 Pol</vt:lpstr>
      <vt:lpstr>SO 01 SO 01.5.4 Pol</vt:lpstr>
      <vt:lpstr>SO 01 SO 01.5.5 Pol</vt:lpstr>
      <vt:lpstr>SO 01 SO 01.6 Pol</vt:lpstr>
      <vt:lpstr>SO 01 SO 01.7 Pol</vt:lpstr>
      <vt:lpstr>SO 02 SO 02.1.1 Pol</vt:lpstr>
      <vt:lpstr>SO 02 SO 02.1.2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VRN 01 Naklady'!Názvy_tisku</vt:lpstr>
      <vt:lpstr>'SO 01 SO 01.1 Pol'!Názvy_tisku</vt:lpstr>
      <vt:lpstr>'SO 01 SO 01.2 Pol'!Názvy_tisku</vt:lpstr>
      <vt:lpstr>'SO 01 SO 01.3 Pol'!Názvy_tisku</vt:lpstr>
      <vt:lpstr>'SO 01 SO 01.4 Pol'!Názvy_tisku</vt:lpstr>
      <vt:lpstr>'SO 01 SO 01.5.1 Pol'!Názvy_tisku</vt:lpstr>
      <vt:lpstr>'SO 01 SO 01.5.2 Pol'!Názvy_tisku</vt:lpstr>
      <vt:lpstr>'SO 01 SO 01.5.3 Pol'!Názvy_tisku</vt:lpstr>
      <vt:lpstr>'SO 01 SO 01.5.4 Pol'!Názvy_tisku</vt:lpstr>
      <vt:lpstr>'SO 01 SO 01.5.5 Pol'!Názvy_tisku</vt:lpstr>
      <vt:lpstr>'SO 01 SO 01.6 Pol'!Názvy_tisku</vt:lpstr>
      <vt:lpstr>'SO 01 SO 01.7 Pol'!Názvy_tisku</vt:lpstr>
      <vt:lpstr>'SO 02 SO 02.1.1 Pol'!Názvy_tisku</vt:lpstr>
      <vt:lpstr>'SO 02 SO 02.1.2 Pol'!Názvy_tisku</vt:lpstr>
      <vt:lpstr>oadresa</vt:lpstr>
      <vt:lpstr>Stavba!Objednatel</vt:lpstr>
      <vt:lpstr>Stavba!Objekt</vt:lpstr>
      <vt:lpstr>'00 VRN 01 Naklady'!Oblast_tisku</vt:lpstr>
      <vt:lpstr>'SO 01 SO 01.1 Pol'!Oblast_tisku</vt:lpstr>
      <vt:lpstr>'SO 01 SO 01.2 Pol'!Oblast_tisku</vt:lpstr>
      <vt:lpstr>'SO 01 SO 01.3 Pol'!Oblast_tisku</vt:lpstr>
      <vt:lpstr>'SO 01 SO 01.4 Pol'!Oblast_tisku</vt:lpstr>
      <vt:lpstr>'SO 01 SO 01.5.1 Pol'!Oblast_tisku</vt:lpstr>
      <vt:lpstr>'SO 01 SO 01.5.2 Pol'!Oblast_tisku</vt:lpstr>
      <vt:lpstr>'SO 01 SO 01.5.3 Pol'!Oblast_tisku</vt:lpstr>
      <vt:lpstr>'SO 01 SO 01.5.4 Pol'!Oblast_tisku</vt:lpstr>
      <vt:lpstr>'SO 01 SO 01.5.5 Pol'!Oblast_tisku</vt:lpstr>
      <vt:lpstr>'SO 01 SO 01.6 Pol'!Oblast_tisku</vt:lpstr>
      <vt:lpstr>'SO 01 SO 01.7 Pol'!Oblast_tisku</vt:lpstr>
      <vt:lpstr>'SO 02 SO 02.1.1 Pol'!Oblast_tisku</vt:lpstr>
      <vt:lpstr>'SO 02 SO 02.1.2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Černohorský Radek</dc:creator>
  <cp:lastModifiedBy>Radek</cp:lastModifiedBy>
  <cp:lastPrinted>2019-03-19T12:27:02Z</cp:lastPrinted>
  <dcterms:created xsi:type="dcterms:W3CDTF">2009-04-08T07:15:50Z</dcterms:created>
  <dcterms:modified xsi:type="dcterms:W3CDTF">2023-12-15T19:35:22Z</dcterms:modified>
</cp:coreProperties>
</file>