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=TOM=\Liberec\2022.06 - GreenNet III\=DPS=\GIII-Vykazy vymer r3\"/>
    </mc:Choice>
  </mc:AlternateContent>
  <xr:revisionPtr revIDLastSave="0" documentId="13_ncr:1_{5365C07D-6062-4E48-A4A8-76C0D17D1AA8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G6.5 - ZOV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'G6.5 - ZOV'!$1:$7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'G6.5 - ZOV'!$A$1:$Y$54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21" i="12" l="1"/>
  <c r="BA10" i="12"/>
  <c r="G9" i="12"/>
  <c r="M9" i="12" s="1"/>
  <c r="I9" i="12"/>
  <c r="I8" i="12" s="1"/>
  <c r="K9" i="12"/>
  <c r="K8" i="12" s="1"/>
  <c r="O9" i="12"/>
  <c r="Q9" i="12"/>
  <c r="V9" i="12"/>
  <c r="G12" i="12"/>
  <c r="M12" i="12" s="1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G17" i="12"/>
  <c r="M17" i="12" s="1"/>
  <c r="I17" i="12"/>
  <c r="K17" i="12"/>
  <c r="O17" i="12"/>
  <c r="Q17" i="12"/>
  <c r="V17" i="12"/>
  <c r="G20" i="12"/>
  <c r="I20" i="12"/>
  <c r="K20" i="12"/>
  <c r="M20" i="12"/>
  <c r="O20" i="12"/>
  <c r="Q20" i="12"/>
  <c r="V20" i="12"/>
  <c r="G23" i="12"/>
  <c r="I23" i="12"/>
  <c r="K23" i="12"/>
  <c r="M23" i="12"/>
  <c r="O23" i="12"/>
  <c r="Q23" i="12"/>
  <c r="V23" i="12"/>
  <c r="O25" i="12"/>
  <c r="G26" i="12"/>
  <c r="M26" i="12" s="1"/>
  <c r="M25" i="12" s="1"/>
  <c r="I26" i="12"/>
  <c r="I25" i="12" s="1"/>
  <c r="K26" i="12"/>
  <c r="O26" i="12"/>
  <c r="Q26" i="12"/>
  <c r="V26" i="12"/>
  <c r="G28" i="12"/>
  <c r="M28" i="12" s="1"/>
  <c r="I28" i="12"/>
  <c r="K28" i="12"/>
  <c r="O28" i="12"/>
  <c r="Q28" i="12"/>
  <c r="Q25" i="12" s="1"/>
  <c r="V28" i="12"/>
  <c r="V25" i="12" s="1"/>
  <c r="G32" i="12"/>
  <c r="G31" i="12" s="1"/>
  <c r="I50" i="1" s="1"/>
  <c r="I17" i="1" s="1"/>
  <c r="I32" i="12"/>
  <c r="I31" i="12" s="1"/>
  <c r="K32" i="12"/>
  <c r="K31" i="12" s="1"/>
  <c r="O32" i="12"/>
  <c r="Q32" i="12"/>
  <c r="V32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V31" i="12" s="1"/>
  <c r="G36" i="12"/>
  <c r="I51" i="1" s="1"/>
  <c r="G37" i="12"/>
  <c r="M37" i="12" s="1"/>
  <c r="I37" i="12"/>
  <c r="K37" i="12"/>
  <c r="O37" i="12"/>
  <c r="Q37" i="12"/>
  <c r="V37" i="12"/>
  <c r="G41" i="12"/>
  <c r="I41" i="12"/>
  <c r="K41" i="12"/>
  <c r="M41" i="12"/>
  <c r="O41" i="12"/>
  <c r="Q41" i="12"/>
  <c r="V41" i="12"/>
  <c r="G45" i="12"/>
  <c r="I45" i="12"/>
  <c r="K45" i="12"/>
  <c r="M45" i="12"/>
  <c r="O45" i="12"/>
  <c r="Q45" i="12"/>
  <c r="V45" i="12"/>
  <c r="G46" i="12"/>
  <c r="I46" i="12"/>
  <c r="K46" i="12"/>
  <c r="M46" i="12"/>
  <c r="O46" i="12"/>
  <c r="Q46" i="12"/>
  <c r="V46" i="12"/>
  <c r="G48" i="12"/>
  <c r="M48" i="12" s="1"/>
  <c r="I48" i="12"/>
  <c r="K48" i="12"/>
  <c r="O48" i="12"/>
  <c r="Q48" i="12"/>
  <c r="V48" i="12"/>
  <c r="K49" i="12"/>
  <c r="Q49" i="12"/>
  <c r="G50" i="12"/>
  <c r="M50" i="12" s="1"/>
  <c r="I50" i="12"/>
  <c r="K50" i="12"/>
  <c r="O50" i="12"/>
  <c r="Q50" i="12"/>
  <c r="V50" i="12"/>
  <c r="V49" i="12" s="1"/>
  <c r="G51" i="12"/>
  <c r="G49" i="12" s="1"/>
  <c r="I52" i="1" s="1"/>
  <c r="I19" i="1" s="1"/>
  <c r="I51" i="12"/>
  <c r="I49" i="12" s="1"/>
  <c r="K51" i="12"/>
  <c r="M51" i="12"/>
  <c r="O51" i="12"/>
  <c r="O49" i="12" s="1"/>
  <c r="Q51" i="12"/>
  <c r="V51" i="12"/>
  <c r="AE53" i="12"/>
  <c r="F41" i="1" s="1"/>
  <c r="I20" i="1"/>
  <c r="I18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Q31" i="12" l="1"/>
  <c r="K36" i="12"/>
  <c r="O8" i="12"/>
  <c r="Q36" i="12"/>
  <c r="K25" i="12"/>
  <c r="V8" i="12"/>
  <c r="Q8" i="12"/>
  <c r="M49" i="12"/>
  <c r="I36" i="12"/>
  <c r="O36" i="12"/>
  <c r="V36" i="12"/>
  <c r="M36" i="12"/>
  <c r="O31" i="12"/>
  <c r="M32" i="12"/>
  <c r="M31" i="12" s="1"/>
  <c r="F39" i="1"/>
  <c r="F43" i="1" s="1"/>
  <c r="G23" i="1" s="1"/>
  <c r="F42" i="1"/>
  <c r="M8" i="12"/>
  <c r="G25" i="12"/>
  <c r="I49" i="1" s="1"/>
  <c r="G8" i="12"/>
  <c r="AF53" i="12"/>
  <c r="I48" i="1" l="1"/>
  <c r="G53" i="12"/>
  <c r="G42" i="1"/>
  <c r="I42" i="1" s="1"/>
  <c r="G39" i="1"/>
  <c r="G41" i="1"/>
  <c r="I41" i="1" s="1"/>
  <c r="I39" i="1" l="1"/>
  <c r="I43" i="1" s="1"/>
  <c r="G43" i="1"/>
  <c r="G25" i="1" s="1"/>
  <c r="A27" i="1" s="1"/>
  <c r="I16" i="1"/>
  <c r="I21" i="1" s="1"/>
  <c r="I53" i="1"/>
  <c r="G28" i="1" l="1"/>
  <c r="A28" i="1"/>
  <c r="J52" i="1"/>
  <c r="J50" i="1"/>
  <c r="J49" i="1"/>
  <c r="J48" i="1"/>
  <c r="J51" i="1"/>
  <c r="J39" i="1"/>
  <c r="J43" i="1" s="1"/>
  <c r="J42" i="1"/>
  <c r="J41" i="1"/>
  <c r="J53" i="1" l="1"/>
  <c r="G27" i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<sst xmlns="http://schemas.openxmlformats.org/spreadsheetml/2006/main" count="338" uniqueCount="175">
  <si>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</si>
  <si>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</si>
  <si>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</si>
  <si>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</si>
  <si>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</si>
  <si>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</si>
  <si>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</si>
  <si>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</si>
  <si>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</si>
  <si>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</si>
  <si>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</si>
  <si>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</si>
  <si>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</si>
  <si>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</si>
  <si>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</si>
  <si>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</si>
  <si>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</si>
  <si>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</si>
  <si>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</si>
  <si>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</si>
  <si>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</si>
  <si>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</si>
  <si>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</si>
  <si>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</si>
  <si>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</si>
  <si>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</si>
  <si>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</si>
  <si>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</si>
  <si>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</si>
  <si>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</si>
  <si>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</si>
  <si>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</si>
  <si>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</si>
  <si>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</si>
  <si>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</si>
  <si>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</si>
  <si>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</si>
  <si>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</si>
  <si>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</si>
  <si>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</si>
  <si>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</si>
  <si>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</si>
  <si>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</si>
  <si>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</si>
  <si>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G6_5</t>
  </si>
  <si>
    <t>provizor</t>
  </si>
  <si>
    <t>Stavba</t>
  </si>
  <si>
    <t>Stavební objekt</t>
  </si>
  <si>
    <t>Celkem za stavbu</t>
  </si>
  <si>
    <t>CZK</t>
  </si>
  <si>
    <t>Rekapitulace dílů</t>
  </si>
  <si>
    <t>Typ dílu</t>
  </si>
  <si>
    <t>Zemní práce</t>
  </si>
  <si>
    <t>5</t>
  </si>
  <si>
    <t>Komunikace</t>
  </si>
  <si>
    <t>724</t>
  </si>
  <si>
    <t>Strojní vybavení</t>
  </si>
  <si>
    <t>731</t>
  </si>
  <si>
    <t>Kotelny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</si>
  <si>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</si>
  <si>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</si>
  <si>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</si>
  <si>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</si>
  <si>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</si>
  <si>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</si>
  <si>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</si>
  <si>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</si>
  <si>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</si>
  <si>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</si>
  <si>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</si>
  <si>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</si>
  <si>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</si>
  <si>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</si>
  <si>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</si>
  <si>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</si>
  <si>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</si>
  <si>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</si>
  <si>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</si>
  <si>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</si>
  <si>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</si>
  <si>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</si>
  <si>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</si>
  <si>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</si>
  <si>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</si>
  <si>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</si>
  <si>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</si>
  <si>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</si>
  <si>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</si>
  <si>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</si>
  <si>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</si>
  <si>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121100001RAA</t>
  </si>
  <si>
    <t>Sejmutí ornice naložení a uložení  odvoz do 1 000 m</t>
  </si>
  <si>
    <t>m3</t>
  </si>
  <si>
    <t>AP-HSV</t>
  </si>
  <si>
    <t>RTS 23/ I</t>
  </si>
  <si>
    <t>Indiv</t>
  </si>
  <si>
    <t>Běžná</t>
  </si>
  <si>
    <t>POL2_0</t>
  </si>
  <si>
    <t>popř. lesní půdy s naložením, vodorovným přemístěním a složením na hromady nebo se zpětným přemístěním a rozprostřením.</t>
  </si>
  <si>
    <t>SPI</t>
  </si>
  <si>
    <t>7*8*0,15</t>
  </si>
  <si>
    <t>VV</t>
  </si>
  <si>
    <t>131100010RAB</t>
  </si>
  <si>
    <t>Hloubení jam nezapažených v hornině 1 ÷ 4, odvoz do 5 000 m, uložení na skládku</t>
  </si>
  <si>
    <t>7*8*0,25</t>
  </si>
  <si>
    <t>113151111R00</t>
  </si>
  <si>
    <t>Rozebrání zpevněných ploch rozebrání ploch ze silničních panelů</t>
  </si>
  <si>
    <t>m2</t>
  </si>
  <si>
    <t>800-2</t>
  </si>
  <si>
    <t>POL1_0</t>
  </si>
  <si>
    <t>s přemístěním na skládku na vzdálenost do 20 m nebo s naložením na dopravní prostředek,</t>
  </si>
  <si>
    <t>7*8</t>
  </si>
  <si>
    <t>174201101R00</t>
  </si>
  <si>
    <t>Zásyp sypaninou bez zhutnění jam, šachet, rýh nebo kolem objektů v těchto vykopávkách</t>
  </si>
  <si>
    <t>800-1</t>
  </si>
  <si>
    <t>z jakékoliv horniny s uložením výkopku po vrstvách,</t>
  </si>
  <si>
    <t>181300010RAC</t>
  </si>
  <si>
    <t>Rozprostření ornice v rovině nebo svahu do 1 : 5 a osetí travou při tloušťce 150 mm, dovoz ornice ze vzdálenosti 5 000 m</t>
  </si>
  <si>
    <t>vč. urovnání ornice, naložení na skládce, vodorovným přemístěním ornice na místo rozprostření, založení trávníku osetím a dodávky travního semene.</t>
  </si>
  <si>
    <t>113111125R00</t>
  </si>
  <si>
    <t>Odstranění podkladů nebo krytů z kameniva zpevněného cementem, v ploše jednotlivě do 50 m2, tloušťka vrstvy 250 mm</t>
  </si>
  <si>
    <t>822-1</t>
  </si>
  <si>
    <t>584921121RT4</t>
  </si>
  <si>
    <t>Zřízení zpev. ploch ze silničních panelů do lože zřízení zpevněné plochy ze silničních panelů osazených do lože z kameniva tl. 50 mm</t>
  </si>
  <si>
    <t>564271111R00</t>
  </si>
  <si>
    <t>Podklad nebo podsyp ze štěrkopísku tloušťka po zhutnění 250 mm</t>
  </si>
  <si>
    <t>s rozprostřením, vlhčením a zhutněním</t>
  </si>
  <si>
    <t>R1</t>
  </si>
  <si>
    <t>soubor</t>
  </si>
  <si>
    <t>Vlastní</t>
  </si>
  <si>
    <t>R2</t>
  </si>
  <si>
    <t>Napojení provizorní kotelny na rozvod ÚT a elektro, vzdálenost cca 30 m</t>
  </si>
  <si>
    <t>R3</t>
  </si>
  <si>
    <t>Olejová nádrž k provizorní kotelně, osazení, zprovoznění, pronájem (150 dní), demontáž</t>
  </si>
  <si>
    <t>R4</t>
  </si>
  <si>
    <t>Doprava kontejnerové kotelny a olejové nádrže</t>
  </si>
  <si>
    <t>48417753.AR</t>
  </si>
  <si>
    <t>kotel elektro závěsný; topný výkon 24 kW; v = 640 mm; š = 410 mm; hloubka kotle 225 mm</t>
  </si>
  <si>
    <t>kus</t>
  </si>
  <si>
    <t>SPCM</t>
  </si>
  <si>
    <t>POL3_0</t>
  </si>
  <si>
    <t>Provizorní ohřev TV pro MŠ Vesec</t>
  </si>
  <si>
    <t>POP</t>
  </si>
  <si>
    <t>Pro provizorní ohřev TV využíta stávající AN</t>
  </si>
  <si>
    <t>Napájení elkotle zajistí zhotovitel provizorním napojením ze stávajícího rozvodu MŠ.</t>
  </si>
  <si>
    <t>Provizorní ohřev TV pro U střediska 63</t>
  </si>
  <si>
    <t>Napájení elkotle zajistí zhotovitel provizorním napojením ze stávajícího rozvodu U střediska 63.</t>
  </si>
  <si>
    <t>731249134R00</t>
  </si>
  <si>
    <t>Montáž ocelových kotlů do 50 kW (100 kW) elektrokotlů přes 23 do 29 kW</t>
  </si>
  <si>
    <t>800-731</t>
  </si>
  <si>
    <t>998731101R00</t>
  </si>
  <si>
    <t>Přesun hmot pro kotelny umístěné ve výšce (hloubce) do 6 m</t>
  </si>
  <si>
    <t>t</t>
  </si>
  <si>
    <t>vodorovně do 50 m</t>
  </si>
  <si>
    <t xml:space="preserve">Provizorní propojení rozvodů, TV a topné vody </t>
  </si>
  <si>
    <t>kpl</t>
  </si>
  <si>
    <t>POL12_1</t>
  </si>
  <si>
    <t>005211040R</t>
  </si>
  <si>
    <t xml:space="preserve">Užívání veřejných ploch a prostranství  </t>
  </si>
  <si>
    <t>Soubor</t>
  </si>
  <si>
    <t>POL99_</t>
  </si>
  <si>
    <t>005121026R1</t>
  </si>
  <si>
    <t>Dočasné napojení na stávající rozvody, tepla, elektřiny</t>
  </si>
  <si>
    <t>SUM</t>
  </si>
  <si>
    <t>END</t>
  </si>
  <si>
    <t>Revitalizace CZT Liberec - GreenNet III
G6 - Cihlářská - Vesec</t>
  </si>
  <si>
    <t>Teplárna Liberec, a.s.</t>
  </si>
  <si>
    <t>Dr. Milady Horákové 641/34a</t>
  </si>
  <si>
    <t xml:space="preserve">460 01  </t>
  </si>
  <si>
    <t>Liberec</t>
  </si>
  <si>
    <t>SITEZ s.r.o.</t>
  </si>
  <si>
    <t>G6.5</t>
  </si>
  <si>
    <t>ZOV</t>
  </si>
  <si>
    <t>G6.5 - Cihlářská - Vesec - ZOV</t>
  </si>
  <si>
    <t>Kontejnerová kotelna, osazení, zprovoznění, pronájem (150 dní), demontáž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</si>
</sst>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62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5" borderId="28" xfId="0" applyNumberFormat="1" applyFont="1" applyFill="1" applyBorder="1" applyAlignment="1">
      <alignment vertical="center"/>
    </xf>
    <xf numFmtId="4" fontId="8" fillId="5" borderId="29" xfId="0" applyNumberFormat="1" applyFont="1" applyFill="1" applyBorder="1" applyAlignment="1">
      <alignment vertical="center" wrapText="1"/>
    </xf>
    <xf numFmtId="4" fontId="11" fillId="5" borderId="30" xfId="0" applyNumberFormat="1" applyFont="1" applyFill="1" applyBorder="1" applyAlignment="1">
      <alignment horizontal="center" vertical="center" wrapText="1" shrinkToFit="1"/>
    </xf>
    <xf numFmtId="4" fontId="8" fillId="5" borderId="28" xfId="0" applyNumberFormat="1" applyFont="1" applyFill="1" applyBorder="1" applyAlignment="1">
      <alignment horizontal="center" vertical="center" wrapText="1" shrinkToFit="1"/>
    </xf>
    <xf numFmtId="4" fontId="8" fillId="5" borderId="30" xfId="0" applyNumberFormat="1" applyFont="1" applyFill="1" applyBorder="1" applyAlignment="1">
      <alignment horizontal="center" vertical="center" wrapText="1" shrinkToFit="1"/>
    </xf>
    <xf numFmtId="3" fontId="8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4" fillId="0" borderId="32" xfId="0" applyNumberFormat="1" applyFont="1" applyBorder="1" applyAlignment="1">
      <alignment horizontal="right" vertical="center" wrapText="1" shrinkToFit="1"/>
    </xf>
    <xf numFmtId="4" fontId="4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6" fillId="0" borderId="31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 wrapText="1" shrinkToFit="1"/>
    </xf>
    <xf numFmtId="4" fontId="6" fillId="0" borderId="32" xfId="0" applyNumberFormat="1" applyFont="1" applyBorder="1" applyAlignment="1">
      <alignment vertical="center" shrinkToFit="1"/>
    </xf>
    <xf numFmtId="4" fontId="6" fillId="0" borderId="33" xfId="0" applyNumberFormat="1" applyFont="1" applyBorder="1" applyAlignment="1">
      <alignment vertical="center" shrinkToFit="1"/>
    </xf>
    <xf numFmtId="3" fontId="6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6" fillId="3" borderId="35" xfId="0" applyNumberFormat="1" applyFont="1" applyFill="1" applyBorder="1" applyAlignment="1">
      <alignment vertical="center" wrapText="1" shrinkToFit="1"/>
    </xf>
    <xf numFmtId="4" fontId="16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5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/>
    </xf>
    <xf numFmtId="0" fontId="4" fillId="0" borderId="26" xfId="0" applyFont="1" applyBorder="1"/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49" fontId="4" fillId="0" borderId="31" xfId="0" applyNumberFormat="1" applyFont="1" applyBorder="1" applyAlignment="1">
      <alignment vertical="center"/>
    </xf>
    <xf numFmtId="0" fontId="4" fillId="3" borderId="34" xfId="0" applyFont="1" applyFill="1" applyBorder="1" applyAlignment="1">
      <alignment vertical="center"/>
    </xf>
    <xf numFmtId="0" fontId="4" fillId="3" borderId="34" xfId="0" applyFont="1" applyFill="1" applyBorder="1" applyAlignment="1">
      <alignment vertical="center" wrapText="1"/>
    </xf>
    <xf numFmtId="0" fontId="4" fillId="3" borderId="35" xfId="0" applyFont="1" applyFill="1" applyBorder="1" applyAlignment="1">
      <alignment vertical="center" wrapText="1"/>
    </xf>
    <xf numFmtId="164" fontId="4" fillId="0" borderId="33" xfId="0" applyNumberFormat="1" applyFont="1" applyBorder="1" applyAlignment="1">
      <alignment vertical="center"/>
    </xf>
    <xf numFmtId="164" fontId="4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4" fillId="0" borderId="33" xfId="0" applyNumberFormat="1" applyFont="1" applyBorder="1" applyAlignment="1">
      <alignment horizontal="center" vertical="center"/>
    </xf>
    <xf numFmtId="4" fontId="4" fillId="0" borderId="33" xfId="0" applyNumberFormat="1" applyFont="1" applyBorder="1" applyAlignment="1">
      <alignment vertical="center"/>
    </xf>
    <xf numFmtId="4" fontId="4" fillId="3" borderId="36" xfId="0" applyNumberFormat="1" applyFont="1" applyFill="1" applyBorder="1" applyAlignment="1">
      <alignment horizontal="center" vertical="center"/>
    </xf>
    <xf numFmtId="4" fontId="4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2" fillId="0" borderId="21" xfId="0" applyFont="1" applyBorder="1" applyAlignment="1">
      <alignment vertical="center"/>
    </xf>
    <xf numFmtId="0" fontId="2" fillId="3" borderId="21" xfId="0" applyFon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6" fillId="3" borderId="15" xfId="0" applyFont="1" applyFill="1" applyBorder="1" applyAlignment="1">
      <alignment vertical="top"/>
    </xf>
    <xf numFmtId="49" fontId="6" fillId="3" borderId="12" xfId="0" applyNumberFormat="1" applyFont="1" applyFill="1" applyBorder="1" applyAlignment="1">
      <alignment vertical="top"/>
    </xf>
    <xf numFmtId="0" fontId="6" fillId="3" borderId="12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vertical="top"/>
    </xf>
    <xf numFmtId="0" fontId="18" fillId="0" borderId="0" xfId="0" applyFont="1" applyAlignment="1">
      <alignment vertical="top"/>
    </xf>
    <xf numFmtId="49" fontId="18" fillId="0" borderId="0" xfId="0" applyNumberFormat="1" applyFont="1" applyAlignment="1">
      <alignment vertical="top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4" fontId="6" fillId="3" borderId="0" xfId="0" applyNumberFormat="1" applyFont="1" applyFill="1" applyAlignment="1">
      <alignment vertical="top" shrinkToFit="1"/>
    </xf>
    <xf numFmtId="0" fontId="6" fillId="3" borderId="27" xfId="0" applyFont="1" applyFill="1" applyBorder="1" applyAlignment="1">
      <alignment vertical="top"/>
    </xf>
    <xf numFmtId="49" fontId="6" fillId="3" borderId="18" xfId="0" applyNumberFormat="1" applyFont="1" applyFill="1" applyBorder="1" applyAlignment="1">
      <alignment vertical="top"/>
    </xf>
    <xf numFmtId="0" fontId="6" fillId="3" borderId="18" xfId="0" applyFont="1" applyFill="1" applyBorder="1" applyAlignment="1">
      <alignment horizontal="center" vertical="top" shrinkToFit="1"/>
    </xf>
    <xf numFmtId="165" fontId="6" fillId="3" borderId="18" xfId="0" applyNumberFormat="1" applyFont="1" applyFill="1" applyBorder="1" applyAlignment="1">
      <alignment vertical="top" shrinkToFit="1"/>
    </xf>
    <xf numFmtId="4" fontId="6" fillId="3" borderId="18" xfId="0" applyNumberFormat="1" applyFont="1" applyFill="1" applyBorder="1" applyAlignment="1">
      <alignment vertical="top" shrinkToFit="1"/>
    </xf>
    <xf numFmtId="4" fontId="6" fillId="3" borderId="37" xfId="0" applyNumberFormat="1" applyFont="1" applyFill="1" applyBorder="1" applyAlignment="1">
      <alignment vertical="top" shrinkToFit="1"/>
    </xf>
    <xf numFmtId="4" fontId="6" fillId="3" borderId="22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5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21" fillId="0" borderId="0" xfId="0" applyFont="1" applyAlignment="1">
      <alignment wrapTex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5" fontId="18" fillId="0" borderId="42" xfId="0" applyNumberFormat="1" applyFont="1" applyBorder="1" applyAlignment="1">
      <alignment vertical="top" shrinkToFit="1"/>
    </xf>
    <xf numFmtId="4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49" fontId="6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6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9" fillId="3" borderId="0" xfId="0" applyNumberFormat="1" applyFont="1" applyFill="1" applyAlignment="1">
      <alignment horizontal="left" vertical="center" wrapText="1"/>
    </xf>
    <xf numFmtId="0" fontId="9" fillId="0" borderId="18" xfId="0" applyFont="1" applyBorder="1" applyAlignment="1">
      <alignment horizontal="left" vertical="top" wrapText="1"/>
    </xf>
    <xf numFmtId="49" fontId="0" fillId="3" borderId="12" xfId="0" applyNumberFormat="1" applyFill="1" applyBorder="1" applyAlignment="1">
      <alignment vertical="center"/>
    </xf>
    <xf numFmtId="0" fontId="4" fillId="2" borderId="0" xfId="0" applyFont="1" applyFill="1" applyAlignment="1">
      <alignment horizontal="left" wrapText="1"/>
    </xf>
    <xf numFmtId="49" fontId="7" fillId="3" borderId="18" xfId="0" applyNumberFormat="1" applyFont="1" applyFill="1" applyBorder="1" applyAlignment="1">
      <alignment horizontal="left" vertical="center" wrapText="1"/>
    </xf>
    <xf numFmtId="49" fontId="7" fillId="3" borderId="19" xfId="0" applyNumberFormat="1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49" fontId="9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9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4" fillId="0" borderId="31" xfId="0" applyNumberFormat="1" applyFont="1" applyBorder="1" applyAlignment="1">
      <alignment vertical="center" wrapText="1"/>
    </xf>
    <xf numFmtId="49" fontId="4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6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9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22" xfId="0" applyNumberFormat="1" applyFont="1" applyBorder="1" applyAlignment="1">
      <alignment horizontal="right" vertical="center" inden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49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2" fillId="0" borderId="12" xfId="0" applyNumberFormat="1" applyFon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20" fillId="0" borderId="18" xfId="0" applyFont="1" applyBorder="1" applyAlignment="1">
      <alignment horizontal="left" vertical="top" wrapText="1"/>
    </xf>
    <xf numFmtId="0" fontId="20" fillId="0" borderId="18" xfId="0" applyFont="1" applyBorder="1" applyAlignment="1">
      <alignment vertical="top" wrapText="1"/>
    </xf>
    <xf numFmtId="0" fontId="5" fillId="0" borderId="0" xfId="0" applyFont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Normální 4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3" t="s">
        <v>39</v>
      </c>
      <c r="B2" s="193"/>
      <c r="C2" s="193"/>
      <c r="D2" s="193"/>
      <c r="E2" s="193"/>
      <c r="F2" s="193"/>
      <c r="G2" s="193"/>
    </row>
  </sheetData>
  <sheetProtection algorithmName="SHA-512" hashValue="+cuGsXniu9VmczzR0KbaWvAAzfmiRr62A7qGUUA7pnbR0u01QsB8yfuRkU6EmJfdZGA8AnJiLFMHtynwf8z3mg==" saltValue="yOWHsXa8c7Y8sx1LXhGA+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D5" sqref="D5:G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3" t="s">
        <v>41</v>
      </c>
      <c r="C1" s="234"/>
      <c r="D1" s="234"/>
      <c r="E1" s="234"/>
      <c r="F1" s="234"/>
      <c r="G1" s="234"/>
      <c r="H1" s="234"/>
      <c r="I1" s="234"/>
      <c r="J1" s="235"/>
    </row>
    <row r="2" spans="1:15" ht="36" customHeight="1" x14ac:dyDescent="0.2">
      <c r="A2" s="2"/>
      <c r="B2" s="76" t="s">
        <v>22</v>
      </c>
      <c r="C2" s="77"/>
      <c r="D2" s="194" t="s">
        <v>165</v>
      </c>
      <c r="E2" s="194"/>
      <c r="F2" s="194"/>
      <c r="G2" s="194"/>
      <c r="H2" s="194"/>
      <c r="I2" s="194"/>
      <c r="J2" s="195"/>
      <c r="O2" s="1"/>
    </row>
    <row r="3" spans="1:15" ht="27" hidden="1" customHeight="1" x14ac:dyDescent="0.2">
      <c r="A3" s="2"/>
      <c r="B3" s="78"/>
      <c r="C3" s="77"/>
      <c r="D3" s="190"/>
      <c r="E3" s="199"/>
      <c r="F3" s="200"/>
      <c r="G3" s="200"/>
      <c r="H3" s="200"/>
      <c r="I3" s="200"/>
      <c r="J3" s="201"/>
    </row>
    <row r="4" spans="1:15" ht="23.25" customHeight="1" x14ac:dyDescent="0.2">
      <c r="A4" s="75">
        <v>371</v>
      </c>
      <c r="B4" s="79"/>
      <c r="C4" s="80"/>
      <c r="D4" s="196" t="s">
        <v>173</v>
      </c>
      <c r="E4" s="197"/>
      <c r="F4" s="197"/>
      <c r="G4" s="197"/>
      <c r="H4" s="197"/>
      <c r="I4" s="197"/>
      <c r="J4" s="198"/>
    </row>
    <row r="5" spans="1:15" ht="24" customHeight="1" x14ac:dyDescent="0.2">
      <c r="A5" s="2"/>
      <c r="B5" s="31" t="s">
        <v>42</v>
      </c>
      <c r="D5" s="202" t="s">
        <v>166</v>
      </c>
      <c r="E5" s="203"/>
      <c r="F5" s="203"/>
      <c r="G5" s="203"/>
      <c r="H5" s="18" t="s">
        <v>40</v>
      </c>
      <c r="I5" s="22">
        <v>62241672</v>
      </c>
      <c r="J5" s="8"/>
    </row>
    <row r="6" spans="1:15" ht="15.75" customHeight="1" x14ac:dyDescent="0.2">
      <c r="A6" s="2"/>
      <c r="B6" s="28"/>
      <c r="C6" s="55"/>
      <c r="D6" s="204" t="s">
        <v>167</v>
      </c>
      <c r="E6" s="205"/>
      <c r="F6" s="205"/>
      <c r="G6" s="205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 t="s">
        <v>168</v>
      </c>
      <c r="E7" s="231" t="s">
        <v>169</v>
      </c>
      <c r="F7" s="232"/>
      <c r="G7" s="232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0"/>
      <c r="E11" s="240"/>
      <c r="F11" s="240"/>
      <c r="G11" s="240"/>
      <c r="H11" s="18" t="s">
        <v>40</v>
      </c>
      <c r="I11" s="82"/>
      <c r="J11" s="8"/>
    </row>
    <row r="12" spans="1:15" ht="15.75" customHeight="1" x14ac:dyDescent="0.2">
      <c r="A12" s="2"/>
      <c r="B12" s="28"/>
      <c r="C12" s="55"/>
      <c r="D12" s="228"/>
      <c r="E12" s="228"/>
      <c r="F12" s="228"/>
      <c r="G12" s="228"/>
      <c r="H12" s="18" t="s">
        <v>34</v>
      </c>
      <c r="I12" s="82"/>
      <c r="J12" s="8"/>
    </row>
    <row r="13" spans="1:15" ht="15.75" customHeight="1" x14ac:dyDescent="0.2">
      <c r="A13" s="2"/>
      <c r="B13" s="29"/>
      <c r="C13" s="56"/>
      <c r="D13" s="81"/>
      <c r="E13" s="229"/>
      <c r="F13" s="230"/>
      <c r="G13" s="2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191" t="s">
        <v>170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0"/>
      <c r="D15" s="54"/>
      <c r="E15" s="239"/>
      <c r="F15" s="239"/>
      <c r="G15" s="241"/>
      <c r="H15" s="241"/>
      <c r="I15" s="241" t="s">
        <v>29</v>
      </c>
      <c r="J15" s="242"/>
    </row>
    <row r="16" spans="1:15" ht="23.25" customHeight="1" x14ac:dyDescent="0.2">
      <c r="A16" s="139" t="s">
        <v>24</v>
      </c>
      <c r="B16" s="38" t="s">
        <v>24</v>
      </c>
      <c r="C16" s="61"/>
      <c r="D16" s="62"/>
      <c r="E16" s="217"/>
      <c r="F16" s="218"/>
      <c r="G16" s="217"/>
      <c r="H16" s="218"/>
      <c r="I16" s="217">
        <f>SUMIF(F48:F52,A16,I48:I52)+SUMIF(F48:F52,"PSU",I48:I52)</f>
        <v>0</v>
      </c>
      <c r="J16" s="219"/>
    </row>
    <row r="17" spans="1:10" ht="23.25" customHeight="1" x14ac:dyDescent="0.2">
      <c r="A17" s="139" t="s">
        <v>25</v>
      </c>
      <c r="B17" s="38" t="s">
        <v>25</v>
      </c>
      <c r="C17" s="61"/>
      <c r="D17" s="62"/>
      <c r="E17" s="217"/>
      <c r="F17" s="218"/>
      <c r="G17" s="217"/>
      <c r="H17" s="218"/>
      <c r="I17" s="217">
        <f>SUMIF(F48:F52,A17,I48:I52)</f>
        <v>0</v>
      </c>
      <c r="J17" s="219"/>
    </row>
    <row r="18" spans="1:10" ht="23.25" customHeight="1" x14ac:dyDescent="0.2">
      <c r="A18" s="139" t="s">
        <v>26</v>
      </c>
      <c r="B18" s="38" t="s">
        <v>26</v>
      </c>
      <c r="C18" s="61"/>
      <c r="D18" s="62"/>
      <c r="E18" s="217"/>
      <c r="F18" s="218"/>
      <c r="G18" s="217"/>
      <c r="H18" s="218"/>
      <c r="I18" s="217">
        <f>SUMIF(F48:F52,A18,I48:I52)</f>
        <v>0</v>
      </c>
      <c r="J18" s="219"/>
    </row>
    <row r="19" spans="1:10" ht="23.25" customHeight="1" x14ac:dyDescent="0.2">
      <c r="A19" s="139" t="s">
        <v>59</v>
      </c>
      <c r="B19" s="38" t="s">
        <v>27</v>
      </c>
      <c r="C19" s="61"/>
      <c r="D19" s="62"/>
      <c r="E19" s="217"/>
      <c r="F19" s="218"/>
      <c r="G19" s="217"/>
      <c r="H19" s="218"/>
      <c r="I19" s="217">
        <f>SUMIF(F48:F52,A19,I48:I52)</f>
        <v>0</v>
      </c>
      <c r="J19" s="219"/>
    </row>
    <row r="20" spans="1:10" ht="23.25" customHeight="1" x14ac:dyDescent="0.2">
      <c r="A20" s="139" t="s">
        <v>60</v>
      </c>
      <c r="B20" s="38" t="s">
        <v>28</v>
      </c>
      <c r="C20" s="61"/>
      <c r="D20" s="62"/>
      <c r="E20" s="217"/>
      <c r="F20" s="218"/>
      <c r="G20" s="217"/>
      <c r="H20" s="218"/>
      <c r="I20" s="217">
        <f>SUMIF(F48:F52,A20,I48:I52)</f>
        <v>0</v>
      </c>
      <c r="J20" s="219"/>
    </row>
    <row r="21" spans="1:10" ht="23.25" customHeight="1" x14ac:dyDescent="0.2">
      <c r="A21" s="2"/>
      <c r="B21" s="48" t="s">
        <v>29</v>
      </c>
      <c r="C21" s="63"/>
      <c r="D21" s="64"/>
      <c r="E21" s="220"/>
      <c r="F21" s="243"/>
      <c r="G21" s="220"/>
      <c r="H21" s="243"/>
      <c r="I21" s="220">
        <f>SUM(I16:J20)</f>
        <v>0</v>
      </c>
      <c r="J21" s="221"/>
    </row>
    <row r="22" spans="1:10" ht="33" customHeight="1" x14ac:dyDescent="0.2">
      <c r="A22" s="2"/>
      <c r="B22" s="42" t="s">
        <v>33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1"/>
      <c r="D23" s="62"/>
      <c r="E23" s="66">
        <v>15</v>
      </c>
      <c r="F23" s="39" t="s">
        <v>0</v>
      </c>
      <c r="G23" s="215">
        <f>ZakladDPHSniVypocet</f>
        <v>0</v>
      </c>
      <c r="H23" s="216"/>
      <c r="I23" s="216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1"/>
      <c r="D24" s="62"/>
      <c r="E24" s="66">
        <f>SazbaDPH1</f>
        <v>15</v>
      </c>
      <c r="F24" s="39" t="s">
        <v>0</v>
      </c>
      <c r="G24" s="213">
        <f>I23*E23/100</f>
        <v>0</v>
      </c>
      <c r="H24" s="214"/>
      <c r="I24" s="214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1"/>
      <c r="D25" s="62"/>
      <c r="E25" s="66">
        <v>21</v>
      </c>
      <c r="F25" s="39" t="s">
        <v>0</v>
      </c>
      <c r="G25" s="215">
        <f>ZakladDPHZaklVypocet</f>
        <v>0</v>
      </c>
      <c r="H25" s="216"/>
      <c r="I25" s="216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7"/>
      <c r="D26" s="54"/>
      <c r="E26" s="68">
        <f>SazbaDPH2</f>
        <v>21</v>
      </c>
      <c r="F26" s="30" t="s">
        <v>0</v>
      </c>
      <c r="G26" s="236">
        <f>I25*E25/100</f>
        <v>0</v>
      </c>
      <c r="H26" s="237"/>
      <c r="I26" s="237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9"/>
      <c r="D27" s="70"/>
      <c r="E27" s="69"/>
      <c r="F27" s="16"/>
      <c r="G27" s="238">
        <f>CenaCelkemBezDPH-(ZakladDPHSni+ZakladDPHZakl)</f>
        <v>0</v>
      </c>
      <c r="H27" s="238"/>
      <c r="I27" s="238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2" t="s">
        <v>23</v>
      </c>
      <c r="C28" s="113"/>
      <c r="D28" s="113"/>
      <c r="E28" s="114"/>
      <c r="F28" s="115"/>
      <c r="G28" s="223">
        <f>A27</f>
        <v>0</v>
      </c>
      <c r="H28" s="223"/>
      <c r="I28" s="223"/>
      <c r="J28" s="116" t="str">
        <f t="shared" si="0"/>
        <v>CZK</v>
      </c>
    </row>
    <row r="29" spans="1:10" ht="27.75" hidden="1" customHeight="1" thickBot="1" x14ac:dyDescent="0.25">
      <c r="A29" s="2"/>
      <c r="B29" s="112" t="s">
        <v>35</v>
      </c>
      <c r="C29" s="117"/>
      <c r="D29" s="117"/>
      <c r="E29" s="117"/>
      <c r="F29" s="118"/>
      <c r="G29" s="222">
        <f>ZakladDPHSni+DPHSni+ZakladDPHZakl+DPHZakl+Zaokrouhleni</f>
        <v>0</v>
      </c>
      <c r="H29" s="222"/>
      <c r="I29" s="222"/>
      <c r="J29" s="119" t="s">
        <v>49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24"/>
      <c r="E34" s="225"/>
      <c r="G34" s="226"/>
      <c r="H34" s="227"/>
      <c r="I34" s="227"/>
      <c r="J34" s="25"/>
    </row>
    <row r="35" spans="1:10" ht="12.75" customHeight="1" x14ac:dyDescent="0.2">
      <c r="A35" s="2"/>
      <c r="B35" s="2"/>
      <c r="D35" s="212" t="s">
        <v>2</v>
      </c>
      <c r="E35" s="212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5" t="s">
        <v>16</v>
      </c>
      <c r="C37" s="86"/>
      <c r="D37" s="86"/>
      <c r="E37" s="86"/>
      <c r="F37" s="87"/>
      <c r="G37" s="87"/>
      <c r="H37" s="87"/>
      <c r="I37" s="87"/>
      <c r="J37" s="88"/>
    </row>
    <row r="38" spans="1:10" ht="25.5" hidden="1" customHeight="1" x14ac:dyDescent="0.2">
      <c r="A38" s="84" t="s">
        <v>37</v>
      </c>
      <c r="B38" s="89" t="s">
        <v>17</v>
      </c>
      <c r="C38" s="90" t="s">
        <v>5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18</v>
      </c>
      <c r="I38" s="93" t="s">
        <v>1</v>
      </c>
      <c r="J38" s="94" t="s">
        <v>0</v>
      </c>
    </row>
    <row r="39" spans="1:10" ht="25.5" hidden="1" customHeight="1" x14ac:dyDescent="0.2">
      <c r="A39" s="84">
        <v>1</v>
      </c>
      <c r="B39" s="95" t="s">
        <v>46</v>
      </c>
      <c r="C39" s="208"/>
      <c r="D39" s="208"/>
      <c r="E39" s="208"/>
      <c r="F39" s="96">
        <f>'G6.5 - ZOV'!AE53</f>
        <v>0</v>
      </c>
      <c r="G39" s="97">
        <f>'G6.5 - ZOV'!AF53</f>
        <v>0</v>
      </c>
      <c r="H39" s="98"/>
      <c r="I39" s="99">
        <f>F39+G39+H39</f>
        <v>0</v>
      </c>
      <c r="J39" s="100" t="str">
        <f>IF(CenaCelkemVypocet=0,"",I39/CenaCelkemVypocet*100)</f>
        <v/>
      </c>
    </row>
    <row r="40" spans="1:10" ht="25.5" hidden="1" customHeight="1" x14ac:dyDescent="0.2">
      <c r="A40" s="84">
        <v>2</v>
      </c>
      <c r="B40" s="101"/>
      <c r="C40" s="209" t="s">
        <v>47</v>
      </c>
      <c r="D40" s="209"/>
      <c r="E40" s="209"/>
      <c r="F40" s="102"/>
      <c r="G40" s="103"/>
      <c r="H40" s="103"/>
      <c r="I40" s="104"/>
      <c r="J40" s="105"/>
    </row>
    <row r="41" spans="1:10" ht="25.5" hidden="1" customHeight="1" x14ac:dyDescent="0.2">
      <c r="A41" s="84">
        <v>2</v>
      </c>
      <c r="B41" s="101" t="s">
        <v>44</v>
      </c>
      <c r="C41" s="209" t="s">
        <v>45</v>
      </c>
      <c r="D41" s="209"/>
      <c r="E41" s="209"/>
      <c r="F41" s="102">
        <f>'G6.5 - ZOV'!AE53</f>
        <v>0</v>
      </c>
      <c r="G41" s="103">
        <f>'G6.5 - ZOV'!AF53</f>
        <v>0</v>
      </c>
      <c r="H41" s="103"/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84">
        <v>3</v>
      </c>
      <c r="B42" s="106" t="s">
        <v>43</v>
      </c>
      <c r="C42" s="208" t="s">
        <v>43</v>
      </c>
      <c r="D42" s="208"/>
      <c r="E42" s="208"/>
      <c r="F42" s="107">
        <f>'G6.5 - ZOV'!AE53</f>
        <v>0</v>
      </c>
      <c r="G42" s="98">
        <f>'G6.5 - ZOV'!AF53</f>
        <v>0</v>
      </c>
      <c r="H42" s="98"/>
      <c r="I42" s="99">
        <f>F42+G42+H42</f>
        <v>0</v>
      </c>
      <c r="J42" s="100" t="str">
        <f>IF(CenaCelkemVypocet=0,"",I42/CenaCelkemVypocet*100)</f>
        <v/>
      </c>
    </row>
    <row r="43" spans="1:10" ht="25.5" hidden="1" customHeight="1" x14ac:dyDescent="0.2">
      <c r="A43" s="84"/>
      <c r="B43" s="210" t="s">
        <v>48</v>
      </c>
      <c r="C43" s="211"/>
      <c r="D43" s="211"/>
      <c r="E43" s="211"/>
      <c r="F43" s="108">
        <f>SUMIF(A39:A42,"=1",F39:F42)</f>
        <v>0</v>
      </c>
      <c r="G43" s="109">
        <f>SUMIF(A39:A42,"=1",G39:G42)</f>
        <v>0</v>
      </c>
      <c r="H43" s="109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ht="15.75" x14ac:dyDescent="0.25">
      <c r="B45" s="120" t="s">
        <v>50</v>
      </c>
    </row>
    <row r="47" spans="1:10" ht="25.5" customHeight="1" x14ac:dyDescent="0.2">
      <c r="A47" s="122"/>
      <c r="B47" s="125" t="s">
        <v>17</v>
      </c>
      <c r="C47" s="125" t="s">
        <v>5</v>
      </c>
      <c r="D47" s="126"/>
      <c r="E47" s="126"/>
      <c r="F47" s="127" t="s">
        <v>51</v>
      </c>
      <c r="G47" s="127"/>
      <c r="H47" s="127"/>
      <c r="I47" s="127" t="s">
        <v>29</v>
      </c>
      <c r="J47" s="127" t="s">
        <v>0</v>
      </c>
    </row>
    <row r="48" spans="1:10" ht="36.75" customHeight="1" x14ac:dyDescent="0.2">
      <c r="A48" s="123"/>
      <c r="B48" s="128" t="s">
        <v>43</v>
      </c>
      <c r="C48" s="206" t="s">
        <v>52</v>
      </c>
      <c r="D48" s="207"/>
      <c r="E48" s="207"/>
      <c r="F48" s="135" t="s">
        <v>24</v>
      </c>
      <c r="G48" s="136"/>
      <c r="H48" s="136"/>
      <c r="I48" s="136">
        <f>'G6.5 - ZOV'!G8</f>
        <v>0</v>
      </c>
      <c r="J48" s="132" t="str">
        <f>IF(I53=0,"",I48/I53*100)</f>
        <v/>
      </c>
    </row>
    <row r="49" spans="1:10" ht="36.75" customHeight="1" x14ac:dyDescent="0.2">
      <c r="A49" s="123"/>
      <c r="B49" s="128" t="s">
        <v>53</v>
      </c>
      <c r="C49" s="206" t="s">
        <v>54</v>
      </c>
      <c r="D49" s="207"/>
      <c r="E49" s="207"/>
      <c r="F49" s="135" t="s">
        <v>24</v>
      </c>
      <c r="G49" s="136"/>
      <c r="H49" s="136"/>
      <c r="I49" s="136">
        <f>'G6.5 - ZOV'!G25</f>
        <v>0</v>
      </c>
      <c r="J49" s="132" t="str">
        <f>IF(I53=0,"",I49/I53*100)</f>
        <v/>
      </c>
    </row>
    <row r="50" spans="1:10" ht="36.75" customHeight="1" x14ac:dyDescent="0.2">
      <c r="A50" s="123"/>
      <c r="B50" s="128" t="s">
        <v>55</v>
      </c>
      <c r="C50" s="206" t="s">
        <v>56</v>
      </c>
      <c r="D50" s="207"/>
      <c r="E50" s="207"/>
      <c r="F50" s="135" t="s">
        <v>25</v>
      </c>
      <c r="G50" s="136"/>
      <c r="H50" s="136"/>
      <c r="I50" s="136">
        <f>'G6.5 - ZOV'!G31</f>
        <v>0</v>
      </c>
      <c r="J50" s="132" t="str">
        <f>IF(I53=0,"",I50/I53*100)</f>
        <v/>
      </c>
    </row>
    <row r="51" spans="1:10" ht="36.75" customHeight="1" x14ac:dyDescent="0.2">
      <c r="A51" s="123"/>
      <c r="B51" s="128" t="s">
        <v>57</v>
      </c>
      <c r="C51" s="206" t="s">
        <v>58</v>
      </c>
      <c r="D51" s="207"/>
      <c r="E51" s="207"/>
      <c r="F51" s="135" t="s">
        <v>25</v>
      </c>
      <c r="G51" s="136"/>
      <c r="H51" s="136"/>
      <c r="I51" s="136">
        <f>'G6.5 - ZOV'!G36</f>
        <v>0</v>
      </c>
      <c r="J51" s="132" t="str">
        <f>IF(I53=0,"",I51/I53*100)</f>
        <v/>
      </c>
    </row>
    <row r="52" spans="1:10" ht="36.75" customHeight="1" x14ac:dyDescent="0.2">
      <c r="A52" s="123"/>
      <c r="B52" s="128" t="s">
        <v>59</v>
      </c>
      <c r="C52" s="206" t="s">
        <v>27</v>
      </c>
      <c r="D52" s="207"/>
      <c r="E52" s="207"/>
      <c r="F52" s="135" t="s">
        <v>59</v>
      </c>
      <c r="G52" s="136"/>
      <c r="H52" s="136"/>
      <c r="I52" s="136">
        <f>'G6.5 - ZOV'!G49</f>
        <v>0</v>
      </c>
      <c r="J52" s="132" t="str">
        <f>IF(I53=0,"",I52/I53*100)</f>
        <v/>
      </c>
    </row>
    <row r="53" spans="1:10" ht="25.5" customHeight="1" x14ac:dyDescent="0.2">
      <c r="A53" s="124"/>
      <c r="B53" s="129" t="s">
        <v>1</v>
      </c>
      <c r="C53" s="130"/>
      <c r="D53" s="131"/>
      <c r="E53" s="131"/>
      <c r="F53" s="137"/>
      <c r="G53" s="138"/>
      <c r="H53" s="138"/>
      <c r="I53" s="138">
        <f>SUM(I48:I52)</f>
        <v>0</v>
      </c>
      <c r="J53" s="133">
        <f>SUM(J48:J52)</f>
        <v>0</v>
      </c>
    </row>
    <row r="54" spans="1:10" x14ac:dyDescent="0.2">
      <c r="F54" s="83"/>
      <c r="G54" s="83"/>
      <c r="H54" s="83"/>
      <c r="I54" s="83"/>
      <c r="J54" s="134"/>
    </row>
    <row r="55" spans="1:10" x14ac:dyDescent="0.2">
      <c r="F55" s="83"/>
      <c r="G55" s="83"/>
      <c r="H55" s="83"/>
      <c r="I55" s="83"/>
      <c r="J55" s="134"/>
    </row>
    <row r="56" spans="1:10" x14ac:dyDescent="0.2">
      <c r="F56" s="83"/>
      <c r="G56" s="83"/>
      <c r="H56" s="83"/>
      <c r="I56" s="83"/>
      <c r="J56" s="134"/>
    </row>
  </sheetData>
  <sheetProtection password="D53E" sheet="1" objects="1" scenarios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E7:G7"/>
    <mergeCell ref="B1:J1"/>
    <mergeCell ref="G26:I26"/>
    <mergeCell ref="G27:I27"/>
    <mergeCell ref="G18:H18"/>
    <mergeCell ref="I17:J17"/>
    <mergeCell ref="I18:J18"/>
    <mergeCell ref="E18:F18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48:E48"/>
    <mergeCell ref="C49:E49"/>
    <mergeCell ref="C50:E50"/>
    <mergeCell ref="C51:E51"/>
    <mergeCell ref="C52:E52"/>
    <mergeCell ref="D2:J2"/>
    <mergeCell ref="D4:J4"/>
    <mergeCell ref="E3:J3"/>
    <mergeCell ref="D5:G5"/>
    <mergeCell ref="D6:G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50" t="s">
        <v>7</v>
      </c>
      <c r="B2" s="49"/>
      <c r="C2" s="246"/>
      <c r="D2" s="246"/>
      <c r="E2" s="246"/>
      <c r="F2" s="246"/>
      <c r="G2" s="247"/>
    </row>
    <row r="3" spans="1:7" ht="24.95" customHeight="1" x14ac:dyDescent="0.2">
      <c r="A3" s="50" t="s">
        <v>8</v>
      </c>
      <c r="B3" s="49"/>
      <c r="C3" s="246"/>
      <c r="D3" s="246"/>
      <c r="E3" s="246"/>
      <c r="F3" s="246"/>
      <c r="G3" s="247"/>
    </row>
    <row r="4" spans="1:7" ht="24.95" customHeight="1" x14ac:dyDescent="0.2">
      <c r="A4" s="50" t="s">
        <v>9</v>
      </c>
      <c r="B4" s="49"/>
      <c r="C4" s="246"/>
      <c r="D4" s="246"/>
      <c r="E4" s="246"/>
      <c r="F4" s="246"/>
      <c r="G4" s="247"/>
    </row>
    <row r="5" spans="1:7" x14ac:dyDescent="0.2">
      <c r="B5" s="4"/>
      <c r="C5" s="5"/>
      <c r="D5" s="6"/>
    </row>
  </sheetData>
  <sheetProtection algorithmName="SHA-512" hashValue="zDkoNjsOnDDtPeMcvWOgJZcH01vA4ckuUJGP9pV+2lN6wiCb3pO5rtKfp1ms1JssvHvjhm3wx9zjyWo0AX5+kg==" saltValue="mvOMSV2LnPupdN3mp4tir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F13" sqref="F13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1" t="s">
        <v>61</v>
      </c>
      <c r="B1" s="261"/>
      <c r="C1" s="261"/>
      <c r="D1" s="261"/>
      <c r="E1" s="261"/>
      <c r="F1" s="261"/>
      <c r="G1" s="261"/>
      <c r="AG1" t="s">
        <v>62</v>
      </c>
    </row>
    <row r="2" spans="1:60" ht="24.95" customHeight="1" x14ac:dyDescent="0.2">
      <c r="A2" s="140" t="s">
        <v>7</v>
      </c>
      <c r="B2" s="49"/>
      <c r="C2" s="252" t="s">
        <v>165</v>
      </c>
      <c r="D2" s="253"/>
      <c r="E2" s="253"/>
      <c r="F2" s="253"/>
      <c r="G2" s="254"/>
      <c r="AG2" t="s">
        <v>63</v>
      </c>
    </row>
    <row r="3" spans="1:60" ht="24.95" customHeight="1" x14ac:dyDescent="0.2">
      <c r="A3" s="140" t="s">
        <v>8</v>
      </c>
      <c r="B3" s="49" t="s">
        <v>171</v>
      </c>
      <c r="C3" s="255" t="s">
        <v>172</v>
      </c>
      <c r="D3" s="253"/>
      <c r="E3" s="253"/>
      <c r="F3" s="253"/>
      <c r="G3" s="254"/>
      <c r="AC3" s="121" t="s">
        <v>63</v>
      </c>
      <c r="AG3" t="s">
        <v>64</v>
      </c>
    </row>
    <row r="4" spans="1:60" ht="24.95" customHeight="1" x14ac:dyDescent="0.2">
      <c r="A4" s="141" t="s">
        <v>9</v>
      </c>
      <c r="B4" s="192"/>
      <c r="C4" s="256"/>
      <c r="D4" s="257"/>
      <c r="E4" s="257"/>
      <c r="F4" s="257"/>
      <c r="G4" s="258"/>
      <c r="AG4" t="s">
        <v>65</v>
      </c>
    </row>
    <row r="5" spans="1:60" x14ac:dyDescent="0.2">
      <c r="D5" s="10"/>
    </row>
    <row r="6" spans="1:60" ht="38.25" x14ac:dyDescent="0.2">
      <c r="A6" s="143" t="s">
        <v>66</v>
      </c>
      <c r="B6" s="145" t="s">
        <v>67</v>
      </c>
      <c r="C6" s="145" t="s">
        <v>68</v>
      </c>
      <c r="D6" s="144" t="s">
        <v>69</v>
      </c>
      <c r="E6" s="143" t="s">
        <v>70</v>
      </c>
      <c r="F6" s="142" t="s">
        <v>71</v>
      </c>
      <c r="G6" s="143" t="s">
        <v>29</v>
      </c>
      <c r="H6" s="146" t="s">
        <v>30</v>
      </c>
      <c r="I6" s="146" t="s">
        <v>72</v>
      </c>
      <c r="J6" s="146" t="s">
        <v>31</v>
      </c>
      <c r="K6" s="146" t="s">
        <v>73</v>
      </c>
      <c r="L6" s="146" t="s">
        <v>74</v>
      </c>
      <c r="M6" s="146" t="s">
        <v>75</v>
      </c>
      <c r="N6" s="146" t="s">
        <v>76</v>
      </c>
      <c r="O6" s="146" t="s">
        <v>77</v>
      </c>
      <c r="P6" s="146" t="s">
        <v>78</v>
      </c>
      <c r="Q6" s="146" t="s">
        <v>79</v>
      </c>
      <c r="R6" s="146" t="s">
        <v>80</v>
      </c>
      <c r="S6" s="146" t="s">
        <v>81</v>
      </c>
      <c r="T6" s="146" t="s">
        <v>82</v>
      </c>
      <c r="U6" s="146" t="s">
        <v>83</v>
      </c>
      <c r="V6" s="146" t="s">
        <v>84</v>
      </c>
      <c r="W6" s="146" t="s">
        <v>85</v>
      </c>
      <c r="X6" s="146" t="s">
        <v>86</v>
      </c>
      <c r="Y6" s="146" t="s">
        <v>87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1" t="s">
        <v>88</v>
      </c>
      <c r="B8" s="162" t="s">
        <v>43</v>
      </c>
      <c r="C8" s="183" t="s">
        <v>52</v>
      </c>
      <c r="D8" s="163"/>
      <c r="E8" s="164"/>
      <c r="F8" s="165"/>
      <c r="G8" s="165">
        <f>SUMIF(AG9:AG24,"&lt;&gt;NOR",G9:G24)</f>
        <v>0</v>
      </c>
      <c r="H8" s="165"/>
      <c r="I8" s="165">
        <f>SUM(I9:I24)</f>
        <v>0</v>
      </c>
      <c r="J8" s="165"/>
      <c r="K8" s="165">
        <f>SUM(K9:K24)</f>
        <v>0</v>
      </c>
      <c r="L8" s="165"/>
      <c r="M8" s="165">
        <f>SUM(M9:M24)</f>
        <v>0</v>
      </c>
      <c r="N8" s="164"/>
      <c r="O8" s="164">
        <f>SUM(O9:O24)</f>
        <v>0</v>
      </c>
      <c r="P8" s="164"/>
      <c r="Q8" s="164">
        <f>SUM(Q9:Q24)</f>
        <v>55.64</v>
      </c>
      <c r="R8" s="165"/>
      <c r="S8" s="165"/>
      <c r="T8" s="166"/>
      <c r="U8" s="160"/>
      <c r="V8" s="160">
        <f>SUM(V9:V24)</f>
        <v>67.14</v>
      </c>
      <c r="W8" s="160"/>
      <c r="X8" s="160"/>
      <c r="Y8" s="160"/>
      <c r="AG8" t="s">
        <v>89</v>
      </c>
    </row>
    <row r="9" spans="1:60" outlineLevel="1" x14ac:dyDescent="0.2">
      <c r="A9" s="168">
        <v>1</v>
      </c>
      <c r="B9" s="169" t="s">
        <v>90</v>
      </c>
      <c r="C9" s="184" t="s">
        <v>91</v>
      </c>
      <c r="D9" s="170" t="s">
        <v>92</v>
      </c>
      <c r="E9" s="171">
        <v>8.4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3" t="s">
        <v>93</v>
      </c>
      <c r="S9" s="173" t="s">
        <v>94</v>
      </c>
      <c r="T9" s="174" t="s">
        <v>95</v>
      </c>
      <c r="U9" s="157">
        <v>0.17</v>
      </c>
      <c r="V9" s="157">
        <f>ROUND(E9*U9,2)</f>
        <v>1.43</v>
      </c>
      <c r="W9" s="157"/>
      <c r="X9" s="157"/>
      <c r="Y9" s="157" t="s">
        <v>96</v>
      </c>
      <c r="Z9" s="147"/>
      <c r="AA9" s="147"/>
      <c r="AB9" s="147"/>
      <c r="AC9" s="147"/>
      <c r="AD9" s="147"/>
      <c r="AE9" s="147"/>
      <c r="AF9" s="147"/>
      <c r="AG9" s="147" t="s">
        <v>97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250" t="s">
        <v>98</v>
      </c>
      <c r="D10" s="251"/>
      <c r="E10" s="251"/>
      <c r="F10" s="251"/>
      <c r="G10" s="251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99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75" t="str">
        <f>C10</f>
        <v>popř. lesní půdy s naložením, vodorovným přemístěním a složením na hromady nebo se zpětným přemístěním a rozprostřením.</v>
      </c>
      <c r="BB10" s="147"/>
      <c r="BC10" s="147"/>
      <c r="BD10" s="147"/>
      <c r="BE10" s="147"/>
      <c r="BF10" s="147"/>
      <c r="BG10" s="147"/>
      <c r="BH10" s="147"/>
    </row>
    <row r="11" spans="1:60" outlineLevel="2" x14ac:dyDescent="0.2">
      <c r="A11" s="154"/>
      <c r="B11" s="155"/>
      <c r="C11" s="185" t="s">
        <v>100</v>
      </c>
      <c r="D11" s="158"/>
      <c r="E11" s="159">
        <v>8.4</v>
      </c>
      <c r="F11" s="157"/>
      <c r="G11" s="157"/>
      <c r="H11" s="157"/>
      <c r="I11" s="157"/>
      <c r="J11" s="157"/>
      <c r="K11" s="157"/>
      <c r="L11" s="157"/>
      <c r="M11" s="157"/>
      <c r="N11" s="156"/>
      <c r="O11" s="156"/>
      <c r="P11" s="156"/>
      <c r="Q11" s="156"/>
      <c r="R11" s="157"/>
      <c r="S11" s="157"/>
      <c r="T11" s="157"/>
      <c r="U11" s="157"/>
      <c r="V11" s="157"/>
      <c r="W11" s="157"/>
      <c r="X11" s="157"/>
      <c r="Y11" s="157"/>
      <c r="Z11" s="147"/>
      <c r="AA11" s="147"/>
      <c r="AB11" s="147"/>
      <c r="AC11" s="147"/>
      <c r="AD11" s="147"/>
      <c r="AE11" s="147"/>
      <c r="AF11" s="147"/>
      <c r="AG11" s="147" t="s">
        <v>101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68">
        <v>2</v>
      </c>
      <c r="B12" s="169" t="s">
        <v>102</v>
      </c>
      <c r="C12" s="184" t="s">
        <v>103</v>
      </c>
      <c r="D12" s="170" t="s">
        <v>92</v>
      </c>
      <c r="E12" s="171">
        <v>14</v>
      </c>
      <c r="F12" s="172"/>
      <c r="G12" s="173">
        <f>ROUND(E12*F12,2)</f>
        <v>0</v>
      </c>
      <c r="H12" s="172"/>
      <c r="I12" s="173">
        <f>ROUND(E12*H12,2)</f>
        <v>0</v>
      </c>
      <c r="J12" s="172"/>
      <c r="K12" s="173">
        <f>ROUND(E12*J12,2)</f>
        <v>0</v>
      </c>
      <c r="L12" s="173">
        <v>21</v>
      </c>
      <c r="M12" s="173">
        <f>G12*(1+L12/100)</f>
        <v>0</v>
      </c>
      <c r="N12" s="171">
        <v>0</v>
      </c>
      <c r="O12" s="171">
        <f>ROUND(E12*N12,2)</f>
        <v>0</v>
      </c>
      <c r="P12" s="171">
        <v>0</v>
      </c>
      <c r="Q12" s="171">
        <f>ROUND(E12*P12,2)</f>
        <v>0</v>
      </c>
      <c r="R12" s="173" t="s">
        <v>93</v>
      </c>
      <c r="S12" s="173" t="s">
        <v>94</v>
      </c>
      <c r="T12" s="174" t="s">
        <v>95</v>
      </c>
      <c r="U12" s="157">
        <v>0.32334000000000002</v>
      </c>
      <c r="V12" s="157">
        <f>ROUND(E12*U12,2)</f>
        <v>4.53</v>
      </c>
      <c r="W12" s="157"/>
      <c r="X12" s="157"/>
      <c r="Y12" s="157" t="s">
        <v>96</v>
      </c>
      <c r="Z12" s="147"/>
      <c r="AA12" s="147"/>
      <c r="AB12" s="147"/>
      <c r="AC12" s="147"/>
      <c r="AD12" s="147"/>
      <c r="AE12" s="147"/>
      <c r="AF12" s="147"/>
      <c r="AG12" s="147" t="s">
        <v>97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2" x14ac:dyDescent="0.2">
      <c r="A13" s="154"/>
      <c r="B13" s="155"/>
      <c r="C13" s="185" t="s">
        <v>104</v>
      </c>
      <c r="D13" s="158"/>
      <c r="E13" s="159">
        <v>14</v>
      </c>
      <c r="F13" s="157"/>
      <c r="G13" s="157"/>
      <c r="H13" s="157"/>
      <c r="I13" s="157"/>
      <c r="J13" s="157"/>
      <c r="K13" s="157"/>
      <c r="L13" s="157"/>
      <c r="M13" s="157"/>
      <c r="N13" s="156"/>
      <c r="O13" s="156"/>
      <c r="P13" s="156"/>
      <c r="Q13" s="156"/>
      <c r="R13" s="157"/>
      <c r="S13" s="157"/>
      <c r="T13" s="157"/>
      <c r="U13" s="157"/>
      <c r="V13" s="157"/>
      <c r="W13" s="157"/>
      <c r="X13" s="157"/>
      <c r="Y13" s="157"/>
      <c r="Z13" s="147"/>
      <c r="AA13" s="147"/>
      <c r="AB13" s="147"/>
      <c r="AC13" s="147"/>
      <c r="AD13" s="147"/>
      <c r="AE13" s="147"/>
      <c r="AF13" s="147"/>
      <c r="AG13" s="147" t="s">
        <v>101</v>
      </c>
      <c r="AH13" s="147">
        <v>0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68">
        <v>3</v>
      </c>
      <c r="B14" s="169" t="s">
        <v>105</v>
      </c>
      <c r="C14" s="184" t="s">
        <v>106</v>
      </c>
      <c r="D14" s="170" t="s">
        <v>107</v>
      </c>
      <c r="E14" s="171">
        <v>56</v>
      </c>
      <c r="F14" s="172"/>
      <c r="G14" s="173">
        <f>ROUND(E14*F14,2)</f>
        <v>0</v>
      </c>
      <c r="H14" s="172"/>
      <c r="I14" s="173">
        <f>ROUND(E14*H14,2)</f>
        <v>0</v>
      </c>
      <c r="J14" s="172"/>
      <c r="K14" s="173">
        <f>ROUND(E14*J14,2)</f>
        <v>0</v>
      </c>
      <c r="L14" s="173">
        <v>21</v>
      </c>
      <c r="M14" s="173">
        <f>G14*(1+L14/100)</f>
        <v>0</v>
      </c>
      <c r="N14" s="171">
        <v>0</v>
      </c>
      <c r="O14" s="171">
        <f>ROUND(E14*N14,2)</f>
        <v>0</v>
      </c>
      <c r="P14" s="171">
        <v>0.35499999999999998</v>
      </c>
      <c r="Q14" s="171">
        <f>ROUND(E14*P14,2)</f>
        <v>19.88</v>
      </c>
      <c r="R14" s="173" t="s">
        <v>108</v>
      </c>
      <c r="S14" s="173" t="s">
        <v>94</v>
      </c>
      <c r="T14" s="174" t="s">
        <v>95</v>
      </c>
      <c r="U14" s="157">
        <v>6.2E-2</v>
      </c>
      <c r="V14" s="157">
        <f>ROUND(E14*U14,2)</f>
        <v>3.47</v>
      </c>
      <c r="W14" s="157"/>
      <c r="X14" s="157"/>
      <c r="Y14" s="157" t="s">
        <v>96</v>
      </c>
      <c r="Z14" s="147"/>
      <c r="AA14" s="147"/>
      <c r="AB14" s="147"/>
      <c r="AC14" s="147"/>
      <c r="AD14" s="147"/>
      <c r="AE14" s="147"/>
      <c r="AF14" s="147"/>
      <c r="AG14" s="147" t="s">
        <v>109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2" x14ac:dyDescent="0.2">
      <c r="A15" s="154"/>
      <c r="B15" s="155"/>
      <c r="C15" s="250" t="s">
        <v>110</v>
      </c>
      <c r="D15" s="251"/>
      <c r="E15" s="251"/>
      <c r="F15" s="251"/>
      <c r="G15" s="251"/>
      <c r="H15" s="157"/>
      <c r="I15" s="157"/>
      <c r="J15" s="157"/>
      <c r="K15" s="157"/>
      <c r="L15" s="157"/>
      <c r="M15" s="157"/>
      <c r="N15" s="156"/>
      <c r="O15" s="156"/>
      <c r="P15" s="156"/>
      <c r="Q15" s="156"/>
      <c r="R15" s="157"/>
      <c r="S15" s="157"/>
      <c r="T15" s="157"/>
      <c r="U15" s="157"/>
      <c r="V15" s="157"/>
      <c r="W15" s="157"/>
      <c r="X15" s="157"/>
      <c r="Y15" s="157"/>
      <c r="Z15" s="147"/>
      <c r="AA15" s="147"/>
      <c r="AB15" s="147"/>
      <c r="AC15" s="147"/>
      <c r="AD15" s="147"/>
      <c r="AE15" s="147"/>
      <c r="AF15" s="147"/>
      <c r="AG15" s="147" t="s">
        <v>99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2" x14ac:dyDescent="0.2">
      <c r="A16" s="154"/>
      <c r="B16" s="155"/>
      <c r="C16" s="185" t="s">
        <v>111</v>
      </c>
      <c r="D16" s="158"/>
      <c r="E16" s="159">
        <v>56</v>
      </c>
      <c r="F16" s="157"/>
      <c r="G16" s="157"/>
      <c r="H16" s="157"/>
      <c r="I16" s="157"/>
      <c r="J16" s="157"/>
      <c r="K16" s="157"/>
      <c r="L16" s="157"/>
      <c r="M16" s="157"/>
      <c r="N16" s="156"/>
      <c r="O16" s="156"/>
      <c r="P16" s="156"/>
      <c r="Q16" s="156"/>
      <c r="R16" s="157"/>
      <c r="S16" s="157"/>
      <c r="T16" s="157"/>
      <c r="U16" s="157"/>
      <c r="V16" s="157"/>
      <c r="W16" s="157"/>
      <c r="X16" s="157"/>
      <c r="Y16" s="157"/>
      <c r="Z16" s="147"/>
      <c r="AA16" s="147"/>
      <c r="AB16" s="147"/>
      <c r="AC16" s="147"/>
      <c r="AD16" s="147"/>
      <c r="AE16" s="147"/>
      <c r="AF16" s="147"/>
      <c r="AG16" s="147" t="s">
        <v>101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22.5" outlineLevel="1" x14ac:dyDescent="0.2">
      <c r="A17" s="168">
        <v>4</v>
      </c>
      <c r="B17" s="169" t="s">
        <v>112</v>
      </c>
      <c r="C17" s="184" t="s">
        <v>113</v>
      </c>
      <c r="D17" s="170" t="s">
        <v>92</v>
      </c>
      <c r="E17" s="171">
        <v>14</v>
      </c>
      <c r="F17" s="172"/>
      <c r="G17" s="173">
        <f>ROUND(E17*F17,2)</f>
        <v>0</v>
      </c>
      <c r="H17" s="172"/>
      <c r="I17" s="173">
        <f>ROUND(E17*H17,2)</f>
        <v>0</v>
      </c>
      <c r="J17" s="172"/>
      <c r="K17" s="173">
        <f>ROUND(E17*J17,2)</f>
        <v>0</v>
      </c>
      <c r="L17" s="173">
        <v>21</v>
      </c>
      <c r="M17" s="173">
        <f>G17*(1+L17/100)</f>
        <v>0</v>
      </c>
      <c r="N17" s="171">
        <v>0</v>
      </c>
      <c r="O17" s="171">
        <f>ROUND(E17*N17,2)</f>
        <v>0</v>
      </c>
      <c r="P17" s="171">
        <v>0</v>
      </c>
      <c r="Q17" s="171">
        <f>ROUND(E17*P17,2)</f>
        <v>0</v>
      </c>
      <c r="R17" s="173" t="s">
        <v>114</v>
      </c>
      <c r="S17" s="173" t="s">
        <v>94</v>
      </c>
      <c r="T17" s="174" t="s">
        <v>94</v>
      </c>
      <c r="U17" s="157">
        <v>0.13200000000000001</v>
      </c>
      <c r="V17" s="157">
        <f>ROUND(E17*U17,2)</f>
        <v>1.85</v>
      </c>
      <c r="W17" s="157"/>
      <c r="X17" s="157"/>
      <c r="Y17" s="157" t="s">
        <v>96</v>
      </c>
      <c r="Z17" s="147"/>
      <c r="AA17" s="147"/>
      <c r="AB17" s="147"/>
      <c r="AC17" s="147"/>
      <c r="AD17" s="147"/>
      <c r="AE17" s="147"/>
      <c r="AF17" s="147"/>
      <c r="AG17" s="147" t="s">
        <v>109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2" x14ac:dyDescent="0.2">
      <c r="A18" s="154"/>
      <c r="B18" s="155"/>
      <c r="C18" s="250" t="s">
        <v>115</v>
      </c>
      <c r="D18" s="251"/>
      <c r="E18" s="251"/>
      <c r="F18" s="251"/>
      <c r="G18" s="251"/>
      <c r="H18" s="157"/>
      <c r="I18" s="157"/>
      <c r="J18" s="157"/>
      <c r="K18" s="157"/>
      <c r="L18" s="157"/>
      <c r="M18" s="157"/>
      <c r="N18" s="156"/>
      <c r="O18" s="156"/>
      <c r="P18" s="156"/>
      <c r="Q18" s="156"/>
      <c r="R18" s="157"/>
      <c r="S18" s="157"/>
      <c r="T18" s="157"/>
      <c r="U18" s="157"/>
      <c r="V18" s="157"/>
      <c r="W18" s="157"/>
      <c r="X18" s="157"/>
      <c r="Y18" s="157"/>
      <c r="Z18" s="147"/>
      <c r="AA18" s="147"/>
      <c r="AB18" s="147"/>
      <c r="AC18" s="147"/>
      <c r="AD18" s="147"/>
      <c r="AE18" s="147"/>
      <c r="AF18" s="147"/>
      <c r="AG18" s="147" t="s">
        <v>99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2" x14ac:dyDescent="0.2">
      <c r="A19" s="154"/>
      <c r="B19" s="155"/>
      <c r="C19" s="185" t="s">
        <v>104</v>
      </c>
      <c r="D19" s="158"/>
      <c r="E19" s="159">
        <v>14</v>
      </c>
      <c r="F19" s="157"/>
      <c r="G19" s="157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57"/>
      <c r="Z19" s="147"/>
      <c r="AA19" s="147"/>
      <c r="AB19" s="147"/>
      <c r="AC19" s="147"/>
      <c r="AD19" s="147"/>
      <c r="AE19" s="147"/>
      <c r="AF19" s="147"/>
      <c r="AG19" s="147" t="s">
        <v>101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22.5" outlineLevel="1" x14ac:dyDescent="0.2">
      <c r="A20" s="168">
        <v>5</v>
      </c>
      <c r="B20" s="169" t="s">
        <v>116</v>
      </c>
      <c r="C20" s="184" t="s">
        <v>117</v>
      </c>
      <c r="D20" s="170" t="s">
        <v>107</v>
      </c>
      <c r="E20" s="171">
        <v>56</v>
      </c>
      <c r="F20" s="172"/>
      <c r="G20" s="173">
        <f>ROUND(E20*F20,2)</f>
        <v>0</v>
      </c>
      <c r="H20" s="172"/>
      <c r="I20" s="173">
        <f>ROUND(E20*H20,2)</f>
        <v>0</v>
      </c>
      <c r="J20" s="172"/>
      <c r="K20" s="173">
        <f>ROUND(E20*J20,2)</f>
        <v>0</v>
      </c>
      <c r="L20" s="173">
        <v>21</v>
      </c>
      <c r="M20" s="173">
        <f>G20*(1+L20/100)</f>
        <v>0</v>
      </c>
      <c r="N20" s="171">
        <v>3.0000000000000001E-5</v>
      </c>
      <c r="O20" s="171">
        <f>ROUND(E20*N20,2)</f>
        <v>0</v>
      </c>
      <c r="P20" s="171">
        <v>0</v>
      </c>
      <c r="Q20" s="171">
        <f>ROUND(E20*P20,2)</f>
        <v>0</v>
      </c>
      <c r="R20" s="173" t="s">
        <v>93</v>
      </c>
      <c r="S20" s="173" t="s">
        <v>94</v>
      </c>
      <c r="T20" s="174" t="s">
        <v>94</v>
      </c>
      <c r="U20" s="157">
        <v>0.25752000000000003</v>
      </c>
      <c r="V20" s="157">
        <f>ROUND(E20*U20,2)</f>
        <v>14.42</v>
      </c>
      <c r="W20" s="157"/>
      <c r="X20" s="157"/>
      <c r="Y20" s="157" t="s">
        <v>96</v>
      </c>
      <c r="Z20" s="147"/>
      <c r="AA20" s="147"/>
      <c r="AB20" s="147"/>
      <c r="AC20" s="147"/>
      <c r="AD20" s="147"/>
      <c r="AE20" s="147"/>
      <c r="AF20" s="147"/>
      <c r="AG20" s="147" t="s">
        <v>97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22.5" outlineLevel="2" x14ac:dyDescent="0.2">
      <c r="A21" s="154"/>
      <c r="B21" s="155"/>
      <c r="C21" s="250" t="s">
        <v>118</v>
      </c>
      <c r="D21" s="251"/>
      <c r="E21" s="251"/>
      <c r="F21" s="251"/>
      <c r="G21" s="251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57"/>
      <c r="Z21" s="147"/>
      <c r="AA21" s="147"/>
      <c r="AB21" s="147"/>
      <c r="AC21" s="147"/>
      <c r="AD21" s="147"/>
      <c r="AE21" s="147"/>
      <c r="AF21" s="147"/>
      <c r="AG21" s="147" t="s">
        <v>99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75" t="str">
        <f>C21</f>
        <v>vč. urovnání ornice, naložení na skládce, vodorovným přemístěním ornice na místo rozprostření, založení trávníku osetím a dodávky travního semene.</v>
      </c>
      <c r="BB21" s="147"/>
      <c r="BC21" s="147"/>
      <c r="BD21" s="147"/>
      <c r="BE21" s="147"/>
      <c r="BF21" s="147"/>
      <c r="BG21" s="147"/>
      <c r="BH21" s="147"/>
    </row>
    <row r="22" spans="1:60" outlineLevel="2" x14ac:dyDescent="0.2">
      <c r="A22" s="154"/>
      <c r="B22" s="155"/>
      <c r="C22" s="185" t="s">
        <v>111</v>
      </c>
      <c r="D22" s="158"/>
      <c r="E22" s="159">
        <v>56</v>
      </c>
      <c r="F22" s="157"/>
      <c r="G22" s="157"/>
      <c r="H22" s="157"/>
      <c r="I22" s="157"/>
      <c r="J22" s="157"/>
      <c r="K22" s="157"/>
      <c r="L22" s="157"/>
      <c r="M22" s="157"/>
      <c r="N22" s="156"/>
      <c r="O22" s="156"/>
      <c r="P22" s="156"/>
      <c r="Q22" s="156"/>
      <c r="R22" s="157"/>
      <c r="S22" s="157"/>
      <c r="T22" s="157"/>
      <c r="U22" s="157"/>
      <c r="V22" s="157"/>
      <c r="W22" s="157"/>
      <c r="X22" s="157"/>
      <c r="Y22" s="157"/>
      <c r="Z22" s="147"/>
      <c r="AA22" s="147"/>
      <c r="AB22" s="147"/>
      <c r="AC22" s="147"/>
      <c r="AD22" s="147"/>
      <c r="AE22" s="147"/>
      <c r="AF22" s="147"/>
      <c r="AG22" s="147" t="s">
        <v>101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ht="22.5" outlineLevel="1" x14ac:dyDescent="0.2">
      <c r="A23" s="168">
        <v>6</v>
      </c>
      <c r="B23" s="169" t="s">
        <v>119</v>
      </c>
      <c r="C23" s="184" t="s">
        <v>120</v>
      </c>
      <c r="D23" s="170" t="s">
        <v>107</v>
      </c>
      <c r="E23" s="171">
        <v>56</v>
      </c>
      <c r="F23" s="172"/>
      <c r="G23" s="173">
        <f>ROUND(E23*F23,2)</f>
        <v>0</v>
      </c>
      <c r="H23" s="172"/>
      <c r="I23" s="173">
        <f>ROUND(E23*H23,2)</f>
        <v>0</v>
      </c>
      <c r="J23" s="172"/>
      <c r="K23" s="173">
        <f>ROUND(E23*J23,2)</f>
        <v>0</v>
      </c>
      <c r="L23" s="173">
        <v>21</v>
      </c>
      <c r="M23" s="173">
        <f>G23*(1+L23/100)</f>
        <v>0</v>
      </c>
      <c r="N23" s="171">
        <v>0</v>
      </c>
      <c r="O23" s="171">
        <f>ROUND(E23*N23,2)</f>
        <v>0</v>
      </c>
      <c r="P23" s="171">
        <v>0.63856999999999997</v>
      </c>
      <c r="Q23" s="171">
        <f>ROUND(E23*P23,2)</f>
        <v>35.76</v>
      </c>
      <c r="R23" s="173" t="s">
        <v>121</v>
      </c>
      <c r="S23" s="173" t="s">
        <v>94</v>
      </c>
      <c r="T23" s="174" t="s">
        <v>95</v>
      </c>
      <c r="U23" s="157">
        <v>0.74</v>
      </c>
      <c r="V23" s="157">
        <f>ROUND(E23*U23,2)</f>
        <v>41.44</v>
      </c>
      <c r="W23" s="157"/>
      <c r="X23" s="157"/>
      <c r="Y23" s="157" t="s">
        <v>96</v>
      </c>
      <c r="Z23" s="147"/>
      <c r="AA23" s="147"/>
      <c r="AB23" s="147"/>
      <c r="AC23" s="147"/>
      <c r="AD23" s="147"/>
      <c r="AE23" s="147"/>
      <c r="AF23" s="147"/>
      <c r="AG23" s="147" t="s">
        <v>109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2" x14ac:dyDescent="0.2">
      <c r="A24" s="154"/>
      <c r="B24" s="155"/>
      <c r="C24" s="185" t="s">
        <v>111</v>
      </c>
      <c r="D24" s="158"/>
      <c r="E24" s="159">
        <v>56</v>
      </c>
      <c r="F24" s="157"/>
      <c r="G24" s="157"/>
      <c r="H24" s="157"/>
      <c r="I24" s="157"/>
      <c r="J24" s="157"/>
      <c r="K24" s="157"/>
      <c r="L24" s="157"/>
      <c r="M24" s="157"/>
      <c r="N24" s="156"/>
      <c r="O24" s="156"/>
      <c r="P24" s="156"/>
      <c r="Q24" s="156"/>
      <c r="R24" s="157"/>
      <c r="S24" s="157"/>
      <c r="T24" s="157"/>
      <c r="U24" s="157"/>
      <c r="V24" s="157"/>
      <c r="W24" s="157"/>
      <c r="X24" s="157"/>
      <c r="Y24" s="157"/>
      <c r="Z24" s="147"/>
      <c r="AA24" s="147"/>
      <c r="AB24" s="147"/>
      <c r="AC24" s="147"/>
      <c r="AD24" s="147"/>
      <c r="AE24" s="147"/>
      <c r="AF24" s="147"/>
      <c r="AG24" s="147" t="s">
        <v>101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x14ac:dyDescent="0.2">
      <c r="A25" s="161" t="s">
        <v>88</v>
      </c>
      <c r="B25" s="162" t="s">
        <v>53</v>
      </c>
      <c r="C25" s="183" t="s">
        <v>54</v>
      </c>
      <c r="D25" s="163"/>
      <c r="E25" s="164"/>
      <c r="F25" s="165"/>
      <c r="G25" s="165">
        <f>SUMIF(AG26:AG30,"&lt;&gt;NOR",G26:G30)</f>
        <v>0</v>
      </c>
      <c r="H25" s="165"/>
      <c r="I25" s="165">
        <f>SUM(I26:I30)</f>
        <v>0</v>
      </c>
      <c r="J25" s="165"/>
      <c r="K25" s="165">
        <f>SUM(K26:K30)</f>
        <v>0</v>
      </c>
      <c r="L25" s="165"/>
      <c r="M25" s="165">
        <f>SUM(M26:M30)</f>
        <v>0</v>
      </c>
      <c r="N25" s="164"/>
      <c r="O25" s="164">
        <f>SUM(O26:O30)</f>
        <v>54.18</v>
      </c>
      <c r="P25" s="164"/>
      <c r="Q25" s="164">
        <f>SUM(Q26:Q30)</f>
        <v>0</v>
      </c>
      <c r="R25" s="165"/>
      <c r="S25" s="165"/>
      <c r="T25" s="166"/>
      <c r="U25" s="160"/>
      <c r="V25" s="160">
        <f>SUM(V26:V30)</f>
        <v>7.9</v>
      </c>
      <c r="W25" s="160"/>
      <c r="X25" s="160"/>
      <c r="Y25" s="160"/>
      <c r="AG25" t="s">
        <v>89</v>
      </c>
    </row>
    <row r="26" spans="1:60" ht="22.5" outlineLevel="1" x14ac:dyDescent="0.2">
      <c r="A26" s="168">
        <v>7</v>
      </c>
      <c r="B26" s="169" t="s">
        <v>122</v>
      </c>
      <c r="C26" s="184" t="s">
        <v>123</v>
      </c>
      <c r="D26" s="170" t="s">
        <v>107</v>
      </c>
      <c r="E26" s="171">
        <v>56</v>
      </c>
      <c r="F26" s="172"/>
      <c r="G26" s="173">
        <f>ROUND(E26*F26,2)</f>
        <v>0</v>
      </c>
      <c r="H26" s="172"/>
      <c r="I26" s="173">
        <f>ROUND(E26*H26,2)</f>
        <v>0</v>
      </c>
      <c r="J26" s="172"/>
      <c r="K26" s="173">
        <f>ROUND(E26*J26,2)</f>
        <v>0</v>
      </c>
      <c r="L26" s="173">
        <v>21</v>
      </c>
      <c r="M26" s="173">
        <f>G26*(1+L26/100)</f>
        <v>0</v>
      </c>
      <c r="N26" s="171">
        <v>0.46150000000000002</v>
      </c>
      <c r="O26" s="171">
        <f>ROUND(E26*N26,2)</f>
        <v>25.84</v>
      </c>
      <c r="P26" s="171">
        <v>0</v>
      </c>
      <c r="Q26" s="171">
        <f>ROUND(E26*P26,2)</f>
        <v>0</v>
      </c>
      <c r="R26" s="173" t="s">
        <v>108</v>
      </c>
      <c r="S26" s="173" t="s">
        <v>94</v>
      </c>
      <c r="T26" s="174" t="s">
        <v>94</v>
      </c>
      <c r="U26" s="157">
        <v>0.121</v>
      </c>
      <c r="V26" s="157">
        <f>ROUND(E26*U26,2)</f>
        <v>6.78</v>
      </c>
      <c r="W26" s="157"/>
      <c r="X26" s="157"/>
      <c r="Y26" s="157" t="s">
        <v>96</v>
      </c>
      <c r="Z26" s="147"/>
      <c r="AA26" s="147"/>
      <c r="AB26" s="147"/>
      <c r="AC26" s="147"/>
      <c r="AD26" s="147"/>
      <c r="AE26" s="147"/>
      <c r="AF26" s="147"/>
      <c r="AG26" s="147" t="s">
        <v>109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2" x14ac:dyDescent="0.2">
      <c r="A27" s="154"/>
      <c r="B27" s="155"/>
      <c r="C27" s="185" t="s">
        <v>111</v>
      </c>
      <c r="D27" s="158"/>
      <c r="E27" s="159">
        <v>56</v>
      </c>
      <c r="F27" s="157"/>
      <c r="G27" s="157"/>
      <c r="H27" s="157"/>
      <c r="I27" s="157"/>
      <c r="J27" s="157"/>
      <c r="K27" s="157"/>
      <c r="L27" s="157"/>
      <c r="M27" s="157"/>
      <c r="N27" s="156"/>
      <c r="O27" s="156"/>
      <c r="P27" s="156"/>
      <c r="Q27" s="156"/>
      <c r="R27" s="157"/>
      <c r="S27" s="157"/>
      <c r="T27" s="157"/>
      <c r="U27" s="157"/>
      <c r="V27" s="157"/>
      <c r="W27" s="157"/>
      <c r="X27" s="157"/>
      <c r="Y27" s="157"/>
      <c r="Z27" s="147"/>
      <c r="AA27" s="147"/>
      <c r="AB27" s="147"/>
      <c r="AC27" s="147"/>
      <c r="AD27" s="147"/>
      <c r="AE27" s="147"/>
      <c r="AF27" s="147"/>
      <c r="AG27" s="147" t="s">
        <v>101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68">
        <v>8</v>
      </c>
      <c r="B28" s="169" t="s">
        <v>124</v>
      </c>
      <c r="C28" s="184" t="s">
        <v>125</v>
      </c>
      <c r="D28" s="170" t="s">
        <v>107</v>
      </c>
      <c r="E28" s="171">
        <v>56</v>
      </c>
      <c r="F28" s="172"/>
      <c r="G28" s="173">
        <f>ROUND(E28*F28,2)</f>
        <v>0</v>
      </c>
      <c r="H28" s="172"/>
      <c r="I28" s="173">
        <f>ROUND(E28*H28,2)</f>
        <v>0</v>
      </c>
      <c r="J28" s="172"/>
      <c r="K28" s="173">
        <f>ROUND(E28*J28,2)</f>
        <v>0</v>
      </c>
      <c r="L28" s="173">
        <v>21</v>
      </c>
      <c r="M28" s="173">
        <f>G28*(1+L28/100)</f>
        <v>0</v>
      </c>
      <c r="N28" s="171">
        <v>0.50600999999999996</v>
      </c>
      <c r="O28" s="171">
        <f>ROUND(E28*N28,2)</f>
        <v>28.34</v>
      </c>
      <c r="P28" s="171">
        <v>0</v>
      </c>
      <c r="Q28" s="171">
        <f>ROUND(E28*P28,2)</f>
        <v>0</v>
      </c>
      <c r="R28" s="173" t="s">
        <v>121</v>
      </c>
      <c r="S28" s="173" t="s">
        <v>94</v>
      </c>
      <c r="T28" s="174" t="s">
        <v>95</v>
      </c>
      <c r="U28" s="157">
        <v>0.02</v>
      </c>
      <c r="V28" s="157">
        <f>ROUND(E28*U28,2)</f>
        <v>1.1200000000000001</v>
      </c>
      <c r="W28" s="157"/>
      <c r="X28" s="157"/>
      <c r="Y28" s="157" t="s">
        <v>96</v>
      </c>
      <c r="Z28" s="147"/>
      <c r="AA28" s="147"/>
      <c r="AB28" s="147"/>
      <c r="AC28" s="147"/>
      <c r="AD28" s="147"/>
      <c r="AE28" s="147"/>
      <c r="AF28" s="147"/>
      <c r="AG28" s="147" t="s">
        <v>109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2" x14ac:dyDescent="0.2">
      <c r="A29" s="154"/>
      <c r="B29" s="155"/>
      <c r="C29" s="250" t="s">
        <v>126</v>
      </c>
      <c r="D29" s="251"/>
      <c r="E29" s="251"/>
      <c r="F29" s="251"/>
      <c r="G29" s="251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57"/>
      <c r="Z29" s="147"/>
      <c r="AA29" s="147"/>
      <c r="AB29" s="147"/>
      <c r="AC29" s="147"/>
      <c r="AD29" s="147"/>
      <c r="AE29" s="147"/>
      <c r="AF29" s="147"/>
      <c r="AG29" s="147" t="s">
        <v>99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2" x14ac:dyDescent="0.2">
      <c r="A30" s="154"/>
      <c r="B30" s="155"/>
      <c r="C30" s="185" t="s">
        <v>111</v>
      </c>
      <c r="D30" s="158"/>
      <c r="E30" s="159">
        <v>56</v>
      </c>
      <c r="F30" s="157"/>
      <c r="G30" s="157"/>
      <c r="H30" s="157"/>
      <c r="I30" s="157"/>
      <c r="J30" s="157"/>
      <c r="K30" s="157"/>
      <c r="L30" s="157"/>
      <c r="M30" s="157"/>
      <c r="N30" s="156"/>
      <c r="O30" s="156"/>
      <c r="P30" s="156"/>
      <c r="Q30" s="156"/>
      <c r="R30" s="157"/>
      <c r="S30" s="157"/>
      <c r="T30" s="157"/>
      <c r="U30" s="157"/>
      <c r="V30" s="157"/>
      <c r="W30" s="157"/>
      <c r="X30" s="157"/>
      <c r="Y30" s="157"/>
      <c r="Z30" s="147"/>
      <c r="AA30" s="147"/>
      <c r="AB30" s="147"/>
      <c r="AC30" s="147"/>
      <c r="AD30" s="147"/>
      <c r="AE30" s="147"/>
      <c r="AF30" s="147"/>
      <c r="AG30" s="147" t="s">
        <v>101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x14ac:dyDescent="0.2">
      <c r="A31" s="161" t="s">
        <v>88</v>
      </c>
      <c r="B31" s="162" t="s">
        <v>55</v>
      </c>
      <c r="C31" s="183" t="s">
        <v>56</v>
      </c>
      <c r="D31" s="163"/>
      <c r="E31" s="164"/>
      <c r="F31" s="165"/>
      <c r="G31" s="165">
        <f>SUMIF(AG32:AG35,"&lt;&gt;NOR",G32:G35)</f>
        <v>0</v>
      </c>
      <c r="H31" s="165"/>
      <c r="I31" s="165">
        <f>SUM(I32:I35)</f>
        <v>0</v>
      </c>
      <c r="J31" s="165"/>
      <c r="K31" s="165">
        <f>SUM(K32:K35)</f>
        <v>0</v>
      </c>
      <c r="L31" s="165"/>
      <c r="M31" s="165">
        <f>SUM(M32:M35)</f>
        <v>0</v>
      </c>
      <c r="N31" s="164"/>
      <c r="O31" s="164">
        <f>SUM(O32:O35)</f>
        <v>0</v>
      </c>
      <c r="P31" s="164"/>
      <c r="Q31" s="164">
        <f>SUM(Q32:Q35)</f>
        <v>0</v>
      </c>
      <c r="R31" s="165"/>
      <c r="S31" s="165"/>
      <c r="T31" s="166"/>
      <c r="U31" s="160"/>
      <c r="V31" s="160">
        <f>SUM(V32:V35)</f>
        <v>0</v>
      </c>
      <c r="W31" s="160"/>
      <c r="X31" s="160"/>
      <c r="Y31" s="160"/>
      <c r="AG31" t="s">
        <v>89</v>
      </c>
    </row>
    <row r="32" spans="1:60" outlineLevel="1" x14ac:dyDescent="0.2">
      <c r="A32" s="176">
        <v>9</v>
      </c>
      <c r="B32" s="177" t="s">
        <v>127</v>
      </c>
      <c r="C32" s="186" t="s">
        <v>174</v>
      </c>
      <c r="D32" s="178" t="s">
        <v>128</v>
      </c>
      <c r="E32" s="179">
        <v>3</v>
      </c>
      <c r="F32" s="180"/>
      <c r="G32" s="181">
        <f>ROUND(E32*F32,2)</f>
        <v>0</v>
      </c>
      <c r="H32" s="180"/>
      <c r="I32" s="181">
        <f>ROUND(E32*H32,2)</f>
        <v>0</v>
      </c>
      <c r="J32" s="180"/>
      <c r="K32" s="181">
        <f>ROUND(E32*J32,2)</f>
        <v>0</v>
      </c>
      <c r="L32" s="181">
        <v>21</v>
      </c>
      <c r="M32" s="181">
        <f>G32*(1+L32/100)</f>
        <v>0</v>
      </c>
      <c r="N32" s="179">
        <v>0</v>
      </c>
      <c r="O32" s="179">
        <f>ROUND(E32*N32,2)</f>
        <v>0</v>
      </c>
      <c r="P32" s="179">
        <v>0</v>
      </c>
      <c r="Q32" s="179">
        <f>ROUND(E32*P32,2)</f>
        <v>0</v>
      </c>
      <c r="R32" s="181"/>
      <c r="S32" s="181" t="s">
        <v>129</v>
      </c>
      <c r="T32" s="182" t="s">
        <v>95</v>
      </c>
      <c r="U32" s="157">
        <v>0</v>
      </c>
      <c r="V32" s="157">
        <f>ROUND(E32*U32,2)</f>
        <v>0</v>
      </c>
      <c r="W32" s="157"/>
      <c r="X32" s="157"/>
      <c r="Y32" s="157" t="s">
        <v>96</v>
      </c>
      <c r="Z32" s="147"/>
      <c r="AA32" s="147"/>
      <c r="AB32" s="147"/>
      <c r="AC32" s="147"/>
      <c r="AD32" s="147"/>
      <c r="AE32" s="147"/>
      <c r="AF32" s="147"/>
      <c r="AG32" s="147" t="s">
        <v>109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76">
        <v>10</v>
      </c>
      <c r="B33" s="177" t="s">
        <v>130</v>
      </c>
      <c r="C33" s="186" t="s">
        <v>131</v>
      </c>
      <c r="D33" s="178" t="s">
        <v>128</v>
      </c>
      <c r="E33" s="179">
        <v>3</v>
      </c>
      <c r="F33" s="180"/>
      <c r="G33" s="181">
        <f>ROUND(E33*F33,2)</f>
        <v>0</v>
      </c>
      <c r="H33" s="180"/>
      <c r="I33" s="181">
        <f>ROUND(E33*H33,2)</f>
        <v>0</v>
      </c>
      <c r="J33" s="180"/>
      <c r="K33" s="181">
        <f>ROUND(E33*J33,2)</f>
        <v>0</v>
      </c>
      <c r="L33" s="181">
        <v>21</v>
      </c>
      <c r="M33" s="181">
        <f>G33*(1+L33/100)</f>
        <v>0</v>
      </c>
      <c r="N33" s="179">
        <v>0</v>
      </c>
      <c r="O33" s="179">
        <f>ROUND(E33*N33,2)</f>
        <v>0</v>
      </c>
      <c r="P33" s="179">
        <v>0</v>
      </c>
      <c r="Q33" s="179">
        <f>ROUND(E33*P33,2)</f>
        <v>0</v>
      </c>
      <c r="R33" s="181"/>
      <c r="S33" s="181" t="s">
        <v>129</v>
      </c>
      <c r="T33" s="182" t="s">
        <v>95</v>
      </c>
      <c r="U33" s="157">
        <v>0</v>
      </c>
      <c r="V33" s="157">
        <f>ROUND(E33*U33,2)</f>
        <v>0</v>
      </c>
      <c r="W33" s="157"/>
      <c r="X33" s="157"/>
      <c r="Y33" s="157" t="s">
        <v>96</v>
      </c>
      <c r="Z33" s="147"/>
      <c r="AA33" s="147"/>
      <c r="AB33" s="147"/>
      <c r="AC33" s="147"/>
      <c r="AD33" s="147"/>
      <c r="AE33" s="147"/>
      <c r="AF33" s="147"/>
      <c r="AG33" s="147" t="s">
        <v>109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76">
        <v>11</v>
      </c>
      <c r="B34" s="177" t="s">
        <v>132</v>
      </c>
      <c r="C34" s="186" t="s">
        <v>133</v>
      </c>
      <c r="D34" s="178" t="s">
        <v>128</v>
      </c>
      <c r="E34" s="179">
        <v>3</v>
      </c>
      <c r="F34" s="180"/>
      <c r="G34" s="181">
        <f>ROUND(E34*F34,2)</f>
        <v>0</v>
      </c>
      <c r="H34" s="180"/>
      <c r="I34" s="181">
        <f>ROUND(E34*H34,2)</f>
        <v>0</v>
      </c>
      <c r="J34" s="180"/>
      <c r="K34" s="181">
        <f>ROUND(E34*J34,2)</f>
        <v>0</v>
      </c>
      <c r="L34" s="181">
        <v>21</v>
      </c>
      <c r="M34" s="181">
        <f>G34*(1+L34/100)</f>
        <v>0</v>
      </c>
      <c r="N34" s="179">
        <v>0</v>
      </c>
      <c r="O34" s="179">
        <f>ROUND(E34*N34,2)</f>
        <v>0</v>
      </c>
      <c r="P34" s="179">
        <v>0</v>
      </c>
      <c r="Q34" s="179">
        <f>ROUND(E34*P34,2)</f>
        <v>0</v>
      </c>
      <c r="R34" s="181"/>
      <c r="S34" s="181" t="s">
        <v>129</v>
      </c>
      <c r="T34" s="182" t="s">
        <v>95</v>
      </c>
      <c r="U34" s="157">
        <v>0</v>
      </c>
      <c r="V34" s="157">
        <f>ROUND(E34*U34,2)</f>
        <v>0</v>
      </c>
      <c r="W34" s="157"/>
      <c r="X34" s="157"/>
      <c r="Y34" s="157" t="s">
        <v>96</v>
      </c>
      <c r="Z34" s="147"/>
      <c r="AA34" s="147"/>
      <c r="AB34" s="147"/>
      <c r="AC34" s="147"/>
      <c r="AD34" s="147"/>
      <c r="AE34" s="147"/>
      <c r="AF34" s="147"/>
      <c r="AG34" s="147" t="s">
        <v>109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76">
        <v>12</v>
      </c>
      <c r="B35" s="177" t="s">
        <v>134</v>
      </c>
      <c r="C35" s="186" t="s">
        <v>135</v>
      </c>
      <c r="D35" s="178" t="s">
        <v>128</v>
      </c>
      <c r="E35" s="179">
        <v>3</v>
      </c>
      <c r="F35" s="180"/>
      <c r="G35" s="181">
        <f>ROUND(E35*F35,2)</f>
        <v>0</v>
      </c>
      <c r="H35" s="180"/>
      <c r="I35" s="181">
        <f>ROUND(E35*H35,2)</f>
        <v>0</v>
      </c>
      <c r="J35" s="180"/>
      <c r="K35" s="181">
        <f>ROUND(E35*J35,2)</f>
        <v>0</v>
      </c>
      <c r="L35" s="181">
        <v>21</v>
      </c>
      <c r="M35" s="181">
        <f>G35*(1+L35/100)</f>
        <v>0</v>
      </c>
      <c r="N35" s="179">
        <v>0</v>
      </c>
      <c r="O35" s="179">
        <f>ROUND(E35*N35,2)</f>
        <v>0</v>
      </c>
      <c r="P35" s="179">
        <v>0</v>
      </c>
      <c r="Q35" s="179">
        <f>ROUND(E35*P35,2)</f>
        <v>0</v>
      </c>
      <c r="R35" s="181"/>
      <c r="S35" s="181" t="s">
        <v>129</v>
      </c>
      <c r="T35" s="182" t="s">
        <v>95</v>
      </c>
      <c r="U35" s="157">
        <v>0</v>
      </c>
      <c r="V35" s="157">
        <f>ROUND(E35*U35,2)</f>
        <v>0</v>
      </c>
      <c r="W35" s="157"/>
      <c r="X35" s="157"/>
      <c r="Y35" s="157" t="s">
        <v>96</v>
      </c>
      <c r="Z35" s="147"/>
      <c r="AA35" s="147"/>
      <c r="AB35" s="147"/>
      <c r="AC35" s="147"/>
      <c r="AD35" s="147"/>
      <c r="AE35" s="147"/>
      <c r="AF35" s="147"/>
      <c r="AG35" s="147" t="s">
        <v>109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x14ac:dyDescent="0.2">
      <c r="A36" s="161" t="s">
        <v>88</v>
      </c>
      <c r="B36" s="162" t="s">
        <v>57</v>
      </c>
      <c r="C36" s="183" t="s">
        <v>58</v>
      </c>
      <c r="D36" s="163"/>
      <c r="E36" s="164"/>
      <c r="F36" s="165"/>
      <c r="G36" s="165">
        <f>SUMIF(AG37:AG48,"&lt;&gt;NOR",G37:G48)</f>
        <v>0</v>
      </c>
      <c r="H36" s="165"/>
      <c r="I36" s="165">
        <f>SUM(I37:I48)</f>
        <v>0</v>
      </c>
      <c r="J36" s="165"/>
      <c r="K36" s="165">
        <f>SUM(K37:K48)</f>
        <v>0</v>
      </c>
      <c r="L36" s="165"/>
      <c r="M36" s="165">
        <f>SUM(M37:M48)</f>
        <v>0</v>
      </c>
      <c r="N36" s="164"/>
      <c r="O36" s="164">
        <f>SUM(O37:O48)</f>
        <v>0.04</v>
      </c>
      <c r="P36" s="164"/>
      <c r="Q36" s="164">
        <f>SUM(Q37:Q48)</f>
        <v>0</v>
      </c>
      <c r="R36" s="165"/>
      <c r="S36" s="165"/>
      <c r="T36" s="166"/>
      <c r="U36" s="160"/>
      <c r="V36" s="160">
        <f>SUM(V37:V48)</f>
        <v>33.78</v>
      </c>
      <c r="W36" s="160"/>
      <c r="X36" s="160"/>
      <c r="Y36" s="160"/>
      <c r="AG36" t="s">
        <v>89</v>
      </c>
    </row>
    <row r="37" spans="1:60" ht="22.5" outlineLevel="1" x14ac:dyDescent="0.2">
      <c r="A37" s="168">
        <v>13</v>
      </c>
      <c r="B37" s="169" t="s">
        <v>136</v>
      </c>
      <c r="C37" s="184" t="s">
        <v>137</v>
      </c>
      <c r="D37" s="170" t="s">
        <v>138</v>
      </c>
      <c r="E37" s="171">
        <v>1</v>
      </c>
      <c r="F37" s="172"/>
      <c r="G37" s="173">
        <f>ROUND(E37*F37,2)</f>
        <v>0</v>
      </c>
      <c r="H37" s="172"/>
      <c r="I37" s="173">
        <f>ROUND(E37*H37,2)</f>
        <v>0</v>
      </c>
      <c r="J37" s="172"/>
      <c r="K37" s="173">
        <f>ROUND(E37*J37,2)</f>
        <v>0</v>
      </c>
      <c r="L37" s="173">
        <v>21</v>
      </c>
      <c r="M37" s="173">
        <f>G37*(1+L37/100)</f>
        <v>0</v>
      </c>
      <c r="N37" s="171">
        <v>2.1999999999999999E-2</v>
      </c>
      <c r="O37" s="171">
        <f>ROUND(E37*N37,2)</f>
        <v>0.02</v>
      </c>
      <c r="P37" s="171">
        <v>0</v>
      </c>
      <c r="Q37" s="171">
        <f>ROUND(E37*P37,2)</f>
        <v>0</v>
      </c>
      <c r="R37" s="173" t="s">
        <v>139</v>
      </c>
      <c r="S37" s="173" t="s">
        <v>94</v>
      </c>
      <c r="T37" s="174" t="s">
        <v>94</v>
      </c>
      <c r="U37" s="157">
        <v>0</v>
      </c>
      <c r="V37" s="157">
        <f>ROUND(E37*U37,2)</f>
        <v>0</v>
      </c>
      <c r="W37" s="157"/>
      <c r="X37" s="157"/>
      <c r="Y37" s="157" t="s">
        <v>96</v>
      </c>
      <c r="Z37" s="147"/>
      <c r="AA37" s="147"/>
      <c r="AB37" s="147"/>
      <c r="AC37" s="147"/>
      <c r="AD37" s="147"/>
      <c r="AE37" s="147"/>
      <c r="AF37" s="147"/>
      <c r="AG37" s="147" t="s">
        <v>140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2" x14ac:dyDescent="0.2">
      <c r="A38" s="154"/>
      <c r="B38" s="155"/>
      <c r="C38" s="259" t="s">
        <v>141</v>
      </c>
      <c r="D38" s="260"/>
      <c r="E38" s="260"/>
      <c r="F38" s="260"/>
      <c r="G38" s="260"/>
      <c r="H38" s="157"/>
      <c r="I38" s="157"/>
      <c r="J38" s="157"/>
      <c r="K38" s="157"/>
      <c r="L38" s="157"/>
      <c r="M38" s="157"/>
      <c r="N38" s="156"/>
      <c r="O38" s="156"/>
      <c r="P38" s="156"/>
      <c r="Q38" s="156"/>
      <c r="R38" s="157"/>
      <c r="S38" s="157"/>
      <c r="T38" s="157"/>
      <c r="U38" s="157"/>
      <c r="V38" s="157"/>
      <c r="W38" s="157"/>
      <c r="X38" s="157"/>
      <c r="Y38" s="157"/>
      <c r="Z38" s="147"/>
      <c r="AA38" s="147"/>
      <c r="AB38" s="147"/>
      <c r="AC38" s="147"/>
      <c r="AD38" s="147"/>
      <c r="AE38" s="147"/>
      <c r="AF38" s="147"/>
      <c r="AG38" s="147" t="s">
        <v>142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3" x14ac:dyDescent="0.2">
      <c r="A39" s="154"/>
      <c r="B39" s="155"/>
      <c r="C39" s="248" t="s">
        <v>143</v>
      </c>
      <c r="D39" s="249"/>
      <c r="E39" s="249"/>
      <c r="F39" s="249"/>
      <c r="G39" s="249"/>
      <c r="H39" s="157"/>
      <c r="I39" s="157"/>
      <c r="J39" s="157"/>
      <c r="K39" s="157"/>
      <c r="L39" s="157"/>
      <c r="M39" s="157"/>
      <c r="N39" s="156"/>
      <c r="O39" s="156"/>
      <c r="P39" s="156"/>
      <c r="Q39" s="156"/>
      <c r="R39" s="157"/>
      <c r="S39" s="157"/>
      <c r="T39" s="157"/>
      <c r="U39" s="157"/>
      <c r="V39" s="157"/>
      <c r="W39" s="157"/>
      <c r="X39" s="157"/>
      <c r="Y39" s="157"/>
      <c r="Z39" s="147"/>
      <c r="AA39" s="147"/>
      <c r="AB39" s="147"/>
      <c r="AC39" s="147"/>
      <c r="AD39" s="147"/>
      <c r="AE39" s="147"/>
      <c r="AF39" s="147"/>
      <c r="AG39" s="147" t="s">
        <v>142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3" x14ac:dyDescent="0.2">
      <c r="A40" s="154"/>
      <c r="B40" s="155"/>
      <c r="C40" s="248" t="s">
        <v>144</v>
      </c>
      <c r="D40" s="249"/>
      <c r="E40" s="249"/>
      <c r="F40" s="249"/>
      <c r="G40" s="249"/>
      <c r="H40" s="157"/>
      <c r="I40" s="157"/>
      <c r="J40" s="157"/>
      <c r="K40" s="157"/>
      <c r="L40" s="157"/>
      <c r="M40" s="157"/>
      <c r="N40" s="156"/>
      <c r="O40" s="156"/>
      <c r="P40" s="156"/>
      <c r="Q40" s="156"/>
      <c r="R40" s="157"/>
      <c r="S40" s="157"/>
      <c r="T40" s="157"/>
      <c r="U40" s="157"/>
      <c r="V40" s="157"/>
      <c r="W40" s="157"/>
      <c r="X40" s="157"/>
      <c r="Y40" s="157"/>
      <c r="Z40" s="147"/>
      <c r="AA40" s="147"/>
      <c r="AB40" s="147"/>
      <c r="AC40" s="147"/>
      <c r="AD40" s="147"/>
      <c r="AE40" s="147"/>
      <c r="AF40" s="147"/>
      <c r="AG40" s="147" t="s">
        <v>142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ht="22.5" outlineLevel="1" x14ac:dyDescent="0.2">
      <c r="A41" s="168">
        <v>14</v>
      </c>
      <c r="B41" s="169" t="s">
        <v>136</v>
      </c>
      <c r="C41" s="184" t="s">
        <v>137</v>
      </c>
      <c r="D41" s="170" t="s">
        <v>138</v>
      </c>
      <c r="E41" s="171">
        <v>1</v>
      </c>
      <c r="F41" s="172"/>
      <c r="G41" s="173">
        <f>ROUND(E41*F41,2)</f>
        <v>0</v>
      </c>
      <c r="H41" s="172"/>
      <c r="I41" s="173">
        <f>ROUND(E41*H41,2)</f>
        <v>0</v>
      </c>
      <c r="J41" s="172"/>
      <c r="K41" s="173">
        <f>ROUND(E41*J41,2)</f>
        <v>0</v>
      </c>
      <c r="L41" s="173">
        <v>21</v>
      </c>
      <c r="M41" s="173">
        <f>G41*(1+L41/100)</f>
        <v>0</v>
      </c>
      <c r="N41" s="171">
        <v>2.1999999999999999E-2</v>
      </c>
      <c r="O41" s="171">
        <f>ROUND(E41*N41,2)</f>
        <v>0.02</v>
      </c>
      <c r="P41" s="171">
        <v>0</v>
      </c>
      <c r="Q41" s="171">
        <f>ROUND(E41*P41,2)</f>
        <v>0</v>
      </c>
      <c r="R41" s="173" t="s">
        <v>139</v>
      </c>
      <c r="S41" s="173" t="s">
        <v>94</v>
      </c>
      <c r="T41" s="174" t="s">
        <v>94</v>
      </c>
      <c r="U41" s="157">
        <v>0</v>
      </c>
      <c r="V41" s="157">
        <f>ROUND(E41*U41,2)</f>
        <v>0</v>
      </c>
      <c r="W41" s="157"/>
      <c r="X41" s="157"/>
      <c r="Y41" s="157" t="s">
        <v>96</v>
      </c>
      <c r="Z41" s="147"/>
      <c r="AA41" s="147"/>
      <c r="AB41" s="147"/>
      <c r="AC41" s="147"/>
      <c r="AD41" s="147"/>
      <c r="AE41" s="147"/>
      <c r="AF41" s="147"/>
      <c r="AG41" s="147" t="s">
        <v>140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2" x14ac:dyDescent="0.2">
      <c r="A42" s="154"/>
      <c r="B42" s="155"/>
      <c r="C42" s="259" t="s">
        <v>145</v>
      </c>
      <c r="D42" s="260"/>
      <c r="E42" s="260"/>
      <c r="F42" s="260"/>
      <c r="G42" s="260"/>
      <c r="H42" s="157"/>
      <c r="I42" s="157"/>
      <c r="J42" s="157"/>
      <c r="K42" s="157"/>
      <c r="L42" s="157"/>
      <c r="M42" s="157"/>
      <c r="N42" s="156"/>
      <c r="O42" s="156"/>
      <c r="P42" s="156"/>
      <c r="Q42" s="156"/>
      <c r="R42" s="157"/>
      <c r="S42" s="157"/>
      <c r="T42" s="157"/>
      <c r="U42" s="157"/>
      <c r="V42" s="157"/>
      <c r="W42" s="157"/>
      <c r="X42" s="157"/>
      <c r="Y42" s="157"/>
      <c r="Z42" s="147"/>
      <c r="AA42" s="147"/>
      <c r="AB42" s="147"/>
      <c r="AC42" s="147"/>
      <c r="AD42" s="147"/>
      <c r="AE42" s="147"/>
      <c r="AF42" s="147"/>
      <c r="AG42" s="147" t="s">
        <v>142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3" x14ac:dyDescent="0.2">
      <c r="A43" s="154"/>
      <c r="B43" s="155"/>
      <c r="C43" s="248" t="s">
        <v>143</v>
      </c>
      <c r="D43" s="249"/>
      <c r="E43" s="249"/>
      <c r="F43" s="249"/>
      <c r="G43" s="249"/>
      <c r="H43" s="157"/>
      <c r="I43" s="157"/>
      <c r="J43" s="157"/>
      <c r="K43" s="157"/>
      <c r="L43" s="157"/>
      <c r="M43" s="157"/>
      <c r="N43" s="156"/>
      <c r="O43" s="156"/>
      <c r="P43" s="156"/>
      <c r="Q43" s="156"/>
      <c r="R43" s="157"/>
      <c r="S43" s="157"/>
      <c r="T43" s="157"/>
      <c r="U43" s="157"/>
      <c r="V43" s="157"/>
      <c r="W43" s="157"/>
      <c r="X43" s="157"/>
      <c r="Y43" s="157"/>
      <c r="Z43" s="147"/>
      <c r="AA43" s="147"/>
      <c r="AB43" s="147"/>
      <c r="AC43" s="147"/>
      <c r="AD43" s="147"/>
      <c r="AE43" s="147"/>
      <c r="AF43" s="147"/>
      <c r="AG43" s="147" t="s">
        <v>142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3" x14ac:dyDescent="0.2">
      <c r="A44" s="154"/>
      <c r="B44" s="155"/>
      <c r="C44" s="248" t="s">
        <v>146</v>
      </c>
      <c r="D44" s="249"/>
      <c r="E44" s="249"/>
      <c r="F44" s="249"/>
      <c r="G44" s="249"/>
      <c r="H44" s="157"/>
      <c r="I44" s="157"/>
      <c r="J44" s="157"/>
      <c r="K44" s="157"/>
      <c r="L44" s="157"/>
      <c r="M44" s="157"/>
      <c r="N44" s="156"/>
      <c r="O44" s="156"/>
      <c r="P44" s="156"/>
      <c r="Q44" s="156"/>
      <c r="R44" s="157"/>
      <c r="S44" s="157"/>
      <c r="T44" s="157"/>
      <c r="U44" s="157"/>
      <c r="V44" s="157"/>
      <c r="W44" s="157"/>
      <c r="X44" s="157"/>
      <c r="Y44" s="157"/>
      <c r="Z44" s="147"/>
      <c r="AA44" s="147"/>
      <c r="AB44" s="147"/>
      <c r="AC44" s="147"/>
      <c r="AD44" s="147"/>
      <c r="AE44" s="147"/>
      <c r="AF44" s="147"/>
      <c r="AG44" s="147" t="s">
        <v>142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76">
        <v>15</v>
      </c>
      <c r="B45" s="177" t="s">
        <v>147</v>
      </c>
      <c r="C45" s="186" t="s">
        <v>148</v>
      </c>
      <c r="D45" s="178" t="s">
        <v>128</v>
      </c>
      <c r="E45" s="179">
        <v>2</v>
      </c>
      <c r="F45" s="180"/>
      <c r="G45" s="181">
        <f>ROUND(E45*F45,2)</f>
        <v>0</v>
      </c>
      <c r="H45" s="180"/>
      <c r="I45" s="181">
        <f>ROUND(E45*H45,2)</f>
        <v>0</v>
      </c>
      <c r="J45" s="180"/>
      <c r="K45" s="181">
        <f>ROUND(E45*J45,2)</f>
        <v>0</v>
      </c>
      <c r="L45" s="181">
        <v>21</v>
      </c>
      <c r="M45" s="181">
        <f>G45*(1+L45/100)</f>
        <v>0</v>
      </c>
      <c r="N45" s="179">
        <v>4.6000000000000001E-4</v>
      </c>
      <c r="O45" s="179">
        <f>ROUND(E45*N45,2)</f>
        <v>0</v>
      </c>
      <c r="P45" s="179">
        <v>0</v>
      </c>
      <c r="Q45" s="179">
        <f>ROUND(E45*P45,2)</f>
        <v>0</v>
      </c>
      <c r="R45" s="181" t="s">
        <v>149</v>
      </c>
      <c r="S45" s="181" t="s">
        <v>94</v>
      </c>
      <c r="T45" s="182" t="s">
        <v>95</v>
      </c>
      <c r="U45" s="157">
        <v>6.3079999999999998</v>
      </c>
      <c r="V45" s="157">
        <f>ROUND(E45*U45,2)</f>
        <v>12.62</v>
      </c>
      <c r="W45" s="157"/>
      <c r="X45" s="157"/>
      <c r="Y45" s="157" t="s">
        <v>96</v>
      </c>
      <c r="Z45" s="147"/>
      <c r="AA45" s="147"/>
      <c r="AB45" s="147"/>
      <c r="AC45" s="147"/>
      <c r="AD45" s="147"/>
      <c r="AE45" s="147"/>
      <c r="AF45" s="147"/>
      <c r="AG45" s="147" t="s">
        <v>109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">
      <c r="A46" s="168">
        <v>16</v>
      </c>
      <c r="B46" s="169" t="s">
        <v>150</v>
      </c>
      <c r="C46" s="184" t="s">
        <v>151</v>
      </c>
      <c r="D46" s="170" t="s">
        <v>152</v>
      </c>
      <c r="E46" s="171">
        <v>2</v>
      </c>
      <c r="F46" s="172"/>
      <c r="G46" s="173">
        <f>ROUND(E46*F46,2)</f>
        <v>0</v>
      </c>
      <c r="H46" s="172"/>
      <c r="I46" s="173">
        <f>ROUND(E46*H46,2)</f>
        <v>0</v>
      </c>
      <c r="J46" s="172"/>
      <c r="K46" s="173">
        <f>ROUND(E46*J46,2)</f>
        <v>0</v>
      </c>
      <c r="L46" s="173">
        <v>21</v>
      </c>
      <c r="M46" s="173">
        <f>G46*(1+L46/100)</f>
        <v>0</v>
      </c>
      <c r="N46" s="171">
        <v>0</v>
      </c>
      <c r="O46" s="171">
        <f>ROUND(E46*N46,2)</f>
        <v>0</v>
      </c>
      <c r="P46" s="171">
        <v>0</v>
      </c>
      <c r="Q46" s="171">
        <f>ROUND(E46*P46,2)</f>
        <v>0</v>
      </c>
      <c r="R46" s="173" t="s">
        <v>149</v>
      </c>
      <c r="S46" s="173" t="s">
        <v>94</v>
      </c>
      <c r="T46" s="174" t="s">
        <v>95</v>
      </c>
      <c r="U46" s="157">
        <v>10.582000000000001</v>
      </c>
      <c r="V46" s="157">
        <f>ROUND(E46*U46,2)</f>
        <v>21.16</v>
      </c>
      <c r="W46" s="157"/>
      <c r="X46" s="157"/>
      <c r="Y46" s="157" t="s">
        <v>96</v>
      </c>
      <c r="Z46" s="147"/>
      <c r="AA46" s="147"/>
      <c r="AB46" s="147"/>
      <c r="AC46" s="147"/>
      <c r="AD46" s="147"/>
      <c r="AE46" s="147"/>
      <c r="AF46" s="147"/>
      <c r="AG46" s="147" t="s">
        <v>109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2" x14ac:dyDescent="0.2">
      <c r="A47" s="154"/>
      <c r="B47" s="155"/>
      <c r="C47" s="250" t="s">
        <v>153</v>
      </c>
      <c r="D47" s="251"/>
      <c r="E47" s="251"/>
      <c r="F47" s="251"/>
      <c r="G47" s="251"/>
      <c r="H47" s="157"/>
      <c r="I47" s="157"/>
      <c r="J47" s="157"/>
      <c r="K47" s="157"/>
      <c r="L47" s="157"/>
      <c r="M47" s="157"/>
      <c r="N47" s="156"/>
      <c r="O47" s="156"/>
      <c r="P47" s="156"/>
      <c r="Q47" s="156"/>
      <c r="R47" s="157"/>
      <c r="S47" s="157"/>
      <c r="T47" s="157"/>
      <c r="U47" s="157"/>
      <c r="V47" s="157"/>
      <c r="W47" s="157"/>
      <c r="X47" s="157"/>
      <c r="Y47" s="157"/>
      <c r="Z47" s="147"/>
      <c r="AA47" s="147"/>
      <c r="AB47" s="147"/>
      <c r="AC47" s="147"/>
      <c r="AD47" s="147"/>
      <c r="AE47" s="147"/>
      <c r="AF47" s="147"/>
      <c r="AG47" s="147" t="s">
        <v>99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76">
        <v>17</v>
      </c>
      <c r="B48" s="177" t="s">
        <v>127</v>
      </c>
      <c r="C48" s="186" t="s">
        <v>154</v>
      </c>
      <c r="D48" s="178" t="s">
        <v>155</v>
      </c>
      <c r="E48" s="179">
        <v>2</v>
      </c>
      <c r="F48" s="180"/>
      <c r="G48" s="181">
        <f>ROUND(E48*F48,2)</f>
        <v>0</v>
      </c>
      <c r="H48" s="180"/>
      <c r="I48" s="181">
        <f>ROUND(E48*H48,2)</f>
        <v>0</v>
      </c>
      <c r="J48" s="180"/>
      <c r="K48" s="181">
        <f>ROUND(E48*J48,2)</f>
        <v>0</v>
      </c>
      <c r="L48" s="181">
        <v>21</v>
      </c>
      <c r="M48" s="181">
        <f>G48*(1+L48/100)</f>
        <v>0</v>
      </c>
      <c r="N48" s="179">
        <v>0</v>
      </c>
      <c r="O48" s="179">
        <f>ROUND(E48*N48,2)</f>
        <v>0</v>
      </c>
      <c r="P48" s="179">
        <v>0</v>
      </c>
      <c r="Q48" s="179">
        <f>ROUND(E48*P48,2)</f>
        <v>0</v>
      </c>
      <c r="R48" s="181"/>
      <c r="S48" s="181" t="s">
        <v>129</v>
      </c>
      <c r="T48" s="182" t="s">
        <v>95</v>
      </c>
      <c r="U48" s="157">
        <v>0</v>
      </c>
      <c r="V48" s="157">
        <f>ROUND(E48*U48,2)</f>
        <v>0</v>
      </c>
      <c r="W48" s="157"/>
      <c r="X48" s="157"/>
      <c r="Y48" s="157" t="s">
        <v>96</v>
      </c>
      <c r="Z48" s="147"/>
      <c r="AA48" s="147"/>
      <c r="AB48" s="147"/>
      <c r="AC48" s="147"/>
      <c r="AD48" s="147"/>
      <c r="AE48" s="147"/>
      <c r="AF48" s="147"/>
      <c r="AG48" s="147" t="s">
        <v>156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x14ac:dyDescent="0.2">
      <c r="A49" s="161" t="s">
        <v>88</v>
      </c>
      <c r="B49" s="162" t="s">
        <v>59</v>
      </c>
      <c r="C49" s="183" t="s">
        <v>27</v>
      </c>
      <c r="D49" s="163"/>
      <c r="E49" s="164"/>
      <c r="F49" s="165"/>
      <c r="G49" s="165">
        <f>SUMIF(AG50:AG51,"&lt;&gt;NOR",G50:G51)</f>
        <v>0</v>
      </c>
      <c r="H49" s="165"/>
      <c r="I49" s="165">
        <f>SUM(I50:I51)</f>
        <v>0</v>
      </c>
      <c r="J49" s="165"/>
      <c r="K49" s="165">
        <f>SUM(K50:K51)</f>
        <v>0</v>
      </c>
      <c r="L49" s="165"/>
      <c r="M49" s="165">
        <f>SUM(M50:M51)</f>
        <v>0</v>
      </c>
      <c r="N49" s="164"/>
      <c r="O49" s="164">
        <f>SUM(O50:O51)</f>
        <v>0</v>
      </c>
      <c r="P49" s="164"/>
      <c r="Q49" s="164">
        <f>SUM(Q50:Q51)</f>
        <v>0</v>
      </c>
      <c r="R49" s="165"/>
      <c r="S49" s="165"/>
      <c r="T49" s="166"/>
      <c r="U49" s="160"/>
      <c r="V49" s="160">
        <f>SUM(V50:V51)</f>
        <v>0</v>
      </c>
      <c r="W49" s="160"/>
      <c r="X49" s="160"/>
      <c r="Y49" s="160"/>
      <c r="AG49" t="s">
        <v>89</v>
      </c>
    </row>
    <row r="50" spans="1:60" outlineLevel="1" x14ac:dyDescent="0.2">
      <c r="A50" s="176">
        <v>18</v>
      </c>
      <c r="B50" s="177" t="s">
        <v>157</v>
      </c>
      <c r="C50" s="186" t="s">
        <v>158</v>
      </c>
      <c r="D50" s="178" t="s">
        <v>159</v>
      </c>
      <c r="E50" s="179">
        <v>60</v>
      </c>
      <c r="F50" s="180"/>
      <c r="G50" s="181">
        <f>ROUND(E50*F50,2)</f>
        <v>0</v>
      </c>
      <c r="H50" s="180"/>
      <c r="I50" s="181">
        <f>ROUND(E50*H50,2)</f>
        <v>0</v>
      </c>
      <c r="J50" s="180"/>
      <c r="K50" s="181">
        <f>ROUND(E50*J50,2)</f>
        <v>0</v>
      </c>
      <c r="L50" s="181">
        <v>21</v>
      </c>
      <c r="M50" s="181">
        <f>G50*(1+L50/100)</f>
        <v>0</v>
      </c>
      <c r="N50" s="179">
        <v>0</v>
      </c>
      <c r="O50" s="179">
        <f>ROUND(E50*N50,2)</f>
        <v>0</v>
      </c>
      <c r="P50" s="179">
        <v>0</v>
      </c>
      <c r="Q50" s="179">
        <f>ROUND(E50*P50,2)</f>
        <v>0</v>
      </c>
      <c r="R50" s="181"/>
      <c r="S50" s="181" t="s">
        <v>94</v>
      </c>
      <c r="T50" s="182" t="s">
        <v>95</v>
      </c>
      <c r="U50" s="157">
        <v>0</v>
      </c>
      <c r="V50" s="157">
        <f>ROUND(E50*U50,2)</f>
        <v>0</v>
      </c>
      <c r="W50" s="157"/>
      <c r="X50" s="157"/>
      <c r="Y50" s="157" t="s">
        <v>96</v>
      </c>
      <c r="Z50" s="147"/>
      <c r="AA50" s="147"/>
      <c r="AB50" s="147"/>
      <c r="AC50" s="147"/>
      <c r="AD50" s="147"/>
      <c r="AE50" s="147"/>
      <c r="AF50" s="147"/>
      <c r="AG50" s="147" t="s">
        <v>160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">
      <c r="A51" s="168">
        <v>19</v>
      </c>
      <c r="B51" s="169" t="s">
        <v>161</v>
      </c>
      <c r="C51" s="184" t="s">
        <v>162</v>
      </c>
      <c r="D51" s="170" t="s">
        <v>159</v>
      </c>
      <c r="E51" s="171">
        <v>1</v>
      </c>
      <c r="F51" s="172"/>
      <c r="G51" s="173">
        <f>ROUND(E51*F51,2)</f>
        <v>0</v>
      </c>
      <c r="H51" s="172"/>
      <c r="I51" s="173">
        <f>ROUND(E51*H51,2)</f>
        <v>0</v>
      </c>
      <c r="J51" s="172"/>
      <c r="K51" s="173">
        <f>ROUND(E51*J51,2)</f>
        <v>0</v>
      </c>
      <c r="L51" s="173">
        <v>21</v>
      </c>
      <c r="M51" s="173">
        <f>G51*(1+L51/100)</f>
        <v>0</v>
      </c>
      <c r="N51" s="171">
        <v>0</v>
      </c>
      <c r="O51" s="171">
        <f>ROUND(E51*N51,2)</f>
        <v>0</v>
      </c>
      <c r="P51" s="171">
        <v>0</v>
      </c>
      <c r="Q51" s="171">
        <f>ROUND(E51*P51,2)</f>
        <v>0</v>
      </c>
      <c r="R51" s="173"/>
      <c r="S51" s="173" t="s">
        <v>129</v>
      </c>
      <c r="T51" s="174" t="s">
        <v>95</v>
      </c>
      <c r="U51" s="157">
        <v>0</v>
      </c>
      <c r="V51" s="157">
        <f>ROUND(E51*U51,2)</f>
        <v>0</v>
      </c>
      <c r="W51" s="157"/>
      <c r="X51" s="157"/>
      <c r="Y51" s="157" t="s">
        <v>96</v>
      </c>
      <c r="Z51" s="147"/>
      <c r="AA51" s="147"/>
      <c r="AB51" s="147"/>
      <c r="AC51" s="147"/>
      <c r="AD51" s="147"/>
      <c r="AE51" s="147"/>
      <c r="AF51" s="147"/>
      <c r="AG51" s="147" t="s">
        <v>109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x14ac:dyDescent="0.2">
      <c r="A52" s="3"/>
      <c r="B52" s="4"/>
      <c r="C52" s="187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AE52">
        <v>15</v>
      </c>
      <c r="AF52">
        <v>21</v>
      </c>
      <c r="AG52" t="s">
        <v>74</v>
      </c>
    </row>
    <row r="53" spans="1:60" x14ac:dyDescent="0.2">
      <c r="A53" s="150"/>
      <c r="B53" s="151" t="s">
        <v>29</v>
      </c>
      <c r="C53" s="188"/>
      <c r="D53" s="152"/>
      <c r="E53" s="153"/>
      <c r="F53" s="153"/>
      <c r="G53" s="167">
        <f>G8+G25+G31+G36+G49</f>
        <v>0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AE53">
        <f>SUMIF(L7:L51,AE52,G7:G51)</f>
        <v>0</v>
      </c>
      <c r="AF53">
        <f>SUMIF(L7:L51,AF52,G7:G51)</f>
        <v>0</v>
      </c>
      <c r="AG53" t="s">
        <v>163</v>
      </c>
    </row>
    <row r="54" spans="1:60" x14ac:dyDescent="0.2">
      <c r="C54" s="189"/>
      <c r="D54" s="10"/>
      <c r="AG54" t="s">
        <v>164</v>
      </c>
    </row>
    <row r="55" spans="1:60" x14ac:dyDescent="0.2">
      <c r="D55" s="10"/>
    </row>
    <row r="56" spans="1:60" x14ac:dyDescent="0.2">
      <c r="D56" s="10"/>
    </row>
    <row r="57" spans="1:60" x14ac:dyDescent="0.2">
      <c r="D57" s="10"/>
    </row>
    <row r="58" spans="1:60" x14ac:dyDescent="0.2">
      <c r="D58" s="10"/>
    </row>
    <row r="59" spans="1:60" x14ac:dyDescent="0.2">
      <c r="D59" s="10"/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53E" sheet="1" objects="1" scenarios="1" formatRows="0"/>
  <mergeCells count="16">
    <mergeCell ref="A1:G1"/>
    <mergeCell ref="C10:G10"/>
    <mergeCell ref="C15:G15"/>
    <mergeCell ref="C42:G42"/>
    <mergeCell ref="C43:G43"/>
    <mergeCell ref="C44:G44"/>
    <mergeCell ref="C47:G47"/>
    <mergeCell ref="C2:G2"/>
    <mergeCell ref="C3:G3"/>
    <mergeCell ref="C4:G4"/>
    <mergeCell ref="C18:G18"/>
    <mergeCell ref="C21:G21"/>
    <mergeCell ref="C29:G29"/>
    <mergeCell ref="C38:G38"/>
    <mergeCell ref="C39:G39"/>
    <mergeCell ref="C40:G4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G6.5 - ZOV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'G6.5 - ZOV'!Názvy_tisku</vt:lpstr>
      <vt:lpstr>oadresa</vt:lpstr>
      <vt:lpstr>Stavba!Objednatel</vt:lpstr>
      <vt:lpstr>Stavba!Objekt</vt:lpstr>
      <vt:lpstr>'G6.5 - ZOV'!Oblast_tisku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cp:lastPrinted>2019-03-19T12:27:02Z</cp:lastPrinted>
  <dcterms:created xsi:type="dcterms:W3CDTF">2009-04-08T07:15:50Z</dcterms:created>
  <dcterms:modified xsi:type="dcterms:W3CDTF">2023-07-21T09:06:21Z</dcterms:modified>
</cp:coreProperties>
</file>